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ny\Downloads\"/>
    </mc:Choice>
  </mc:AlternateContent>
  <xr:revisionPtr revIDLastSave="0" documentId="13_ncr:1_{E74719FE-C8C1-481B-ADEB-FDAFA92C1F3B}" xr6:coauthVersionLast="47" xr6:coauthVersionMax="47" xr10:uidLastSave="{00000000-0000-0000-0000-000000000000}"/>
  <bookViews>
    <workbookView xWindow="28680" yWindow="-120" windowWidth="25440" windowHeight="15390" activeTab="5" xr2:uid="{00000000-000D-0000-FFFF-FFFF00000000}"/>
  </bookViews>
  <sheets>
    <sheet name="Pulje 1" sheetId="34" r:id="rId1"/>
    <sheet name="Pulje 2" sheetId="43" r:id="rId2"/>
    <sheet name="Pulje 3" sheetId="44" r:id="rId3"/>
    <sheet name="Pulje 4" sheetId="45" r:id="rId4"/>
    <sheet name="Pulje 5" sheetId="46" r:id="rId5"/>
    <sheet name="Pulje 6" sheetId="47" r:id="rId6"/>
    <sheet name="Meltzer-Faber" sheetId="23" state="hidden" r:id="rId7"/>
    <sheet name="Module1" sheetId="2" state="veryHidden" r:id="rId8"/>
  </sheets>
  <definedNames>
    <definedName name="_xlnm.Print_Area" localSheetId="0">'Pulje 1'!$C$1:$V$38</definedName>
    <definedName name="_xlnm.Print_Area" localSheetId="1">'Pulje 2'!$C$1:$V$38</definedName>
    <definedName name="_xlnm.Print_Area" localSheetId="2">'Pulje 3'!$C$1:$V$38</definedName>
    <definedName name="_xlnm.Print_Area" localSheetId="3">'Pulje 4'!$C$1:$V$38</definedName>
    <definedName name="_xlnm.Print_Area" localSheetId="4">'Pulje 5'!$C$1:$V$38</definedName>
    <definedName name="_xlnm.Print_Area" localSheetId="5">'Pulje 6'!$C$1:$V$38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5" i="47" l="1"/>
  <c r="Z25" i="47"/>
  <c r="Z24" i="47"/>
  <c r="AA24" i="47" s="1"/>
  <c r="Y24" i="47"/>
  <c r="AD24" i="47" s="1"/>
  <c r="X24" i="47"/>
  <c r="Q24" i="47"/>
  <c r="P24" i="47"/>
  <c r="R24" i="47" s="1"/>
  <c r="AD23" i="47"/>
  <c r="Y23" i="47"/>
  <c r="X23" i="47"/>
  <c r="Z23" i="47" s="1"/>
  <c r="AA23" i="47" s="1"/>
  <c r="W23" i="47"/>
  <c r="R23" i="47"/>
  <c r="S23" i="47" s="1"/>
  <c r="Q23" i="47"/>
  <c r="P23" i="47"/>
  <c r="Z22" i="47"/>
  <c r="AA22" i="47" s="1"/>
  <c r="Y22" i="47"/>
  <c r="AD22" i="47" s="1"/>
  <c r="X22" i="47"/>
  <c r="R22" i="47"/>
  <c r="W22" i="47" s="1"/>
  <c r="Q22" i="47"/>
  <c r="P22" i="47"/>
  <c r="Z21" i="47"/>
  <c r="AA21" i="47" s="1"/>
  <c r="Y21" i="47"/>
  <c r="AD21" i="47" s="1"/>
  <c r="X21" i="47"/>
  <c r="Q21" i="47"/>
  <c r="P21" i="47"/>
  <c r="R21" i="47" s="1"/>
  <c r="AD20" i="47"/>
  <c r="Y20" i="47"/>
  <c r="X20" i="47"/>
  <c r="Z20" i="47" s="1"/>
  <c r="AA20" i="47" s="1"/>
  <c r="W20" i="47"/>
  <c r="R20" i="47"/>
  <c r="S20" i="47" s="1"/>
  <c r="Q20" i="47"/>
  <c r="P20" i="47"/>
  <c r="Y19" i="47"/>
  <c r="X19" i="47"/>
  <c r="Z19" i="47" s="1"/>
  <c r="AA19" i="47" s="1"/>
  <c r="Q19" i="47"/>
  <c r="P19" i="47"/>
  <c r="R19" i="47" s="1"/>
  <c r="W19" i="47" s="1"/>
  <c r="Y18" i="47"/>
  <c r="X18" i="47"/>
  <c r="Z18" i="47" s="1"/>
  <c r="AA18" i="47" s="1"/>
  <c r="Q18" i="47"/>
  <c r="P18" i="47"/>
  <c r="R18" i="47" s="1"/>
  <c r="Z17" i="47"/>
  <c r="AA17" i="47" s="1"/>
  <c r="Y17" i="47"/>
  <c r="X17" i="47"/>
  <c r="Q17" i="47"/>
  <c r="P17" i="47"/>
  <c r="R17" i="47" s="1"/>
  <c r="Z16" i="47"/>
  <c r="AA16" i="47" s="1"/>
  <c r="Y16" i="47"/>
  <c r="X16" i="47"/>
  <c r="Q16" i="47"/>
  <c r="P16" i="47"/>
  <c r="Y15" i="47"/>
  <c r="X15" i="47"/>
  <c r="Z15" i="47" s="1"/>
  <c r="AA15" i="47" s="1"/>
  <c r="Q15" i="47"/>
  <c r="P15" i="47"/>
  <c r="R15" i="47" s="1"/>
  <c r="Z14" i="47"/>
  <c r="AA14" i="47" s="1"/>
  <c r="Y14" i="47"/>
  <c r="X14" i="47"/>
  <c r="R14" i="47"/>
  <c r="W14" i="47" s="1"/>
  <c r="Q14" i="47"/>
  <c r="P14" i="47"/>
  <c r="Z13" i="47"/>
  <c r="AA13" i="47" s="1"/>
  <c r="Y13" i="47"/>
  <c r="X13" i="47"/>
  <c r="Q13" i="47"/>
  <c r="P13" i="47"/>
  <c r="R13" i="47" s="1"/>
  <c r="Y12" i="47"/>
  <c r="X12" i="47"/>
  <c r="Z12" i="47" s="1"/>
  <c r="AA12" i="47" s="1"/>
  <c r="R12" i="47"/>
  <c r="S12" i="47" s="1"/>
  <c r="Q12" i="47"/>
  <c r="P12" i="47"/>
  <c r="Y11" i="47"/>
  <c r="X11" i="47"/>
  <c r="Z11" i="47" s="1"/>
  <c r="AA11" i="47" s="1"/>
  <c r="Q11" i="47"/>
  <c r="P11" i="47"/>
  <c r="R11" i="47" s="1"/>
  <c r="W11" i="47" s="1"/>
  <c r="Y10" i="47"/>
  <c r="X10" i="47"/>
  <c r="Z10" i="47" s="1"/>
  <c r="AA10" i="47" s="1"/>
  <c r="Q10" i="47"/>
  <c r="P10" i="47"/>
  <c r="R10" i="47" s="1"/>
  <c r="Z9" i="47"/>
  <c r="AA9" i="47" s="1"/>
  <c r="Y9" i="47"/>
  <c r="X9" i="47"/>
  <c r="Q9" i="47"/>
  <c r="P9" i="47"/>
  <c r="AA25" i="46"/>
  <c r="Z25" i="46"/>
  <c r="Z24" i="46"/>
  <c r="AA24" i="46" s="1"/>
  <c r="Y24" i="46"/>
  <c r="AD24" i="46" s="1"/>
  <c r="X24" i="46"/>
  <c r="Q24" i="46"/>
  <c r="P24" i="46"/>
  <c r="R24" i="46" s="1"/>
  <c r="AD23" i="46"/>
  <c r="Y23" i="46"/>
  <c r="X23" i="46"/>
  <c r="Z23" i="46" s="1"/>
  <c r="AA23" i="46" s="1"/>
  <c r="Q23" i="46"/>
  <c r="P23" i="46"/>
  <c r="R23" i="46" s="1"/>
  <c r="Y22" i="46"/>
  <c r="AD22" i="46" s="1"/>
  <c r="X22" i="46"/>
  <c r="Z22" i="46" s="1"/>
  <c r="AA22" i="46" s="1"/>
  <c r="R22" i="46"/>
  <c r="W22" i="46" s="1"/>
  <c r="Q22" i="46"/>
  <c r="P22" i="46"/>
  <c r="Y21" i="46"/>
  <c r="AD21" i="46" s="1"/>
  <c r="X21" i="46"/>
  <c r="Z21" i="46" s="1"/>
  <c r="AA21" i="46" s="1"/>
  <c r="Q21" i="46"/>
  <c r="P21" i="46"/>
  <c r="R21" i="46" s="1"/>
  <c r="AD20" i="46"/>
  <c r="Y20" i="46"/>
  <c r="X20" i="46"/>
  <c r="Z20" i="46" s="1"/>
  <c r="AA20" i="46" s="1"/>
  <c r="Q20" i="46"/>
  <c r="P20" i="46"/>
  <c r="R20" i="46" s="1"/>
  <c r="Y19" i="46"/>
  <c r="AD19" i="46" s="1"/>
  <c r="X19" i="46"/>
  <c r="Z19" i="46" s="1"/>
  <c r="AA19" i="46" s="1"/>
  <c r="Q19" i="46"/>
  <c r="P19" i="46"/>
  <c r="R19" i="46" s="1"/>
  <c r="Y18" i="46"/>
  <c r="AD18" i="46" s="1"/>
  <c r="X18" i="46"/>
  <c r="Z18" i="46" s="1"/>
  <c r="AA18" i="46" s="1"/>
  <c r="Q18" i="46"/>
  <c r="P18" i="46"/>
  <c r="R18" i="46" s="1"/>
  <c r="Y17" i="46"/>
  <c r="AD17" i="46" s="1"/>
  <c r="X17" i="46"/>
  <c r="Z17" i="46" s="1"/>
  <c r="AA17" i="46" s="1"/>
  <c r="Q17" i="46"/>
  <c r="P17" i="46"/>
  <c r="R17" i="46" s="1"/>
  <c r="Z16" i="46"/>
  <c r="AA16" i="46" s="1"/>
  <c r="Y16" i="46"/>
  <c r="X16" i="46"/>
  <c r="Q16" i="46"/>
  <c r="P16" i="46"/>
  <c r="R16" i="46" s="1"/>
  <c r="Y15" i="46"/>
  <c r="X15" i="46"/>
  <c r="Z15" i="46" s="1"/>
  <c r="AA15" i="46" s="1"/>
  <c r="Q15" i="46"/>
  <c r="P15" i="46"/>
  <c r="R15" i="46" s="1"/>
  <c r="Y14" i="46"/>
  <c r="X14" i="46"/>
  <c r="Z14" i="46" s="1"/>
  <c r="AA14" i="46" s="1"/>
  <c r="Q14" i="46"/>
  <c r="P14" i="46"/>
  <c r="R14" i="46" s="1"/>
  <c r="W14" i="46" s="1"/>
  <c r="Y13" i="46"/>
  <c r="X13" i="46"/>
  <c r="Z13" i="46" s="1"/>
  <c r="AA13" i="46" s="1"/>
  <c r="Q13" i="46"/>
  <c r="P13" i="46"/>
  <c r="Y12" i="46"/>
  <c r="X12" i="46"/>
  <c r="Z12" i="46" s="1"/>
  <c r="AA12" i="46" s="1"/>
  <c r="Q12" i="46"/>
  <c r="P12" i="46"/>
  <c r="R12" i="46" s="1"/>
  <c r="Y11" i="46"/>
  <c r="X11" i="46"/>
  <c r="Z11" i="46" s="1"/>
  <c r="AA11" i="46" s="1"/>
  <c r="Q11" i="46"/>
  <c r="P11" i="46"/>
  <c r="Y10" i="46"/>
  <c r="X10" i="46"/>
  <c r="Z10" i="46" s="1"/>
  <c r="AA10" i="46" s="1"/>
  <c r="Q10" i="46"/>
  <c r="P10" i="46"/>
  <c r="Y9" i="46"/>
  <c r="X9" i="46"/>
  <c r="Z9" i="46" s="1"/>
  <c r="AA9" i="46" s="1"/>
  <c r="Q9" i="46"/>
  <c r="P9" i="46"/>
  <c r="AA25" i="45"/>
  <c r="Z25" i="45"/>
  <c r="Z24" i="45"/>
  <c r="AA24" i="45" s="1"/>
  <c r="Y24" i="45"/>
  <c r="AD24" i="45" s="1"/>
  <c r="X24" i="45"/>
  <c r="Q24" i="45"/>
  <c r="P24" i="45"/>
  <c r="R24" i="45" s="1"/>
  <c r="AD23" i="45"/>
  <c r="Y23" i="45"/>
  <c r="X23" i="45"/>
  <c r="Z23" i="45" s="1"/>
  <c r="AA23" i="45" s="1"/>
  <c r="W23" i="45"/>
  <c r="R23" i="45"/>
  <c r="S23" i="45" s="1"/>
  <c r="Q23" i="45"/>
  <c r="P23" i="45"/>
  <c r="Z22" i="45"/>
  <c r="AA22" i="45" s="1"/>
  <c r="Y22" i="45"/>
  <c r="X22" i="45"/>
  <c r="Q22" i="45"/>
  <c r="P22" i="45"/>
  <c r="R22" i="45" s="1"/>
  <c r="W22" i="45" s="1"/>
  <c r="Z21" i="45"/>
  <c r="AA21" i="45" s="1"/>
  <c r="Y21" i="45"/>
  <c r="X21" i="45"/>
  <c r="Q21" i="45"/>
  <c r="P21" i="45"/>
  <c r="R21" i="45" s="1"/>
  <c r="Y20" i="45"/>
  <c r="X20" i="45"/>
  <c r="Z20" i="45" s="1"/>
  <c r="AA20" i="45" s="1"/>
  <c r="Q20" i="45"/>
  <c r="P20" i="45"/>
  <c r="R20" i="45" s="1"/>
  <c r="Y19" i="45"/>
  <c r="X19" i="45"/>
  <c r="Z19" i="45" s="1"/>
  <c r="AA19" i="45" s="1"/>
  <c r="Q19" i="45"/>
  <c r="P19" i="45"/>
  <c r="R19" i="45" s="1"/>
  <c r="W19" i="45" s="1"/>
  <c r="Y18" i="45"/>
  <c r="X18" i="45"/>
  <c r="Z18" i="45" s="1"/>
  <c r="AA18" i="45" s="1"/>
  <c r="Q18" i="45"/>
  <c r="P18" i="45"/>
  <c r="R18" i="45" s="1"/>
  <c r="Z17" i="45"/>
  <c r="AA17" i="45" s="1"/>
  <c r="Y17" i="45"/>
  <c r="X17" i="45"/>
  <c r="Q17" i="45"/>
  <c r="P17" i="45"/>
  <c r="R17" i="45" s="1"/>
  <c r="Z16" i="45"/>
  <c r="AA16" i="45" s="1"/>
  <c r="Y16" i="45"/>
  <c r="X16" i="45"/>
  <c r="Q16" i="45"/>
  <c r="P16" i="45"/>
  <c r="R16" i="45" s="1"/>
  <c r="Y15" i="45"/>
  <c r="X15" i="45"/>
  <c r="Z15" i="45" s="1"/>
  <c r="AA15" i="45" s="1"/>
  <c r="Q15" i="45"/>
  <c r="R15" i="45" s="1"/>
  <c r="P15" i="45"/>
  <c r="Z14" i="45"/>
  <c r="AA14" i="45" s="1"/>
  <c r="Y14" i="45"/>
  <c r="X14" i="45"/>
  <c r="Q14" i="45"/>
  <c r="P14" i="45"/>
  <c r="R14" i="45" s="1"/>
  <c r="W14" i="45" s="1"/>
  <c r="Z13" i="45"/>
  <c r="AA13" i="45" s="1"/>
  <c r="Y13" i="45"/>
  <c r="X13" i="45"/>
  <c r="Q13" i="45"/>
  <c r="P13" i="45"/>
  <c r="R13" i="45" s="1"/>
  <c r="Y12" i="45"/>
  <c r="X12" i="45"/>
  <c r="Z12" i="45" s="1"/>
  <c r="AA12" i="45" s="1"/>
  <c r="Q12" i="45"/>
  <c r="P12" i="45"/>
  <c r="R12" i="45" s="1"/>
  <c r="Y11" i="45"/>
  <c r="X11" i="45"/>
  <c r="Z11" i="45" s="1"/>
  <c r="AA11" i="45" s="1"/>
  <c r="Q11" i="45"/>
  <c r="P11" i="45"/>
  <c r="R11" i="45" s="1"/>
  <c r="W11" i="45" s="1"/>
  <c r="Y10" i="45"/>
  <c r="X10" i="45"/>
  <c r="Z10" i="45" s="1"/>
  <c r="AA10" i="45" s="1"/>
  <c r="Q10" i="45"/>
  <c r="P10" i="45"/>
  <c r="R10" i="45" s="1"/>
  <c r="Z9" i="45"/>
  <c r="AA9" i="45" s="1"/>
  <c r="Y9" i="45"/>
  <c r="X9" i="45"/>
  <c r="Q9" i="45"/>
  <c r="P9" i="45"/>
  <c r="R9" i="45" s="1"/>
  <c r="AA25" i="44"/>
  <c r="Z25" i="44"/>
  <c r="Z24" i="44"/>
  <c r="AA24" i="44" s="1"/>
  <c r="Y24" i="44"/>
  <c r="AD24" i="44" s="1"/>
  <c r="X24" i="44"/>
  <c r="Q24" i="44"/>
  <c r="P24" i="44"/>
  <c r="R24" i="44" s="1"/>
  <c r="Y23" i="44"/>
  <c r="AD23" i="44" s="1"/>
  <c r="X23" i="44"/>
  <c r="Z23" i="44" s="1"/>
  <c r="AA23" i="44" s="1"/>
  <c r="Q23" i="44"/>
  <c r="P23" i="44"/>
  <c r="R23" i="44" s="1"/>
  <c r="AD22" i="44"/>
  <c r="Y22" i="44"/>
  <c r="X22" i="44"/>
  <c r="Z22" i="44" s="1"/>
  <c r="AA22" i="44" s="1"/>
  <c r="R22" i="44"/>
  <c r="W22" i="44" s="1"/>
  <c r="Q22" i="44"/>
  <c r="P22" i="44"/>
  <c r="Z21" i="44"/>
  <c r="AA21" i="44" s="1"/>
  <c r="Y21" i="44"/>
  <c r="X21" i="44"/>
  <c r="Q21" i="44"/>
  <c r="P21" i="44"/>
  <c r="R21" i="44" s="1"/>
  <c r="Y20" i="44"/>
  <c r="X20" i="44"/>
  <c r="Z20" i="44" s="1"/>
  <c r="AA20" i="44" s="1"/>
  <c r="Q20" i="44"/>
  <c r="P20" i="44"/>
  <c r="Y19" i="44"/>
  <c r="X19" i="44"/>
  <c r="Z19" i="44" s="1"/>
  <c r="AA19" i="44" s="1"/>
  <c r="R19" i="44"/>
  <c r="W19" i="44" s="1"/>
  <c r="Q19" i="44"/>
  <c r="P19" i="44"/>
  <c r="Y18" i="44"/>
  <c r="X18" i="44"/>
  <c r="Z18" i="44" s="1"/>
  <c r="AA18" i="44" s="1"/>
  <c r="Q18" i="44"/>
  <c r="P18" i="44"/>
  <c r="Z17" i="44"/>
  <c r="AA17" i="44" s="1"/>
  <c r="Y17" i="44"/>
  <c r="X17" i="44"/>
  <c r="Q17" i="44"/>
  <c r="P17" i="44"/>
  <c r="R17" i="44" s="1"/>
  <c r="Z16" i="44"/>
  <c r="AA16" i="44" s="1"/>
  <c r="Y16" i="44"/>
  <c r="X16" i="44"/>
  <c r="Q16" i="44"/>
  <c r="P16" i="44"/>
  <c r="Y15" i="44"/>
  <c r="X15" i="44"/>
  <c r="Z15" i="44" s="1"/>
  <c r="AA15" i="44" s="1"/>
  <c r="R15" i="44"/>
  <c r="S15" i="44" s="1"/>
  <c r="Q15" i="44"/>
  <c r="P15" i="44"/>
  <c r="Y14" i="44"/>
  <c r="X14" i="44"/>
  <c r="Z14" i="44" s="1"/>
  <c r="AA14" i="44" s="1"/>
  <c r="Q14" i="44"/>
  <c r="P14" i="44"/>
  <c r="R14" i="44" s="1"/>
  <c r="W14" i="44" s="1"/>
  <c r="Z13" i="44"/>
  <c r="AA13" i="44" s="1"/>
  <c r="Y13" i="44"/>
  <c r="X13" i="44"/>
  <c r="Q13" i="44"/>
  <c r="P13" i="44"/>
  <c r="R13" i="44" s="1"/>
  <c r="Y12" i="44"/>
  <c r="X12" i="44"/>
  <c r="Z12" i="44" s="1"/>
  <c r="AA12" i="44" s="1"/>
  <c r="Q12" i="44"/>
  <c r="P12" i="44"/>
  <c r="R12" i="44" s="1"/>
  <c r="Y11" i="44"/>
  <c r="X11" i="44"/>
  <c r="Z11" i="44" s="1"/>
  <c r="AA11" i="44" s="1"/>
  <c r="Q11" i="44"/>
  <c r="P11" i="44"/>
  <c r="R11" i="44" s="1"/>
  <c r="W11" i="44" s="1"/>
  <c r="Y10" i="44"/>
  <c r="X10" i="44"/>
  <c r="Z10" i="44" s="1"/>
  <c r="AA10" i="44" s="1"/>
  <c r="Q10" i="44"/>
  <c r="P10" i="44"/>
  <c r="Z9" i="44"/>
  <c r="AA9" i="44" s="1"/>
  <c r="Y9" i="44"/>
  <c r="X9" i="44"/>
  <c r="Q9" i="44"/>
  <c r="P9" i="44"/>
  <c r="R9" i="44" s="1"/>
  <c r="AA25" i="43"/>
  <c r="Z25" i="43"/>
  <c r="Y24" i="43"/>
  <c r="AD24" i="43" s="1"/>
  <c r="X24" i="43"/>
  <c r="Z24" i="43" s="1"/>
  <c r="AA24" i="43" s="1"/>
  <c r="W24" i="43"/>
  <c r="S24" i="43"/>
  <c r="R24" i="43"/>
  <c r="Q24" i="43"/>
  <c r="P24" i="43"/>
  <c r="AD23" i="43"/>
  <c r="Z23" i="43"/>
  <c r="AA23" i="43" s="1"/>
  <c r="Y23" i="43"/>
  <c r="X23" i="43"/>
  <c r="Q23" i="43"/>
  <c r="P23" i="43"/>
  <c r="R23" i="43" s="1"/>
  <c r="Y22" i="43"/>
  <c r="X22" i="43"/>
  <c r="Z22" i="43" s="1"/>
  <c r="AA22" i="43" s="1"/>
  <c r="Q22" i="43"/>
  <c r="P22" i="43"/>
  <c r="R22" i="43" s="1"/>
  <c r="Y21" i="43"/>
  <c r="X21" i="43"/>
  <c r="Z21" i="43" s="1"/>
  <c r="AA21" i="43" s="1"/>
  <c r="Q21" i="43"/>
  <c r="P21" i="43"/>
  <c r="R21" i="43" s="1"/>
  <c r="W21" i="43" s="1"/>
  <c r="Y20" i="43"/>
  <c r="X20" i="43"/>
  <c r="Z20" i="43" s="1"/>
  <c r="AA20" i="43" s="1"/>
  <c r="Q20" i="43"/>
  <c r="P20" i="43"/>
  <c r="R20" i="43" s="1"/>
  <c r="Z19" i="43"/>
  <c r="AA19" i="43" s="1"/>
  <c r="Y19" i="43"/>
  <c r="X19" i="43"/>
  <c r="Q19" i="43"/>
  <c r="P19" i="43"/>
  <c r="R19" i="43" s="1"/>
  <c r="Y18" i="43"/>
  <c r="X18" i="43"/>
  <c r="Z18" i="43" s="1"/>
  <c r="AA18" i="43" s="1"/>
  <c r="Q18" i="43"/>
  <c r="R18" i="43" s="1"/>
  <c r="P18" i="43"/>
  <c r="Y17" i="43"/>
  <c r="X17" i="43"/>
  <c r="Z17" i="43" s="1"/>
  <c r="AA17" i="43" s="1"/>
  <c r="R17" i="43"/>
  <c r="W17" i="43" s="1"/>
  <c r="Q17" i="43"/>
  <c r="P17" i="43"/>
  <c r="Y16" i="43"/>
  <c r="X16" i="43"/>
  <c r="Z16" i="43" s="1"/>
  <c r="AA16" i="43" s="1"/>
  <c r="Q16" i="43"/>
  <c r="P16" i="43"/>
  <c r="Y15" i="43"/>
  <c r="X15" i="43"/>
  <c r="Z15" i="43" s="1"/>
  <c r="AA15" i="43" s="1"/>
  <c r="Q15" i="43"/>
  <c r="P15" i="43"/>
  <c r="R15" i="43" s="1"/>
  <c r="Y14" i="43"/>
  <c r="X14" i="43"/>
  <c r="Z14" i="43" s="1"/>
  <c r="AA14" i="43" s="1"/>
  <c r="Q14" i="43"/>
  <c r="P14" i="43"/>
  <c r="R14" i="43" s="1"/>
  <c r="Y13" i="43"/>
  <c r="X13" i="43"/>
  <c r="Z13" i="43" s="1"/>
  <c r="AA13" i="43" s="1"/>
  <c r="Q13" i="43"/>
  <c r="R13" i="43" s="1"/>
  <c r="W13" i="43" s="1"/>
  <c r="P13" i="43"/>
  <c r="Y12" i="43"/>
  <c r="X12" i="43"/>
  <c r="Z12" i="43" s="1"/>
  <c r="AA12" i="43" s="1"/>
  <c r="Q12" i="43"/>
  <c r="P12" i="43"/>
  <c r="Z11" i="43"/>
  <c r="AA11" i="43" s="1"/>
  <c r="Y11" i="43"/>
  <c r="X11" i="43"/>
  <c r="Q11" i="43"/>
  <c r="P11" i="43"/>
  <c r="R11" i="43" s="1"/>
  <c r="Y10" i="43"/>
  <c r="X10" i="43"/>
  <c r="Z10" i="43" s="1"/>
  <c r="AA10" i="43" s="1"/>
  <c r="Q10" i="43"/>
  <c r="R10" i="43" s="1"/>
  <c r="P10" i="43"/>
  <c r="Y9" i="43"/>
  <c r="X9" i="43"/>
  <c r="Z9" i="43" s="1"/>
  <c r="AA9" i="43" s="1"/>
  <c r="Q9" i="43"/>
  <c r="P9" i="43"/>
  <c r="R9" i="43" s="1"/>
  <c r="W9" i="43" s="1"/>
  <c r="S15" i="47" l="1"/>
  <c r="W15" i="47"/>
  <c r="R9" i="47"/>
  <c r="R16" i="47"/>
  <c r="W16" i="47" s="1"/>
  <c r="W12" i="47"/>
  <c r="R9" i="46"/>
  <c r="R11" i="46"/>
  <c r="R13" i="46"/>
  <c r="AD14" i="46"/>
  <c r="R10" i="46"/>
  <c r="S10" i="46" s="1"/>
  <c r="S15" i="45"/>
  <c r="W15" i="45"/>
  <c r="S12" i="45"/>
  <c r="W12" i="45"/>
  <c r="AD12" i="45"/>
  <c r="T12" i="45" s="1"/>
  <c r="S20" i="45"/>
  <c r="W20" i="45"/>
  <c r="AD21" i="45"/>
  <c r="AD11" i="45"/>
  <c r="T11" i="45" s="1"/>
  <c r="R10" i="44"/>
  <c r="R16" i="44"/>
  <c r="AD13" i="44"/>
  <c r="AD10" i="44"/>
  <c r="T10" i="44" s="1"/>
  <c r="R18" i="44"/>
  <c r="AD19" i="44"/>
  <c r="R20" i="44"/>
  <c r="W20" i="44" s="1"/>
  <c r="W15" i="44"/>
  <c r="AD15" i="44"/>
  <c r="T15" i="44" s="1"/>
  <c r="W18" i="43"/>
  <c r="S18" i="43"/>
  <c r="S10" i="43"/>
  <c r="W10" i="43"/>
  <c r="S14" i="43"/>
  <c r="W14" i="43"/>
  <c r="R12" i="43"/>
  <c r="AD10" i="43"/>
  <c r="T10" i="43" s="1"/>
  <c r="R16" i="43"/>
  <c r="AC11" i="47"/>
  <c r="AB11" i="47"/>
  <c r="AD11" i="47" s="1"/>
  <c r="AC18" i="47"/>
  <c r="AB18" i="47"/>
  <c r="AD18" i="47" s="1"/>
  <c r="AB22" i="47"/>
  <c r="T22" i="47"/>
  <c r="AC22" i="47"/>
  <c r="S10" i="47"/>
  <c r="W10" i="47"/>
  <c r="W13" i="47"/>
  <c r="S13" i="47"/>
  <c r="AC15" i="47"/>
  <c r="AB15" i="47"/>
  <c r="AD15" i="47" s="1"/>
  <c r="T15" i="47" s="1"/>
  <c r="W17" i="47"/>
  <c r="S17" i="47"/>
  <c r="W24" i="47"/>
  <c r="S24" i="47"/>
  <c r="T21" i="47"/>
  <c r="AC21" i="47"/>
  <c r="AB21" i="47"/>
  <c r="AC16" i="47"/>
  <c r="AB16" i="47"/>
  <c r="AD16" i="47" s="1"/>
  <c r="AC10" i="47"/>
  <c r="AB10" i="47"/>
  <c r="AD10" i="47" s="1"/>
  <c r="AB20" i="47"/>
  <c r="T20" i="47"/>
  <c r="AC20" i="47"/>
  <c r="T17" i="47"/>
  <c r="AC17" i="47"/>
  <c r="AB17" i="47"/>
  <c r="AD17" i="47" s="1"/>
  <c r="T24" i="47"/>
  <c r="AC24" i="47"/>
  <c r="AB24" i="47"/>
  <c r="AB9" i="47"/>
  <c r="AD9" i="47" s="1"/>
  <c r="AC9" i="47"/>
  <c r="S9" i="47"/>
  <c r="T9" i="47" s="1"/>
  <c r="W9" i="47"/>
  <c r="AB14" i="47"/>
  <c r="AD14" i="47" s="1"/>
  <c r="T14" i="47" s="1"/>
  <c r="AC14" i="47"/>
  <c r="AC13" i="47"/>
  <c r="AB13" i="47"/>
  <c r="AD13" i="47" s="1"/>
  <c r="AC19" i="47"/>
  <c r="AB19" i="47"/>
  <c r="AD19" i="47" s="1"/>
  <c r="AC23" i="47"/>
  <c r="AB23" i="47"/>
  <c r="T23" i="47"/>
  <c r="AB12" i="47"/>
  <c r="AD12" i="47" s="1"/>
  <c r="T12" i="47"/>
  <c r="AC12" i="47"/>
  <c r="S18" i="47"/>
  <c r="T18" i="47" s="1"/>
  <c r="W18" i="47"/>
  <c r="W21" i="47"/>
  <c r="S21" i="47"/>
  <c r="S14" i="47"/>
  <c r="S22" i="47"/>
  <c r="S11" i="47"/>
  <c r="S19" i="47"/>
  <c r="T19" i="47" s="1"/>
  <c r="T18" i="46"/>
  <c r="AC18" i="46"/>
  <c r="AB18" i="46"/>
  <c r="S15" i="46"/>
  <c r="W15" i="46"/>
  <c r="AC16" i="46"/>
  <c r="AB16" i="46"/>
  <c r="AD16" i="46" s="1"/>
  <c r="W24" i="46"/>
  <c r="S24" i="46"/>
  <c r="W10" i="46"/>
  <c r="AC13" i="46"/>
  <c r="AB13" i="46"/>
  <c r="AD13" i="46" s="1"/>
  <c r="T13" i="46" s="1"/>
  <c r="W17" i="46"/>
  <c r="S17" i="46"/>
  <c r="W19" i="46"/>
  <c r="S19" i="46"/>
  <c r="AB22" i="46"/>
  <c r="T22" i="46"/>
  <c r="AC22" i="46"/>
  <c r="W13" i="46"/>
  <c r="S13" i="46"/>
  <c r="W12" i="46"/>
  <c r="S12" i="46"/>
  <c r="AC15" i="46"/>
  <c r="AB15" i="46"/>
  <c r="AD15" i="46" s="1"/>
  <c r="T15" i="46" s="1"/>
  <c r="W21" i="46"/>
  <c r="S21" i="46"/>
  <c r="AB20" i="46"/>
  <c r="T20" i="46"/>
  <c r="AC20" i="46"/>
  <c r="AC10" i="46"/>
  <c r="AB10" i="46"/>
  <c r="AD10" i="46" s="1"/>
  <c r="AC17" i="46"/>
  <c r="T17" i="46"/>
  <c r="AB17" i="46"/>
  <c r="T19" i="46"/>
  <c r="AC19" i="46"/>
  <c r="AB19" i="46"/>
  <c r="S23" i="46"/>
  <c r="W23" i="46"/>
  <c r="AC11" i="46"/>
  <c r="AB11" i="46"/>
  <c r="AD11" i="46" s="1"/>
  <c r="AB12" i="46"/>
  <c r="AD12" i="46" s="1"/>
  <c r="T12" i="46" s="1"/>
  <c r="AC12" i="46"/>
  <c r="W16" i="46"/>
  <c r="S16" i="46"/>
  <c r="T16" i="46" s="1"/>
  <c r="T21" i="46"/>
  <c r="AC21" i="46"/>
  <c r="AB21" i="46"/>
  <c r="T24" i="46"/>
  <c r="AC24" i="46"/>
  <c r="AB24" i="46"/>
  <c r="W9" i="46"/>
  <c r="S9" i="46"/>
  <c r="T9" i="46" s="1"/>
  <c r="W11" i="46"/>
  <c r="S11" i="46"/>
  <c r="S18" i="46"/>
  <c r="W18" i="46"/>
  <c r="W20" i="46"/>
  <c r="S20" i="46"/>
  <c r="AC23" i="46"/>
  <c r="AB23" i="46"/>
  <c r="T23" i="46"/>
  <c r="AC9" i="46"/>
  <c r="AB9" i="46"/>
  <c r="AD9" i="46" s="1"/>
  <c r="AB14" i="46"/>
  <c r="AC14" i="46"/>
  <c r="S14" i="46"/>
  <c r="T14" i="46" s="1"/>
  <c r="S22" i="46"/>
  <c r="AB22" i="45"/>
  <c r="AC22" i="45"/>
  <c r="AD22" i="45" s="1"/>
  <c r="T22" i="45" s="1"/>
  <c r="AB12" i="45"/>
  <c r="AC12" i="45"/>
  <c r="AC16" i="45"/>
  <c r="AD16" i="45" s="1"/>
  <c r="AB16" i="45"/>
  <c r="W10" i="45"/>
  <c r="S10" i="45"/>
  <c r="W13" i="45"/>
  <c r="S13" i="45"/>
  <c r="AC21" i="45"/>
  <c r="AB21" i="45"/>
  <c r="W17" i="45"/>
  <c r="S17" i="45"/>
  <c r="S16" i="45"/>
  <c r="W16" i="45"/>
  <c r="AB20" i="45"/>
  <c r="AC20" i="45"/>
  <c r="AD20" i="45" s="1"/>
  <c r="AC18" i="45"/>
  <c r="AD18" i="45" s="1"/>
  <c r="T18" i="45" s="1"/>
  <c r="AB18" i="45"/>
  <c r="AB11" i="45"/>
  <c r="AC11" i="45"/>
  <c r="AC15" i="45"/>
  <c r="AD15" i="45" s="1"/>
  <c r="AB15" i="45"/>
  <c r="W9" i="45"/>
  <c r="S9" i="45"/>
  <c r="T9" i="45" s="1"/>
  <c r="AC10" i="45"/>
  <c r="AD10" i="45" s="1"/>
  <c r="T10" i="45" s="1"/>
  <c r="AB10" i="45"/>
  <c r="AC14" i="45"/>
  <c r="AD14" i="45" s="1"/>
  <c r="AB14" i="45"/>
  <c r="AC17" i="45"/>
  <c r="AD17" i="45" s="1"/>
  <c r="AB17" i="45"/>
  <c r="T24" i="45"/>
  <c r="AC24" i="45"/>
  <c r="AB24" i="45"/>
  <c r="AC9" i="45"/>
  <c r="AD9" i="45" s="1"/>
  <c r="AB9" i="45"/>
  <c r="W24" i="45"/>
  <c r="S24" i="45"/>
  <c r="AC19" i="45"/>
  <c r="AD19" i="45" s="1"/>
  <c r="AB19" i="45"/>
  <c r="AC23" i="45"/>
  <c r="AB23" i="45"/>
  <c r="T23" i="45"/>
  <c r="AC13" i="45"/>
  <c r="AD13" i="45" s="1"/>
  <c r="T13" i="45" s="1"/>
  <c r="AB13" i="45"/>
  <c r="S18" i="45"/>
  <c r="W18" i="45"/>
  <c r="W21" i="45"/>
  <c r="S21" i="45"/>
  <c r="T21" i="45" s="1"/>
  <c r="S22" i="45"/>
  <c r="S14" i="45"/>
  <c r="T14" i="45" s="1"/>
  <c r="S11" i="45"/>
  <c r="S19" i="45"/>
  <c r="W16" i="44"/>
  <c r="S16" i="44"/>
  <c r="AB11" i="44"/>
  <c r="AD11" i="44" s="1"/>
  <c r="T11" i="44" s="1"/>
  <c r="AC11" i="44"/>
  <c r="W13" i="44"/>
  <c r="S13" i="44"/>
  <c r="AC14" i="44"/>
  <c r="T14" i="44"/>
  <c r="AB14" i="44"/>
  <c r="AD14" i="44" s="1"/>
  <c r="AB19" i="44"/>
  <c r="AC19" i="44"/>
  <c r="S10" i="44"/>
  <c r="W10" i="44"/>
  <c r="AC10" i="44"/>
  <c r="AB10" i="44"/>
  <c r="S12" i="44"/>
  <c r="W12" i="44"/>
  <c r="T13" i="44"/>
  <c r="AC13" i="44"/>
  <c r="AB13" i="44"/>
  <c r="S18" i="44"/>
  <c r="W18" i="44"/>
  <c r="AC22" i="44"/>
  <c r="T22" i="44"/>
  <c r="AB22" i="44"/>
  <c r="AB12" i="44"/>
  <c r="AD12" i="44" s="1"/>
  <c r="AC12" i="44"/>
  <c r="AC16" i="44"/>
  <c r="AB16" i="44"/>
  <c r="AD16" i="44" s="1"/>
  <c r="T16" i="44" s="1"/>
  <c r="S20" i="44"/>
  <c r="S23" i="44"/>
  <c r="W23" i="44"/>
  <c r="T24" i="44"/>
  <c r="AC24" i="44"/>
  <c r="AB24" i="44"/>
  <c r="AC17" i="44"/>
  <c r="AB17" i="44"/>
  <c r="AD17" i="44" s="1"/>
  <c r="S17" i="44"/>
  <c r="T17" i="44" s="1"/>
  <c r="W17" i="44"/>
  <c r="AC18" i="44"/>
  <c r="AB18" i="44"/>
  <c r="AD18" i="44" s="1"/>
  <c r="AC21" i="44"/>
  <c r="AB21" i="44"/>
  <c r="AD21" i="44" s="1"/>
  <c r="W24" i="44"/>
  <c r="S24" i="44"/>
  <c r="W21" i="44"/>
  <c r="S21" i="44"/>
  <c r="W9" i="44"/>
  <c r="S9" i="44"/>
  <c r="AB9" i="44"/>
  <c r="AD9" i="44" s="1"/>
  <c r="T9" i="44" s="1"/>
  <c r="AC9" i="44"/>
  <c r="AC15" i="44"/>
  <c r="AB15" i="44"/>
  <c r="AB20" i="44"/>
  <c r="AD20" i="44" s="1"/>
  <c r="AC20" i="44"/>
  <c r="AC23" i="44"/>
  <c r="AB23" i="44"/>
  <c r="T23" i="44"/>
  <c r="S14" i="44"/>
  <c r="S22" i="44"/>
  <c r="S19" i="44"/>
  <c r="T19" i="44" s="1"/>
  <c r="S11" i="44"/>
  <c r="AB20" i="43"/>
  <c r="AC20" i="43"/>
  <c r="AD20" i="43" s="1"/>
  <c r="T20" i="43" s="1"/>
  <c r="AB16" i="43"/>
  <c r="AC16" i="43"/>
  <c r="AD16" i="43" s="1"/>
  <c r="T16" i="43" s="1"/>
  <c r="AC9" i="43"/>
  <c r="AD9" i="43" s="1"/>
  <c r="AB9" i="43"/>
  <c r="AC10" i="43"/>
  <c r="AB10" i="43"/>
  <c r="W12" i="43"/>
  <c r="S12" i="43"/>
  <c r="S11" i="43"/>
  <c r="T11" i="43" s="1"/>
  <c r="W11" i="43"/>
  <c r="AC11" i="43"/>
  <c r="AD11" i="43" s="1"/>
  <c r="AB11" i="43"/>
  <c r="AC14" i="43"/>
  <c r="AD14" i="43" s="1"/>
  <c r="AB14" i="43"/>
  <c r="W16" i="43"/>
  <c r="S16" i="43"/>
  <c r="S19" i="43"/>
  <c r="T19" i="43" s="1"/>
  <c r="W19" i="43"/>
  <c r="AC19" i="43"/>
  <c r="AD19" i="43" s="1"/>
  <c r="AB19" i="43"/>
  <c r="AC21" i="43"/>
  <c r="AD21" i="43" s="1"/>
  <c r="T21" i="43" s="1"/>
  <c r="AB21" i="43"/>
  <c r="AB24" i="43"/>
  <c r="T24" i="43"/>
  <c r="AC24" i="43"/>
  <c r="S23" i="43"/>
  <c r="W23" i="43"/>
  <c r="AC23" i="43"/>
  <c r="AB23" i="43"/>
  <c r="T23" i="43"/>
  <c r="AB12" i="43"/>
  <c r="AC12" i="43"/>
  <c r="AD12" i="43" s="1"/>
  <c r="AB13" i="43"/>
  <c r="AC13" i="43"/>
  <c r="AD13" i="43" s="1"/>
  <c r="S15" i="43"/>
  <c r="W15" i="43"/>
  <c r="AC15" i="43"/>
  <c r="AD15" i="43" s="1"/>
  <c r="AB15" i="43"/>
  <c r="AB17" i="43"/>
  <c r="AC17" i="43"/>
  <c r="AD17" i="43" s="1"/>
  <c r="T17" i="43" s="1"/>
  <c r="AC18" i="43"/>
  <c r="AD18" i="43" s="1"/>
  <c r="T18" i="43" s="1"/>
  <c r="AB18" i="43"/>
  <c r="W20" i="43"/>
  <c r="S20" i="43"/>
  <c r="W22" i="43"/>
  <c r="S22" i="43"/>
  <c r="T22" i="43" s="1"/>
  <c r="S13" i="43"/>
  <c r="S17" i="43"/>
  <c r="S21" i="43"/>
  <c r="AB22" i="43"/>
  <c r="S9" i="43"/>
  <c r="T9" i="43" s="1"/>
  <c r="AC22" i="43"/>
  <c r="AD22" i="43" s="1"/>
  <c r="P24" i="34"/>
  <c r="Q24" i="34"/>
  <c r="P23" i="34"/>
  <c r="Q23" i="34"/>
  <c r="P22" i="34"/>
  <c r="Q22" i="34"/>
  <c r="P21" i="34"/>
  <c r="Q21" i="34"/>
  <c r="P20" i="34"/>
  <c r="Q20" i="34"/>
  <c r="P19" i="34"/>
  <c r="Q19" i="34"/>
  <c r="P18" i="34"/>
  <c r="Q18" i="34"/>
  <c r="P17" i="34"/>
  <c r="Q17" i="34"/>
  <c r="P16" i="34"/>
  <c r="Q16" i="34"/>
  <c r="P15" i="34"/>
  <c r="Q15" i="34"/>
  <c r="P14" i="34"/>
  <c r="Q14" i="34"/>
  <c r="P13" i="34"/>
  <c r="Q13" i="34"/>
  <c r="P12" i="34"/>
  <c r="Q12" i="34"/>
  <c r="P11" i="34"/>
  <c r="Q11" i="34"/>
  <c r="P10" i="34"/>
  <c r="Q10" i="34"/>
  <c r="P9" i="34"/>
  <c r="Q9" i="34"/>
  <c r="X12" i="34"/>
  <c r="Z12" i="34" s="1"/>
  <c r="AA12" i="34" s="1"/>
  <c r="X11" i="34"/>
  <c r="Z11" i="34" s="1"/>
  <c r="AA11" i="34" s="1"/>
  <c r="X10" i="34"/>
  <c r="Z10" i="34" s="1"/>
  <c r="AA10" i="34" s="1"/>
  <c r="X9" i="34"/>
  <c r="Z9" i="34" s="1"/>
  <c r="AA9" i="34" s="1"/>
  <c r="Y9" i="34"/>
  <c r="Y10" i="34"/>
  <c r="Y11" i="34"/>
  <c r="Y12" i="34"/>
  <c r="Y24" i="34"/>
  <c r="AD24" i="34"/>
  <c r="X24" i="34"/>
  <c r="Z24" i="34" s="1"/>
  <c r="AA24" i="34" s="1"/>
  <c r="X13" i="34"/>
  <c r="Z13" i="34" s="1"/>
  <c r="AA13" i="34" s="1"/>
  <c r="X14" i="34"/>
  <c r="Z14" i="34" s="1"/>
  <c r="AA14" i="34" s="1"/>
  <c r="X15" i="34"/>
  <c r="Z15" i="34" s="1"/>
  <c r="AA15" i="34" s="1"/>
  <c r="X16" i="34"/>
  <c r="Z16" i="34" s="1"/>
  <c r="AA16" i="34" s="1"/>
  <c r="X17" i="34"/>
  <c r="Z17" i="34" s="1"/>
  <c r="AA17" i="34" s="1"/>
  <c r="X18" i="34"/>
  <c r="Z18" i="34" s="1"/>
  <c r="AA18" i="34" s="1"/>
  <c r="X19" i="34"/>
  <c r="Z19" i="34" s="1"/>
  <c r="AA19" i="34" s="1"/>
  <c r="X20" i="34"/>
  <c r="Z20" i="34" s="1"/>
  <c r="AA20" i="34" s="1"/>
  <c r="X21" i="34"/>
  <c r="Z21" i="34" s="1"/>
  <c r="AA21" i="34" s="1"/>
  <c r="X22" i="34"/>
  <c r="Z22" i="34" s="1"/>
  <c r="AA22" i="34" s="1"/>
  <c r="X23" i="34"/>
  <c r="Z23" i="34" s="1"/>
  <c r="AA23" i="34" s="1"/>
  <c r="Y13" i="34"/>
  <c r="Y14" i="34"/>
  <c r="Y15" i="34"/>
  <c r="Y16" i="34"/>
  <c r="Y17" i="34"/>
  <c r="Y18" i="34"/>
  <c r="Y19" i="34"/>
  <c r="Y20" i="34"/>
  <c r="Y21" i="34"/>
  <c r="AD21" i="34" s="1"/>
  <c r="Y22" i="34"/>
  <c r="AD22" i="34"/>
  <c r="Y23" i="34"/>
  <c r="AD23" i="34"/>
  <c r="AA25" i="34"/>
  <c r="Z25" i="34"/>
  <c r="T13" i="47" l="1"/>
  <c r="T11" i="47"/>
  <c r="T10" i="47"/>
  <c r="S16" i="47"/>
  <c r="T16" i="47" s="1"/>
  <c r="T10" i="46"/>
  <c r="T11" i="46"/>
  <c r="T20" i="45"/>
  <c r="T16" i="45"/>
  <c r="T19" i="45"/>
  <c r="T17" i="45"/>
  <c r="T15" i="45"/>
  <c r="T21" i="44"/>
  <c r="T12" i="44"/>
  <c r="T20" i="44"/>
  <c r="T18" i="44"/>
  <c r="T15" i="43"/>
  <c r="T14" i="43"/>
  <c r="T12" i="43"/>
  <c r="T13" i="43"/>
  <c r="R15" i="34"/>
  <c r="S15" i="34" s="1"/>
  <c r="R17" i="34"/>
  <c r="R23" i="34"/>
  <c r="W23" i="34" s="1"/>
  <c r="R24" i="34"/>
  <c r="W24" i="34" s="1"/>
  <c r="R18" i="34"/>
  <c r="S18" i="34" s="1"/>
  <c r="R20" i="34"/>
  <c r="R22" i="34"/>
  <c r="S22" i="34" s="1"/>
  <c r="R13" i="34"/>
  <c r="S13" i="34" s="1"/>
  <c r="R11" i="34"/>
  <c r="S11" i="34" s="1"/>
  <c r="R19" i="34"/>
  <c r="W19" i="34" s="1"/>
  <c r="R21" i="34"/>
  <c r="R10" i="34"/>
  <c r="W10" i="34" s="1"/>
  <c r="R12" i="34"/>
  <c r="S12" i="34" s="1"/>
  <c r="R14" i="34"/>
  <c r="S14" i="34" s="1"/>
  <c r="R16" i="34"/>
  <c r="W16" i="34" s="1"/>
  <c r="W22" i="34"/>
  <c r="W20" i="34"/>
  <c r="S20" i="34"/>
  <c r="W18" i="34"/>
  <c r="W17" i="34"/>
  <c r="S17" i="34"/>
  <c r="S16" i="34"/>
  <c r="R9" i="34"/>
  <c r="W9" i="34" s="1"/>
  <c r="AB10" i="34"/>
  <c r="AC10" i="34"/>
  <c r="AD10" i="34" s="1"/>
  <c r="T10" i="34" s="1"/>
  <c r="T23" i="34"/>
  <c r="AC23" i="34"/>
  <c r="AB23" i="34"/>
  <c r="AC13" i="34"/>
  <c r="AB13" i="34"/>
  <c r="AD13" i="34" s="1"/>
  <c r="T13" i="34" s="1"/>
  <c r="T22" i="34"/>
  <c r="AB22" i="34"/>
  <c r="AC22" i="34"/>
  <c r="AB24" i="34"/>
  <c r="AC24" i="34"/>
  <c r="T24" i="34"/>
  <c r="AB18" i="34"/>
  <c r="AC18" i="34"/>
  <c r="AC9" i="34"/>
  <c r="AB9" i="34"/>
  <c r="AD9" i="34" s="1"/>
  <c r="AB17" i="34"/>
  <c r="AC17" i="34"/>
  <c r="AC16" i="34"/>
  <c r="AB16" i="34"/>
  <c r="AD16" i="34" s="1"/>
  <c r="T16" i="34" s="1"/>
  <c r="AB14" i="34"/>
  <c r="AC14" i="34"/>
  <c r="AB15" i="34"/>
  <c r="AD15" i="34" s="1"/>
  <c r="AC15" i="34"/>
  <c r="T21" i="34"/>
  <c r="AB21" i="34"/>
  <c r="AC21" i="34"/>
  <c r="AC20" i="34"/>
  <c r="AD20" i="34" s="1"/>
  <c r="AB20" i="34"/>
  <c r="T20" i="34"/>
  <c r="AB11" i="34"/>
  <c r="AD11" i="34" s="1"/>
  <c r="T11" i="34" s="1"/>
  <c r="AC11" i="34"/>
  <c r="AC19" i="34"/>
  <c r="AB19" i="34"/>
  <c r="AC12" i="34"/>
  <c r="AB12" i="34"/>
  <c r="AD12" i="34" s="1"/>
  <c r="T12" i="34" s="1"/>
  <c r="W15" i="34" l="1"/>
  <c r="T15" i="34"/>
  <c r="AD17" i="34"/>
  <c r="T17" i="34" s="1"/>
  <c r="AD14" i="34"/>
  <c r="T14" i="34" s="1"/>
  <c r="AD19" i="34"/>
  <c r="T19" i="34" s="1"/>
  <c r="AD18" i="34"/>
  <c r="T18" i="34" s="1"/>
  <c r="W11" i="34"/>
  <c r="S24" i="34"/>
  <c r="S23" i="34"/>
  <c r="S10" i="34"/>
  <c r="W13" i="34"/>
  <c r="S19" i="34"/>
  <c r="W12" i="34"/>
  <c r="W14" i="34"/>
  <c r="S21" i="34"/>
  <c r="W21" i="34"/>
  <c r="S9" i="34"/>
  <c r="T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77033F6A-761F-DD44-AC8E-0D4CC3FEA883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F5B0139D-3EBA-DF49-9130-CCF525A8F324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5D1206BC-157C-CE4B-9772-B26EAC2BB4C6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23BEF453-90D9-8340-A28C-8494081A84FB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B3535A80-BDD3-1A44-B835-0DEE8BF20A0A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286209EC-2D6A-774D-805E-6806D1A5FAAC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D839F5E0-71ED-D543-88E8-FB635546FC3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1B5B75CF-D4E3-7F40-A9A3-AD35F7C8EC99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0093F22F-1B90-F648-B270-92BBCA77D2EE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3179FB0E-498B-D447-ACC8-907B305A2AF9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D730F750-EF2B-B44C-B2F9-CE6C639FBC8E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475F5F3F-A5C5-443C-8C0A-D4EF0E7A8B09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B29D6CE6-B89D-45CC-9A1A-620D8A4C1F72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26313593-589A-4B69-A5BC-AE80932196F9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DE88F09E-B9BE-4DE3-806E-B00BBD8F07F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782C0FC8-8DC9-495B-9225-B6293D085316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6A1E2041-34F4-46FB-9FC2-AC4CA0CFBD28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C8FD50E0-5047-41DF-AE66-499A2EFB9592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838DCAF1-D8B2-4545-B44B-1AA1EFDC2312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2477B3CC-5C76-491F-80A1-0678AE878BEB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3DE3FC05-B379-4D3D-A67F-52F3CFAE007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56512BA9-8508-4FF5-AA19-798BB0BCA5F4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79DBE796-1A6B-4BFF-AF8A-5B355D43E59B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693B9F8E-EDF3-4897-8762-9682619AE2A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C0F38D5C-99CC-4CD1-B3C7-0576D42A4983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69A43F10-E459-494E-B38D-85307BF5BB61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5FB2C432-B027-47AD-8F5A-2B2FC00BDAAA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51064C71-EF66-4BF7-B50E-1C11041DF85D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3F4D27AF-C86F-4E5C-AFDE-F5A492F8148F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9791585B-8610-45C5-89D3-C12F1097FA53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983D0966-F1A1-4748-82E3-05287B41CCD0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86EB88F7-72DC-4176-AB83-36B39B86A12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41276BCD-1B34-4AE6-A091-E7A3819D5BC5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C47C4156-EA1A-4299-B1F3-E6DB4CAB4669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190673EB-EB07-4925-B8BF-6FE00BCB78DF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29EF93C3-919D-4B55-AC91-4A470B01C8CD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FEBE2FFB-1DE8-4E68-AD60-9FDF8325011B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424F8D5E-4A27-460C-B803-37EE69B637CB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0943137A-7D9D-46C7-A180-F60E94383A29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87455C4C-621D-45A2-80F8-8B3AD55E94CD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70A0FDDA-F9AD-4794-B47F-3B5EF6C7FE6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EF7F325A-52D9-4BFD-B8E5-51FE1425916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156E20F2-5CBB-4EA9-BAB2-ED280615C6AF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C69A1B17-7448-4E2B-B3D9-3B2B8F9EF6D8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1EEB58A8-4BF5-40DA-8989-6859D8E14821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C1D7DB11-330D-4857-8BF3-FE8BDFC6421A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44982255-FA4F-49F3-BE7B-CA3A4280C486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sharedStrings.xml><?xml version="1.0" encoding="utf-8"?>
<sst xmlns="http://schemas.openxmlformats.org/spreadsheetml/2006/main" count="1054" uniqueCount="350">
  <si>
    <t>Arrangør:</t>
  </si>
  <si>
    <t>Sted:</t>
  </si>
  <si>
    <t>Dato:</t>
  </si>
  <si>
    <t>Vekt-</t>
  </si>
  <si>
    <t>Kropps-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</si>
  <si>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</si>
  <si>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</si>
  <si>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</si>
  <si>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</si>
  <si>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</si>
  <si>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</si>
  <si>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</si>
  <si>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</si>
  <si>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Sinclair Coeff.</t>
  </si>
  <si>
    <t>klasse</t>
  </si>
  <si>
    <t>vekt</t>
  </si>
  <si>
    <t>lagt</t>
  </si>
  <si>
    <t>Rek.</t>
  </si>
  <si>
    <t xml:space="preserve"> </t>
  </si>
  <si>
    <t>dato</t>
  </si>
  <si>
    <t>Pulje:</t>
  </si>
  <si>
    <t xml:space="preserve"> Kate-</t>
  </si>
  <si>
    <t>gori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</si>
  <si>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</si>
  <si>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</si>
  <si>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</si>
  <si>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</si>
  <si>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</si>
  <si>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</si>
  <si>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</si>
  <si>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</si>
  <si>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</si>
  <si>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</si>
  <si>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</si>
  <si>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</si>
  <si>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</si>
  <si>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</si>
  <si>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</si>
  <si>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</si>
  <si>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</si>
  <si>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</si>
  <si>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</si>
  <si>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</si>
  <si>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</si>
  <si>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</si>
  <si>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</si>
  <si>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</si>
  <si>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</si>
  <si>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S t e v n e p r o t o k o l l</t>
  </si>
  <si>
    <t>Beskrivelse rekorder</t>
  </si>
  <si>
    <t>Klubb</t>
  </si>
  <si>
    <t>Ny sinclair fra 2023</t>
  </si>
  <si>
    <t>Sekretær</t>
  </si>
  <si>
    <t>1964007</t>
  </si>
  <si>
    <t>79</t>
  </si>
  <si>
    <t>M60</t>
  </si>
  <si>
    <t>08.03.1964</t>
  </si>
  <si>
    <t>Atle Rønning Kauppinen</t>
  </si>
  <si>
    <t>Grenland AK</t>
  </si>
  <si>
    <t>1963002</t>
  </si>
  <si>
    <t>88</t>
  </si>
  <si>
    <t>20.08.1963</t>
  </si>
  <si>
    <t>Jørn Helgheim</t>
  </si>
  <si>
    <t>Tambarskjelvar IL</t>
  </si>
  <si>
    <t>1965005</t>
  </si>
  <si>
    <t>94</t>
  </si>
  <si>
    <t>28.03.1965</t>
  </si>
  <si>
    <t>Dag A Klinkenberg</t>
  </si>
  <si>
    <t>Stavanger AK</t>
  </si>
  <si>
    <t>1964010</t>
  </si>
  <si>
    <t>27.06.1964</t>
  </si>
  <si>
    <t>Gunnar Knudsen</t>
  </si>
  <si>
    <t>1962002</t>
  </si>
  <si>
    <t>110</t>
  </si>
  <si>
    <t>06.08.1962</t>
  </si>
  <si>
    <t>Petter N. Sæterdal</t>
  </si>
  <si>
    <t>AK Bjørgvin</t>
  </si>
  <si>
    <t>1961003</t>
  </si>
  <si>
    <t>M65</t>
  </si>
  <si>
    <t>04.09.1961</t>
  </si>
  <si>
    <t>Terje Gulvik</t>
  </si>
  <si>
    <t>Larvik AK</t>
  </si>
  <si>
    <t>1960003</t>
  </si>
  <si>
    <t>01.07.1960</t>
  </si>
  <si>
    <t>Lars Hage</t>
  </si>
  <si>
    <t>1959003</t>
  </si>
  <si>
    <t>31.05.1959</t>
  </si>
  <si>
    <t>Geir Hestmann</t>
  </si>
  <si>
    <t>Høybråten og Stovner IL</t>
  </si>
  <si>
    <t>1958003</t>
  </si>
  <si>
    <t>22.03.1958</t>
  </si>
  <si>
    <t>Bernt Petter Andersen</t>
  </si>
  <si>
    <t>1951002</t>
  </si>
  <si>
    <t>M75</t>
  </si>
  <si>
    <t>30.06.1951</t>
  </si>
  <si>
    <t>Terje Grimstad</t>
  </si>
  <si>
    <t>1943002</t>
  </si>
  <si>
    <t>M80</t>
  </si>
  <si>
    <t>13.12.1943</t>
  </si>
  <si>
    <t>Ole Kolbjørn Bjerkholt</t>
  </si>
  <si>
    <t>Norgesmesterskap Veteran</t>
  </si>
  <si>
    <t>Vigrestad IK</t>
  </si>
  <si>
    <t>Vigrestadhallen</t>
  </si>
  <si>
    <t>2026-04-11</t>
  </si>
  <si>
    <t>1973001</t>
  </si>
  <si>
    <t>1983002</t>
  </si>
  <si>
    <t>1980011</t>
  </si>
  <si>
    <t>1995018</t>
  </si>
  <si>
    <t>1993011</t>
  </si>
  <si>
    <t>1958002</t>
  </si>
  <si>
    <t>1954001</t>
  </si>
  <si>
    <t>Randi Schei</t>
  </si>
  <si>
    <t>Ragnhild Hakkebo</t>
  </si>
  <si>
    <t>Frank Haugland</t>
  </si>
  <si>
    <t>Maren Grøndahl</t>
  </si>
  <si>
    <t>Christian Lysenstøen</t>
  </si>
  <si>
    <t>Hans Bjørnar Hagenes</t>
  </si>
  <si>
    <t>Torbjørn Ødegård</t>
  </si>
  <si>
    <t>Hitra VK</t>
  </si>
  <si>
    <t>Tromsø</t>
  </si>
  <si>
    <t>Spydeberg Atletene</t>
  </si>
  <si>
    <t>1969007</t>
  </si>
  <si>
    <t xml:space="preserve"> 1957002</t>
  </si>
  <si>
    <t xml:space="preserve"> 1961004</t>
  </si>
  <si>
    <t>Aud Marit Vold</t>
  </si>
  <si>
    <t>Roy Johan Andersen Revheim</t>
  </si>
  <si>
    <t>Rune Rasmussen</t>
  </si>
  <si>
    <t>Randi  Schei</t>
  </si>
  <si>
    <t>1978015</t>
  </si>
  <si>
    <t>63</t>
  </si>
  <si>
    <t>K45</t>
  </si>
  <si>
    <t>14.08.1978</t>
  </si>
  <si>
    <t>Gina Sofie Øby</t>
  </si>
  <si>
    <t>T&amp;IL National</t>
  </si>
  <si>
    <t>1977009</t>
  </si>
  <si>
    <t>77</t>
  </si>
  <si>
    <t>26.03.1977</t>
  </si>
  <si>
    <t>Caroline Moen</t>
  </si>
  <si>
    <t>Trondheim AK</t>
  </si>
  <si>
    <t>1978010</t>
  </si>
  <si>
    <t>04.04.1978</t>
  </si>
  <si>
    <t>Larisa Izumrudova</t>
  </si>
  <si>
    <t>1979006</t>
  </si>
  <si>
    <t>30.08.1979</t>
  </si>
  <si>
    <t>Lill-Beate Søttar Unhjem</t>
  </si>
  <si>
    <t>Nidelv IL</t>
  </si>
  <si>
    <t>1981012</t>
  </si>
  <si>
    <t>86</t>
  </si>
  <si>
    <t>17.12.1981</t>
  </si>
  <si>
    <t>Heidrun S. Sigurdardottir</t>
  </si>
  <si>
    <t>1980013</t>
  </si>
  <si>
    <t>+86</t>
  </si>
  <si>
    <t>12.06.1980</t>
  </si>
  <si>
    <t>Renate Overholdt</t>
  </si>
  <si>
    <t>1980002</t>
  </si>
  <si>
    <t>26.05.1980</t>
  </si>
  <si>
    <t>Ingeborg Endresen</t>
  </si>
  <si>
    <t>1976011</t>
  </si>
  <si>
    <t>K50</t>
  </si>
  <si>
    <t>09.09.1976</t>
  </si>
  <si>
    <t>Christine Berge Christiansen</t>
  </si>
  <si>
    <t>Tysvær VK</t>
  </si>
  <si>
    <t>1975001</t>
  </si>
  <si>
    <t>19.04.1975</t>
  </si>
  <si>
    <t>Monika Zakrzewska</t>
  </si>
  <si>
    <t>1976002</t>
  </si>
  <si>
    <t>29.08.1976</t>
  </si>
  <si>
    <t>Ingvild Bratterud</t>
  </si>
  <si>
    <t>Tromsø AK</t>
  </si>
  <si>
    <t>1972006</t>
  </si>
  <si>
    <t>05.04.1972</t>
  </si>
  <si>
    <t>Hege Bekkvik</t>
  </si>
  <si>
    <t>1970001</t>
  </si>
  <si>
    <t>K55</t>
  </si>
  <si>
    <t>28.12.1970</t>
  </si>
  <si>
    <t>Line Søfteland</t>
  </si>
  <si>
    <t>1971014</t>
  </si>
  <si>
    <t>15.05.1971</t>
  </si>
  <si>
    <t>Else-Karin Aas</t>
  </si>
  <si>
    <t>1964005</t>
  </si>
  <si>
    <t>K60</t>
  </si>
  <si>
    <t>24.12.1964</t>
  </si>
  <si>
    <t>Margit Skjervheim</t>
  </si>
  <si>
    <t>1957002</t>
  </si>
  <si>
    <t>2005024</t>
  </si>
  <si>
    <t>1978005</t>
  </si>
  <si>
    <t>Anette Skjærli</t>
  </si>
  <si>
    <t>Juraj Szigeti</t>
  </si>
  <si>
    <t xml:space="preserve"> 2008031</t>
  </si>
  <si>
    <t>Ingeborg Liland</t>
  </si>
  <si>
    <t>1974008</t>
  </si>
  <si>
    <t>71</t>
  </si>
  <si>
    <t>M50</t>
  </si>
  <si>
    <t>04.10.1974</t>
  </si>
  <si>
    <t>Roy Arne Bysveen</t>
  </si>
  <si>
    <t>1972008</t>
  </si>
  <si>
    <t>22.06.1972</t>
  </si>
  <si>
    <t>Michael Dagsland Ravneng</t>
  </si>
  <si>
    <t>1976012</t>
  </si>
  <si>
    <t>08.11.1976</t>
  </si>
  <si>
    <t>Martin Hatle</t>
  </si>
  <si>
    <t>1973008</t>
  </si>
  <si>
    <t>09.07.1973</t>
  </si>
  <si>
    <t>Jonny Block</t>
  </si>
  <si>
    <t>1976003</t>
  </si>
  <si>
    <t>30.03.1976</t>
  </si>
  <si>
    <t>Børge Aadland</t>
  </si>
  <si>
    <t>1970005</t>
  </si>
  <si>
    <t>65</t>
  </si>
  <si>
    <t>M55</t>
  </si>
  <si>
    <t>20.01.1970</t>
  </si>
  <si>
    <t>Ståle Werner Eriksen</t>
  </si>
  <si>
    <t>Alta AK</t>
  </si>
  <si>
    <t>1970008</t>
  </si>
  <si>
    <t>29.11.1970</t>
  </si>
  <si>
    <t>Vadym Aliiev</t>
  </si>
  <si>
    <t>1970004</t>
  </si>
  <si>
    <t>15.06.1970</t>
  </si>
  <si>
    <t>Rolf Wick</t>
  </si>
  <si>
    <t>1969004</t>
  </si>
  <si>
    <t>12.06.1969</t>
  </si>
  <si>
    <t>Lars-Thomas Grønlien</t>
  </si>
  <si>
    <t>Oslo AK</t>
  </si>
  <si>
    <t>1971007</t>
  </si>
  <si>
    <t>10.09.1971</t>
  </si>
  <si>
    <t>Cornelius Wiedswang</t>
  </si>
  <si>
    <t>1970010</t>
  </si>
  <si>
    <t>10.10.1970</t>
  </si>
  <si>
    <t>Knut Arne Halvorsen</t>
  </si>
  <si>
    <t>1967001</t>
  </si>
  <si>
    <t>12.01.1967</t>
  </si>
  <si>
    <t>Jøran Herfjord</t>
  </si>
  <si>
    <t>1968002</t>
  </si>
  <si>
    <t>+110</t>
  </si>
  <si>
    <t>02.07.1968</t>
  </si>
  <si>
    <t>Dag Rønnevik</t>
  </si>
  <si>
    <t>2008031</t>
  </si>
  <si>
    <t>1961004</t>
  </si>
  <si>
    <t xml:space="preserve"> 1965002</t>
  </si>
  <si>
    <t xml:space="preserve"> 1954001</t>
  </si>
  <si>
    <t>Tor Steinar Herikstad</t>
  </si>
  <si>
    <t>1987015</t>
  </si>
  <si>
    <t>K35</t>
  </si>
  <si>
    <t>15.02.1987</t>
  </si>
  <si>
    <t>Ida Sandvik</t>
  </si>
  <si>
    <t>Aasgård FVK</t>
  </si>
  <si>
    <t>69</t>
  </si>
  <si>
    <t>20.10.1990</t>
  </si>
  <si>
    <t>Iselin Hatlenes</t>
  </si>
  <si>
    <t>199020</t>
  </si>
  <si>
    <t>29.11.1990</t>
  </si>
  <si>
    <t>Iselin Brogeland</t>
  </si>
  <si>
    <t>1989003</t>
  </si>
  <si>
    <t>01.01.1989</t>
  </si>
  <si>
    <t>Melissa Schanche</t>
  </si>
  <si>
    <t>1990025</t>
  </si>
  <si>
    <t>16.02.1990</t>
  </si>
  <si>
    <t>Renate Skagseth</t>
  </si>
  <si>
    <t>1991012</t>
  </si>
  <si>
    <t>06.08.1991</t>
  </si>
  <si>
    <t>Heidi Johansen</t>
  </si>
  <si>
    <t>Tønsberg-Kam.</t>
  </si>
  <si>
    <t>1984008</t>
  </si>
  <si>
    <t>K40</t>
  </si>
  <si>
    <t>06.07.1984</t>
  </si>
  <si>
    <t>Anna Szigeti</t>
  </si>
  <si>
    <t>1984013</t>
  </si>
  <si>
    <t>30.03.1984</t>
  </si>
  <si>
    <t>Terese Bjørnebøle</t>
  </si>
  <si>
    <t>1982007</t>
  </si>
  <si>
    <t>10.06.1982</t>
  </si>
  <si>
    <t>Ruth Kasirye</t>
  </si>
  <si>
    <t>1982015</t>
  </si>
  <si>
    <t>18.02.1982</t>
  </si>
  <si>
    <t>Cecilie Waland</t>
  </si>
  <si>
    <t>1983016</t>
  </si>
  <si>
    <t>20.12.1983</t>
  </si>
  <si>
    <t>Camilla Ulvøy Johansen</t>
  </si>
  <si>
    <t>1983011</t>
  </si>
  <si>
    <t>17.11.1983</t>
  </si>
  <si>
    <t>Hannah Ming Siu Vickers</t>
  </si>
  <si>
    <t>06.11.1983</t>
  </si>
  <si>
    <t>1986016</t>
  </si>
  <si>
    <t>07.04.1986</t>
  </si>
  <si>
    <t>Anne Marie Dagsland Ravneng</t>
  </si>
  <si>
    <t>1989015</t>
  </si>
  <si>
    <t>M35</t>
  </si>
  <si>
    <t>11.01.1989</t>
  </si>
  <si>
    <t>Leik Simon Aas</t>
  </si>
  <si>
    <t>1979015</t>
  </si>
  <si>
    <t>M45</t>
  </si>
  <si>
    <t>26.07.1979</t>
  </si>
  <si>
    <t>Arve Kristoffersen</t>
  </si>
  <si>
    <t>1978008</t>
  </si>
  <si>
    <t>15.06.1978</t>
  </si>
  <si>
    <t>Ronny Matnisdal</t>
  </si>
  <si>
    <t>1978001</t>
  </si>
  <si>
    <t>20.11.1978</t>
  </si>
  <si>
    <t>Robert Grønland</t>
  </si>
  <si>
    <t>Elverum AK</t>
  </si>
  <si>
    <t>1980005</t>
  </si>
  <si>
    <t>24.01.1980</t>
  </si>
  <si>
    <t>Ørjan Østhus</t>
  </si>
  <si>
    <t>1980016</t>
  </si>
  <si>
    <t>08.11.1980</t>
  </si>
  <si>
    <t>Kjetil Lindanger</t>
  </si>
  <si>
    <t>13.01.1978</t>
  </si>
  <si>
    <t>1980015</t>
  </si>
  <si>
    <t>13.07.1980</t>
  </si>
  <si>
    <t>Håkon Øgreid</t>
  </si>
  <si>
    <t xml:space="preserve"> 1983002</t>
  </si>
  <si>
    <t xml:space="preserve"> 1972010</t>
  </si>
  <si>
    <t>1988009</t>
  </si>
  <si>
    <t>26.10.1988</t>
  </si>
  <si>
    <t>Jon Peter Ueland</t>
  </si>
  <si>
    <t>1991016</t>
  </si>
  <si>
    <t>17.11.1991</t>
  </si>
  <si>
    <t>Tord Gravdal</t>
  </si>
  <si>
    <t>1988023</t>
  </si>
  <si>
    <t>17.10.1988</t>
  </si>
  <si>
    <t>Szymon Aleksander Korzeniowski</t>
  </si>
  <si>
    <t>1991034</t>
  </si>
  <si>
    <t>22.04.1991</t>
  </si>
  <si>
    <t>Henrik Hasfjord</t>
  </si>
  <si>
    <t>1991006</t>
  </si>
  <si>
    <t>15.02.1991</t>
  </si>
  <si>
    <t>Steinar A. Aas</t>
  </si>
  <si>
    <t>1987017</t>
  </si>
  <si>
    <t>06.06.1987</t>
  </si>
  <si>
    <t>John Anders Terland</t>
  </si>
  <si>
    <t>1982004</t>
  </si>
  <si>
    <t>M40</t>
  </si>
  <si>
    <t>13.10.1982</t>
  </si>
  <si>
    <t>Ronny Gudmestad</t>
  </si>
  <si>
    <t>1983013</t>
  </si>
  <si>
    <t>23.06.1983</t>
  </si>
  <si>
    <t>Mikal Bellesen Nygaard</t>
  </si>
  <si>
    <t>1982018</t>
  </si>
  <si>
    <t>19.11.1982</t>
  </si>
  <si>
    <t>Hans Blåsternes Vedø</t>
  </si>
  <si>
    <t>1986011</t>
  </si>
  <si>
    <t>26.12.1986</t>
  </si>
  <si>
    <t>Alexander Mendis</t>
  </si>
  <si>
    <t>1986015</t>
  </si>
  <si>
    <t>05.04.1986</t>
  </si>
  <si>
    <t>Jon Hermansen</t>
  </si>
  <si>
    <t>2002007</t>
  </si>
  <si>
    <t>Hans Gunnar Kvadsheim</t>
  </si>
  <si>
    <t xml:space="preserve"> 1980011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</si>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</sst>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0.000000"/>
    <numFmt numFmtId="168" formatCode="dd/mm/yy;@"/>
    <numFmt numFmtId="169" formatCode="0.0;[Red]0.0"/>
    <numFmt numFmtId="170" formatCode="0;[Red]0"/>
    <numFmt numFmtId="171" formatCode="_-* #,##0.00_-;\-* #,##0.00_-;_-* &quot;-&quot;??_-;_-@"/>
  </numFmts>
  <fonts count="26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28"/>
      <name val="Arial Black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MS Sans Serif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1" fillId="0" borderId="0"/>
    <xf numFmtId="0" fontId="21" fillId="0" borderId="0"/>
  </cellStyleXfs>
  <cellXfs count="1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1" fontId="10" fillId="0" borderId="0" xfId="0" applyNumberFormat="1" applyFont="1" applyAlignment="1" applyProtection="1">
      <alignment horizontal="center"/>
      <protection locked="0"/>
    </xf>
    <xf numFmtId="168" fontId="1" fillId="0" borderId="0" xfId="0" applyNumberFormat="1" applyFont="1" applyAlignment="1">
      <alignment horizontal="center"/>
    </xf>
    <xf numFmtId="166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166" fontId="17" fillId="2" borderId="0" xfId="0" applyNumberFormat="1" applyFont="1" applyFill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20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2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170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170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16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2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70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71" fontId="22" fillId="0" borderId="9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vertical="center"/>
    </xf>
    <xf numFmtId="167" fontId="12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49" fontId="10" fillId="0" borderId="0" xfId="0" applyNumberFormat="1" applyFont="1" applyAlignment="1" applyProtection="1">
      <alignment horizont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6" xfId="0" quotePrefix="1" applyNumberFormat="1" applyFont="1" applyBorder="1" applyAlignment="1">
      <alignment horizontal="right" vertical="center"/>
    </xf>
    <xf numFmtId="49" fontId="4" fillId="0" borderId="9" xfId="0" quotePrefix="1" applyNumberFormat="1" applyFont="1" applyBorder="1" applyAlignment="1">
      <alignment horizontal="right" vertical="center"/>
    </xf>
    <xf numFmtId="49" fontId="4" fillId="0" borderId="12" xfId="0" quotePrefix="1" applyNumberFormat="1" applyFont="1" applyBorder="1" applyAlignment="1">
      <alignment horizontal="right" vertical="center"/>
    </xf>
    <xf numFmtId="1" fontId="18" fillId="0" borderId="21" xfId="0" applyNumberFormat="1" applyFont="1" applyBorder="1" applyAlignment="1">
      <alignment vertical="center"/>
    </xf>
    <xf numFmtId="0" fontId="4" fillId="0" borderId="22" xfId="0" quotePrefix="1" applyFont="1" applyBorder="1" applyAlignment="1" applyProtection="1">
      <alignment horizontal="right" vertical="center"/>
      <protection locked="0"/>
    </xf>
    <xf numFmtId="2" fontId="4" fillId="0" borderId="23" xfId="0" applyNumberFormat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1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25" fillId="0" borderId="5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168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170" fontId="4" fillId="0" borderId="26" xfId="0" applyNumberFormat="1" applyFont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 applyProtection="1">
      <alignment vertical="center"/>
      <protection locked="0"/>
    </xf>
    <xf numFmtId="1" fontId="4" fillId="0" borderId="23" xfId="0" applyNumberFormat="1" applyFont="1" applyBorder="1" applyAlignment="1" applyProtection="1">
      <alignment horizontal="center" vertical="center"/>
      <protection locked="0"/>
    </xf>
    <xf numFmtId="1" fontId="23" fillId="0" borderId="27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22" fillId="0" borderId="28" xfId="0" applyFont="1" applyBorder="1" applyAlignment="1">
      <alignment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9" xfId="6" applyFont="1" applyBorder="1" applyAlignment="1" applyProtection="1">
      <alignment horizontal="left" vertical="center"/>
      <protection locked="0"/>
    </xf>
    <xf numFmtId="168" fontId="4" fillId="0" borderId="31" xfId="0" applyNumberFormat="1" applyFont="1" applyBorder="1" applyAlignment="1" applyProtection="1">
      <alignment horizontal="center" vertical="center"/>
      <protection locked="0"/>
    </xf>
    <xf numFmtId="1" fontId="3" fillId="0" borderId="5" xfId="6" applyNumberFormat="1" applyFont="1" applyBorder="1" applyAlignment="1" applyProtection="1">
      <alignment horizontal="center" vertical="center"/>
      <protection locked="0"/>
    </xf>
    <xf numFmtId="1" fontId="3" fillId="0" borderId="6" xfId="6" quotePrefix="1" applyNumberFormat="1" applyFont="1" applyBorder="1" applyAlignment="1" applyProtection="1">
      <alignment horizontal="center" vertical="center"/>
      <protection locked="0"/>
    </xf>
    <xf numFmtId="1" fontId="3" fillId="0" borderId="24" xfId="6" quotePrefix="1" applyNumberFormat="1" applyFont="1" applyBorder="1" applyAlignment="1" applyProtection="1">
      <alignment horizontal="center" vertical="center"/>
      <protection locked="0"/>
    </xf>
    <xf numFmtId="1" fontId="3" fillId="0" borderId="7" xfId="6" quotePrefix="1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14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3" fillId="0" borderId="1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1" fontId="18" fillId="0" borderId="21" xfId="0" applyNumberFormat="1" applyFont="1" applyBorder="1" applyAlignment="1">
      <alignment horizontal="left" vertical="center"/>
    </xf>
  </cellXfs>
  <cellStyles count="7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_Sheet1" xfId="6" xr:uid="{51D5BD87-4101-2E4C-84D5-1EFB501FD14F}"/>
  </cellStyles>
  <dxfs count="12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8310169B-E26E-834A-8506-37F5F6D4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71120"/>
          <a:ext cx="996315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CA778CD1-8CA2-0A49-AA98-B3EC1E0A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71120"/>
          <a:ext cx="945515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2F0B205A-A374-495F-AE0E-337229EB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" y="71120"/>
          <a:ext cx="974090" cy="112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8C627844-5ADD-4C64-8748-47412A1D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" y="71120"/>
          <a:ext cx="974090" cy="112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5CCA0927-87B0-413C-812C-C90B4C80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" y="71120"/>
          <a:ext cx="974090" cy="112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B619F269-DD35-43DE-811D-49C17286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" y="71120"/>
          <a:ext cx="974090" cy="112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B1:AD42"/>
  <sheetViews>
    <sheetView showGridLines="0" showRowColHeaders="0" showZeros="0" showOutlineSymbols="0" zoomScaleNormal="100" zoomScaleSheetLayoutView="75" zoomScalePageLayoutView="120" workbookViewId="0">
      <selection activeCell="N16" sqref="N16"/>
    </sheetView>
  </sheetViews>
  <sheetFormatPr baseColWidth="10" defaultColWidth="9.140625" defaultRowHeight="12.75" x14ac:dyDescent="0.2"/>
  <cols>
    <col min="1" max="1" width="9.140625" style="3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85546875" style="1" customWidth="1"/>
    <col min="8" max="8" width="27.5703125" style="4" customWidth="1"/>
    <col min="9" max="9" width="21" style="4" customWidth="1"/>
    <col min="10" max="10" width="7.140625" style="1" customWidth="1"/>
    <col min="11" max="11" width="7.140625" style="21" customWidth="1"/>
    <col min="12" max="12" width="7.140625" style="1" customWidth="1"/>
    <col min="13" max="13" width="8.85546875" style="1" customWidth="1"/>
    <col min="14" max="15" width="7.14062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140625" style="3" customWidth="1"/>
    <col min="24" max="26" width="9.140625" style="3" hidden="1" customWidth="1"/>
    <col min="27" max="27" width="7.85546875" style="3" hidden="1" customWidth="1"/>
    <col min="28" max="28" width="9.140625" style="3" hidden="1" customWidth="1"/>
    <col min="29" max="30" width="9.140625" style="2" hidden="1" customWidth="1"/>
    <col min="31" max="16384" width="9.140625" style="3"/>
  </cols>
  <sheetData>
    <row r="1" spans="2:30" ht="53.25" customHeight="1" x14ac:dyDescent="0.8">
      <c r="H1" s="149" t="s">
        <v>48</v>
      </c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30" ht="24.75" customHeight="1" x14ac:dyDescent="0.5">
      <c r="H2" s="154" t="s">
        <v>28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2:30" x14ac:dyDescent="0.2">
      <c r="D3" s="32" t="s">
        <v>51</v>
      </c>
    </row>
    <row r="4" spans="2:30" ht="12" customHeight="1" x14ac:dyDescent="0.2"/>
    <row r="5" spans="2:30" s="5" customFormat="1" ht="15.75" x14ac:dyDescent="0.25">
      <c r="C5" s="27" t="s">
        <v>23</v>
      </c>
      <c r="D5" s="153" t="s">
        <v>100</v>
      </c>
      <c r="E5" s="153"/>
      <c r="F5" s="153"/>
      <c r="G5" s="153"/>
      <c r="H5" s="153"/>
      <c r="I5" s="27" t="s">
        <v>0</v>
      </c>
      <c r="J5" s="153" t="s">
        <v>101</v>
      </c>
      <c r="K5" s="153"/>
      <c r="L5" s="153"/>
      <c r="M5" s="153"/>
      <c r="N5" s="27" t="s">
        <v>1</v>
      </c>
      <c r="O5" s="152" t="s">
        <v>102</v>
      </c>
      <c r="P5" s="152"/>
      <c r="Q5" s="152"/>
      <c r="R5" s="152"/>
      <c r="S5" s="27" t="s">
        <v>2</v>
      </c>
      <c r="T5" s="86" t="s">
        <v>103</v>
      </c>
      <c r="U5" s="28" t="s">
        <v>20</v>
      </c>
      <c r="V5" s="29">
        <v>1</v>
      </c>
      <c r="AC5" s="39"/>
      <c r="AD5" s="39"/>
    </row>
    <row r="6" spans="2:30" x14ac:dyDescent="0.2">
      <c r="AB6" s="42" t="s">
        <v>34</v>
      </c>
      <c r="AC6" s="42" t="s">
        <v>34</v>
      </c>
      <c r="AD6" s="42" t="s">
        <v>34</v>
      </c>
    </row>
    <row r="7" spans="2:30" s="1" customFormat="1" x14ac:dyDescent="0.2">
      <c r="B7" s="150" t="s">
        <v>40</v>
      </c>
      <c r="C7" s="11" t="s">
        <v>3</v>
      </c>
      <c r="D7" s="11" t="s">
        <v>4</v>
      </c>
      <c r="E7" s="62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64" t="s">
        <v>8</v>
      </c>
      <c r="L7" s="11"/>
      <c r="M7" s="11"/>
      <c r="N7" s="10" t="s">
        <v>9</v>
      </c>
      <c r="O7" s="11"/>
      <c r="P7" s="65" t="s">
        <v>24</v>
      </c>
      <c r="Q7" s="11"/>
      <c r="R7" s="11" t="s">
        <v>10</v>
      </c>
      <c r="S7" s="13" t="s">
        <v>11</v>
      </c>
      <c r="T7" s="67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2">
      <c r="B8" s="151"/>
      <c r="C8" s="12" t="s">
        <v>14</v>
      </c>
      <c r="D8" s="12" t="s">
        <v>15</v>
      </c>
      <c r="E8" s="63" t="s">
        <v>22</v>
      </c>
      <c r="F8" s="12" t="s">
        <v>19</v>
      </c>
      <c r="G8" s="12" t="s">
        <v>27</v>
      </c>
      <c r="H8" s="12"/>
      <c r="I8" s="12"/>
      <c r="J8" s="68">
        <v>1</v>
      </c>
      <c r="K8" s="68">
        <v>2</v>
      </c>
      <c r="L8" s="69">
        <v>3</v>
      </c>
      <c r="M8" s="69">
        <v>1</v>
      </c>
      <c r="N8" s="68">
        <v>2</v>
      </c>
      <c r="O8" s="69">
        <v>3</v>
      </c>
      <c r="P8" s="66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.100000000000001" customHeight="1" x14ac:dyDescent="0.2">
      <c r="B9" s="98" t="s">
        <v>53</v>
      </c>
      <c r="C9" s="89" t="s">
        <v>54</v>
      </c>
      <c r="D9" s="73">
        <v>75.930000000000007</v>
      </c>
      <c r="E9" s="74" t="s">
        <v>55</v>
      </c>
      <c r="F9" s="101" t="s">
        <v>56</v>
      </c>
      <c r="G9" s="75">
        <v>0</v>
      </c>
      <c r="H9" s="76" t="s">
        <v>57</v>
      </c>
      <c r="I9" s="102" t="s">
        <v>58</v>
      </c>
      <c r="J9" s="116">
        <v>71</v>
      </c>
      <c r="K9" s="117" t="s">
        <v>349</v>
      </c>
      <c r="L9" s="118" t="s">
        <v>349</v>
      </c>
      <c r="M9" s="116">
        <v>-75</v>
      </c>
      <c r="N9" s="117">
        <v>-75</v>
      </c>
      <c r="O9" s="119">
        <v>75</v>
      </c>
      <c r="P9" s="103">
        <f t="shared" ref="P9:P24" si="0">IF(MAX(J9:L9)&lt;0,0,TRUNC(MAX(J9:L9)/1)*1)</f>
        <v>71</v>
      </c>
      <c r="Q9" s="77">
        <f t="shared" ref="Q9:Q24" si="1">IF(MAX(M9:O9)&lt;0,0,TRUNC(MAX(M9:O9)/1)*1)</f>
        <v>75</v>
      </c>
      <c r="R9" s="77">
        <f t="shared" ref="R9:R24" si="2">IF(P9=0,0,IF(Q9=0,0,SUM(P9:Q9)))</f>
        <v>146</v>
      </c>
      <c r="S9" s="78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192.21660209430794</v>
      </c>
      <c r="T9" s="78">
        <f t="shared" ref="T9:T24" si="3">IF(AA9=1,S9*AD9,"")</f>
        <v>301.39563208387489</v>
      </c>
      <c r="U9" s="75"/>
      <c r="V9" s="74"/>
      <c r="W9" s="79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1.3165520691390955</v>
      </c>
      <c r="X9" s="30" t="str">
        <f>T5</f>
        <v>2026-04-11</v>
      </c>
      <c r="Y9" s="1" t="str">
        <f t="shared" ref="Y9:Y24" si="4">IF(ISNUMBER(FIND("M",E9)),"m",IF(ISNUMBER(FIND("K",E9)),"k"))</f>
        <v>m</v>
      </c>
      <c r="Z9" s="37">
        <f t="shared" ref="Z9:Z24" si="5">IF(OR(F9="",X9=""),0,(YEAR(X9)-YEAR(F9)))</f>
        <v>62</v>
      </c>
      <c r="AA9" s="38">
        <f>IF(Z9&gt;34,1,0)</f>
        <v>1</v>
      </c>
      <c r="AB9" s="8">
        <f>IF(AA9=1,LOOKUP(Z9,'Meltzer-Faber'!A3:A63,'Meltzer-Faber'!B3:B63))</f>
        <v>1.5680000000000001</v>
      </c>
      <c r="AC9" s="40">
        <f>IF(AA9=1,LOOKUP(Z9,'Meltzer-Faber'!A3:A63,'Meltzer-Faber'!C3:C63))</f>
        <v>1.778</v>
      </c>
      <c r="AD9" s="40">
        <f>IF(Y9="m",AB9,IF(Y9="k",AC9,""))</f>
        <v>1.5680000000000001</v>
      </c>
    </row>
    <row r="10" spans="2:30" s="8" customFormat="1" ht="20.100000000000001" customHeight="1" x14ac:dyDescent="0.2">
      <c r="B10" s="92" t="s">
        <v>59</v>
      </c>
      <c r="C10" s="93" t="s">
        <v>60</v>
      </c>
      <c r="D10" s="94">
        <v>85.52</v>
      </c>
      <c r="E10" s="95" t="s">
        <v>55</v>
      </c>
      <c r="F10" s="115" t="s">
        <v>61</v>
      </c>
      <c r="G10" s="96">
        <v>0</v>
      </c>
      <c r="H10" s="106" t="s">
        <v>62</v>
      </c>
      <c r="I10" s="97" t="s">
        <v>63</v>
      </c>
      <c r="J10" s="116">
        <v>53</v>
      </c>
      <c r="K10" s="117">
        <v>-57</v>
      </c>
      <c r="L10" s="118">
        <v>-57</v>
      </c>
      <c r="M10" s="116">
        <v>65</v>
      </c>
      <c r="N10" s="117">
        <v>70</v>
      </c>
      <c r="O10" s="119">
        <v>-76</v>
      </c>
      <c r="P10" s="104">
        <f t="shared" si="0"/>
        <v>53</v>
      </c>
      <c r="Q10" s="53">
        <f t="shared" si="1"/>
        <v>70</v>
      </c>
      <c r="R10" s="53">
        <f t="shared" si="2"/>
        <v>123</v>
      </c>
      <c r="S10" s="54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151.67650980806974</v>
      </c>
      <c r="T10" s="54">
        <f>IF(AA10=1,S10*AD10,"")</f>
        <v>242.37906267329546</v>
      </c>
      <c r="U10" s="51"/>
      <c r="V10" s="50"/>
      <c r="W10" s="55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1.2331423561631687</v>
      </c>
      <c r="X10" s="30" t="str">
        <f>T5</f>
        <v>2026-04-11</v>
      </c>
      <c r="Y10" s="1" t="str">
        <f t="shared" si="4"/>
        <v>m</v>
      </c>
      <c r="Z10" s="37">
        <f t="shared" si="5"/>
        <v>63</v>
      </c>
      <c r="AA10" s="44">
        <f>IF(Z10&gt;34,1,0)</f>
        <v>1</v>
      </c>
      <c r="AB10" s="8">
        <f>IF(AA10=1,LOOKUP(Z10,'Meltzer-Faber'!A3:A63,'Meltzer-Faber'!B3:B63))</f>
        <v>1.5980000000000001</v>
      </c>
      <c r="AC10" s="40">
        <f>IF(AA10=1,LOOKUP(Z10,'Meltzer-Faber'!A3:A63,'Meltzer-Faber'!C3:C63))</f>
        <v>1.8080000000000001</v>
      </c>
      <c r="AD10" s="40">
        <f t="shared" ref="AD10:AD24" si="8">IF(Y10="m",AB10,IF(Y10="k",AC10,""))</f>
        <v>1.5980000000000001</v>
      </c>
    </row>
    <row r="11" spans="2:30" s="8" customFormat="1" ht="20.100000000000001" customHeight="1" x14ac:dyDescent="0.2">
      <c r="B11" s="92" t="s">
        <v>64</v>
      </c>
      <c r="C11" s="93" t="s">
        <v>65</v>
      </c>
      <c r="D11" s="94">
        <v>91.28</v>
      </c>
      <c r="E11" s="95" t="s">
        <v>55</v>
      </c>
      <c r="F11" s="115" t="s">
        <v>66</v>
      </c>
      <c r="G11" s="107">
        <v>0</v>
      </c>
      <c r="H11" s="113" t="s">
        <v>67</v>
      </c>
      <c r="I11" s="110" t="s">
        <v>68</v>
      </c>
      <c r="J11" s="116">
        <v>63</v>
      </c>
      <c r="K11" s="117">
        <v>69</v>
      </c>
      <c r="L11" s="118">
        <v>72</v>
      </c>
      <c r="M11" s="116">
        <v>82</v>
      </c>
      <c r="N11" s="117">
        <v>86</v>
      </c>
      <c r="O11" s="119">
        <v>88</v>
      </c>
      <c r="P11" s="104">
        <f t="shared" si="0"/>
        <v>72</v>
      </c>
      <c r="Q11" s="53">
        <f t="shared" si="1"/>
        <v>88</v>
      </c>
      <c r="R11" s="53">
        <f t="shared" si="2"/>
        <v>160</v>
      </c>
      <c r="S11" s="54">
        <f t="shared" si="6"/>
        <v>191.0696250333134</v>
      </c>
      <c r="T11" s="54">
        <f>IF(AA11=1,S11*AD11,"")</f>
        <v>294.43829217633595</v>
      </c>
      <c r="U11" s="51"/>
      <c r="V11" s="50"/>
      <c r="W11" s="55">
        <f t="shared" si="7"/>
        <v>1.1941851564582087</v>
      </c>
      <c r="X11" s="30" t="str">
        <f>T5</f>
        <v>2026-04-11</v>
      </c>
      <c r="Y11" s="1" t="str">
        <f t="shared" si="4"/>
        <v>m</v>
      </c>
      <c r="Z11" s="37">
        <f t="shared" si="5"/>
        <v>61</v>
      </c>
      <c r="AA11" s="38">
        <f t="shared" ref="AA11:AA24" si="9">IF(Z11&gt;34,1,0)</f>
        <v>1</v>
      </c>
      <c r="AB11" s="8">
        <f>IF(AA11=1,LOOKUP(Z11,'Meltzer-Faber'!A3:A63,'Meltzer-Faber'!B3:B63))</f>
        <v>1.5409999999999999</v>
      </c>
      <c r="AC11" s="40">
        <f>IF(AA11=1,LOOKUP(Z11,'Meltzer-Faber'!A3:A63,'Meltzer-Faber'!C3:C63))</f>
        <v>1.744</v>
      </c>
      <c r="AD11" s="40">
        <f t="shared" si="8"/>
        <v>1.5409999999999999</v>
      </c>
    </row>
    <row r="12" spans="2:30" s="8" customFormat="1" ht="20.100000000000001" customHeight="1" x14ac:dyDescent="0.2">
      <c r="B12" s="99" t="s">
        <v>69</v>
      </c>
      <c r="C12" s="90" t="s">
        <v>65</v>
      </c>
      <c r="D12" s="80">
        <v>89.94</v>
      </c>
      <c r="E12" s="50" t="s">
        <v>55</v>
      </c>
      <c r="F12" s="115" t="s">
        <v>70</v>
      </c>
      <c r="G12" s="108">
        <v>0</v>
      </c>
      <c r="H12" s="81" t="s">
        <v>71</v>
      </c>
      <c r="I12" s="111" t="s">
        <v>58</v>
      </c>
      <c r="J12" s="116">
        <v>52</v>
      </c>
      <c r="K12" s="117">
        <v>56</v>
      </c>
      <c r="L12" s="118">
        <v>60</v>
      </c>
      <c r="M12" s="116">
        <v>73</v>
      </c>
      <c r="N12" s="117">
        <v>77</v>
      </c>
      <c r="O12" s="119">
        <v>81</v>
      </c>
      <c r="P12" s="104">
        <f t="shared" si="0"/>
        <v>60</v>
      </c>
      <c r="Q12" s="53">
        <f t="shared" si="1"/>
        <v>81</v>
      </c>
      <c r="R12" s="53">
        <f t="shared" si="2"/>
        <v>141</v>
      </c>
      <c r="S12" s="54">
        <f t="shared" si="6"/>
        <v>169.5713061198098</v>
      </c>
      <c r="T12" s="54">
        <f>IF(AA12=1,S12*AD12,"")</f>
        <v>265.88780799586181</v>
      </c>
      <c r="U12" s="51"/>
      <c r="V12" s="50" t="s">
        <v>18</v>
      </c>
      <c r="W12" s="55">
        <f t="shared" si="7"/>
        <v>1.2026333767362398</v>
      </c>
      <c r="X12" s="30" t="str">
        <f>T5</f>
        <v>2026-04-11</v>
      </c>
      <c r="Y12" s="1" t="str">
        <f t="shared" si="4"/>
        <v>m</v>
      </c>
      <c r="Z12" s="37">
        <f t="shared" si="5"/>
        <v>62</v>
      </c>
      <c r="AA12" s="38">
        <f t="shared" si="9"/>
        <v>1</v>
      </c>
      <c r="AB12" s="8">
        <f>IF(AA12=1,LOOKUP(Z12,'Meltzer-Faber'!A3:A63,'Meltzer-Faber'!B3:B63))</f>
        <v>1.5680000000000001</v>
      </c>
      <c r="AC12" s="40">
        <f>IF(AA12=1,LOOKUP(Z12,'Meltzer-Faber'!A3:A63,'Meltzer-Faber'!C3:C63))</f>
        <v>1.778</v>
      </c>
      <c r="AD12" s="40">
        <f t="shared" si="8"/>
        <v>1.5680000000000001</v>
      </c>
    </row>
    <row r="13" spans="2:30" s="8" customFormat="1" ht="20.100000000000001" customHeight="1" x14ac:dyDescent="0.2">
      <c r="B13" s="99" t="s">
        <v>72</v>
      </c>
      <c r="C13" s="90" t="s">
        <v>73</v>
      </c>
      <c r="D13" s="49">
        <v>98.03</v>
      </c>
      <c r="E13" s="50" t="s">
        <v>55</v>
      </c>
      <c r="F13" s="115" t="s">
        <v>74</v>
      </c>
      <c r="G13" s="109">
        <v>0</v>
      </c>
      <c r="H13" s="52" t="s">
        <v>75</v>
      </c>
      <c r="I13" s="112" t="s">
        <v>76</v>
      </c>
      <c r="J13" s="116">
        <v>70</v>
      </c>
      <c r="K13" s="117">
        <v>75</v>
      </c>
      <c r="L13" s="118">
        <v>-80</v>
      </c>
      <c r="M13" s="116">
        <v>90</v>
      </c>
      <c r="N13" s="117">
        <v>95</v>
      </c>
      <c r="O13" s="119">
        <v>-100</v>
      </c>
      <c r="P13" s="104">
        <f t="shared" si="0"/>
        <v>75</v>
      </c>
      <c r="Q13" s="53">
        <f t="shared" si="1"/>
        <v>95</v>
      </c>
      <c r="R13" s="53">
        <f t="shared" si="2"/>
        <v>170</v>
      </c>
      <c r="S13" s="54">
        <f t="shared" si="6"/>
        <v>196.60255204253173</v>
      </c>
      <c r="T13" s="54">
        <f t="shared" si="3"/>
        <v>320.26555727728419</v>
      </c>
      <c r="U13" s="51"/>
      <c r="V13" s="50" t="s">
        <v>18</v>
      </c>
      <c r="W13" s="55">
        <f t="shared" si="7"/>
        <v>1.1564856002501867</v>
      </c>
      <c r="X13" s="30" t="str">
        <f>T5</f>
        <v>2026-04-11</v>
      </c>
      <c r="Y13" s="1" t="str">
        <f t="shared" si="4"/>
        <v>m</v>
      </c>
      <c r="Z13" s="37">
        <f t="shared" si="5"/>
        <v>64</v>
      </c>
      <c r="AA13" s="38">
        <f t="shared" si="9"/>
        <v>1</v>
      </c>
      <c r="AB13" s="8">
        <f>IF(AA13=1,LOOKUP(Z13,'Meltzer-Faber'!A3:A63,'Meltzer-Faber'!B3:B63))</f>
        <v>1.629</v>
      </c>
      <c r="AC13" s="40">
        <f>IF(AA13=1,LOOKUP(Z13,'Meltzer-Faber'!A3:A63,'Meltzer-Faber'!C3:C63))</f>
        <v>1.839</v>
      </c>
      <c r="AD13" s="40">
        <f t="shared" si="8"/>
        <v>1.629</v>
      </c>
    </row>
    <row r="14" spans="2:30" s="8" customFormat="1" ht="20.100000000000001" customHeight="1" x14ac:dyDescent="0.2">
      <c r="B14" s="99" t="s">
        <v>77</v>
      </c>
      <c r="C14" s="90" t="s">
        <v>54</v>
      </c>
      <c r="D14" s="49">
        <v>78.23</v>
      </c>
      <c r="E14" s="50" t="s">
        <v>78</v>
      </c>
      <c r="F14" s="115" t="s">
        <v>79</v>
      </c>
      <c r="G14" s="109">
        <v>0</v>
      </c>
      <c r="H14" s="52" t="s">
        <v>80</v>
      </c>
      <c r="I14" s="112" t="s">
        <v>81</v>
      </c>
      <c r="J14" s="116">
        <v>65</v>
      </c>
      <c r="K14" s="117">
        <v>-68</v>
      </c>
      <c r="L14" s="118">
        <v>68</v>
      </c>
      <c r="M14" s="116">
        <v>85</v>
      </c>
      <c r="N14" s="117">
        <v>88</v>
      </c>
      <c r="O14" s="119">
        <v>90</v>
      </c>
      <c r="P14" s="104">
        <f t="shared" si="0"/>
        <v>68</v>
      </c>
      <c r="Q14" s="53">
        <f t="shared" si="1"/>
        <v>90</v>
      </c>
      <c r="R14" s="53">
        <f t="shared" si="2"/>
        <v>158</v>
      </c>
      <c r="S14" s="54">
        <f t="shared" si="6"/>
        <v>204.45651908521896</v>
      </c>
      <c r="T14" s="54">
        <f t="shared" si="3"/>
        <v>340.01119123871911</v>
      </c>
      <c r="U14" s="51"/>
      <c r="V14" s="50" t="s">
        <v>18</v>
      </c>
      <c r="W14" s="55">
        <f t="shared" si="7"/>
        <v>1.2940286018051832</v>
      </c>
      <c r="X14" s="30" t="str">
        <f>T5</f>
        <v>2026-04-11</v>
      </c>
      <c r="Y14" s="1" t="str">
        <f t="shared" si="4"/>
        <v>m</v>
      </c>
      <c r="Z14" s="37">
        <f t="shared" si="5"/>
        <v>65</v>
      </c>
      <c r="AA14" s="38">
        <f t="shared" si="9"/>
        <v>1</v>
      </c>
      <c r="AB14" s="8">
        <f>IF(AA14=1,LOOKUP(Z14,'Meltzer-Faber'!A3:A63,'Meltzer-Faber'!B3:B63))</f>
        <v>1.663</v>
      </c>
      <c r="AC14" s="40">
        <f>IF(AA14=1,LOOKUP(Z14,'Meltzer-Faber'!A3:A63,'Meltzer-Faber'!C3:C63))</f>
        <v>1.873</v>
      </c>
      <c r="AD14" s="40">
        <f t="shared" si="8"/>
        <v>1.663</v>
      </c>
    </row>
    <row r="15" spans="2:30" s="8" customFormat="1" ht="20.100000000000001" customHeight="1" x14ac:dyDescent="0.2">
      <c r="B15" s="99" t="s">
        <v>82</v>
      </c>
      <c r="C15" s="90" t="s">
        <v>65</v>
      </c>
      <c r="D15" s="49">
        <v>88.7</v>
      </c>
      <c r="E15" s="50" t="s">
        <v>78</v>
      </c>
      <c r="F15" s="115" t="s">
        <v>83</v>
      </c>
      <c r="G15" s="109">
        <v>0</v>
      </c>
      <c r="H15" s="52" t="s">
        <v>84</v>
      </c>
      <c r="I15" s="112" t="s">
        <v>58</v>
      </c>
      <c r="J15" s="116">
        <v>50</v>
      </c>
      <c r="K15" s="117">
        <v>-53</v>
      </c>
      <c r="L15" s="118">
        <v>53</v>
      </c>
      <c r="M15" s="116">
        <v>65</v>
      </c>
      <c r="N15" s="117" t="s">
        <v>349</v>
      </c>
      <c r="O15" s="119" t="s">
        <v>349</v>
      </c>
      <c r="P15" s="104">
        <f t="shared" si="0"/>
        <v>53</v>
      </c>
      <c r="Q15" s="53">
        <f t="shared" si="1"/>
        <v>65</v>
      </c>
      <c r="R15" s="53">
        <f t="shared" si="2"/>
        <v>118</v>
      </c>
      <c r="S15" s="54">
        <f t="shared" si="6"/>
        <v>142.87082114138784</v>
      </c>
      <c r="T15" s="54">
        <f t="shared" si="3"/>
        <v>242.73752511921793</v>
      </c>
      <c r="U15" s="51"/>
      <c r="V15" s="50"/>
      <c r="W15" s="55">
        <f t="shared" si="7"/>
        <v>1.2107696706897275</v>
      </c>
      <c r="X15" s="30" t="str">
        <f>T5</f>
        <v>2026-04-11</v>
      </c>
      <c r="Y15" s="1" t="str">
        <f t="shared" si="4"/>
        <v>m</v>
      </c>
      <c r="Z15" s="37">
        <f t="shared" si="5"/>
        <v>66</v>
      </c>
      <c r="AA15" s="38">
        <f t="shared" si="9"/>
        <v>1</v>
      </c>
      <c r="AB15" s="8">
        <f>IF(AA15=1,LOOKUP(Z15,'Meltzer-Faber'!A3:A63,'Meltzer-Faber'!B3:B63))</f>
        <v>1.6990000000000001</v>
      </c>
      <c r="AC15" s="40">
        <f>IF(AA15=1,LOOKUP(Z15,'Meltzer-Faber'!A3:A63,'Meltzer-Faber'!C3:C63))</f>
        <v>1.909</v>
      </c>
      <c r="AD15" s="40">
        <f t="shared" si="8"/>
        <v>1.6990000000000001</v>
      </c>
    </row>
    <row r="16" spans="2:30" s="8" customFormat="1" ht="20.100000000000001" customHeight="1" x14ac:dyDescent="0.2">
      <c r="B16" s="99" t="s">
        <v>85</v>
      </c>
      <c r="C16" s="90" t="s">
        <v>73</v>
      </c>
      <c r="D16" s="49">
        <v>98.29</v>
      </c>
      <c r="E16" s="50" t="s">
        <v>78</v>
      </c>
      <c r="F16" s="115" t="s">
        <v>86</v>
      </c>
      <c r="G16" s="109">
        <v>0</v>
      </c>
      <c r="H16" s="113" t="s">
        <v>87</v>
      </c>
      <c r="I16" s="112" t="s">
        <v>88</v>
      </c>
      <c r="J16" s="116">
        <v>-72</v>
      </c>
      <c r="K16" s="117">
        <v>72</v>
      </c>
      <c r="L16" s="118">
        <v>-77</v>
      </c>
      <c r="M16" s="116">
        <v>76</v>
      </c>
      <c r="N16" s="117">
        <v>80</v>
      </c>
      <c r="O16" s="119">
        <v>83</v>
      </c>
      <c r="P16" s="104">
        <f t="shared" si="0"/>
        <v>72</v>
      </c>
      <c r="Q16" s="53">
        <f t="shared" si="1"/>
        <v>83</v>
      </c>
      <c r="R16" s="53">
        <f t="shared" si="2"/>
        <v>155</v>
      </c>
      <c r="S16" s="54">
        <f t="shared" si="6"/>
        <v>179.05291921836098</v>
      </c>
      <c r="T16" s="54">
        <f t="shared" si="3"/>
        <v>311.1939736015114</v>
      </c>
      <c r="U16" s="51"/>
      <c r="V16" s="50"/>
      <c r="W16" s="55">
        <f t="shared" si="7"/>
        <v>1.1551801239894257</v>
      </c>
      <c r="X16" s="30" t="str">
        <f>T5</f>
        <v>2026-04-11</v>
      </c>
      <c r="Y16" s="1" t="str">
        <f t="shared" si="4"/>
        <v>m</v>
      </c>
      <c r="Z16" s="37">
        <f t="shared" si="5"/>
        <v>67</v>
      </c>
      <c r="AA16" s="38">
        <f t="shared" si="9"/>
        <v>1</v>
      </c>
      <c r="AB16" s="8">
        <f>IF(AA16=1,LOOKUP(Z16,'Meltzer-Faber'!A3:A63,'Meltzer-Faber'!B3:B63))</f>
        <v>1.738</v>
      </c>
      <c r="AC16" s="40">
        <f>IF(AA16=1,LOOKUP(Z16,'Meltzer-Faber'!A3:A63,'Meltzer-Faber'!C3:C63))</f>
        <v>1.948</v>
      </c>
      <c r="AD16" s="40">
        <f t="shared" si="8"/>
        <v>1.738</v>
      </c>
    </row>
    <row r="17" spans="2:30" s="8" customFormat="1" ht="20.100000000000001" customHeight="1" x14ac:dyDescent="0.2">
      <c r="B17" s="99" t="s">
        <v>89</v>
      </c>
      <c r="C17" s="90" t="s">
        <v>73</v>
      </c>
      <c r="D17" s="49">
        <v>102.94</v>
      </c>
      <c r="E17" s="50" t="s">
        <v>78</v>
      </c>
      <c r="F17" s="115" t="s">
        <v>90</v>
      </c>
      <c r="G17" s="109">
        <v>0</v>
      </c>
      <c r="H17" s="113" t="s">
        <v>91</v>
      </c>
      <c r="I17" s="112" t="s">
        <v>68</v>
      </c>
      <c r="J17" s="116">
        <v>65</v>
      </c>
      <c r="K17" s="117">
        <v>-68</v>
      </c>
      <c r="L17" s="118">
        <v>68</v>
      </c>
      <c r="M17" s="116">
        <v>-85</v>
      </c>
      <c r="N17" s="117">
        <v>87</v>
      </c>
      <c r="O17" s="119">
        <v>89</v>
      </c>
      <c r="P17" s="104">
        <f t="shared" si="0"/>
        <v>68</v>
      </c>
      <c r="Q17" s="53">
        <f t="shared" si="1"/>
        <v>89</v>
      </c>
      <c r="R17" s="53">
        <f t="shared" si="2"/>
        <v>157</v>
      </c>
      <c r="S17" s="54">
        <f t="shared" si="6"/>
        <v>177.94962065371689</v>
      </c>
      <c r="T17" s="54">
        <f t="shared" si="3"/>
        <v>316.57237514296236</v>
      </c>
      <c r="U17" s="51"/>
      <c r="V17" s="50"/>
      <c r="W17" s="55">
        <f t="shared" si="7"/>
        <v>1.1334370742274962</v>
      </c>
      <c r="X17" s="30" t="str">
        <f>T5</f>
        <v>2026-04-11</v>
      </c>
      <c r="Y17" s="1" t="str">
        <f t="shared" si="4"/>
        <v>m</v>
      </c>
      <c r="Z17" s="37">
        <f t="shared" si="5"/>
        <v>68</v>
      </c>
      <c r="AA17" s="38">
        <f t="shared" si="9"/>
        <v>1</v>
      </c>
      <c r="AB17" s="8">
        <f>IF(AA17=1,LOOKUP(Z17,'Meltzer-Faber'!A3:A63,'Meltzer-Faber'!B3:B63))</f>
        <v>1.7789999999999999</v>
      </c>
      <c r="AC17" s="40">
        <f>IF(AA17=1,LOOKUP(Z17,'Meltzer-Faber'!A3:A63,'Meltzer-Faber'!C3:C63))</f>
        <v>1.9890000000000001</v>
      </c>
      <c r="AD17" s="40">
        <f t="shared" si="8"/>
        <v>1.7789999999999999</v>
      </c>
    </row>
    <row r="18" spans="2:30" s="8" customFormat="1" ht="20.100000000000001" customHeight="1" x14ac:dyDescent="0.2">
      <c r="B18" s="99" t="s">
        <v>92</v>
      </c>
      <c r="C18" s="90" t="s">
        <v>73</v>
      </c>
      <c r="D18" s="49">
        <v>99.89</v>
      </c>
      <c r="E18" s="50" t="s">
        <v>93</v>
      </c>
      <c r="F18" s="115" t="s">
        <v>94</v>
      </c>
      <c r="G18" s="109">
        <v>0</v>
      </c>
      <c r="H18" s="114" t="s">
        <v>95</v>
      </c>
      <c r="I18" s="112" t="s">
        <v>81</v>
      </c>
      <c r="J18" s="116">
        <v>60</v>
      </c>
      <c r="K18" s="117">
        <v>-66</v>
      </c>
      <c r="L18" s="118">
        <v>-66</v>
      </c>
      <c r="M18" s="116">
        <v>80</v>
      </c>
      <c r="N18" s="117">
        <v>85</v>
      </c>
      <c r="O18" s="119">
        <v>-88</v>
      </c>
      <c r="P18" s="104">
        <f t="shared" si="0"/>
        <v>60</v>
      </c>
      <c r="Q18" s="53">
        <f t="shared" si="1"/>
        <v>85</v>
      </c>
      <c r="R18" s="53">
        <f t="shared" si="2"/>
        <v>145</v>
      </c>
      <c r="S18" s="54">
        <f t="shared" si="6"/>
        <v>166.36760178087684</v>
      </c>
      <c r="T18" s="54">
        <f t="shared" si="3"/>
        <v>352.20021297011624</v>
      </c>
      <c r="U18" s="51"/>
      <c r="V18" s="50" t="s">
        <v>18</v>
      </c>
      <c r="W18" s="55">
        <f t="shared" si="7"/>
        <v>1.1473627709025989</v>
      </c>
      <c r="X18" s="30" t="str">
        <f>T5</f>
        <v>2026-04-11</v>
      </c>
      <c r="Y18" s="1" t="str">
        <f t="shared" si="4"/>
        <v>m</v>
      </c>
      <c r="Z18" s="37">
        <f t="shared" si="5"/>
        <v>75</v>
      </c>
      <c r="AA18" s="38">
        <f t="shared" si="9"/>
        <v>1</v>
      </c>
      <c r="AB18" s="8">
        <f>IF(AA18=1,LOOKUP(Z18,'Meltzer-Faber'!A3:A63,'Meltzer-Faber'!B3:B63))</f>
        <v>2.117</v>
      </c>
      <c r="AC18" s="40">
        <f>IF(AA18=1,LOOKUP(Z18,'Meltzer-Faber'!A3:A63,'Meltzer-Faber'!C3:C63))</f>
        <v>2.327</v>
      </c>
      <c r="AD18" s="40">
        <f t="shared" si="8"/>
        <v>2.117</v>
      </c>
    </row>
    <row r="19" spans="2:30" s="8" customFormat="1" ht="20.100000000000001" customHeight="1" x14ac:dyDescent="0.2">
      <c r="B19" s="99" t="s">
        <v>96</v>
      </c>
      <c r="C19" s="90" t="s">
        <v>73</v>
      </c>
      <c r="D19" s="49">
        <v>94.82</v>
      </c>
      <c r="E19" s="50" t="s">
        <v>97</v>
      </c>
      <c r="F19" s="115" t="s">
        <v>98</v>
      </c>
      <c r="G19" s="109">
        <v>0</v>
      </c>
      <c r="H19" s="114" t="s">
        <v>99</v>
      </c>
      <c r="I19" s="112" t="s">
        <v>81</v>
      </c>
      <c r="J19" s="116">
        <v>45</v>
      </c>
      <c r="K19" s="117">
        <v>48</v>
      </c>
      <c r="L19" s="118">
        <v>50</v>
      </c>
      <c r="M19" s="116">
        <v>55</v>
      </c>
      <c r="N19" s="117">
        <v>58</v>
      </c>
      <c r="O19" s="119">
        <v>60</v>
      </c>
      <c r="P19" s="104">
        <f t="shared" si="0"/>
        <v>50</v>
      </c>
      <c r="Q19" s="53">
        <f t="shared" si="1"/>
        <v>60</v>
      </c>
      <c r="R19" s="53">
        <f t="shared" si="2"/>
        <v>110</v>
      </c>
      <c r="S19" s="54">
        <f t="shared" si="6"/>
        <v>129.08079498402813</v>
      </c>
      <c r="T19" s="54">
        <f t="shared" si="3"/>
        <v>365.42773059978362</v>
      </c>
      <c r="U19" s="51"/>
      <c r="V19" s="50"/>
      <c r="W19" s="55">
        <f t="shared" si="7"/>
        <v>1.173461772582074</v>
      </c>
      <c r="X19" s="30" t="str">
        <f>T5</f>
        <v>2026-04-11</v>
      </c>
      <c r="Y19" s="1" t="str">
        <f t="shared" si="4"/>
        <v>m</v>
      </c>
      <c r="Z19" s="37">
        <f t="shared" si="5"/>
        <v>83</v>
      </c>
      <c r="AA19" s="38">
        <f t="shared" si="9"/>
        <v>1</v>
      </c>
      <c r="AB19" s="8">
        <f>IF(AA19=1,LOOKUP(Z19,'Meltzer-Faber'!A3:A63,'Meltzer-Faber'!B3:B63))</f>
        <v>2.831</v>
      </c>
      <c r="AC19" s="40">
        <f>IF(AA19=1,LOOKUP(Z19,'Meltzer-Faber'!A3:A63,'Meltzer-Faber'!C3:C63))</f>
        <v>0</v>
      </c>
      <c r="AD19" s="40">
        <f t="shared" si="8"/>
        <v>2.831</v>
      </c>
    </row>
    <row r="20" spans="2:30" s="8" customFormat="1" ht="20.100000000000001" customHeight="1" x14ac:dyDescent="0.2">
      <c r="B20" s="99"/>
      <c r="C20" s="90"/>
      <c r="D20" s="49"/>
      <c r="E20" s="50"/>
      <c r="F20" s="115"/>
      <c r="G20" s="109"/>
      <c r="H20" s="114"/>
      <c r="I20" s="112"/>
      <c r="J20" s="116"/>
      <c r="K20" s="117"/>
      <c r="L20" s="118"/>
      <c r="M20" s="116"/>
      <c r="N20" s="117"/>
      <c r="O20" s="119"/>
      <c r="P20" s="104">
        <f t="shared" si="0"/>
        <v>0</v>
      </c>
      <c r="Q20" s="53">
        <f t="shared" si="1"/>
        <v>0</v>
      </c>
      <c r="R20" s="53">
        <f t="shared" si="2"/>
        <v>0</v>
      </c>
      <c r="S20" s="54" t="str">
        <f t="shared" si="6"/>
        <v/>
      </c>
      <c r="T20" s="54" t="str">
        <f t="shared" si="3"/>
        <v/>
      </c>
      <c r="U20" s="51"/>
      <c r="V20" s="50"/>
      <c r="W20" s="55" t="str">
        <f t="shared" si="7"/>
        <v/>
      </c>
      <c r="X20" s="30" t="str">
        <f>T5</f>
        <v>2026-04-11</v>
      </c>
      <c r="Y20" s="1" t="b">
        <f t="shared" si="4"/>
        <v>0</v>
      </c>
      <c r="Z20" s="37">
        <f t="shared" si="5"/>
        <v>0</v>
      </c>
      <c r="AA20" s="38">
        <f t="shared" si="9"/>
        <v>0</v>
      </c>
      <c r="AB20" s="8" t="b">
        <f>IF(AA20=1,LOOKUP(Z20,'Meltzer-Faber'!A3:A63,'Meltzer-Faber'!B3:B63))</f>
        <v>0</v>
      </c>
      <c r="AC20" s="40" t="b">
        <f>IF(AA20=1,LOOKUP(Z20,'Meltzer-Faber'!A3:A63,'Meltzer-Faber'!C3:C63))</f>
        <v>0</v>
      </c>
      <c r="AD20" s="40" t="str">
        <f t="shared" si="8"/>
        <v/>
      </c>
    </row>
    <row r="21" spans="2:30" s="8" customFormat="1" ht="20.100000000000001" customHeight="1" x14ac:dyDescent="0.2">
      <c r="B21" s="99"/>
      <c r="C21" s="90"/>
      <c r="D21" s="49"/>
      <c r="E21" s="50"/>
      <c r="F21" s="87"/>
      <c r="G21" s="109"/>
      <c r="H21" s="52"/>
      <c r="I21" s="112"/>
      <c r="J21" s="116"/>
      <c r="K21" s="117"/>
      <c r="L21" s="118"/>
      <c r="M21" s="116"/>
      <c r="N21" s="117"/>
      <c r="O21" s="119"/>
      <c r="P21" s="104">
        <f t="shared" si="0"/>
        <v>0</v>
      </c>
      <c r="Q21" s="53">
        <f t="shared" si="1"/>
        <v>0</v>
      </c>
      <c r="R21" s="53">
        <f t="shared" si="2"/>
        <v>0</v>
      </c>
      <c r="S21" s="54" t="str">
        <f t="shared" si="6"/>
        <v/>
      </c>
      <c r="T21" s="54" t="str">
        <f t="shared" si="3"/>
        <v/>
      </c>
      <c r="U21" s="51"/>
      <c r="V21" s="50"/>
      <c r="W21" s="55" t="str">
        <f t="shared" si="7"/>
        <v/>
      </c>
      <c r="X21" s="30" t="str">
        <f>T5</f>
        <v>2026-04-11</v>
      </c>
      <c r="Y21" s="1" t="b">
        <f t="shared" si="4"/>
        <v>0</v>
      </c>
      <c r="Z21" s="37">
        <f t="shared" si="5"/>
        <v>0</v>
      </c>
      <c r="AA21" s="38">
        <f t="shared" si="9"/>
        <v>0</v>
      </c>
      <c r="AB21" s="8" t="b">
        <f>IF(AA21=1,LOOKUP(Z21,'Meltzer-Faber'!A3:A63,'Meltzer-Faber'!B3:B63))</f>
        <v>0</v>
      </c>
      <c r="AC21" s="40" t="b">
        <f>IF(AA21=1,LOOKUP(Z21,'Meltzer-Faber'!A3:A63,'Meltzer-Faber'!C3:C63))</f>
        <v>0</v>
      </c>
      <c r="AD21" s="40" t="str">
        <f t="shared" si="8"/>
        <v/>
      </c>
    </row>
    <row r="22" spans="2:30" s="8" customFormat="1" ht="20.100000000000001" customHeight="1" x14ac:dyDescent="0.2">
      <c r="B22" s="99"/>
      <c r="C22" s="90"/>
      <c r="D22" s="49"/>
      <c r="E22" s="50"/>
      <c r="F22" s="87"/>
      <c r="G22" s="109"/>
      <c r="H22" s="52"/>
      <c r="I22" s="112"/>
      <c r="J22" s="116"/>
      <c r="K22" s="117"/>
      <c r="L22" s="118"/>
      <c r="M22" s="116"/>
      <c r="N22" s="117"/>
      <c r="O22" s="119"/>
      <c r="P22" s="104">
        <f t="shared" si="0"/>
        <v>0</v>
      </c>
      <c r="Q22" s="53">
        <f t="shared" si="1"/>
        <v>0</v>
      </c>
      <c r="R22" s="53">
        <f t="shared" si="2"/>
        <v>0</v>
      </c>
      <c r="S22" s="54" t="str">
        <f t="shared" si="6"/>
        <v/>
      </c>
      <c r="T22" s="54" t="str">
        <f t="shared" si="3"/>
        <v/>
      </c>
      <c r="U22" s="51"/>
      <c r="V22" s="50"/>
      <c r="W22" s="55" t="str">
        <f t="shared" si="7"/>
        <v/>
      </c>
      <c r="X22" s="30" t="str">
        <f>T5</f>
        <v>2026-04-11</v>
      </c>
      <c r="Y22" s="1" t="b">
        <f t="shared" si="4"/>
        <v>0</v>
      </c>
      <c r="Z22" s="37">
        <f t="shared" si="5"/>
        <v>0</v>
      </c>
      <c r="AA22" s="38">
        <f t="shared" si="9"/>
        <v>0</v>
      </c>
      <c r="AB22" s="8" t="b">
        <f>IF(AA22=1,LOOKUP(Z22,'Meltzer-Faber'!A3:A63,'Meltzer-Faber'!B3:B63))</f>
        <v>0</v>
      </c>
      <c r="AC22" s="40" t="b">
        <f>IF(AA22=1,LOOKUP(Z22,'Meltzer-Faber'!A3:A63,'Meltzer-Faber'!C3:C63))</f>
        <v>0</v>
      </c>
      <c r="AD22" s="40" t="str">
        <f t="shared" si="8"/>
        <v/>
      </c>
    </row>
    <row r="23" spans="2:30" s="8" customFormat="1" ht="20.100000000000001" customHeight="1" x14ac:dyDescent="0.2">
      <c r="B23" s="99"/>
      <c r="C23" s="90"/>
      <c r="D23" s="49"/>
      <c r="E23" s="50"/>
      <c r="F23" s="87"/>
      <c r="G23" s="109"/>
      <c r="H23" s="52"/>
      <c r="I23" s="112"/>
      <c r="J23" s="116"/>
      <c r="K23" s="117"/>
      <c r="L23" s="118"/>
      <c r="M23" s="116"/>
      <c r="N23" s="117"/>
      <c r="O23" s="119"/>
      <c r="P23" s="104">
        <f t="shared" si="0"/>
        <v>0</v>
      </c>
      <c r="Q23" s="53">
        <f t="shared" si="1"/>
        <v>0</v>
      </c>
      <c r="R23" s="53">
        <f t="shared" si="2"/>
        <v>0</v>
      </c>
      <c r="S23" s="54" t="str">
        <f t="shared" si="6"/>
        <v/>
      </c>
      <c r="T23" s="54" t="str">
        <f t="shared" si="3"/>
        <v/>
      </c>
      <c r="U23" s="51"/>
      <c r="V23" s="50"/>
      <c r="W23" s="55" t="str">
        <f t="shared" si="7"/>
        <v/>
      </c>
      <c r="X23" s="30" t="str">
        <f>T5</f>
        <v>2026-04-11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.100000000000001" customHeight="1" x14ac:dyDescent="0.2">
      <c r="B24" s="100"/>
      <c r="C24" s="91"/>
      <c r="D24" s="56"/>
      <c r="E24" s="57"/>
      <c r="F24" s="88"/>
      <c r="G24" s="58"/>
      <c r="H24" s="59"/>
      <c r="I24" s="59"/>
      <c r="J24" s="116"/>
      <c r="K24" s="117"/>
      <c r="L24" s="118"/>
      <c r="M24" s="116"/>
      <c r="N24" s="117"/>
      <c r="O24" s="119"/>
      <c r="P24" s="105">
        <f t="shared" si="0"/>
        <v>0</v>
      </c>
      <c r="Q24" s="60">
        <f t="shared" si="1"/>
        <v>0</v>
      </c>
      <c r="R24" s="60">
        <f t="shared" si="2"/>
        <v>0</v>
      </c>
      <c r="S24" s="61" t="str">
        <f t="shared" si="6"/>
        <v/>
      </c>
      <c r="T24" s="61" t="str">
        <f t="shared" si="3"/>
        <v/>
      </c>
      <c r="U24" s="58"/>
      <c r="V24" s="57"/>
      <c r="W24" s="82" t="str">
        <f t="shared" si="7"/>
        <v/>
      </c>
      <c r="X24" s="30" t="str">
        <f>T5</f>
        <v>2026-04-11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8.95" customHeight="1" x14ac:dyDescent="0.2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2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.1" customHeight="1" x14ac:dyDescent="0.25">
      <c r="B27" s="138" t="s">
        <v>41</v>
      </c>
      <c r="C27" s="138"/>
      <c r="D27" s="84" t="s">
        <v>40</v>
      </c>
      <c r="E27" s="138" t="s">
        <v>6</v>
      </c>
      <c r="F27" s="138"/>
      <c r="G27" s="138"/>
      <c r="H27" s="84" t="s">
        <v>50</v>
      </c>
      <c r="I27" s="24"/>
      <c r="J27" s="138" t="s">
        <v>41</v>
      </c>
      <c r="K27" s="138"/>
      <c r="L27" s="138"/>
      <c r="M27" s="85" t="s">
        <v>40</v>
      </c>
      <c r="N27" s="155" t="s">
        <v>6</v>
      </c>
      <c r="O27" s="155"/>
      <c r="P27" s="155"/>
      <c r="Q27" s="155"/>
      <c r="R27" s="155" t="s">
        <v>50</v>
      </c>
      <c r="S27" s="155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.100000000000001" customHeight="1" x14ac:dyDescent="0.25">
      <c r="B28" s="147" t="s">
        <v>47</v>
      </c>
      <c r="C28" s="148"/>
      <c r="D28" s="120" t="s">
        <v>104</v>
      </c>
      <c r="E28" s="139" t="s">
        <v>111</v>
      </c>
      <c r="F28" s="140"/>
      <c r="G28" s="141"/>
      <c r="H28" s="83" t="s">
        <v>118</v>
      </c>
      <c r="I28" s="4"/>
      <c r="J28" s="147" t="s">
        <v>42</v>
      </c>
      <c r="K28" s="148"/>
      <c r="L28" s="148"/>
      <c r="M28" s="120" t="s">
        <v>121</v>
      </c>
      <c r="N28" s="123" t="s">
        <v>124</v>
      </c>
      <c r="O28" s="123"/>
      <c r="P28" s="123"/>
      <c r="Q28" s="123"/>
      <c r="R28" s="123" t="s">
        <v>101</v>
      </c>
      <c r="S28" s="124"/>
      <c r="AA28" s="1"/>
      <c r="AC28" s="39"/>
      <c r="AD28" s="39"/>
    </row>
    <row r="29" spans="2:30" s="5" customFormat="1" ht="21" customHeight="1" x14ac:dyDescent="0.25">
      <c r="B29" s="146" t="s">
        <v>43</v>
      </c>
      <c r="C29" s="133"/>
      <c r="D29" s="121" t="s">
        <v>105</v>
      </c>
      <c r="E29" s="130" t="s">
        <v>112</v>
      </c>
      <c r="F29" s="131"/>
      <c r="G29" s="132"/>
      <c r="H29" s="71" t="s">
        <v>119</v>
      </c>
      <c r="I29" s="4"/>
      <c r="J29" s="146" t="s">
        <v>45</v>
      </c>
      <c r="K29" s="133"/>
      <c r="L29" s="133"/>
      <c r="M29" s="121" t="s">
        <v>122</v>
      </c>
      <c r="N29" s="125" t="s">
        <v>125</v>
      </c>
      <c r="O29" s="125"/>
      <c r="P29" s="125"/>
      <c r="Q29" s="125"/>
      <c r="R29" s="125" t="s">
        <v>101</v>
      </c>
      <c r="S29" s="126"/>
      <c r="AC29" s="39"/>
      <c r="AD29" s="39"/>
    </row>
    <row r="30" spans="2:30" s="5" customFormat="1" ht="18.95" customHeight="1" x14ac:dyDescent="0.25">
      <c r="B30" s="146" t="s">
        <v>43</v>
      </c>
      <c r="C30" s="133"/>
      <c r="D30" s="121" t="s">
        <v>106</v>
      </c>
      <c r="E30" s="130" t="s">
        <v>113</v>
      </c>
      <c r="F30" s="131"/>
      <c r="G30" s="132"/>
      <c r="H30" s="71" t="s">
        <v>101</v>
      </c>
      <c r="I30" s="4"/>
      <c r="J30" s="146" t="s">
        <v>44</v>
      </c>
      <c r="K30" s="133"/>
      <c r="L30" s="133"/>
      <c r="M30" s="121" t="s">
        <v>123</v>
      </c>
      <c r="N30" s="125" t="s">
        <v>126</v>
      </c>
      <c r="O30" s="125"/>
      <c r="P30" s="125"/>
      <c r="Q30" s="125"/>
      <c r="R30" s="125" t="s">
        <v>101</v>
      </c>
      <c r="S30" s="126"/>
      <c r="AC30" s="39"/>
      <c r="AD30" s="39"/>
    </row>
    <row r="31" spans="2:30" s="5" customFormat="1" ht="21" customHeight="1" x14ac:dyDescent="0.25">
      <c r="B31" s="146" t="s">
        <v>43</v>
      </c>
      <c r="C31" s="133"/>
      <c r="D31" s="121" t="s">
        <v>107</v>
      </c>
      <c r="E31" s="130" t="s">
        <v>114</v>
      </c>
      <c r="F31" s="131"/>
      <c r="G31" s="132"/>
      <c r="H31" s="71" t="s">
        <v>76</v>
      </c>
      <c r="I31" s="4"/>
      <c r="J31" s="146" t="s">
        <v>52</v>
      </c>
      <c r="K31" s="133"/>
      <c r="L31" s="133"/>
      <c r="M31" s="122" t="s">
        <v>104</v>
      </c>
      <c r="N31" s="127" t="s">
        <v>127</v>
      </c>
      <c r="O31" s="127"/>
      <c r="P31" s="127"/>
      <c r="Q31" s="127"/>
      <c r="R31" s="127" t="s">
        <v>118</v>
      </c>
      <c r="S31" s="128"/>
      <c r="Y31" s="5" t="s">
        <v>18</v>
      </c>
      <c r="AC31" s="39"/>
      <c r="AD31" s="39"/>
    </row>
    <row r="32" spans="2:30" s="5" customFormat="1" ht="20.100000000000001" customHeight="1" x14ac:dyDescent="0.25">
      <c r="B32" s="146" t="s">
        <v>43</v>
      </c>
      <c r="C32" s="133"/>
      <c r="D32" s="121" t="s">
        <v>108</v>
      </c>
      <c r="E32" s="130" t="s">
        <v>115</v>
      </c>
      <c r="F32" s="131"/>
      <c r="G32" s="132"/>
      <c r="H32" s="71" t="s">
        <v>120</v>
      </c>
      <c r="I32" s="4"/>
      <c r="J32" s="146"/>
      <c r="K32" s="133"/>
      <c r="L32" s="133"/>
      <c r="M32" s="121"/>
      <c r="N32" s="125"/>
      <c r="O32" s="125"/>
      <c r="P32" s="125"/>
      <c r="Q32" s="125"/>
      <c r="R32" s="125"/>
      <c r="S32" s="126"/>
      <c r="AC32" s="39"/>
      <c r="AD32" s="39"/>
    </row>
    <row r="33" spans="2:22" ht="18.95" customHeight="1" x14ac:dyDescent="0.2">
      <c r="B33" s="146" t="s">
        <v>43</v>
      </c>
      <c r="C33" s="133"/>
      <c r="D33" s="121" t="s">
        <v>109</v>
      </c>
      <c r="E33" s="133" t="s">
        <v>116</v>
      </c>
      <c r="F33" s="133"/>
      <c r="G33" s="133"/>
      <c r="H33" s="71" t="s">
        <v>101</v>
      </c>
      <c r="I33" s="3"/>
      <c r="J33" s="146"/>
      <c r="K33" s="133"/>
      <c r="L33" s="133"/>
      <c r="M33" s="121"/>
      <c r="N33" s="125"/>
      <c r="O33" s="125"/>
      <c r="P33" s="125"/>
      <c r="Q33" s="125"/>
      <c r="R33" s="125"/>
      <c r="S33" s="126"/>
      <c r="T33" s="3"/>
      <c r="U33" s="3"/>
      <c r="V33" s="3"/>
    </row>
    <row r="34" spans="2:22" ht="20.100000000000001" customHeight="1" x14ac:dyDescent="0.2">
      <c r="B34" s="146" t="s">
        <v>46</v>
      </c>
      <c r="C34" s="133"/>
      <c r="D34" s="121" t="s">
        <v>110</v>
      </c>
      <c r="E34" s="133" t="s">
        <v>117</v>
      </c>
      <c r="F34" s="133"/>
      <c r="G34" s="133"/>
      <c r="H34" s="71" t="s">
        <v>101</v>
      </c>
      <c r="I34" s="3"/>
      <c r="J34" s="146"/>
      <c r="K34" s="133"/>
      <c r="L34" s="133"/>
      <c r="M34" s="121"/>
      <c r="N34" s="125"/>
      <c r="O34" s="125"/>
      <c r="P34" s="125"/>
      <c r="Q34" s="125"/>
      <c r="R34" s="125"/>
      <c r="S34" s="126"/>
      <c r="T34" s="3"/>
      <c r="U34" s="3"/>
      <c r="V34" s="3"/>
    </row>
    <row r="35" spans="2:22" ht="20.100000000000001" customHeight="1" x14ac:dyDescent="0.2">
      <c r="B35" s="142"/>
      <c r="C35" s="134"/>
      <c r="D35" s="122"/>
      <c r="E35" s="134"/>
      <c r="F35" s="134"/>
      <c r="G35" s="134"/>
      <c r="H35" s="72"/>
      <c r="I35" s="3"/>
      <c r="J35" s="142"/>
      <c r="K35" s="134"/>
      <c r="L35" s="134"/>
      <c r="M35" s="122"/>
      <c r="N35" s="127"/>
      <c r="O35" s="127"/>
      <c r="P35" s="127"/>
      <c r="Q35" s="127"/>
      <c r="R35" s="127"/>
      <c r="S35" s="128"/>
      <c r="T35" s="3"/>
      <c r="U35" s="3"/>
      <c r="V35" s="3"/>
    </row>
    <row r="36" spans="2:22" ht="18.95" customHeight="1" x14ac:dyDescent="0.2">
      <c r="B36" s="156"/>
      <c r="C36" s="156"/>
      <c r="D36" s="129"/>
      <c r="E36" s="129"/>
      <c r="F36" s="129"/>
      <c r="G36" s="129"/>
      <c r="H36" s="129"/>
      <c r="I36" s="3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3"/>
      <c r="U36" s="3"/>
      <c r="V36" s="3"/>
    </row>
    <row r="37" spans="2:22" ht="18" customHeight="1" x14ac:dyDescent="0.2">
      <c r="B37" s="143" t="s">
        <v>49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"/>
      <c r="U37" s="3"/>
      <c r="V37" s="3"/>
    </row>
    <row r="38" spans="2:22" ht="18" customHeight="1" x14ac:dyDescent="0.2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3"/>
      <c r="V38" s="3"/>
    </row>
    <row r="39" spans="2:22" ht="15" x14ac:dyDescent="0.25">
      <c r="B39" s="1"/>
      <c r="D39" s="70"/>
      <c r="E39" s="70"/>
      <c r="F39" s="70"/>
      <c r="G39" s="70"/>
      <c r="H39" s="2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2:22" ht="15" x14ac:dyDescent="0.25">
      <c r="B40" s="23"/>
      <c r="C40" s="23"/>
      <c r="D40" s="15"/>
      <c r="E40" s="16"/>
      <c r="F40" s="16"/>
      <c r="G40" s="17"/>
      <c r="H40" s="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2" spans="2:22" x14ac:dyDescent="0.2">
      <c r="E42" s="129"/>
      <c r="F42" s="129"/>
    </row>
  </sheetData>
  <mergeCells count="60">
    <mergeCell ref="B30:C30"/>
    <mergeCell ref="B31:C31"/>
    <mergeCell ref="D36:E36"/>
    <mergeCell ref="F36:H36"/>
    <mergeCell ref="B32:C32"/>
    <mergeCell ref="B33:C33"/>
    <mergeCell ref="B34:C34"/>
    <mergeCell ref="B35:C35"/>
    <mergeCell ref="B36:C36"/>
    <mergeCell ref="J27:L27"/>
    <mergeCell ref="J28:L28"/>
    <mergeCell ref="J29:L29"/>
    <mergeCell ref="H1:R1"/>
    <mergeCell ref="B7:B8"/>
    <mergeCell ref="O5:R5"/>
    <mergeCell ref="J5:M5"/>
    <mergeCell ref="H2:R2"/>
    <mergeCell ref="D5:H5"/>
    <mergeCell ref="B27:C27"/>
    <mergeCell ref="B28:C28"/>
    <mergeCell ref="B29:C29"/>
    <mergeCell ref="N27:Q27"/>
    <mergeCell ref="N28:Q28"/>
    <mergeCell ref="N29:Q29"/>
    <mergeCell ref="R27:S27"/>
    <mergeCell ref="R34:S34"/>
    <mergeCell ref="J30:L30"/>
    <mergeCell ref="J31:L31"/>
    <mergeCell ref="J32:L32"/>
    <mergeCell ref="J33:L33"/>
    <mergeCell ref="J34:L34"/>
    <mergeCell ref="N30:Q30"/>
    <mergeCell ref="N31:Q31"/>
    <mergeCell ref="J35:L35"/>
    <mergeCell ref="J36:L36"/>
    <mergeCell ref="M36:N36"/>
    <mergeCell ref="B37:S37"/>
    <mergeCell ref="N35:Q35"/>
    <mergeCell ref="R35:S35"/>
    <mergeCell ref="E27:G27"/>
    <mergeCell ref="E28:G28"/>
    <mergeCell ref="E29:G29"/>
    <mergeCell ref="E30:G30"/>
    <mergeCell ref="E31:G31"/>
    <mergeCell ref="R28:S28"/>
    <mergeCell ref="R29:S29"/>
    <mergeCell ref="R30:S30"/>
    <mergeCell ref="R31:S31"/>
    <mergeCell ref="E42:F42"/>
    <mergeCell ref="E32:G32"/>
    <mergeCell ref="E33:G33"/>
    <mergeCell ref="E34:G34"/>
    <mergeCell ref="E35:G35"/>
    <mergeCell ref="B38:S38"/>
    <mergeCell ref="N32:Q32"/>
    <mergeCell ref="N33:Q33"/>
    <mergeCell ref="N34:Q34"/>
    <mergeCell ref="R32:S32"/>
    <mergeCell ref="R33:S33"/>
    <mergeCell ref="O36:S36"/>
  </mergeCells>
  <phoneticPr fontId="24" type="noConversion"/>
  <conditionalFormatting sqref="J9:O24">
    <cfRule type="cellIs" dxfId="11" priority="13" stopIfTrue="1" operator="between">
      <formula>1</formula>
      <formula>300</formula>
    </cfRule>
    <cfRule type="cellIs" dxfId="10" priority="14" stopIfTrue="1" operator="lessThanOrEqual">
      <formula>0</formula>
    </cfRule>
  </conditionalFormatting>
  <dataValidations count="4">
    <dataValidation type="list" allowBlank="1" showInputMessage="1" showErrorMessage="1" errorTitle="Feil_i_vektklasse" error="Feil verdi i vektklasse" sqref="C9:C24" xr:uid="{54AF4B2C-BF62-D149-A878-851F99489990}">
      <formula1>"44,48,53,56,58,60,63,65,69,71,77,'+77,79,86,'+86,88,94,'+94,110,'+110"</formula1>
    </dataValidation>
    <dataValidation type="list" allowBlank="1" showInputMessage="1" showErrorMessage="1" errorTitle="Feil_i_kategori" error="Feil verdi i kategori" sqref="E9:E24" xr:uid="{6A463B08-2DF6-7D43-BC58-F0D3DB56AB4D}">
      <formula1>"UM,JM,SM,UK,JK,SK,M35,M40,M45,M50,M55,M60,M65,M70,M75,M80,M85,M90,K35,K40,K45,K50,K55,K60,K65,K70,K75,K80,K85,K90"</formula1>
    </dataValidation>
    <dataValidation type="list" allowBlank="1" showInputMessage="1" showErrorMessage="1" sqref="B28:C35 J28:L35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H5" xr:uid="{24E706F5-8064-1A45-88B2-FAF8021677DF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1D57-9DD6-B940-86C6-9D64C818277C}">
  <sheetPr>
    <pageSetUpPr autoPageBreaks="0" fitToPage="1"/>
  </sheetPr>
  <dimension ref="B1:AD42"/>
  <sheetViews>
    <sheetView showGridLines="0" showRowColHeaders="0" showZeros="0" showOutlineSymbols="0" zoomScaleNormal="100" zoomScaleSheetLayoutView="75" zoomScalePageLayoutView="120" workbookViewId="0">
      <selection activeCell="L17" sqref="L17"/>
    </sheetView>
  </sheetViews>
  <sheetFormatPr baseColWidth="10" defaultColWidth="9.140625" defaultRowHeight="12.75" x14ac:dyDescent="0.2"/>
  <cols>
    <col min="1" max="1" width="9.140625" style="3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85546875" style="1" customWidth="1"/>
    <col min="8" max="8" width="27.5703125" style="4" customWidth="1"/>
    <col min="9" max="9" width="21" style="4" customWidth="1"/>
    <col min="10" max="10" width="7.140625" style="1" customWidth="1"/>
    <col min="11" max="11" width="7.140625" style="21" customWidth="1"/>
    <col min="12" max="12" width="7.140625" style="1" customWidth="1"/>
    <col min="13" max="13" width="8.85546875" style="1" customWidth="1"/>
    <col min="14" max="15" width="7.14062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140625" style="3" customWidth="1"/>
    <col min="24" max="26" width="9.140625" style="3" hidden="1" customWidth="1"/>
    <col min="27" max="27" width="7.85546875" style="3" hidden="1" customWidth="1"/>
    <col min="28" max="28" width="9.140625" style="3" hidden="1" customWidth="1"/>
    <col min="29" max="30" width="9.140625" style="2" hidden="1" customWidth="1"/>
    <col min="31" max="16384" width="9.140625" style="3"/>
  </cols>
  <sheetData>
    <row r="1" spans="2:30" ht="53.25" customHeight="1" x14ac:dyDescent="0.8">
      <c r="H1" s="149" t="s">
        <v>48</v>
      </c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30" ht="24.75" customHeight="1" x14ac:dyDescent="0.5">
      <c r="H2" s="154" t="s">
        <v>28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2:30" x14ac:dyDescent="0.2">
      <c r="D3" s="32" t="s">
        <v>51</v>
      </c>
    </row>
    <row r="4" spans="2:30" ht="12" customHeight="1" x14ac:dyDescent="0.2"/>
    <row r="5" spans="2:30" s="5" customFormat="1" ht="15.75" x14ac:dyDescent="0.25">
      <c r="C5" s="27" t="s">
        <v>23</v>
      </c>
      <c r="D5" s="153" t="s">
        <v>100</v>
      </c>
      <c r="E5" s="153"/>
      <c r="F5" s="153"/>
      <c r="G5" s="153"/>
      <c r="H5" s="153"/>
      <c r="I5" s="27" t="s">
        <v>0</v>
      </c>
      <c r="J5" s="153" t="s">
        <v>101</v>
      </c>
      <c r="K5" s="153"/>
      <c r="L5" s="153"/>
      <c r="M5" s="153"/>
      <c r="N5" s="27" t="s">
        <v>1</v>
      </c>
      <c r="O5" s="152" t="s">
        <v>102</v>
      </c>
      <c r="P5" s="152"/>
      <c r="Q5" s="152"/>
      <c r="R5" s="152"/>
      <c r="S5" s="27" t="s">
        <v>2</v>
      </c>
      <c r="T5" s="86" t="s">
        <v>103</v>
      </c>
      <c r="U5" s="28" t="s">
        <v>20</v>
      </c>
      <c r="V5" s="29">
        <v>2</v>
      </c>
      <c r="AC5" s="39"/>
      <c r="AD5" s="39"/>
    </row>
    <row r="6" spans="2:30" x14ac:dyDescent="0.2">
      <c r="AB6" s="42" t="s">
        <v>34</v>
      </c>
      <c r="AC6" s="42" t="s">
        <v>34</v>
      </c>
      <c r="AD6" s="42" t="s">
        <v>34</v>
      </c>
    </row>
    <row r="7" spans="2:30" s="1" customFormat="1" x14ac:dyDescent="0.2">
      <c r="B7" s="150" t="s">
        <v>40</v>
      </c>
      <c r="C7" s="11" t="s">
        <v>3</v>
      </c>
      <c r="D7" s="11" t="s">
        <v>4</v>
      </c>
      <c r="E7" s="62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64" t="s">
        <v>8</v>
      </c>
      <c r="L7" s="11"/>
      <c r="M7" s="11"/>
      <c r="N7" s="10" t="s">
        <v>9</v>
      </c>
      <c r="O7" s="11"/>
      <c r="P7" s="65" t="s">
        <v>24</v>
      </c>
      <c r="Q7" s="11"/>
      <c r="R7" s="11" t="s">
        <v>10</v>
      </c>
      <c r="S7" s="13" t="s">
        <v>11</v>
      </c>
      <c r="T7" s="67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2">
      <c r="B8" s="151"/>
      <c r="C8" s="12" t="s">
        <v>14</v>
      </c>
      <c r="D8" s="12" t="s">
        <v>15</v>
      </c>
      <c r="E8" s="63" t="s">
        <v>22</v>
      </c>
      <c r="F8" s="12" t="s">
        <v>19</v>
      </c>
      <c r="G8" s="12" t="s">
        <v>27</v>
      </c>
      <c r="H8" s="12"/>
      <c r="I8" s="12"/>
      <c r="J8" s="68">
        <v>1</v>
      </c>
      <c r="K8" s="68">
        <v>2</v>
      </c>
      <c r="L8" s="69">
        <v>3</v>
      </c>
      <c r="M8" s="69">
        <v>1</v>
      </c>
      <c r="N8" s="68">
        <v>2</v>
      </c>
      <c r="O8" s="69">
        <v>3</v>
      </c>
      <c r="P8" s="66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.100000000000001" customHeight="1" x14ac:dyDescent="0.2">
      <c r="B9" s="98" t="s">
        <v>128</v>
      </c>
      <c r="C9" s="89" t="s">
        <v>129</v>
      </c>
      <c r="D9" s="73">
        <v>61.93</v>
      </c>
      <c r="E9" s="74" t="s">
        <v>130</v>
      </c>
      <c r="F9" s="101" t="s">
        <v>131</v>
      </c>
      <c r="G9" s="75">
        <v>0</v>
      </c>
      <c r="H9" s="76" t="s">
        <v>132</v>
      </c>
      <c r="I9" s="102" t="s">
        <v>133</v>
      </c>
      <c r="J9" s="116">
        <v>30</v>
      </c>
      <c r="K9" s="117">
        <v>-33</v>
      </c>
      <c r="L9" s="118">
        <v>-33</v>
      </c>
      <c r="M9" s="116">
        <v>42</v>
      </c>
      <c r="N9" s="117">
        <v>45</v>
      </c>
      <c r="O9" s="119">
        <v>48</v>
      </c>
      <c r="P9" s="103">
        <f t="shared" ref="P9:P24" si="0">IF(MAX(J9:L9)&lt;0,0,TRUNC(MAX(J9:L9)/1)*1)</f>
        <v>30</v>
      </c>
      <c r="Q9" s="77">
        <f t="shared" ref="Q9:Q24" si="1">IF(MAX(M9:O9)&lt;0,0,TRUNC(MAX(M9:O9)/1)*1)</f>
        <v>48</v>
      </c>
      <c r="R9" s="77">
        <f t="shared" ref="R9:R24" si="2">IF(P9=0,0,IF(Q9=0,0,SUM(P9:Q9)))</f>
        <v>78</v>
      </c>
      <c r="S9" s="78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103.47747198342201</v>
      </c>
      <c r="T9" s="78">
        <f t="shared" ref="T9:T24" si="3">IF(AA9=1,S9*AD9,"")</f>
        <v>133.27898391464754</v>
      </c>
      <c r="U9" s="75"/>
      <c r="V9" s="74"/>
      <c r="W9" s="79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1.326634256197718</v>
      </c>
      <c r="X9" s="30" t="str">
        <f>T5</f>
        <v>2026-04-11</v>
      </c>
      <c r="Y9" s="1" t="str">
        <f t="shared" ref="Y9:Y24" si="4">IF(ISNUMBER(FIND("M",E9)),"m",IF(ISNUMBER(FIND("K",E9)),"k"))</f>
        <v>k</v>
      </c>
      <c r="Z9" s="37">
        <f t="shared" ref="Z9:Z24" si="5">IF(OR(F9="",X9=""),0,(YEAR(X9)-YEAR(F9)))</f>
        <v>48</v>
      </c>
      <c r="AA9" s="38">
        <f>IF(Z9&gt;34,1,0)</f>
        <v>1</v>
      </c>
      <c r="AB9" s="8">
        <f>IF(AA9=1,LOOKUP(Z9,'Meltzer-Faber'!A3:A63,'Meltzer-Faber'!B3:B63))</f>
        <v>1.248</v>
      </c>
      <c r="AC9" s="40">
        <f>IF(AA9=1,LOOKUP(Z9,'Meltzer-Faber'!A3:A63,'Meltzer-Faber'!C3:C63))</f>
        <v>1.288</v>
      </c>
      <c r="AD9" s="40">
        <f>IF(Y9="m",AB9,IF(Y9="k",AC9,""))</f>
        <v>1.288</v>
      </c>
    </row>
    <row r="10" spans="2:30" s="8" customFormat="1" ht="20.100000000000001" customHeight="1" x14ac:dyDescent="0.2">
      <c r="B10" s="92" t="s">
        <v>134</v>
      </c>
      <c r="C10" s="93" t="s">
        <v>135</v>
      </c>
      <c r="D10" s="94">
        <v>76.05</v>
      </c>
      <c r="E10" s="95" t="s">
        <v>130</v>
      </c>
      <c r="F10" s="115" t="s">
        <v>136</v>
      </c>
      <c r="G10" s="96">
        <v>0</v>
      </c>
      <c r="H10" s="106" t="s">
        <v>137</v>
      </c>
      <c r="I10" s="97" t="s">
        <v>138</v>
      </c>
      <c r="J10" s="116">
        <v>35</v>
      </c>
      <c r="K10" s="117">
        <v>37</v>
      </c>
      <c r="L10" s="118">
        <v>-39</v>
      </c>
      <c r="M10" s="116">
        <v>55</v>
      </c>
      <c r="N10" s="117">
        <v>58</v>
      </c>
      <c r="O10" s="119">
        <v>-61</v>
      </c>
      <c r="P10" s="104">
        <f t="shared" si="0"/>
        <v>37</v>
      </c>
      <c r="Q10" s="53">
        <f t="shared" si="1"/>
        <v>58</v>
      </c>
      <c r="R10" s="53">
        <f t="shared" si="2"/>
        <v>95</v>
      </c>
      <c r="S10" s="54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112.53517460728389</v>
      </c>
      <c r="T10" s="54">
        <f>IF(AA10=1,S10*AD10,"")</f>
        <v>147.75868425936375</v>
      </c>
      <c r="U10" s="51"/>
      <c r="V10" s="50"/>
      <c r="W10" s="55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1.1845807853398305</v>
      </c>
      <c r="X10" s="30" t="str">
        <f>T5</f>
        <v>2026-04-11</v>
      </c>
      <c r="Y10" s="1" t="str">
        <f t="shared" si="4"/>
        <v>k</v>
      </c>
      <c r="Z10" s="37">
        <f t="shared" si="5"/>
        <v>49</v>
      </c>
      <c r="AA10" s="44">
        <f>IF(Z10&gt;34,1,0)</f>
        <v>1</v>
      </c>
      <c r="AB10" s="8">
        <f>IF(AA10=1,LOOKUP(Z10,'Meltzer-Faber'!A3:A63,'Meltzer-Faber'!B3:B63))</f>
        <v>1.2629999999999999</v>
      </c>
      <c r="AC10" s="40">
        <f>IF(AA10=1,LOOKUP(Z10,'Meltzer-Faber'!A3:A63,'Meltzer-Faber'!C3:C63))</f>
        <v>1.3129999999999999</v>
      </c>
      <c r="AD10" s="40">
        <f t="shared" ref="AD10:AD24" si="8">IF(Y10="m",AB10,IF(Y10="k",AC10,""))</f>
        <v>1.3129999999999999</v>
      </c>
    </row>
    <row r="11" spans="2:30" s="8" customFormat="1" ht="20.100000000000001" customHeight="1" x14ac:dyDescent="0.2">
      <c r="B11" s="92" t="s">
        <v>139</v>
      </c>
      <c r="C11" s="93" t="s">
        <v>135</v>
      </c>
      <c r="D11" s="94">
        <v>71.8</v>
      </c>
      <c r="E11" s="95" t="s">
        <v>130</v>
      </c>
      <c r="F11" s="115" t="s">
        <v>140</v>
      </c>
      <c r="G11" s="107">
        <v>0</v>
      </c>
      <c r="H11" s="113" t="s">
        <v>141</v>
      </c>
      <c r="I11" s="110" t="s">
        <v>101</v>
      </c>
      <c r="J11" s="116">
        <v>42</v>
      </c>
      <c r="K11" s="117">
        <v>46</v>
      </c>
      <c r="L11" s="118">
        <v>49</v>
      </c>
      <c r="M11" s="116">
        <v>55</v>
      </c>
      <c r="N11" s="117">
        <v>59</v>
      </c>
      <c r="O11" s="119">
        <v>63</v>
      </c>
      <c r="P11" s="104">
        <f t="shared" si="0"/>
        <v>49</v>
      </c>
      <c r="Q11" s="53">
        <f t="shared" si="1"/>
        <v>63</v>
      </c>
      <c r="R11" s="53">
        <f t="shared" si="2"/>
        <v>112</v>
      </c>
      <c r="S11" s="54">
        <f t="shared" si="6"/>
        <v>136.55016143591786</v>
      </c>
      <c r="T11" s="54">
        <f>IF(AA11=1,S11*AD11,"")</f>
        <v>175.87660792946221</v>
      </c>
      <c r="U11" s="51"/>
      <c r="V11" s="50"/>
      <c r="W11" s="55">
        <f t="shared" si="7"/>
        <v>1.2191978699635524</v>
      </c>
      <c r="X11" s="30" t="str">
        <f>T5</f>
        <v>2026-04-11</v>
      </c>
      <c r="Y11" s="1" t="str">
        <f t="shared" si="4"/>
        <v>k</v>
      </c>
      <c r="Z11" s="37">
        <f t="shared" si="5"/>
        <v>48</v>
      </c>
      <c r="AA11" s="38">
        <f t="shared" ref="AA11:AA24" si="9">IF(Z11&gt;34,1,0)</f>
        <v>1</v>
      </c>
      <c r="AB11" s="8">
        <f>IF(AA11=1,LOOKUP(Z11,'Meltzer-Faber'!A3:A63,'Meltzer-Faber'!B3:B63))</f>
        <v>1.248</v>
      </c>
      <c r="AC11" s="40">
        <f>IF(AA11=1,LOOKUP(Z11,'Meltzer-Faber'!A3:A63,'Meltzer-Faber'!C3:C63))</f>
        <v>1.288</v>
      </c>
      <c r="AD11" s="40">
        <f t="shared" si="8"/>
        <v>1.288</v>
      </c>
    </row>
    <row r="12" spans="2:30" s="8" customFormat="1" ht="20.100000000000001" customHeight="1" x14ac:dyDescent="0.2">
      <c r="B12" s="99" t="s">
        <v>142</v>
      </c>
      <c r="C12" s="90" t="s">
        <v>135</v>
      </c>
      <c r="D12" s="80">
        <v>75.31</v>
      </c>
      <c r="E12" s="50" t="s">
        <v>130</v>
      </c>
      <c r="F12" s="115" t="s">
        <v>143</v>
      </c>
      <c r="G12" s="108">
        <v>0</v>
      </c>
      <c r="H12" s="81" t="s">
        <v>144</v>
      </c>
      <c r="I12" s="111" t="s">
        <v>145</v>
      </c>
      <c r="J12" s="116">
        <v>37</v>
      </c>
      <c r="K12" s="117">
        <v>-41</v>
      </c>
      <c r="L12" s="118">
        <v>-41</v>
      </c>
      <c r="M12" s="116">
        <v>47</v>
      </c>
      <c r="N12" s="117">
        <v>50</v>
      </c>
      <c r="O12" s="119">
        <v>-55</v>
      </c>
      <c r="P12" s="104">
        <f t="shared" si="0"/>
        <v>37</v>
      </c>
      <c r="Q12" s="53">
        <f t="shared" si="1"/>
        <v>50</v>
      </c>
      <c r="R12" s="53">
        <f t="shared" si="2"/>
        <v>87</v>
      </c>
      <c r="S12" s="54">
        <f t="shared" si="6"/>
        <v>103.5479984749672</v>
      </c>
      <c r="T12" s="54">
        <f>IF(AA12=1,S12*AD12,"")</f>
        <v>130.98821807083351</v>
      </c>
      <c r="U12" s="51"/>
      <c r="V12" s="50" t="s">
        <v>18</v>
      </c>
      <c r="W12" s="55">
        <f t="shared" si="7"/>
        <v>1.1902068790226115</v>
      </c>
      <c r="X12" s="30" t="str">
        <f>T5</f>
        <v>2026-04-11</v>
      </c>
      <c r="Y12" s="1" t="str">
        <f t="shared" si="4"/>
        <v>k</v>
      </c>
      <c r="Z12" s="37">
        <f t="shared" si="5"/>
        <v>47</v>
      </c>
      <c r="AA12" s="38">
        <f t="shared" si="9"/>
        <v>1</v>
      </c>
      <c r="AB12" s="8">
        <f>IF(AA12=1,LOOKUP(Z12,'Meltzer-Faber'!A3:A63,'Meltzer-Faber'!B3:B63))</f>
        <v>1.2330000000000001</v>
      </c>
      <c r="AC12" s="40">
        <f>IF(AA12=1,LOOKUP(Z12,'Meltzer-Faber'!A3:A63,'Meltzer-Faber'!C3:C63))</f>
        <v>1.2649999999999999</v>
      </c>
      <c r="AD12" s="40">
        <f t="shared" si="8"/>
        <v>1.2649999999999999</v>
      </c>
    </row>
    <row r="13" spans="2:30" s="8" customFormat="1" ht="20.100000000000001" customHeight="1" x14ac:dyDescent="0.2">
      <c r="B13" s="99" t="s">
        <v>146</v>
      </c>
      <c r="C13" s="90" t="s">
        <v>147</v>
      </c>
      <c r="D13" s="49">
        <v>80.709999999999994</v>
      </c>
      <c r="E13" s="50" t="s">
        <v>130</v>
      </c>
      <c r="F13" s="115" t="s">
        <v>148</v>
      </c>
      <c r="G13" s="109">
        <v>0</v>
      </c>
      <c r="H13" s="52" t="s">
        <v>149</v>
      </c>
      <c r="I13" s="112" t="s">
        <v>81</v>
      </c>
      <c r="J13" s="116">
        <v>69</v>
      </c>
      <c r="K13" s="117">
        <v>71</v>
      </c>
      <c r="L13" s="118">
        <v>73</v>
      </c>
      <c r="M13" s="116">
        <v>93</v>
      </c>
      <c r="N13" s="117">
        <v>95</v>
      </c>
      <c r="O13" s="119">
        <v>-97</v>
      </c>
      <c r="P13" s="104">
        <f t="shared" si="0"/>
        <v>73</v>
      </c>
      <c r="Q13" s="53">
        <f t="shared" si="1"/>
        <v>95</v>
      </c>
      <c r="R13" s="53">
        <f t="shared" si="2"/>
        <v>168</v>
      </c>
      <c r="S13" s="54">
        <f t="shared" si="6"/>
        <v>193.62867953023002</v>
      </c>
      <c r="T13" s="54">
        <f t="shared" si="3"/>
        <v>236.80787506547134</v>
      </c>
      <c r="U13" s="51"/>
      <c r="V13" s="50" t="s">
        <v>18</v>
      </c>
      <c r="W13" s="55">
        <f t="shared" si="7"/>
        <v>1.1525516638704167</v>
      </c>
      <c r="X13" s="30" t="str">
        <f>T5</f>
        <v>2026-04-11</v>
      </c>
      <c r="Y13" s="1" t="str">
        <f t="shared" si="4"/>
        <v>k</v>
      </c>
      <c r="Z13" s="37">
        <f t="shared" si="5"/>
        <v>45</v>
      </c>
      <c r="AA13" s="38">
        <f t="shared" si="9"/>
        <v>1</v>
      </c>
      <c r="AB13" s="8">
        <f>IF(AA13=1,LOOKUP(Z13,'Meltzer-Faber'!A3:A63,'Meltzer-Faber'!B3:B63))</f>
        <v>1.2030000000000001</v>
      </c>
      <c r="AC13" s="40">
        <f>IF(AA13=1,LOOKUP(Z13,'Meltzer-Faber'!A3:A63,'Meltzer-Faber'!C3:C63))</f>
        <v>1.2230000000000001</v>
      </c>
      <c r="AD13" s="40">
        <f t="shared" si="8"/>
        <v>1.2230000000000001</v>
      </c>
    </row>
    <row r="14" spans="2:30" s="8" customFormat="1" ht="20.100000000000001" customHeight="1" x14ac:dyDescent="0.2">
      <c r="B14" s="99" t="s">
        <v>150</v>
      </c>
      <c r="C14" s="90" t="s">
        <v>151</v>
      </c>
      <c r="D14" s="49">
        <v>86.39</v>
      </c>
      <c r="E14" s="50" t="s">
        <v>130</v>
      </c>
      <c r="F14" s="115" t="s">
        <v>152</v>
      </c>
      <c r="G14" s="109">
        <v>0</v>
      </c>
      <c r="H14" s="52" t="s">
        <v>153</v>
      </c>
      <c r="I14" s="112" t="s">
        <v>138</v>
      </c>
      <c r="J14" s="116">
        <v>38</v>
      </c>
      <c r="K14" s="117">
        <v>40</v>
      </c>
      <c r="L14" s="118">
        <v>-43</v>
      </c>
      <c r="M14" s="116">
        <v>51</v>
      </c>
      <c r="N14" s="117">
        <v>54</v>
      </c>
      <c r="O14" s="119">
        <v>56</v>
      </c>
      <c r="P14" s="104">
        <f t="shared" si="0"/>
        <v>40</v>
      </c>
      <c r="Q14" s="53">
        <f t="shared" si="1"/>
        <v>56</v>
      </c>
      <c r="R14" s="53">
        <f t="shared" si="2"/>
        <v>96</v>
      </c>
      <c r="S14" s="54">
        <f t="shared" si="6"/>
        <v>107.54872560131126</v>
      </c>
      <c r="T14" s="54">
        <f t="shared" si="3"/>
        <v>133.79061464803121</v>
      </c>
      <c r="U14" s="51"/>
      <c r="V14" s="50" t="s">
        <v>18</v>
      </c>
      <c r="W14" s="55">
        <f t="shared" si="7"/>
        <v>1.120299225013659</v>
      </c>
      <c r="X14" s="30" t="str">
        <f>T5</f>
        <v>2026-04-11</v>
      </c>
      <c r="Y14" s="1" t="str">
        <f t="shared" si="4"/>
        <v>k</v>
      </c>
      <c r="Z14" s="37">
        <f t="shared" si="5"/>
        <v>46</v>
      </c>
      <c r="AA14" s="38">
        <f t="shared" si="9"/>
        <v>1</v>
      </c>
      <c r="AB14" s="8">
        <f>IF(AA14=1,LOOKUP(Z14,'Meltzer-Faber'!A3:A63,'Meltzer-Faber'!B3:B63))</f>
        <v>1.218</v>
      </c>
      <c r="AC14" s="40">
        <f>IF(AA14=1,LOOKUP(Z14,'Meltzer-Faber'!A3:A63,'Meltzer-Faber'!C3:C63))</f>
        <v>1.244</v>
      </c>
      <c r="AD14" s="40">
        <f t="shared" si="8"/>
        <v>1.244</v>
      </c>
    </row>
    <row r="15" spans="2:30" s="8" customFormat="1" ht="20.100000000000001" customHeight="1" x14ac:dyDescent="0.2">
      <c r="B15" s="99" t="s">
        <v>154</v>
      </c>
      <c r="C15" s="90" t="s">
        <v>151</v>
      </c>
      <c r="D15" s="49">
        <v>89.51</v>
      </c>
      <c r="E15" s="50" t="s">
        <v>130</v>
      </c>
      <c r="F15" s="115" t="s">
        <v>155</v>
      </c>
      <c r="G15" s="109">
        <v>0</v>
      </c>
      <c r="H15" s="52" t="s">
        <v>156</v>
      </c>
      <c r="I15" s="112" t="s">
        <v>76</v>
      </c>
      <c r="J15" s="116">
        <v>56</v>
      </c>
      <c r="K15" s="117">
        <v>59</v>
      </c>
      <c r="L15" s="118">
        <v>-62</v>
      </c>
      <c r="M15" s="116">
        <v>72</v>
      </c>
      <c r="N15" s="117">
        <v>77</v>
      </c>
      <c r="O15" s="119">
        <v>-80</v>
      </c>
      <c r="P15" s="104">
        <f t="shared" si="0"/>
        <v>59</v>
      </c>
      <c r="Q15" s="53">
        <f t="shared" si="1"/>
        <v>77</v>
      </c>
      <c r="R15" s="53">
        <f t="shared" si="2"/>
        <v>136</v>
      </c>
      <c r="S15" s="54">
        <f t="shared" si="6"/>
        <v>150.30992696506885</v>
      </c>
      <c r="T15" s="54">
        <f t="shared" si="3"/>
        <v>186.98554914454564</v>
      </c>
      <c r="U15" s="51"/>
      <c r="V15" s="50"/>
      <c r="W15" s="55">
        <f t="shared" si="7"/>
        <v>1.1052200512137416</v>
      </c>
      <c r="X15" s="30" t="str">
        <f>T5</f>
        <v>2026-04-11</v>
      </c>
      <c r="Y15" s="1" t="str">
        <f t="shared" si="4"/>
        <v>k</v>
      </c>
      <c r="Z15" s="37">
        <f t="shared" si="5"/>
        <v>46</v>
      </c>
      <c r="AA15" s="38">
        <f t="shared" si="9"/>
        <v>1</v>
      </c>
      <c r="AB15" s="8">
        <f>IF(AA15=1,LOOKUP(Z15,'Meltzer-Faber'!A3:A63,'Meltzer-Faber'!B3:B63))</f>
        <v>1.218</v>
      </c>
      <c r="AC15" s="40">
        <f>IF(AA15=1,LOOKUP(Z15,'Meltzer-Faber'!A3:A63,'Meltzer-Faber'!C3:C63))</f>
        <v>1.244</v>
      </c>
      <c r="AD15" s="40">
        <f t="shared" si="8"/>
        <v>1.244</v>
      </c>
    </row>
    <row r="16" spans="2:30" s="8" customFormat="1" ht="20.100000000000001" customHeight="1" x14ac:dyDescent="0.2">
      <c r="B16" s="99" t="s">
        <v>157</v>
      </c>
      <c r="C16" s="90" t="s">
        <v>147</v>
      </c>
      <c r="D16" s="49">
        <v>83.69</v>
      </c>
      <c r="E16" s="50" t="s">
        <v>158</v>
      </c>
      <c r="F16" s="115" t="s">
        <v>159</v>
      </c>
      <c r="G16" s="109">
        <v>0</v>
      </c>
      <c r="H16" s="113" t="s">
        <v>160</v>
      </c>
      <c r="I16" s="112" t="s">
        <v>161</v>
      </c>
      <c r="J16" s="116">
        <v>35</v>
      </c>
      <c r="K16" s="117">
        <v>40</v>
      </c>
      <c r="L16" s="118">
        <v>-42</v>
      </c>
      <c r="M16" s="116">
        <v>48</v>
      </c>
      <c r="N16" s="117">
        <v>51</v>
      </c>
      <c r="O16" s="119">
        <v>-54</v>
      </c>
      <c r="P16" s="104">
        <f t="shared" si="0"/>
        <v>40</v>
      </c>
      <c r="Q16" s="53">
        <f t="shared" si="1"/>
        <v>51</v>
      </c>
      <c r="R16" s="53">
        <f t="shared" si="2"/>
        <v>91</v>
      </c>
      <c r="S16" s="54">
        <f t="shared" si="6"/>
        <v>103.26651139270211</v>
      </c>
      <c r="T16" s="54">
        <f t="shared" si="3"/>
        <v>138.37712526622084</v>
      </c>
      <c r="U16" s="51"/>
      <c r="V16" s="50"/>
      <c r="W16" s="55">
        <f t="shared" si="7"/>
        <v>1.134796828491232</v>
      </c>
      <c r="X16" s="30" t="str">
        <f>T5</f>
        <v>2026-04-11</v>
      </c>
      <c r="Y16" s="1" t="str">
        <f t="shared" si="4"/>
        <v>k</v>
      </c>
      <c r="Z16" s="37">
        <f t="shared" si="5"/>
        <v>50</v>
      </c>
      <c r="AA16" s="38">
        <f t="shared" si="9"/>
        <v>1</v>
      </c>
      <c r="AB16" s="8">
        <f>IF(AA16=1,LOOKUP(Z16,'Meltzer-Faber'!A3:A63,'Meltzer-Faber'!B3:B63))</f>
        <v>1.2789999999999999</v>
      </c>
      <c r="AC16" s="40">
        <f>IF(AA16=1,LOOKUP(Z16,'Meltzer-Faber'!A3:A63,'Meltzer-Faber'!C3:C63))</f>
        <v>1.34</v>
      </c>
      <c r="AD16" s="40">
        <f t="shared" si="8"/>
        <v>1.34</v>
      </c>
    </row>
    <row r="17" spans="2:30" s="8" customFormat="1" ht="20.100000000000001" customHeight="1" x14ac:dyDescent="0.2">
      <c r="B17" s="99" t="s">
        <v>162</v>
      </c>
      <c r="C17" s="90" t="s">
        <v>147</v>
      </c>
      <c r="D17" s="49">
        <v>81.37</v>
      </c>
      <c r="E17" s="50" t="s">
        <v>158</v>
      </c>
      <c r="F17" s="115" t="s">
        <v>163</v>
      </c>
      <c r="G17" s="109">
        <v>0</v>
      </c>
      <c r="H17" s="113" t="s">
        <v>164</v>
      </c>
      <c r="I17" s="112" t="s">
        <v>161</v>
      </c>
      <c r="J17" s="116">
        <v>41</v>
      </c>
      <c r="K17" s="117">
        <v>46</v>
      </c>
      <c r="L17" s="118">
        <v>50</v>
      </c>
      <c r="M17" s="116">
        <v>60</v>
      </c>
      <c r="N17" s="117">
        <v>64</v>
      </c>
      <c r="O17" s="119">
        <v>-67</v>
      </c>
      <c r="P17" s="104">
        <f t="shared" si="0"/>
        <v>50</v>
      </c>
      <c r="Q17" s="53">
        <f t="shared" si="1"/>
        <v>64</v>
      </c>
      <c r="R17" s="53">
        <f t="shared" si="2"/>
        <v>114</v>
      </c>
      <c r="S17" s="54">
        <f t="shared" si="6"/>
        <v>130.92325439891195</v>
      </c>
      <c r="T17" s="54">
        <f t="shared" si="3"/>
        <v>179.23393527211047</v>
      </c>
      <c r="U17" s="51"/>
      <c r="V17" s="50"/>
      <c r="W17" s="55">
        <f t="shared" si="7"/>
        <v>1.1484495999904556</v>
      </c>
      <c r="X17" s="30" t="str">
        <f>T5</f>
        <v>2026-04-11</v>
      </c>
      <c r="Y17" s="1" t="str">
        <f t="shared" si="4"/>
        <v>k</v>
      </c>
      <c r="Z17" s="37">
        <f t="shared" si="5"/>
        <v>51</v>
      </c>
      <c r="AA17" s="38">
        <f t="shared" si="9"/>
        <v>1</v>
      </c>
      <c r="AB17" s="8">
        <f>IF(AA17=1,LOOKUP(Z17,'Meltzer-Faber'!A3:A63,'Meltzer-Faber'!B3:B63))</f>
        <v>1.2969999999999999</v>
      </c>
      <c r="AC17" s="40">
        <f>IF(AA17=1,LOOKUP(Z17,'Meltzer-Faber'!A3:A63,'Meltzer-Faber'!C3:C63))</f>
        <v>1.369</v>
      </c>
      <c r="AD17" s="40">
        <f t="shared" si="8"/>
        <v>1.369</v>
      </c>
    </row>
    <row r="18" spans="2:30" s="8" customFormat="1" ht="20.100000000000001" customHeight="1" x14ac:dyDescent="0.2">
      <c r="B18" s="99" t="s">
        <v>165</v>
      </c>
      <c r="C18" s="90" t="s">
        <v>151</v>
      </c>
      <c r="D18" s="49">
        <v>96.41</v>
      </c>
      <c r="E18" s="50" t="s">
        <v>158</v>
      </c>
      <c r="F18" s="115" t="s">
        <v>166</v>
      </c>
      <c r="G18" s="109">
        <v>0</v>
      </c>
      <c r="H18" s="114" t="s">
        <v>167</v>
      </c>
      <c r="I18" s="112" t="s">
        <v>168</v>
      </c>
      <c r="J18" s="116">
        <v>53</v>
      </c>
      <c r="K18" s="117">
        <v>56</v>
      </c>
      <c r="L18" s="118">
        <v>59</v>
      </c>
      <c r="M18" s="116">
        <v>70</v>
      </c>
      <c r="N18" s="117">
        <v>72</v>
      </c>
      <c r="O18" s="119">
        <v>76</v>
      </c>
      <c r="P18" s="104">
        <f t="shared" si="0"/>
        <v>59</v>
      </c>
      <c r="Q18" s="53">
        <f t="shared" si="1"/>
        <v>76</v>
      </c>
      <c r="R18" s="53">
        <f t="shared" si="2"/>
        <v>135</v>
      </c>
      <c r="S18" s="54">
        <f t="shared" si="6"/>
        <v>145.43660649543949</v>
      </c>
      <c r="T18" s="54">
        <f t="shared" si="3"/>
        <v>194.88505270388893</v>
      </c>
      <c r="U18" s="51"/>
      <c r="V18" s="50" t="s">
        <v>18</v>
      </c>
      <c r="W18" s="55">
        <f t="shared" si="7"/>
        <v>1.0773081962625148</v>
      </c>
      <c r="X18" s="30" t="str">
        <f>T5</f>
        <v>2026-04-11</v>
      </c>
      <c r="Y18" s="1" t="str">
        <f t="shared" si="4"/>
        <v>k</v>
      </c>
      <c r="Z18" s="37">
        <f t="shared" si="5"/>
        <v>50</v>
      </c>
      <c r="AA18" s="38">
        <f t="shared" si="9"/>
        <v>1</v>
      </c>
      <c r="AB18" s="8">
        <f>IF(AA18=1,LOOKUP(Z18,'Meltzer-Faber'!A3:A63,'Meltzer-Faber'!B3:B63))</f>
        <v>1.2789999999999999</v>
      </c>
      <c r="AC18" s="40">
        <f>IF(AA18=1,LOOKUP(Z18,'Meltzer-Faber'!A3:A63,'Meltzer-Faber'!C3:C63))</f>
        <v>1.34</v>
      </c>
      <c r="AD18" s="40">
        <f t="shared" si="8"/>
        <v>1.34</v>
      </c>
    </row>
    <row r="19" spans="2:30" s="8" customFormat="1" ht="20.100000000000001" customHeight="1" x14ac:dyDescent="0.2">
      <c r="B19" s="99" t="s">
        <v>169</v>
      </c>
      <c r="C19" s="90" t="s">
        <v>151</v>
      </c>
      <c r="D19" s="49">
        <v>88.75</v>
      </c>
      <c r="E19" s="50" t="s">
        <v>158</v>
      </c>
      <c r="F19" s="115" t="s">
        <v>170</v>
      </c>
      <c r="G19" s="109">
        <v>0</v>
      </c>
      <c r="H19" s="114" t="s">
        <v>171</v>
      </c>
      <c r="I19" s="112" t="s">
        <v>118</v>
      </c>
      <c r="J19" s="116">
        <v>25</v>
      </c>
      <c r="K19" s="117">
        <v>28</v>
      </c>
      <c r="L19" s="118">
        <v>-31</v>
      </c>
      <c r="M19" s="116">
        <v>35</v>
      </c>
      <c r="N19" s="117">
        <v>38</v>
      </c>
      <c r="O19" s="119">
        <v>41</v>
      </c>
      <c r="P19" s="104">
        <f t="shared" si="0"/>
        <v>28</v>
      </c>
      <c r="Q19" s="53">
        <f t="shared" si="1"/>
        <v>41</v>
      </c>
      <c r="R19" s="53">
        <f t="shared" si="2"/>
        <v>69</v>
      </c>
      <c r="S19" s="54">
        <f t="shared" si="6"/>
        <v>76.50295449775922</v>
      </c>
      <c r="T19" s="54">
        <f t="shared" si="3"/>
        <v>112.45934311170605</v>
      </c>
      <c r="U19" s="51"/>
      <c r="V19" s="50"/>
      <c r="W19" s="55">
        <f t="shared" si="7"/>
        <v>1.1087384709820176</v>
      </c>
      <c r="X19" s="30" t="str">
        <f>T5</f>
        <v>2026-04-11</v>
      </c>
      <c r="Y19" s="1" t="str">
        <f t="shared" si="4"/>
        <v>k</v>
      </c>
      <c r="Z19" s="37">
        <f t="shared" si="5"/>
        <v>54</v>
      </c>
      <c r="AA19" s="38">
        <f t="shared" si="9"/>
        <v>1</v>
      </c>
      <c r="AB19" s="8">
        <f>IF(AA19=1,LOOKUP(Z19,'Meltzer-Faber'!A3:A63,'Meltzer-Faber'!B3:B63))</f>
        <v>1.361</v>
      </c>
      <c r="AC19" s="40">
        <f>IF(AA19=1,LOOKUP(Z19,'Meltzer-Faber'!A3:A63,'Meltzer-Faber'!C3:C63))</f>
        <v>1.47</v>
      </c>
      <c r="AD19" s="40">
        <f t="shared" si="8"/>
        <v>1.47</v>
      </c>
    </row>
    <row r="20" spans="2:30" s="8" customFormat="1" ht="20.100000000000001" customHeight="1" x14ac:dyDescent="0.2">
      <c r="B20" s="99" t="s">
        <v>172</v>
      </c>
      <c r="C20" s="90" t="s">
        <v>129</v>
      </c>
      <c r="D20" s="49">
        <v>60.76</v>
      </c>
      <c r="E20" s="50" t="s">
        <v>173</v>
      </c>
      <c r="F20" s="115" t="s">
        <v>174</v>
      </c>
      <c r="G20" s="109">
        <v>0</v>
      </c>
      <c r="H20" s="114" t="s">
        <v>175</v>
      </c>
      <c r="I20" s="112" t="s">
        <v>76</v>
      </c>
      <c r="J20" s="116">
        <v>38</v>
      </c>
      <c r="K20" s="117">
        <v>41</v>
      </c>
      <c r="L20" s="118">
        <v>-43</v>
      </c>
      <c r="M20" s="116">
        <v>48</v>
      </c>
      <c r="N20" s="117">
        <v>51</v>
      </c>
      <c r="O20" s="119">
        <v>-53</v>
      </c>
      <c r="P20" s="104">
        <f t="shared" si="0"/>
        <v>41</v>
      </c>
      <c r="Q20" s="53">
        <f t="shared" si="1"/>
        <v>51</v>
      </c>
      <c r="R20" s="53">
        <f t="shared" si="2"/>
        <v>92</v>
      </c>
      <c r="S20" s="54">
        <f t="shared" si="6"/>
        <v>123.52139408740156</v>
      </c>
      <c r="T20" s="54">
        <f t="shared" si="3"/>
        <v>190.84055386503539</v>
      </c>
      <c r="U20" s="51"/>
      <c r="V20" s="50"/>
      <c r="W20" s="55">
        <f t="shared" si="7"/>
        <v>1.342623848776104</v>
      </c>
      <c r="X20" s="30" t="str">
        <f>T5</f>
        <v>2026-04-11</v>
      </c>
      <c r="Y20" s="1" t="str">
        <f t="shared" si="4"/>
        <v>k</v>
      </c>
      <c r="Z20" s="37">
        <f t="shared" si="5"/>
        <v>56</v>
      </c>
      <c r="AA20" s="38">
        <f t="shared" si="9"/>
        <v>1</v>
      </c>
      <c r="AB20" s="8">
        <f>IF(AA20=1,LOOKUP(Z20,'Meltzer-Faber'!A3:A63,'Meltzer-Faber'!B3:B63))</f>
        <v>1.411</v>
      </c>
      <c r="AC20" s="40">
        <f>IF(AA20=1,LOOKUP(Z20,'Meltzer-Faber'!A3:A63,'Meltzer-Faber'!C3:C63))</f>
        <v>1.5449999999999999</v>
      </c>
      <c r="AD20" s="40">
        <f t="shared" si="8"/>
        <v>1.5449999999999999</v>
      </c>
    </row>
    <row r="21" spans="2:30" s="8" customFormat="1" ht="20.100000000000001" customHeight="1" x14ac:dyDescent="0.2">
      <c r="B21" s="99" t="s">
        <v>176</v>
      </c>
      <c r="C21" s="90" t="s">
        <v>147</v>
      </c>
      <c r="D21" s="49">
        <v>82.21</v>
      </c>
      <c r="E21" s="50" t="s">
        <v>173</v>
      </c>
      <c r="F21" s="87" t="s">
        <v>177</v>
      </c>
      <c r="G21" s="109">
        <v>0</v>
      </c>
      <c r="H21" s="52" t="s">
        <v>178</v>
      </c>
      <c r="I21" s="112" t="s">
        <v>133</v>
      </c>
      <c r="J21" s="116">
        <v>30</v>
      </c>
      <c r="K21" s="117">
        <v>32</v>
      </c>
      <c r="L21" s="118">
        <v>-34</v>
      </c>
      <c r="M21" s="116">
        <v>-40</v>
      </c>
      <c r="N21" s="117">
        <v>40</v>
      </c>
      <c r="O21" s="119">
        <v>42</v>
      </c>
      <c r="P21" s="104">
        <f t="shared" si="0"/>
        <v>32</v>
      </c>
      <c r="Q21" s="53">
        <f t="shared" si="1"/>
        <v>42</v>
      </c>
      <c r="R21" s="53">
        <f t="shared" si="2"/>
        <v>74</v>
      </c>
      <c r="S21" s="54">
        <f t="shared" si="6"/>
        <v>84.609480775115244</v>
      </c>
      <c r="T21" s="54">
        <f t="shared" si="3"/>
        <v>127.50648752809866</v>
      </c>
      <c r="U21" s="51"/>
      <c r="V21" s="50"/>
      <c r="W21" s="55">
        <f t="shared" si="7"/>
        <v>1.1433713618258816</v>
      </c>
      <c r="X21" s="30" t="str">
        <f>T5</f>
        <v>2026-04-11</v>
      </c>
      <c r="Y21" s="1" t="str">
        <f t="shared" si="4"/>
        <v>k</v>
      </c>
      <c r="Z21" s="37">
        <f t="shared" si="5"/>
        <v>55</v>
      </c>
      <c r="AA21" s="38">
        <f t="shared" si="9"/>
        <v>1</v>
      </c>
      <c r="AB21" s="8">
        <f>IF(AA21=1,LOOKUP(Z21,'Meltzer-Faber'!A3:A63,'Meltzer-Faber'!B3:B63))</f>
        <v>1.385</v>
      </c>
      <c r="AC21" s="40">
        <f>IF(AA21=1,LOOKUP(Z21,'Meltzer-Faber'!A3:A63,'Meltzer-Faber'!C3:C63))</f>
        <v>1.5069999999999999</v>
      </c>
      <c r="AD21" s="40">
        <f t="shared" si="8"/>
        <v>1.5069999999999999</v>
      </c>
    </row>
    <row r="22" spans="2:30" s="8" customFormat="1" ht="20.100000000000001" customHeight="1" x14ac:dyDescent="0.2">
      <c r="B22" s="99" t="s">
        <v>179</v>
      </c>
      <c r="C22" s="90" t="s">
        <v>147</v>
      </c>
      <c r="D22" s="49">
        <v>80.849999999999994</v>
      </c>
      <c r="E22" s="50" t="s">
        <v>180</v>
      </c>
      <c r="F22" s="87" t="s">
        <v>181</v>
      </c>
      <c r="G22" s="109">
        <v>0</v>
      </c>
      <c r="H22" s="52" t="s">
        <v>182</v>
      </c>
      <c r="I22" s="112" t="s">
        <v>76</v>
      </c>
      <c r="J22" s="116">
        <v>43</v>
      </c>
      <c r="K22" s="117">
        <v>45</v>
      </c>
      <c r="L22" s="118">
        <v>47</v>
      </c>
      <c r="M22" s="116">
        <v>53</v>
      </c>
      <c r="N22" s="117">
        <v>55</v>
      </c>
      <c r="O22" s="119">
        <v>-57</v>
      </c>
      <c r="P22" s="104">
        <f t="shared" si="0"/>
        <v>47</v>
      </c>
      <c r="Q22" s="53">
        <f t="shared" si="1"/>
        <v>55</v>
      </c>
      <c r="R22" s="53">
        <f t="shared" si="2"/>
        <v>102</v>
      </c>
      <c r="S22" s="54">
        <f t="shared" si="6"/>
        <v>117.47065966342223</v>
      </c>
      <c r="T22" s="54">
        <f t="shared" si="3"/>
        <v>208.86283288156471</v>
      </c>
      <c r="U22" s="51"/>
      <c r="V22" s="50"/>
      <c r="W22" s="55">
        <f t="shared" si="7"/>
        <v>1.1516731339551198</v>
      </c>
      <c r="X22" s="30" t="str">
        <f>T5</f>
        <v>2026-04-11</v>
      </c>
      <c r="Y22" s="1" t="str">
        <f t="shared" si="4"/>
        <v>k</v>
      </c>
      <c r="Z22" s="37">
        <f t="shared" si="5"/>
        <v>62</v>
      </c>
      <c r="AA22" s="38">
        <f t="shared" si="9"/>
        <v>1</v>
      </c>
      <c r="AB22" s="8">
        <f>IF(AA22=1,LOOKUP(Z22,'Meltzer-Faber'!A3:A63,'Meltzer-Faber'!B3:B63))</f>
        <v>1.5680000000000001</v>
      </c>
      <c r="AC22" s="40">
        <f>IF(AA22=1,LOOKUP(Z22,'Meltzer-Faber'!A3:A63,'Meltzer-Faber'!C3:C63))</f>
        <v>1.778</v>
      </c>
      <c r="AD22" s="40">
        <f t="shared" si="8"/>
        <v>1.778</v>
      </c>
    </row>
    <row r="23" spans="2:30" s="8" customFormat="1" ht="20.100000000000001" customHeight="1" x14ac:dyDescent="0.2">
      <c r="B23" s="99"/>
      <c r="C23" s="90"/>
      <c r="D23" s="49"/>
      <c r="E23" s="50"/>
      <c r="F23" s="87"/>
      <c r="G23" s="109"/>
      <c r="H23" s="52"/>
      <c r="I23" s="112"/>
      <c r="J23" s="116"/>
      <c r="K23" s="117"/>
      <c r="L23" s="118"/>
      <c r="M23" s="116"/>
      <c r="N23" s="117"/>
      <c r="O23" s="119"/>
      <c r="P23" s="104">
        <f t="shared" si="0"/>
        <v>0</v>
      </c>
      <c r="Q23" s="53">
        <f t="shared" si="1"/>
        <v>0</v>
      </c>
      <c r="R23" s="53">
        <f t="shared" si="2"/>
        <v>0</v>
      </c>
      <c r="S23" s="54" t="str">
        <f t="shared" si="6"/>
        <v/>
      </c>
      <c r="T23" s="54" t="str">
        <f t="shared" si="3"/>
        <v/>
      </c>
      <c r="U23" s="51"/>
      <c r="V23" s="50"/>
      <c r="W23" s="55" t="str">
        <f t="shared" si="7"/>
        <v/>
      </c>
      <c r="X23" s="30" t="str">
        <f>T5</f>
        <v>2026-04-11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.100000000000001" customHeight="1" x14ac:dyDescent="0.2">
      <c r="B24" s="100"/>
      <c r="C24" s="91"/>
      <c r="D24" s="56"/>
      <c r="E24" s="57"/>
      <c r="F24" s="88"/>
      <c r="G24" s="58"/>
      <c r="H24" s="59"/>
      <c r="I24" s="59"/>
      <c r="J24" s="116"/>
      <c r="K24" s="117"/>
      <c r="L24" s="118"/>
      <c r="M24" s="116"/>
      <c r="N24" s="117"/>
      <c r="O24" s="119"/>
      <c r="P24" s="105">
        <f t="shared" si="0"/>
        <v>0</v>
      </c>
      <c r="Q24" s="60">
        <f t="shared" si="1"/>
        <v>0</v>
      </c>
      <c r="R24" s="60">
        <f t="shared" si="2"/>
        <v>0</v>
      </c>
      <c r="S24" s="61" t="str">
        <f t="shared" si="6"/>
        <v/>
      </c>
      <c r="T24" s="61" t="str">
        <f t="shared" si="3"/>
        <v/>
      </c>
      <c r="U24" s="58"/>
      <c r="V24" s="57"/>
      <c r="W24" s="82" t="str">
        <f t="shared" si="7"/>
        <v/>
      </c>
      <c r="X24" s="30" t="str">
        <f>T5</f>
        <v>2026-04-11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8.95" customHeight="1" x14ac:dyDescent="0.2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2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.1" customHeight="1" x14ac:dyDescent="0.25">
      <c r="B27" s="138" t="s">
        <v>41</v>
      </c>
      <c r="C27" s="138"/>
      <c r="D27" s="84" t="s">
        <v>40</v>
      </c>
      <c r="E27" s="138" t="s">
        <v>6</v>
      </c>
      <c r="F27" s="138"/>
      <c r="G27" s="138"/>
      <c r="H27" s="84" t="s">
        <v>50</v>
      </c>
      <c r="I27" s="24"/>
      <c r="J27" s="138" t="s">
        <v>41</v>
      </c>
      <c r="K27" s="138"/>
      <c r="L27" s="138"/>
      <c r="M27" s="85" t="s">
        <v>40</v>
      </c>
      <c r="N27" s="155" t="s">
        <v>6</v>
      </c>
      <c r="O27" s="155"/>
      <c r="P27" s="155"/>
      <c r="Q27" s="155"/>
      <c r="R27" s="155" t="s">
        <v>50</v>
      </c>
      <c r="S27" s="155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.100000000000001" customHeight="1" x14ac:dyDescent="0.25">
      <c r="B28" s="147" t="s">
        <v>47</v>
      </c>
      <c r="C28" s="148"/>
      <c r="D28" s="120" t="s">
        <v>104</v>
      </c>
      <c r="E28" s="139" t="s">
        <v>111</v>
      </c>
      <c r="F28" s="140"/>
      <c r="G28" s="141"/>
      <c r="H28" s="83" t="s">
        <v>118</v>
      </c>
      <c r="I28" s="4"/>
      <c r="J28" s="147" t="s">
        <v>42</v>
      </c>
      <c r="K28" s="148"/>
      <c r="L28" s="148"/>
      <c r="M28" s="120" t="s">
        <v>121</v>
      </c>
      <c r="N28" s="123" t="s">
        <v>124</v>
      </c>
      <c r="O28" s="123"/>
      <c r="P28" s="123"/>
      <c r="Q28" s="123"/>
      <c r="R28" s="123" t="s">
        <v>101</v>
      </c>
      <c r="S28" s="124"/>
      <c r="AA28" s="1"/>
      <c r="AC28" s="39"/>
      <c r="AD28" s="39"/>
    </row>
    <row r="29" spans="2:30" s="5" customFormat="1" ht="21" customHeight="1" x14ac:dyDescent="0.25">
      <c r="B29" s="146" t="s">
        <v>43</v>
      </c>
      <c r="C29" s="133"/>
      <c r="D29" s="121" t="s">
        <v>183</v>
      </c>
      <c r="E29" s="130" t="s">
        <v>125</v>
      </c>
      <c r="F29" s="131"/>
      <c r="G29" s="132"/>
      <c r="H29" s="71" t="s">
        <v>101</v>
      </c>
      <c r="I29" s="4"/>
      <c r="J29" s="146" t="s">
        <v>45</v>
      </c>
      <c r="K29" s="133"/>
      <c r="L29" s="133"/>
      <c r="M29" s="121" t="s">
        <v>123</v>
      </c>
      <c r="N29" s="125" t="s">
        <v>126</v>
      </c>
      <c r="O29" s="125"/>
      <c r="P29" s="125"/>
      <c r="Q29" s="125"/>
      <c r="R29" s="125" t="s">
        <v>101</v>
      </c>
      <c r="S29" s="126"/>
      <c r="AC29" s="39"/>
      <c r="AD29" s="39"/>
    </row>
    <row r="30" spans="2:30" s="5" customFormat="1" ht="18.95" customHeight="1" x14ac:dyDescent="0.25">
      <c r="B30" s="146" t="s">
        <v>43</v>
      </c>
      <c r="C30" s="133"/>
      <c r="D30" s="121" t="s">
        <v>108</v>
      </c>
      <c r="E30" s="130" t="s">
        <v>115</v>
      </c>
      <c r="F30" s="131"/>
      <c r="G30" s="132"/>
      <c r="H30" s="71" t="s">
        <v>120</v>
      </c>
      <c r="I30" s="4"/>
      <c r="J30" s="146" t="s">
        <v>44</v>
      </c>
      <c r="K30" s="133"/>
      <c r="L30" s="133"/>
      <c r="M30" s="121" t="s">
        <v>188</v>
      </c>
      <c r="N30" s="125" t="s">
        <v>189</v>
      </c>
      <c r="O30" s="125"/>
      <c r="P30" s="125"/>
      <c r="Q30" s="125"/>
      <c r="R30" s="125" t="s">
        <v>101</v>
      </c>
      <c r="S30" s="126"/>
      <c r="AC30" s="39"/>
      <c r="AD30" s="39"/>
    </row>
    <row r="31" spans="2:30" s="5" customFormat="1" ht="21" customHeight="1" x14ac:dyDescent="0.25">
      <c r="B31" s="146" t="s">
        <v>43</v>
      </c>
      <c r="C31" s="133"/>
      <c r="D31" s="121" t="s">
        <v>184</v>
      </c>
      <c r="E31" s="130" t="s">
        <v>186</v>
      </c>
      <c r="F31" s="131"/>
      <c r="G31" s="132"/>
      <c r="H31" s="71" t="s">
        <v>63</v>
      </c>
      <c r="I31" s="4"/>
      <c r="J31" s="146" t="s">
        <v>52</v>
      </c>
      <c r="K31" s="133"/>
      <c r="L31" s="133"/>
      <c r="M31" s="122" t="s">
        <v>104</v>
      </c>
      <c r="N31" s="127" t="s">
        <v>127</v>
      </c>
      <c r="O31" s="127"/>
      <c r="P31" s="127"/>
      <c r="Q31" s="127"/>
      <c r="R31" s="127" t="s">
        <v>118</v>
      </c>
      <c r="S31" s="128"/>
      <c r="Y31" s="5" t="s">
        <v>18</v>
      </c>
      <c r="AC31" s="39"/>
      <c r="AD31" s="39"/>
    </row>
    <row r="32" spans="2:30" s="5" customFormat="1" ht="20.100000000000001" customHeight="1" x14ac:dyDescent="0.25">
      <c r="B32" s="146" t="s">
        <v>43</v>
      </c>
      <c r="C32" s="133"/>
      <c r="D32" s="121" t="s">
        <v>110</v>
      </c>
      <c r="E32" s="130" t="s">
        <v>117</v>
      </c>
      <c r="F32" s="131"/>
      <c r="G32" s="132"/>
      <c r="H32" s="71" t="s">
        <v>101</v>
      </c>
      <c r="I32" s="4"/>
      <c r="J32" s="146"/>
      <c r="K32" s="133"/>
      <c r="L32" s="133"/>
      <c r="M32" s="121"/>
      <c r="N32" s="125"/>
      <c r="O32" s="125"/>
      <c r="P32" s="125"/>
      <c r="Q32" s="125"/>
      <c r="R32" s="125"/>
      <c r="S32" s="126"/>
      <c r="AC32" s="39"/>
      <c r="AD32" s="39"/>
    </row>
    <row r="33" spans="2:22" ht="18.95" customHeight="1" x14ac:dyDescent="0.2">
      <c r="B33" s="146" t="s">
        <v>43</v>
      </c>
      <c r="C33" s="133"/>
      <c r="D33" s="121" t="s">
        <v>109</v>
      </c>
      <c r="E33" s="133" t="s">
        <v>116</v>
      </c>
      <c r="F33" s="133"/>
      <c r="G33" s="133"/>
      <c r="H33" s="71" t="s">
        <v>101</v>
      </c>
      <c r="I33" s="3"/>
      <c r="J33" s="146"/>
      <c r="K33" s="133"/>
      <c r="L33" s="133"/>
      <c r="M33" s="121"/>
      <c r="N33" s="125"/>
      <c r="O33" s="125"/>
      <c r="P33" s="125"/>
      <c r="Q33" s="125"/>
      <c r="R33" s="125"/>
      <c r="S33" s="126"/>
      <c r="T33" s="3"/>
      <c r="U33" s="3"/>
      <c r="V33" s="3"/>
    </row>
    <row r="34" spans="2:22" ht="20.100000000000001" customHeight="1" x14ac:dyDescent="0.2">
      <c r="B34" s="146" t="s">
        <v>46</v>
      </c>
      <c r="C34" s="133"/>
      <c r="D34" s="121" t="s">
        <v>185</v>
      </c>
      <c r="E34" s="133" t="s">
        <v>187</v>
      </c>
      <c r="F34" s="133"/>
      <c r="G34" s="133"/>
      <c r="H34" s="71" t="s">
        <v>68</v>
      </c>
      <c r="I34" s="3"/>
      <c r="J34" s="146"/>
      <c r="K34" s="133"/>
      <c r="L34" s="133"/>
      <c r="M34" s="121"/>
      <c r="N34" s="125"/>
      <c r="O34" s="125"/>
      <c r="P34" s="125"/>
      <c r="Q34" s="125"/>
      <c r="R34" s="125"/>
      <c r="S34" s="126"/>
      <c r="T34" s="3"/>
      <c r="U34" s="3"/>
      <c r="V34" s="3"/>
    </row>
    <row r="35" spans="2:22" ht="20.100000000000001" customHeight="1" x14ac:dyDescent="0.2">
      <c r="B35" s="142"/>
      <c r="C35" s="134"/>
      <c r="D35" s="122"/>
      <c r="E35" s="134"/>
      <c r="F35" s="134"/>
      <c r="G35" s="134"/>
      <c r="H35" s="72"/>
      <c r="I35" s="3"/>
      <c r="J35" s="142"/>
      <c r="K35" s="134"/>
      <c r="L35" s="134"/>
      <c r="M35" s="122"/>
      <c r="N35" s="127"/>
      <c r="O35" s="127"/>
      <c r="P35" s="127"/>
      <c r="Q35" s="127"/>
      <c r="R35" s="127"/>
      <c r="S35" s="128"/>
      <c r="T35" s="3"/>
      <c r="U35" s="3"/>
      <c r="V35" s="3"/>
    </row>
    <row r="36" spans="2:22" ht="18.95" customHeight="1" x14ac:dyDescent="0.2">
      <c r="B36" s="156"/>
      <c r="C36" s="156"/>
      <c r="D36" s="129"/>
      <c r="E36" s="129"/>
      <c r="F36" s="129"/>
      <c r="G36" s="129"/>
      <c r="H36" s="129"/>
      <c r="I36" s="3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3"/>
      <c r="U36" s="3"/>
      <c r="V36" s="3"/>
    </row>
    <row r="37" spans="2:22" ht="18" customHeight="1" x14ac:dyDescent="0.2">
      <c r="B37" s="143" t="s">
        <v>49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"/>
      <c r="U37" s="3"/>
      <c r="V37" s="3"/>
    </row>
    <row r="38" spans="2:22" ht="18" customHeight="1" x14ac:dyDescent="0.2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3"/>
      <c r="V38" s="3"/>
    </row>
    <row r="39" spans="2:22" ht="15" x14ac:dyDescent="0.25">
      <c r="B39" s="1"/>
      <c r="D39" s="70"/>
      <c r="E39" s="70"/>
      <c r="F39" s="70"/>
      <c r="G39" s="70"/>
      <c r="H39" s="2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2:22" ht="15" x14ac:dyDescent="0.25">
      <c r="B40" s="23"/>
      <c r="C40" s="23"/>
      <c r="D40" s="15"/>
      <c r="E40" s="16"/>
      <c r="F40" s="16"/>
      <c r="G40" s="17"/>
      <c r="H40" s="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2" spans="2:22" x14ac:dyDescent="0.2">
      <c r="E42" s="129"/>
      <c r="F42" s="129"/>
    </row>
  </sheetData>
  <mergeCells count="60">
    <mergeCell ref="B7:B8"/>
    <mergeCell ref="H1:R1"/>
    <mergeCell ref="H2:R2"/>
    <mergeCell ref="D5:H5"/>
    <mergeCell ref="J5:M5"/>
    <mergeCell ref="O5:R5"/>
    <mergeCell ref="B28:C28"/>
    <mergeCell ref="E28:G28"/>
    <mergeCell ref="J28:L28"/>
    <mergeCell ref="N28:Q28"/>
    <mergeCell ref="R28:S28"/>
    <mergeCell ref="B27:C27"/>
    <mergeCell ref="E27:G27"/>
    <mergeCell ref="J27:L27"/>
    <mergeCell ref="N27:Q27"/>
    <mergeCell ref="R27:S27"/>
    <mergeCell ref="B30:C30"/>
    <mergeCell ref="E30:G30"/>
    <mergeCell ref="J30:L30"/>
    <mergeCell ref="N30:Q30"/>
    <mergeCell ref="R30:S30"/>
    <mergeCell ref="B29:C29"/>
    <mergeCell ref="E29:G29"/>
    <mergeCell ref="J29:L29"/>
    <mergeCell ref="N29:Q29"/>
    <mergeCell ref="R29:S29"/>
    <mergeCell ref="B32:C32"/>
    <mergeCell ref="E32:G32"/>
    <mergeCell ref="J32:L32"/>
    <mergeCell ref="N32:Q32"/>
    <mergeCell ref="R32:S32"/>
    <mergeCell ref="B31:C31"/>
    <mergeCell ref="E31:G31"/>
    <mergeCell ref="J31:L31"/>
    <mergeCell ref="N31:Q31"/>
    <mergeCell ref="R31:S31"/>
    <mergeCell ref="B34:C34"/>
    <mergeCell ref="E34:G34"/>
    <mergeCell ref="J34:L34"/>
    <mergeCell ref="N34:Q34"/>
    <mergeCell ref="R34:S34"/>
    <mergeCell ref="B33:C33"/>
    <mergeCell ref="E33:G33"/>
    <mergeCell ref="J33:L33"/>
    <mergeCell ref="N33:Q33"/>
    <mergeCell ref="R33:S33"/>
    <mergeCell ref="O36:S36"/>
    <mergeCell ref="B37:S37"/>
    <mergeCell ref="B38:S38"/>
    <mergeCell ref="E42:F42"/>
    <mergeCell ref="B35:C35"/>
    <mergeCell ref="E35:G35"/>
    <mergeCell ref="J35:L35"/>
    <mergeCell ref="N35:Q35"/>
    <mergeCell ref="R35:S35"/>
    <mergeCell ref="B36:C36"/>
    <mergeCell ref="D36:E36"/>
    <mergeCell ref="F36:H36"/>
    <mergeCell ref="J36:L36"/>
    <mergeCell ref="M36:N36"/>
  </mergeCells>
  <conditionalFormatting sqref="J9:O24">
    <cfRule type="cellIs" dxfId="9" priority="1" stopIfTrue="1" operator="between">
      <formula>1</formula>
      <formula>300</formula>
    </cfRule>
    <cfRule type="cellIs" dxfId="8" priority="2" stopIfTrue="1" operator="lessThanOrEqual">
      <formula>0</formula>
    </cfRule>
  </conditionalFormatting>
  <dataValidations count="4">
    <dataValidation type="list" allowBlank="1" showInputMessage="1" showErrorMessage="1" sqref="D5:H5" xr:uid="{33075565-AEBD-D645-943C-3F0FBF2CC9F3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28:C35 J28:L35" xr:uid="{B0462F60-CFE6-7F4D-A88B-4B8713E481E2}">
      <formula1>"Dommer,Stevnets leder,Jury,Sekretær,Speaker,Teknisk kontrollør, Chief Marshall,Tidtaker"</formula1>
    </dataValidation>
    <dataValidation type="list" allowBlank="1" showInputMessage="1" showErrorMessage="1" errorTitle="Feil_i_kategori" error="Feil verdi i kategori" sqref="E9:E24" xr:uid="{50415C1C-0706-E645-A38F-634DE67A10C8}">
      <formula1>"UM,JM,SM,UK,JK,SK,M35,M40,M45,M50,M55,M60,M65,M70,M75,M80,M85,M90,K35,K40,K45,K50,K55,K60,K65,K70,K75,K80,K85,K90"</formula1>
    </dataValidation>
    <dataValidation type="list" allowBlank="1" showInputMessage="1" showErrorMessage="1" errorTitle="Feil_i_vektklasse" error="Feil verdi i vektklasse" sqref="C9:C24" xr:uid="{ED451AD3-ACB1-A644-AA3C-16EBB04B499D}">
      <formula1>"44,48,53,56,58,60,63,65,69,71,77,'+77,79,86,'+86,88,94,'+94,110,'+110"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6E6E-EF59-4173-82EA-E68918978012}">
  <sheetPr>
    <pageSetUpPr autoPageBreaks="0" fitToPage="1"/>
  </sheetPr>
  <dimension ref="B1:AD42"/>
  <sheetViews>
    <sheetView showGridLines="0" showRowColHeaders="0" showZeros="0" showOutlineSymbols="0" zoomScaleNormal="100" zoomScaleSheetLayoutView="75" zoomScalePageLayoutView="120" workbookViewId="0">
      <selection activeCell="R28" sqref="R28:S31"/>
    </sheetView>
  </sheetViews>
  <sheetFormatPr baseColWidth="10" defaultColWidth="9.140625" defaultRowHeight="12.75" x14ac:dyDescent="0.2"/>
  <cols>
    <col min="1" max="1" width="9.140625" style="3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85546875" style="1" customWidth="1"/>
    <col min="8" max="8" width="27.5703125" style="4" customWidth="1"/>
    <col min="9" max="9" width="21" style="4" customWidth="1"/>
    <col min="10" max="10" width="7.140625" style="1" customWidth="1"/>
    <col min="11" max="11" width="7.140625" style="21" customWidth="1"/>
    <col min="12" max="12" width="7.140625" style="1" customWidth="1"/>
    <col min="13" max="13" width="8.85546875" style="1" customWidth="1"/>
    <col min="14" max="15" width="7.14062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140625" style="3" customWidth="1"/>
    <col min="24" max="26" width="9.140625" style="3" hidden="1" customWidth="1"/>
    <col min="27" max="27" width="7.85546875" style="3" hidden="1" customWidth="1"/>
    <col min="28" max="28" width="9.140625" style="3" hidden="1" customWidth="1"/>
    <col min="29" max="30" width="9.140625" style="2" hidden="1" customWidth="1"/>
    <col min="31" max="16384" width="9.140625" style="3"/>
  </cols>
  <sheetData>
    <row r="1" spans="2:30" ht="53.25" customHeight="1" x14ac:dyDescent="0.8">
      <c r="H1" s="149" t="s">
        <v>48</v>
      </c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30" ht="24.75" customHeight="1" x14ac:dyDescent="0.5">
      <c r="H2" s="154" t="s">
        <v>28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2:30" x14ac:dyDescent="0.2">
      <c r="D3" s="32" t="s">
        <v>51</v>
      </c>
    </row>
    <row r="4" spans="2:30" ht="12" customHeight="1" x14ac:dyDescent="0.2"/>
    <row r="5" spans="2:30" s="5" customFormat="1" ht="15.75" x14ac:dyDescent="0.25">
      <c r="C5" s="27" t="s">
        <v>23</v>
      </c>
      <c r="D5" s="153" t="s">
        <v>100</v>
      </c>
      <c r="E5" s="153"/>
      <c r="F5" s="153"/>
      <c r="G5" s="153"/>
      <c r="H5" s="153"/>
      <c r="I5" s="27" t="s">
        <v>0</v>
      </c>
      <c r="J5" s="153" t="s">
        <v>101</v>
      </c>
      <c r="K5" s="153"/>
      <c r="L5" s="153"/>
      <c r="M5" s="153"/>
      <c r="N5" s="27" t="s">
        <v>1</v>
      </c>
      <c r="O5" s="152" t="s">
        <v>102</v>
      </c>
      <c r="P5" s="152"/>
      <c r="Q5" s="152"/>
      <c r="R5" s="152"/>
      <c r="S5" s="27" t="s">
        <v>2</v>
      </c>
      <c r="T5" s="86" t="s">
        <v>103</v>
      </c>
      <c r="U5" s="28" t="s">
        <v>20</v>
      </c>
      <c r="V5" s="29">
        <v>3</v>
      </c>
      <c r="AC5" s="39"/>
      <c r="AD5" s="39"/>
    </row>
    <row r="6" spans="2:30" x14ac:dyDescent="0.2">
      <c r="AB6" s="42" t="s">
        <v>34</v>
      </c>
      <c r="AC6" s="42" t="s">
        <v>34</v>
      </c>
      <c r="AD6" s="42" t="s">
        <v>34</v>
      </c>
    </row>
    <row r="7" spans="2:30" s="1" customFormat="1" x14ac:dyDescent="0.2">
      <c r="B7" s="150" t="s">
        <v>40</v>
      </c>
      <c r="C7" s="11" t="s">
        <v>3</v>
      </c>
      <c r="D7" s="11" t="s">
        <v>4</v>
      </c>
      <c r="E7" s="62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64" t="s">
        <v>8</v>
      </c>
      <c r="L7" s="11"/>
      <c r="M7" s="11"/>
      <c r="N7" s="10" t="s">
        <v>9</v>
      </c>
      <c r="O7" s="11"/>
      <c r="P7" s="65" t="s">
        <v>24</v>
      </c>
      <c r="Q7" s="11"/>
      <c r="R7" s="11" t="s">
        <v>10</v>
      </c>
      <c r="S7" s="13" t="s">
        <v>11</v>
      </c>
      <c r="T7" s="67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2">
      <c r="B8" s="151"/>
      <c r="C8" s="12" t="s">
        <v>14</v>
      </c>
      <c r="D8" s="12" t="s">
        <v>15</v>
      </c>
      <c r="E8" s="63" t="s">
        <v>22</v>
      </c>
      <c r="F8" s="12" t="s">
        <v>19</v>
      </c>
      <c r="G8" s="12" t="s">
        <v>27</v>
      </c>
      <c r="H8" s="12"/>
      <c r="I8" s="12"/>
      <c r="J8" s="68">
        <v>1</v>
      </c>
      <c r="K8" s="68">
        <v>2</v>
      </c>
      <c r="L8" s="69">
        <v>3</v>
      </c>
      <c r="M8" s="69">
        <v>1</v>
      </c>
      <c r="N8" s="68">
        <v>2</v>
      </c>
      <c r="O8" s="69">
        <v>3</v>
      </c>
      <c r="P8" s="66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.100000000000001" customHeight="1" x14ac:dyDescent="0.2">
      <c r="B9" s="98" t="s">
        <v>190</v>
      </c>
      <c r="C9" s="89" t="s">
        <v>191</v>
      </c>
      <c r="D9" s="73">
        <v>68.83</v>
      </c>
      <c r="E9" s="74" t="s">
        <v>192</v>
      </c>
      <c r="F9" s="101" t="s">
        <v>193</v>
      </c>
      <c r="G9" s="75">
        <v>0</v>
      </c>
      <c r="H9" s="76" t="s">
        <v>194</v>
      </c>
      <c r="I9" s="102" t="s">
        <v>133</v>
      </c>
      <c r="J9" s="116">
        <v>48</v>
      </c>
      <c r="K9" s="117">
        <v>51</v>
      </c>
      <c r="L9" s="118">
        <v>55</v>
      </c>
      <c r="M9" s="116">
        <v>69</v>
      </c>
      <c r="N9" s="117">
        <v>73</v>
      </c>
      <c r="O9" s="119">
        <v>-78</v>
      </c>
      <c r="P9" s="103">
        <f t="shared" ref="P9:P24" si="0">IF(MAX(J9:L9)&lt;0,0,TRUNC(MAX(J9:L9)/1)*1)</f>
        <v>55</v>
      </c>
      <c r="Q9" s="77">
        <f t="shared" ref="Q9:Q24" si="1">IF(MAX(M9:O9)&lt;0,0,TRUNC(MAX(M9:O9)/1)*1)</f>
        <v>73</v>
      </c>
      <c r="R9" s="77">
        <f t="shared" ref="R9:R24" si="2">IF(P9=0,0,IF(Q9=0,0,SUM(P9:Q9)))</f>
        <v>128</v>
      </c>
      <c r="S9" s="78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179.06699378488213</v>
      </c>
      <c r="T9" s="78">
        <f t="shared" ref="T9:T24" si="3">IF(AA9=1,S9*AD9,"")</f>
        <v>235.65216382090489</v>
      </c>
      <c r="U9" s="75"/>
      <c r="V9" s="74"/>
      <c r="W9" s="79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1.3989608889443916</v>
      </c>
      <c r="X9" s="30" t="str">
        <f>T5</f>
        <v>2026-04-11</v>
      </c>
      <c r="Y9" s="1" t="str">
        <f t="shared" ref="Y9:Y24" si="4">IF(ISNUMBER(FIND("M",E9)),"m",IF(ISNUMBER(FIND("K",E9)),"k"))</f>
        <v>m</v>
      </c>
      <c r="Z9" s="37">
        <f t="shared" ref="Z9:Z24" si="5">IF(OR(F9="",X9=""),0,(YEAR(X9)-YEAR(F9)))</f>
        <v>52</v>
      </c>
      <c r="AA9" s="38">
        <f>IF(Z9&gt;34,1,0)</f>
        <v>1</v>
      </c>
      <c r="AB9" s="8">
        <f>IF(AA9=1,LOOKUP(Z9,'Meltzer-Faber'!A3:A63,'Meltzer-Faber'!B3:B63))</f>
        <v>1.3160000000000001</v>
      </c>
      <c r="AC9" s="40">
        <f>IF(AA9=1,LOOKUP(Z9,'Meltzer-Faber'!A3:A63,'Meltzer-Faber'!C3:C63))</f>
        <v>1.401</v>
      </c>
      <c r="AD9" s="40">
        <f>IF(Y9="m",AB9,IF(Y9="k",AC9,""))</f>
        <v>1.3160000000000001</v>
      </c>
    </row>
    <row r="10" spans="2:30" s="8" customFormat="1" ht="20.100000000000001" customHeight="1" x14ac:dyDescent="0.2">
      <c r="B10" s="92" t="s">
        <v>195</v>
      </c>
      <c r="C10" s="93" t="s">
        <v>54</v>
      </c>
      <c r="D10" s="94">
        <v>72.540000000000006</v>
      </c>
      <c r="E10" s="95" t="s">
        <v>192</v>
      </c>
      <c r="F10" s="115" t="s">
        <v>196</v>
      </c>
      <c r="G10" s="96">
        <v>0</v>
      </c>
      <c r="H10" s="106" t="s">
        <v>197</v>
      </c>
      <c r="I10" s="97" t="s">
        <v>133</v>
      </c>
      <c r="J10" s="116">
        <v>25</v>
      </c>
      <c r="K10" s="117">
        <v>-27</v>
      </c>
      <c r="L10" s="118">
        <v>-27</v>
      </c>
      <c r="M10" s="116">
        <v>30</v>
      </c>
      <c r="N10" s="117">
        <v>-33</v>
      </c>
      <c r="O10" s="119">
        <v>33</v>
      </c>
      <c r="P10" s="104">
        <f t="shared" si="0"/>
        <v>25</v>
      </c>
      <c r="Q10" s="53">
        <f t="shared" si="1"/>
        <v>33</v>
      </c>
      <c r="R10" s="53">
        <f t="shared" si="2"/>
        <v>58</v>
      </c>
      <c r="S10" s="54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78.488571099810031</v>
      </c>
      <c r="T10" s="54">
        <f>IF(AA10=1,S10*AD10,"")</f>
        <v>106.82294526684144</v>
      </c>
      <c r="U10" s="51"/>
      <c r="V10" s="50"/>
      <c r="W10" s="55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1.3532512258587936</v>
      </c>
      <c r="X10" s="30" t="str">
        <f>T5</f>
        <v>2026-04-11</v>
      </c>
      <c r="Y10" s="1" t="str">
        <f t="shared" si="4"/>
        <v>m</v>
      </c>
      <c r="Z10" s="37">
        <f t="shared" si="5"/>
        <v>54</v>
      </c>
      <c r="AA10" s="44">
        <f>IF(Z10&gt;34,1,0)</f>
        <v>1</v>
      </c>
      <c r="AB10" s="8">
        <f>IF(AA10=1,LOOKUP(Z10,'Meltzer-Faber'!A3:A63,'Meltzer-Faber'!B3:B63))</f>
        <v>1.361</v>
      </c>
      <c r="AC10" s="40">
        <f>IF(AA10=1,LOOKUP(Z10,'Meltzer-Faber'!A3:A63,'Meltzer-Faber'!C3:C63))</f>
        <v>1.47</v>
      </c>
      <c r="AD10" s="40">
        <f t="shared" ref="AD10:AD24" si="8">IF(Y10="m",AB10,IF(Y10="k",AC10,""))</f>
        <v>1.361</v>
      </c>
    </row>
    <row r="11" spans="2:30" s="8" customFormat="1" ht="20.100000000000001" customHeight="1" x14ac:dyDescent="0.2">
      <c r="B11" s="92" t="s">
        <v>198</v>
      </c>
      <c r="C11" s="93" t="s">
        <v>54</v>
      </c>
      <c r="D11" s="94">
        <v>78.430000000000007</v>
      </c>
      <c r="E11" s="95" t="s">
        <v>192</v>
      </c>
      <c r="F11" s="115" t="s">
        <v>199</v>
      </c>
      <c r="G11" s="107">
        <v>0</v>
      </c>
      <c r="H11" s="113" t="s">
        <v>200</v>
      </c>
      <c r="I11" s="110" t="s">
        <v>118</v>
      </c>
      <c r="J11" s="116">
        <v>74</v>
      </c>
      <c r="K11" s="117">
        <v>78</v>
      </c>
      <c r="L11" s="118">
        <v>82</v>
      </c>
      <c r="M11" s="116">
        <v>85</v>
      </c>
      <c r="N11" s="117">
        <v>88</v>
      </c>
      <c r="O11" s="119">
        <v>-90</v>
      </c>
      <c r="P11" s="104">
        <f t="shared" si="0"/>
        <v>82</v>
      </c>
      <c r="Q11" s="53">
        <f t="shared" si="1"/>
        <v>88</v>
      </c>
      <c r="R11" s="53">
        <f t="shared" si="2"/>
        <v>170</v>
      </c>
      <c r="S11" s="54">
        <f t="shared" si="6"/>
        <v>219.66600551452532</v>
      </c>
      <c r="T11" s="54">
        <f>IF(AA11=1,S11*AD11,"")</f>
        <v>280.95282105307786</v>
      </c>
      <c r="U11" s="51"/>
      <c r="V11" s="50"/>
      <c r="W11" s="55">
        <f t="shared" si="7"/>
        <v>1.2921529736148549</v>
      </c>
      <c r="X11" s="30" t="str">
        <f>T5</f>
        <v>2026-04-11</v>
      </c>
      <c r="Y11" s="1" t="str">
        <f t="shared" si="4"/>
        <v>m</v>
      </c>
      <c r="Z11" s="37">
        <f t="shared" si="5"/>
        <v>50</v>
      </c>
      <c r="AA11" s="38">
        <f t="shared" ref="AA11:AA24" si="9">IF(Z11&gt;34,1,0)</f>
        <v>1</v>
      </c>
      <c r="AB11" s="8">
        <f>IF(AA11=1,LOOKUP(Z11,'Meltzer-Faber'!A3:A63,'Meltzer-Faber'!B3:B63))</f>
        <v>1.2789999999999999</v>
      </c>
      <c r="AC11" s="40">
        <f>IF(AA11=1,LOOKUP(Z11,'Meltzer-Faber'!A3:A63,'Meltzer-Faber'!C3:C63))</f>
        <v>1.34</v>
      </c>
      <c r="AD11" s="40">
        <f t="shared" si="8"/>
        <v>1.2789999999999999</v>
      </c>
    </row>
    <row r="12" spans="2:30" s="8" customFormat="1" ht="20.100000000000001" customHeight="1" x14ac:dyDescent="0.2">
      <c r="B12" s="99" t="s">
        <v>201</v>
      </c>
      <c r="C12" s="90" t="s">
        <v>65</v>
      </c>
      <c r="D12" s="80">
        <v>88.72</v>
      </c>
      <c r="E12" s="50" t="s">
        <v>192</v>
      </c>
      <c r="F12" s="115" t="s">
        <v>202</v>
      </c>
      <c r="G12" s="108">
        <v>0</v>
      </c>
      <c r="H12" s="81" t="s">
        <v>203</v>
      </c>
      <c r="I12" s="111" t="s">
        <v>145</v>
      </c>
      <c r="J12" s="116">
        <v>78</v>
      </c>
      <c r="K12" s="117">
        <v>-83</v>
      </c>
      <c r="L12" s="118">
        <v>83</v>
      </c>
      <c r="M12" s="116">
        <v>95</v>
      </c>
      <c r="N12" s="117">
        <v>100</v>
      </c>
      <c r="O12" s="119">
        <v>0</v>
      </c>
      <c r="P12" s="104">
        <f t="shared" si="0"/>
        <v>83</v>
      </c>
      <c r="Q12" s="53">
        <f t="shared" si="1"/>
        <v>100</v>
      </c>
      <c r="R12" s="53">
        <f t="shared" si="2"/>
        <v>183</v>
      </c>
      <c r="S12" s="54">
        <f t="shared" si="6"/>
        <v>221.54637538928526</v>
      </c>
      <c r="T12" s="54">
        <f>IF(AA12=1,S12*AD12,"")</f>
        <v>296.42905027086368</v>
      </c>
      <c r="U12" s="51"/>
      <c r="V12" s="50" t="s">
        <v>18</v>
      </c>
      <c r="W12" s="55">
        <f t="shared" si="7"/>
        <v>1.2106359310889905</v>
      </c>
      <c r="X12" s="30" t="str">
        <f>T5</f>
        <v>2026-04-11</v>
      </c>
      <c r="Y12" s="1" t="str">
        <f t="shared" si="4"/>
        <v>m</v>
      </c>
      <c r="Z12" s="37">
        <f t="shared" si="5"/>
        <v>53</v>
      </c>
      <c r="AA12" s="38">
        <f t="shared" si="9"/>
        <v>1</v>
      </c>
      <c r="AB12" s="8">
        <f>IF(AA12=1,LOOKUP(Z12,'Meltzer-Faber'!A3:A63,'Meltzer-Faber'!B3:B63))</f>
        <v>1.3380000000000001</v>
      </c>
      <c r="AC12" s="40">
        <f>IF(AA12=1,LOOKUP(Z12,'Meltzer-Faber'!A3:A63,'Meltzer-Faber'!C3:C63))</f>
        <v>1.4350000000000001</v>
      </c>
      <c r="AD12" s="40">
        <f t="shared" si="8"/>
        <v>1.3380000000000001</v>
      </c>
    </row>
    <row r="13" spans="2:30" s="8" customFormat="1" ht="20.100000000000001" customHeight="1" x14ac:dyDescent="0.2">
      <c r="B13" s="99" t="s">
        <v>204</v>
      </c>
      <c r="C13" s="90" t="s">
        <v>73</v>
      </c>
      <c r="D13" s="49">
        <v>108.47</v>
      </c>
      <c r="E13" s="50" t="s">
        <v>192</v>
      </c>
      <c r="F13" s="115" t="s">
        <v>205</v>
      </c>
      <c r="G13" s="109">
        <v>0</v>
      </c>
      <c r="H13" s="52" t="s">
        <v>206</v>
      </c>
      <c r="I13" s="112" t="s">
        <v>76</v>
      </c>
      <c r="J13" s="116">
        <v>78</v>
      </c>
      <c r="K13" s="117">
        <v>83</v>
      </c>
      <c r="L13" s="118">
        <v>86</v>
      </c>
      <c r="M13" s="116">
        <v>112</v>
      </c>
      <c r="N13" s="117">
        <v>118</v>
      </c>
      <c r="O13" s="119">
        <v>-122</v>
      </c>
      <c r="P13" s="104">
        <f t="shared" si="0"/>
        <v>86</v>
      </c>
      <c r="Q13" s="53">
        <f t="shared" si="1"/>
        <v>118</v>
      </c>
      <c r="R13" s="53">
        <f t="shared" si="2"/>
        <v>204</v>
      </c>
      <c r="S13" s="54">
        <f t="shared" si="6"/>
        <v>226.66719422949703</v>
      </c>
      <c r="T13" s="54">
        <f t="shared" si="3"/>
        <v>289.90734141952669</v>
      </c>
      <c r="U13" s="51"/>
      <c r="V13" s="50" t="s">
        <v>18</v>
      </c>
      <c r="W13" s="55">
        <f t="shared" si="7"/>
        <v>1.1111136972034168</v>
      </c>
      <c r="X13" s="30" t="str">
        <f>T5</f>
        <v>2026-04-11</v>
      </c>
      <c r="Y13" s="1" t="str">
        <f t="shared" si="4"/>
        <v>m</v>
      </c>
      <c r="Z13" s="37">
        <f t="shared" si="5"/>
        <v>50</v>
      </c>
      <c r="AA13" s="38">
        <f t="shared" si="9"/>
        <v>1</v>
      </c>
      <c r="AB13" s="8">
        <f>IF(AA13=1,LOOKUP(Z13,'Meltzer-Faber'!A3:A63,'Meltzer-Faber'!B3:B63))</f>
        <v>1.2789999999999999</v>
      </c>
      <c r="AC13" s="40">
        <f>IF(AA13=1,LOOKUP(Z13,'Meltzer-Faber'!A3:A63,'Meltzer-Faber'!C3:C63))</f>
        <v>1.34</v>
      </c>
      <c r="AD13" s="40">
        <f t="shared" si="8"/>
        <v>1.2789999999999999</v>
      </c>
    </row>
    <row r="14" spans="2:30" s="8" customFormat="1" ht="20.100000000000001" customHeight="1" x14ac:dyDescent="0.2">
      <c r="B14" s="99" t="s">
        <v>207</v>
      </c>
      <c r="C14" s="90" t="s">
        <v>208</v>
      </c>
      <c r="D14" s="49">
        <v>64.34</v>
      </c>
      <c r="E14" s="50" t="s">
        <v>209</v>
      </c>
      <c r="F14" s="115" t="s">
        <v>210</v>
      </c>
      <c r="G14" s="109">
        <v>0</v>
      </c>
      <c r="H14" s="52" t="s">
        <v>211</v>
      </c>
      <c r="I14" s="112" t="s">
        <v>212</v>
      </c>
      <c r="J14" s="116">
        <v>63</v>
      </c>
      <c r="K14" s="117">
        <v>66</v>
      </c>
      <c r="L14" s="118">
        <v>68</v>
      </c>
      <c r="M14" s="116">
        <v>80</v>
      </c>
      <c r="N14" s="117">
        <v>-83</v>
      </c>
      <c r="O14" s="119">
        <v>-83</v>
      </c>
      <c r="P14" s="104">
        <f t="shared" si="0"/>
        <v>68</v>
      </c>
      <c r="Q14" s="53">
        <f t="shared" si="1"/>
        <v>80</v>
      </c>
      <c r="R14" s="53">
        <f t="shared" si="2"/>
        <v>148</v>
      </c>
      <c r="S14" s="54">
        <f t="shared" si="6"/>
        <v>216.62503804456043</v>
      </c>
      <c r="T14" s="54">
        <f t="shared" si="3"/>
        <v>305.65792868087476</v>
      </c>
      <c r="U14" s="51"/>
      <c r="V14" s="50" t="s">
        <v>18</v>
      </c>
      <c r="W14" s="55">
        <f t="shared" si="7"/>
        <v>1.4636826894902732</v>
      </c>
      <c r="X14" s="30" t="str">
        <f>T5</f>
        <v>2026-04-11</v>
      </c>
      <c r="Y14" s="1" t="str">
        <f t="shared" si="4"/>
        <v>m</v>
      </c>
      <c r="Z14" s="37">
        <f t="shared" si="5"/>
        <v>56</v>
      </c>
      <c r="AA14" s="38">
        <f t="shared" si="9"/>
        <v>1</v>
      </c>
      <c r="AB14" s="8">
        <f>IF(AA14=1,LOOKUP(Z14,'Meltzer-Faber'!A3:A63,'Meltzer-Faber'!B3:B63))</f>
        <v>1.411</v>
      </c>
      <c r="AC14" s="40">
        <f>IF(AA14=1,LOOKUP(Z14,'Meltzer-Faber'!A3:A63,'Meltzer-Faber'!C3:C63))</f>
        <v>1.5449999999999999</v>
      </c>
      <c r="AD14" s="40">
        <f t="shared" si="8"/>
        <v>1.411</v>
      </c>
    </row>
    <row r="15" spans="2:30" s="8" customFormat="1" ht="20.100000000000001" customHeight="1" x14ac:dyDescent="0.2">
      <c r="B15" s="99" t="s">
        <v>213</v>
      </c>
      <c r="C15" s="90" t="s">
        <v>191</v>
      </c>
      <c r="D15" s="49">
        <v>70.3</v>
      </c>
      <c r="E15" s="50" t="s">
        <v>209</v>
      </c>
      <c r="F15" s="115" t="s">
        <v>214</v>
      </c>
      <c r="G15" s="109">
        <v>0</v>
      </c>
      <c r="H15" s="52" t="s">
        <v>215</v>
      </c>
      <c r="I15" s="112" t="s">
        <v>101</v>
      </c>
      <c r="J15" s="116">
        <v>75</v>
      </c>
      <c r="K15" s="117">
        <v>80</v>
      </c>
      <c r="L15" s="118">
        <v>85</v>
      </c>
      <c r="M15" s="116">
        <v>85</v>
      </c>
      <c r="N15" s="117">
        <v>95</v>
      </c>
      <c r="O15" s="119">
        <v>100</v>
      </c>
      <c r="P15" s="104">
        <f t="shared" si="0"/>
        <v>85</v>
      </c>
      <c r="Q15" s="53">
        <f t="shared" si="1"/>
        <v>100</v>
      </c>
      <c r="R15" s="53">
        <f t="shared" si="2"/>
        <v>185</v>
      </c>
      <c r="S15" s="54">
        <f t="shared" si="6"/>
        <v>255.31692785516327</v>
      </c>
      <c r="T15" s="54">
        <f t="shared" si="3"/>
        <v>360.25218520363541</v>
      </c>
      <c r="U15" s="51"/>
      <c r="V15" s="50"/>
      <c r="W15" s="55">
        <f t="shared" si="7"/>
        <v>1.3800915019198015</v>
      </c>
      <c r="X15" s="30" t="str">
        <f>T5</f>
        <v>2026-04-11</v>
      </c>
      <c r="Y15" s="1" t="str">
        <f t="shared" si="4"/>
        <v>m</v>
      </c>
      <c r="Z15" s="37">
        <f t="shared" si="5"/>
        <v>56</v>
      </c>
      <c r="AA15" s="38">
        <f t="shared" si="9"/>
        <v>1</v>
      </c>
      <c r="AB15" s="8">
        <f>IF(AA15=1,LOOKUP(Z15,'Meltzer-Faber'!A3:A63,'Meltzer-Faber'!B3:B63))</f>
        <v>1.411</v>
      </c>
      <c r="AC15" s="40">
        <f>IF(AA15=1,LOOKUP(Z15,'Meltzer-Faber'!A3:A63,'Meltzer-Faber'!C3:C63))</f>
        <v>1.5449999999999999</v>
      </c>
      <c r="AD15" s="40">
        <f t="shared" si="8"/>
        <v>1.411</v>
      </c>
    </row>
    <row r="16" spans="2:30" s="8" customFormat="1" ht="20.100000000000001" customHeight="1" x14ac:dyDescent="0.2">
      <c r="B16" s="99" t="s">
        <v>216</v>
      </c>
      <c r="C16" s="90" t="s">
        <v>54</v>
      </c>
      <c r="D16" s="49">
        <v>75.52</v>
      </c>
      <c r="E16" s="50" t="s">
        <v>209</v>
      </c>
      <c r="F16" s="115" t="s">
        <v>217</v>
      </c>
      <c r="G16" s="109">
        <v>0</v>
      </c>
      <c r="H16" s="113" t="s">
        <v>218</v>
      </c>
      <c r="I16" s="112" t="s">
        <v>68</v>
      </c>
      <c r="J16" s="116">
        <v>45</v>
      </c>
      <c r="K16" s="117">
        <v>48</v>
      </c>
      <c r="L16" s="118">
        <v>51</v>
      </c>
      <c r="M16" s="116">
        <v>65</v>
      </c>
      <c r="N16" s="117">
        <v>68</v>
      </c>
      <c r="O16" s="119">
        <v>70</v>
      </c>
      <c r="P16" s="104">
        <f t="shared" si="0"/>
        <v>51</v>
      </c>
      <c r="Q16" s="53">
        <f t="shared" si="1"/>
        <v>70</v>
      </c>
      <c r="R16" s="53">
        <f t="shared" si="2"/>
        <v>121</v>
      </c>
      <c r="S16" s="54">
        <f t="shared" si="6"/>
        <v>159.81191489648592</v>
      </c>
      <c r="T16" s="54">
        <f t="shared" si="3"/>
        <v>225.49461191894164</v>
      </c>
      <c r="U16" s="51"/>
      <c r="V16" s="50"/>
      <c r="W16" s="55">
        <f t="shared" si="7"/>
        <v>1.3207596272436852</v>
      </c>
      <c r="X16" s="30" t="str">
        <f>T5</f>
        <v>2026-04-11</v>
      </c>
      <c r="Y16" s="1" t="str">
        <f t="shared" si="4"/>
        <v>m</v>
      </c>
      <c r="Z16" s="37">
        <f t="shared" si="5"/>
        <v>56</v>
      </c>
      <c r="AA16" s="38">
        <f t="shared" si="9"/>
        <v>1</v>
      </c>
      <c r="AB16" s="8">
        <f>IF(AA16=1,LOOKUP(Z16,'Meltzer-Faber'!A3:A63,'Meltzer-Faber'!B3:B63))</f>
        <v>1.411</v>
      </c>
      <c r="AC16" s="40">
        <f>IF(AA16=1,LOOKUP(Z16,'Meltzer-Faber'!A3:A63,'Meltzer-Faber'!C3:C63))</f>
        <v>1.5449999999999999</v>
      </c>
      <c r="AD16" s="40">
        <f t="shared" si="8"/>
        <v>1.411</v>
      </c>
    </row>
    <row r="17" spans="2:30" s="8" customFormat="1" ht="20.100000000000001" customHeight="1" x14ac:dyDescent="0.2">
      <c r="B17" s="99" t="s">
        <v>219</v>
      </c>
      <c r="C17" s="90" t="s">
        <v>65</v>
      </c>
      <c r="D17" s="49">
        <v>92.66</v>
      </c>
      <c r="E17" s="50" t="s">
        <v>209</v>
      </c>
      <c r="F17" s="115" t="s">
        <v>220</v>
      </c>
      <c r="G17" s="109">
        <v>0</v>
      </c>
      <c r="H17" s="113" t="s">
        <v>221</v>
      </c>
      <c r="I17" s="112" t="s">
        <v>222</v>
      </c>
      <c r="J17" s="116">
        <v>70</v>
      </c>
      <c r="K17" s="117">
        <v>75</v>
      </c>
      <c r="L17" s="118">
        <v>-80</v>
      </c>
      <c r="M17" s="116">
        <v>88</v>
      </c>
      <c r="N17" s="117">
        <v>-92</v>
      </c>
      <c r="O17" s="119">
        <v>92</v>
      </c>
      <c r="P17" s="104">
        <f t="shared" si="0"/>
        <v>75</v>
      </c>
      <c r="Q17" s="53">
        <f t="shared" si="1"/>
        <v>92</v>
      </c>
      <c r="R17" s="53">
        <f t="shared" si="2"/>
        <v>167</v>
      </c>
      <c r="S17" s="54">
        <f t="shared" si="6"/>
        <v>198.03535563068002</v>
      </c>
      <c r="T17" s="54">
        <f t="shared" si="3"/>
        <v>284.57680604128717</v>
      </c>
      <c r="U17" s="51"/>
      <c r="V17" s="50"/>
      <c r="W17" s="55">
        <f t="shared" si="7"/>
        <v>1.1858404528783235</v>
      </c>
      <c r="X17" s="30" t="str">
        <f>T5</f>
        <v>2026-04-11</v>
      </c>
      <c r="Y17" s="1" t="str">
        <f t="shared" si="4"/>
        <v>m</v>
      </c>
      <c r="Z17" s="37">
        <f t="shared" si="5"/>
        <v>57</v>
      </c>
      <c r="AA17" s="38">
        <f t="shared" si="9"/>
        <v>1</v>
      </c>
      <c r="AB17" s="8">
        <f>IF(AA17=1,LOOKUP(Z17,'Meltzer-Faber'!A3:A63,'Meltzer-Faber'!B3:B63))</f>
        <v>1.4370000000000001</v>
      </c>
      <c r="AC17" s="40">
        <f>IF(AA17=1,LOOKUP(Z17,'Meltzer-Faber'!A3:A63,'Meltzer-Faber'!C3:C63))</f>
        <v>1.585</v>
      </c>
      <c r="AD17" s="40">
        <f t="shared" si="8"/>
        <v>1.4370000000000001</v>
      </c>
    </row>
    <row r="18" spans="2:30" s="8" customFormat="1" ht="20.100000000000001" customHeight="1" x14ac:dyDescent="0.2">
      <c r="B18" s="99" t="s">
        <v>223</v>
      </c>
      <c r="C18" s="90" t="s">
        <v>73</v>
      </c>
      <c r="D18" s="49">
        <v>106.19</v>
      </c>
      <c r="E18" s="50" t="s">
        <v>209</v>
      </c>
      <c r="F18" s="115" t="s">
        <v>224</v>
      </c>
      <c r="G18" s="109">
        <v>0</v>
      </c>
      <c r="H18" s="114" t="s">
        <v>225</v>
      </c>
      <c r="I18" s="112" t="s">
        <v>88</v>
      </c>
      <c r="J18" s="116">
        <v>60</v>
      </c>
      <c r="K18" s="117">
        <v>63</v>
      </c>
      <c r="L18" s="118">
        <v>65</v>
      </c>
      <c r="M18" s="116">
        <v>-71</v>
      </c>
      <c r="N18" s="117">
        <v>71</v>
      </c>
      <c r="O18" s="119">
        <v>75</v>
      </c>
      <c r="P18" s="104">
        <f t="shared" si="0"/>
        <v>65</v>
      </c>
      <c r="Q18" s="53">
        <f t="shared" si="1"/>
        <v>75</v>
      </c>
      <c r="R18" s="53">
        <f t="shared" si="2"/>
        <v>140</v>
      </c>
      <c r="S18" s="54">
        <f t="shared" si="6"/>
        <v>156.78471434576517</v>
      </c>
      <c r="T18" s="54">
        <f t="shared" si="3"/>
        <v>217.14682936888477</v>
      </c>
      <c r="U18" s="51"/>
      <c r="V18" s="50" t="s">
        <v>18</v>
      </c>
      <c r="W18" s="55">
        <f t="shared" si="7"/>
        <v>1.1198908167554655</v>
      </c>
      <c r="X18" s="30" t="str">
        <f>T5</f>
        <v>2026-04-11</v>
      </c>
      <c r="Y18" s="1" t="str">
        <f t="shared" si="4"/>
        <v>m</v>
      </c>
      <c r="Z18" s="37">
        <f t="shared" si="5"/>
        <v>55</v>
      </c>
      <c r="AA18" s="38">
        <f t="shared" si="9"/>
        <v>1</v>
      </c>
      <c r="AB18" s="8">
        <f>IF(AA18=1,LOOKUP(Z18,'Meltzer-Faber'!A3:A63,'Meltzer-Faber'!B3:B63))</f>
        <v>1.385</v>
      </c>
      <c r="AC18" s="40">
        <f>IF(AA18=1,LOOKUP(Z18,'Meltzer-Faber'!A3:A63,'Meltzer-Faber'!C3:C63))</f>
        <v>1.5069999999999999</v>
      </c>
      <c r="AD18" s="40">
        <f t="shared" si="8"/>
        <v>1.385</v>
      </c>
    </row>
    <row r="19" spans="2:30" s="8" customFormat="1" ht="20.100000000000001" customHeight="1" x14ac:dyDescent="0.2">
      <c r="B19" s="99" t="s">
        <v>226</v>
      </c>
      <c r="C19" s="90" t="s">
        <v>73</v>
      </c>
      <c r="D19" s="49">
        <v>105.75</v>
      </c>
      <c r="E19" s="50" t="s">
        <v>209</v>
      </c>
      <c r="F19" s="115" t="s">
        <v>227</v>
      </c>
      <c r="G19" s="109">
        <v>0</v>
      </c>
      <c r="H19" s="114" t="s">
        <v>228</v>
      </c>
      <c r="I19" s="112" t="s">
        <v>161</v>
      </c>
      <c r="J19" s="116">
        <v>55</v>
      </c>
      <c r="K19" s="117">
        <v>-59</v>
      </c>
      <c r="L19" s="118">
        <v>61</v>
      </c>
      <c r="M19" s="116">
        <v>75</v>
      </c>
      <c r="N19" s="117">
        <v>80</v>
      </c>
      <c r="O19" s="119">
        <v>83</v>
      </c>
      <c r="P19" s="104">
        <f t="shared" si="0"/>
        <v>61</v>
      </c>
      <c r="Q19" s="53">
        <f t="shared" si="1"/>
        <v>83</v>
      </c>
      <c r="R19" s="53">
        <f t="shared" si="2"/>
        <v>144</v>
      </c>
      <c r="S19" s="54">
        <f t="shared" si="6"/>
        <v>161.51782043393871</v>
      </c>
      <c r="T19" s="54">
        <f t="shared" si="3"/>
        <v>227.90164463228751</v>
      </c>
      <c r="U19" s="51"/>
      <c r="V19" s="50"/>
      <c r="W19" s="55">
        <f t="shared" si="7"/>
        <v>1.1216515307912411</v>
      </c>
      <c r="X19" s="30" t="str">
        <f>T5</f>
        <v>2026-04-11</v>
      </c>
      <c r="Y19" s="1" t="str">
        <f t="shared" si="4"/>
        <v>m</v>
      </c>
      <c r="Z19" s="37">
        <f t="shared" si="5"/>
        <v>56</v>
      </c>
      <c r="AA19" s="38">
        <f t="shared" si="9"/>
        <v>1</v>
      </c>
      <c r="AB19" s="8">
        <f>IF(AA19=1,LOOKUP(Z19,'Meltzer-Faber'!A3:A63,'Meltzer-Faber'!B3:B63))</f>
        <v>1.411</v>
      </c>
      <c r="AC19" s="40">
        <f>IF(AA19=1,LOOKUP(Z19,'Meltzer-Faber'!A3:A63,'Meltzer-Faber'!C3:C63))</f>
        <v>1.5449999999999999</v>
      </c>
      <c r="AD19" s="40">
        <f t="shared" si="8"/>
        <v>1.411</v>
      </c>
    </row>
    <row r="20" spans="2:30" s="8" customFormat="1" ht="20.100000000000001" customHeight="1" x14ac:dyDescent="0.2">
      <c r="B20" s="99" t="s">
        <v>229</v>
      </c>
      <c r="C20" s="90" t="s">
        <v>73</v>
      </c>
      <c r="D20" s="49">
        <v>105.88</v>
      </c>
      <c r="E20" s="50" t="s">
        <v>209</v>
      </c>
      <c r="F20" s="115" t="s">
        <v>230</v>
      </c>
      <c r="G20" s="109">
        <v>0</v>
      </c>
      <c r="H20" s="114" t="s">
        <v>231</v>
      </c>
      <c r="I20" s="112" t="s">
        <v>118</v>
      </c>
      <c r="J20" s="116">
        <v>87</v>
      </c>
      <c r="K20" s="117">
        <v>90</v>
      </c>
      <c r="L20" s="118">
        <v>92</v>
      </c>
      <c r="M20" s="116">
        <v>108</v>
      </c>
      <c r="N20" s="117">
        <v>111</v>
      </c>
      <c r="O20" s="119">
        <v>115</v>
      </c>
      <c r="P20" s="104">
        <f t="shared" si="0"/>
        <v>92</v>
      </c>
      <c r="Q20" s="53">
        <f t="shared" si="1"/>
        <v>115</v>
      </c>
      <c r="R20" s="53">
        <f t="shared" si="2"/>
        <v>207</v>
      </c>
      <c r="S20" s="54">
        <f t="shared" si="6"/>
        <v>232.07370431081287</v>
      </c>
      <c r="T20" s="54">
        <f t="shared" si="3"/>
        <v>345.32567201448956</v>
      </c>
      <c r="U20" s="51"/>
      <c r="V20" s="50"/>
      <c r="W20" s="55">
        <f t="shared" si="7"/>
        <v>1.1211290063324293</v>
      </c>
      <c r="X20" s="30" t="str">
        <f>T5</f>
        <v>2026-04-11</v>
      </c>
      <c r="Y20" s="1" t="str">
        <f t="shared" si="4"/>
        <v>m</v>
      </c>
      <c r="Z20" s="37">
        <f t="shared" si="5"/>
        <v>59</v>
      </c>
      <c r="AA20" s="38">
        <f t="shared" si="9"/>
        <v>1</v>
      </c>
      <c r="AB20" s="8">
        <f>IF(AA20=1,LOOKUP(Z20,'Meltzer-Faber'!A3:A63,'Meltzer-Faber'!B3:B63))</f>
        <v>1.488</v>
      </c>
      <c r="AC20" s="40">
        <f>IF(AA20=1,LOOKUP(Z20,'Meltzer-Faber'!A3:A63,'Meltzer-Faber'!C3:C63))</f>
        <v>1.665</v>
      </c>
      <c r="AD20" s="40">
        <f t="shared" si="8"/>
        <v>1.488</v>
      </c>
    </row>
    <row r="21" spans="2:30" s="8" customFormat="1" ht="20.100000000000001" customHeight="1" x14ac:dyDescent="0.2">
      <c r="B21" s="99" t="s">
        <v>232</v>
      </c>
      <c r="C21" s="90" t="s">
        <v>233</v>
      </c>
      <c r="D21" s="49">
        <v>111.3</v>
      </c>
      <c r="E21" s="50" t="s">
        <v>209</v>
      </c>
      <c r="F21" s="87" t="s">
        <v>234</v>
      </c>
      <c r="G21" s="109">
        <v>0</v>
      </c>
      <c r="H21" s="52" t="s">
        <v>235</v>
      </c>
      <c r="I21" s="112" t="s">
        <v>161</v>
      </c>
      <c r="J21" s="116">
        <v>69</v>
      </c>
      <c r="K21" s="117">
        <v>75</v>
      </c>
      <c r="L21" s="118">
        <v>-78</v>
      </c>
      <c r="M21" s="116">
        <v>95</v>
      </c>
      <c r="N21" s="117">
        <v>-105</v>
      </c>
      <c r="O21" s="119">
        <v>-114</v>
      </c>
      <c r="P21" s="104">
        <f t="shared" si="0"/>
        <v>75</v>
      </c>
      <c r="Q21" s="53">
        <f t="shared" si="1"/>
        <v>95</v>
      </c>
      <c r="R21" s="53">
        <f t="shared" si="2"/>
        <v>170</v>
      </c>
      <c r="S21" s="54">
        <f t="shared" si="6"/>
        <v>187.16708889639708</v>
      </c>
      <c r="T21" s="54">
        <f t="shared" si="3"/>
        <v>273.63828396653253</v>
      </c>
      <c r="U21" s="51"/>
      <c r="V21" s="50"/>
      <c r="W21" s="55">
        <f t="shared" si="7"/>
        <v>1.1009828758611593</v>
      </c>
      <c r="X21" s="30" t="str">
        <f>T5</f>
        <v>2026-04-11</v>
      </c>
      <c r="Y21" s="1" t="str">
        <f t="shared" si="4"/>
        <v>m</v>
      </c>
      <c r="Z21" s="37">
        <f t="shared" si="5"/>
        <v>58</v>
      </c>
      <c r="AA21" s="38">
        <f t="shared" si="9"/>
        <v>1</v>
      </c>
      <c r="AB21" s="8">
        <f>IF(AA21=1,LOOKUP(Z21,'Meltzer-Faber'!A3:A63,'Meltzer-Faber'!B3:B63))</f>
        <v>1.462</v>
      </c>
      <c r="AC21" s="40">
        <f>IF(AA21=1,LOOKUP(Z21,'Meltzer-Faber'!A3:A63,'Meltzer-Faber'!C3:C63))</f>
        <v>1.625</v>
      </c>
      <c r="AD21" s="40">
        <f t="shared" si="8"/>
        <v>1.462</v>
      </c>
    </row>
    <row r="22" spans="2:30" s="8" customFormat="1" ht="20.100000000000001" customHeight="1" x14ac:dyDescent="0.2">
      <c r="B22" s="99"/>
      <c r="C22" s="90"/>
      <c r="D22" s="49"/>
      <c r="E22" s="50"/>
      <c r="F22" s="87"/>
      <c r="G22" s="109"/>
      <c r="H22" s="52"/>
      <c r="I22" s="112"/>
      <c r="J22" s="116"/>
      <c r="K22" s="117"/>
      <c r="L22" s="118"/>
      <c r="M22" s="116"/>
      <c r="N22" s="117"/>
      <c r="O22" s="119"/>
      <c r="P22" s="104">
        <f t="shared" si="0"/>
        <v>0</v>
      </c>
      <c r="Q22" s="53">
        <f t="shared" si="1"/>
        <v>0</v>
      </c>
      <c r="R22" s="53">
        <f t="shared" si="2"/>
        <v>0</v>
      </c>
      <c r="S22" s="54" t="str">
        <f t="shared" si="6"/>
        <v/>
      </c>
      <c r="T22" s="54" t="str">
        <f t="shared" si="3"/>
        <v/>
      </c>
      <c r="U22" s="51"/>
      <c r="V22" s="50"/>
      <c r="W22" s="55" t="str">
        <f t="shared" si="7"/>
        <v/>
      </c>
      <c r="X22" s="30" t="str">
        <f>T5</f>
        <v>2026-04-11</v>
      </c>
      <c r="Y22" s="1" t="b">
        <f t="shared" si="4"/>
        <v>0</v>
      </c>
      <c r="Z22" s="37">
        <f t="shared" si="5"/>
        <v>0</v>
      </c>
      <c r="AA22" s="38">
        <f t="shared" si="9"/>
        <v>0</v>
      </c>
      <c r="AB22" s="8" t="b">
        <f>IF(AA22=1,LOOKUP(Z22,'Meltzer-Faber'!A3:A63,'Meltzer-Faber'!B3:B63))</f>
        <v>0</v>
      </c>
      <c r="AC22" s="40" t="b">
        <f>IF(AA22=1,LOOKUP(Z22,'Meltzer-Faber'!A3:A63,'Meltzer-Faber'!C3:C63))</f>
        <v>0</v>
      </c>
      <c r="AD22" s="40" t="str">
        <f t="shared" si="8"/>
        <v/>
      </c>
    </row>
    <row r="23" spans="2:30" s="8" customFormat="1" ht="20.100000000000001" customHeight="1" x14ac:dyDescent="0.2">
      <c r="B23" s="99"/>
      <c r="C23" s="90"/>
      <c r="D23" s="49"/>
      <c r="E23" s="50"/>
      <c r="F23" s="87"/>
      <c r="G23" s="109"/>
      <c r="H23" s="52"/>
      <c r="I23" s="112"/>
      <c r="J23" s="116"/>
      <c r="K23" s="117"/>
      <c r="L23" s="118"/>
      <c r="M23" s="116"/>
      <c r="N23" s="117"/>
      <c r="O23" s="119"/>
      <c r="P23" s="104">
        <f t="shared" si="0"/>
        <v>0</v>
      </c>
      <c r="Q23" s="53">
        <f t="shared" si="1"/>
        <v>0</v>
      </c>
      <c r="R23" s="53">
        <f t="shared" si="2"/>
        <v>0</v>
      </c>
      <c r="S23" s="54" t="str">
        <f t="shared" si="6"/>
        <v/>
      </c>
      <c r="T23" s="54" t="str">
        <f t="shared" si="3"/>
        <v/>
      </c>
      <c r="U23" s="51"/>
      <c r="V23" s="50"/>
      <c r="W23" s="55" t="str">
        <f t="shared" si="7"/>
        <v/>
      </c>
      <c r="X23" s="30" t="str">
        <f>T5</f>
        <v>2026-04-11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.100000000000001" customHeight="1" x14ac:dyDescent="0.2">
      <c r="B24" s="100"/>
      <c r="C24" s="91"/>
      <c r="D24" s="56"/>
      <c r="E24" s="57"/>
      <c r="F24" s="88"/>
      <c r="G24" s="58"/>
      <c r="H24" s="59"/>
      <c r="I24" s="59"/>
      <c r="J24" s="116"/>
      <c r="K24" s="117"/>
      <c r="L24" s="118"/>
      <c r="M24" s="116"/>
      <c r="N24" s="117"/>
      <c r="O24" s="119"/>
      <c r="P24" s="105">
        <f t="shared" si="0"/>
        <v>0</v>
      </c>
      <c r="Q24" s="60">
        <f t="shared" si="1"/>
        <v>0</v>
      </c>
      <c r="R24" s="60">
        <f t="shared" si="2"/>
        <v>0</v>
      </c>
      <c r="S24" s="61" t="str">
        <f t="shared" si="6"/>
        <v/>
      </c>
      <c r="T24" s="61" t="str">
        <f t="shared" si="3"/>
        <v/>
      </c>
      <c r="U24" s="58"/>
      <c r="V24" s="57"/>
      <c r="W24" s="82" t="str">
        <f t="shared" si="7"/>
        <v/>
      </c>
      <c r="X24" s="30" t="str">
        <f>T5</f>
        <v>2026-04-11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8.95" customHeight="1" x14ac:dyDescent="0.2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2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.1" customHeight="1" x14ac:dyDescent="0.25">
      <c r="B27" s="138" t="s">
        <v>41</v>
      </c>
      <c r="C27" s="138"/>
      <c r="D27" s="84" t="s">
        <v>40</v>
      </c>
      <c r="E27" s="138" t="s">
        <v>6</v>
      </c>
      <c r="F27" s="138"/>
      <c r="G27" s="138"/>
      <c r="H27" s="84" t="s">
        <v>50</v>
      </c>
      <c r="I27" s="24"/>
      <c r="J27" s="138" t="s">
        <v>41</v>
      </c>
      <c r="K27" s="138"/>
      <c r="L27" s="138"/>
      <c r="M27" s="85" t="s">
        <v>40</v>
      </c>
      <c r="N27" s="155" t="s">
        <v>6</v>
      </c>
      <c r="O27" s="155"/>
      <c r="P27" s="155"/>
      <c r="Q27" s="155"/>
      <c r="R27" s="155" t="s">
        <v>50</v>
      </c>
      <c r="S27" s="155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.100000000000001" customHeight="1" x14ac:dyDescent="0.25">
      <c r="B28" s="147" t="s">
        <v>47</v>
      </c>
      <c r="C28" s="148"/>
      <c r="D28" s="120" t="s">
        <v>104</v>
      </c>
      <c r="E28" s="139" t="s">
        <v>111</v>
      </c>
      <c r="F28" s="140"/>
      <c r="G28" s="141"/>
      <c r="H28" s="83" t="s">
        <v>118</v>
      </c>
      <c r="I28" s="4"/>
      <c r="J28" s="147" t="s">
        <v>42</v>
      </c>
      <c r="K28" s="148"/>
      <c r="L28" s="148"/>
      <c r="M28" s="120" t="s">
        <v>237</v>
      </c>
      <c r="N28" s="123" t="s">
        <v>126</v>
      </c>
      <c r="O28" s="123"/>
      <c r="P28" s="123"/>
      <c r="Q28" s="123"/>
      <c r="R28" s="123" t="s">
        <v>101</v>
      </c>
      <c r="S28" s="124"/>
      <c r="AA28" s="1"/>
      <c r="AC28" s="39"/>
      <c r="AD28" s="39"/>
    </row>
    <row r="29" spans="2:30" s="5" customFormat="1" ht="21" customHeight="1" x14ac:dyDescent="0.25">
      <c r="B29" s="146" t="s">
        <v>43</v>
      </c>
      <c r="C29" s="133"/>
      <c r="D29" s="121" t="s">
        <v>107</v>
      </c>
      <c r="E29" s="130" t="s">
        <v>114</v>
      </c>
      <c r="F29" s="131"/>
      <c r="G29" s="132"/>
      <c r="H29" s="71" t="s">
        <v>76</v>
      </c>
      <c r="I29" s="4"/>
      <c r="J29" s="146" t="s">
        <v>45</v>
      </c>
      <c r="K29" s="133"/>
      <c r="L29" s="133"/>
      <c r="M29" s="121" t="s">
        <v>238</v>
      </c>
      <c r="N29" s="125" t="s">
        <v>240</v>
      </c>
      <c r="O29" s="125"/>
      <c r="P29" s="125"/>
      <c r="Q29" s="125"/>
      <c r="R29" s="125" t="s">
        <v>101</v>
      </c>
      <c r="S29" s="126"/>
      <c r="AC29" s="39"/>
      <c r="AD29" s="39"/>
    </row>
    <row r="30" spans="2:30" s="5" customFormat="1" ht="18.95" customHeight="1" x14ac:dyDescent="0.25">
      <c r="B30" s="146" t="s">
        <v>43</v>
      </c>
      <c r="C30" s="133"/>
      <c r="D30" s="121" t="s">
        <v>184</v>
      </c>
      <c r="E30" s="130" t="s">
        <v>186</v>
      </c>
      <c r="F30" s="131"/>
      <c r="G30" s="132"/>
      <c r="H30" s="71" t="s">
        <v>63</v>
      </c>
      <c r="I30" s="4"/>
      <c r="J30" s="146" t="s">
        <v>44</v>
      </c>
      <c r="K30" s="133"/>
      <c r="L30" s="133"/>
      <c r="M30" s="121" t="s">
        <v>239</v>
      </c>
      <c r="N30" s="125" t="s">
        <v>117</v>
      </c>
      <c r="O30" s="125"/>
      <c r="P30" s="125"/>
      <c r="Q30" s="125"/>
      <c r="R30" s="125" t="s">
        <v>101</v>
      </c>
      <c r="S30" s="126"/>
      <c r="AC30" s="39"/>
      <c r="AD30" s="39"/>
    </row>
    <row r="31" spans="2:30" s="5" customFormat="1" ht="21" customHeight="1" x14ac:dyDescent="0.25">
      <c r="B31" s="146" t="s">
        <v>43</v>
      </c>
      <c r="C31" s="133"/>
      <c r="D31" s="121" t="s">
        <v>183</v>
      </c>
      <c r="E31" s="130" t="s">
        <v>125</v>
      </c>
      <c r="F31" s="131"/>
      <c r="G31" s="132"/>
      <c r="H31" s="71" t="s">
        <v>101</v>
      </c>
      <c r="I31" s="4"/>
      <c r="J31" s="146" t="s">
        <v>52</v>
      </c>
      <c r="K31" s="133"/>
      <c r="L31" s="133"/>
      <c r="M31" s="122" t="s">
        <v>104</v>
      </c>
      <c r="N31" s="127" t="s">
        <v>127</v>
      </c>
      <c r="O31" s="127"/>
      <c r="P31" s="127"/>
      <c r="Q31" s="127"/>
      <c r="R31" s="127" t="s">
        <v>118</v>
      </c>
      <c r="S31" s="128"/>
      <c r="Y31" s="5" t="s">
        <v>18</v>
      </c>
      <c r="AC31" s="39"/>
      <c r="AD31" s="39"/>
    </row>
    <row r="32" spans="2:30" s="5" customFormat="1" ht="20.100000000000001" customHeight="1" x14ac:dyDescent="0.25">
      <c r="B32" s="146" t="s">
        <v>43</v>
      </c>
      <c r="C32" s="133"/>
      <c r="D32" s="121" t="s">
        <v>106</v>
      </c>
      <c r="E32" s="130" t="s">
        <v>113</v>
      </c>
      <c r="F32" s="131"/>
      <c r="G32" s="132"/>
      <c r="H32" s="71" t="s">
        <v>101</v>
      </c>
      <c r="I32" s="4"/>
      <c r="J32" s="146"/>
      <c r="K32" s="133"/>
      <c r="L32" s="133"/>
      <c r="M32" s="121"/>
      <c r="N32" s="125"/>
      <c r="O32" s="125"/>
      <c r="P32" s="125"/>
      <c r="Q32" s="125"/>
      <c r="R32" s="125"/>
      <c r="S32" s="126"/>
      <c r="AC32" s="39"/>
      <c r="AD32" s="39"/>
    </row>
    <row r="33" spans="2:22" ht="18.95" customHeight="1" x14ac:dyDescent="0.2">
      <c r="B33" s="146" t="s">
        <v>43</v>
      </c>
      <c r="C33" s="133"/>
      <c r="D33" s="121" t="s">
        <v>109</v>
      </c>
      <c r="E33" s="133" t="s">
        <v>116</v>
      </c>
      <c r="F33" s="133"/>
      <c r="G33" s="133"/>
      <c r="H33" s="71" t="s">
        <v>101</v>
      </c>
      <c r="I33" s="3"/>
      <c r="J33" s="146"/>
      <c r="K33" s="133"/>
      <c r="L33" s="133"/>
      <c r="M33" s="121"/>
      <c r="N33" s="125"/>
      <c r="O33" s="125"/>
      <c r="P33" s="125"/>
      <c r="Q33" s="125"/>
      <c r="R33" s="125"/>
      <c r="S33" s="126"/>
      <c r="T33" s="3"/>
      <c r="U33" s="3"/>
      <c r="V33" s="3"/>
    </row>
    <row r="34" spans="2:22" ht="20.100000000000001" customHeight="1" x14ac:dyDescent="0.2">
      <c r="B34" s="146" t="s">
        <v>46</v>
      </c>
      <c r="C34" s="133"/>
      <c r="D34" s="121" t="s">
        <v>236</v>
      </c>
      <c r="E34" s="133" t="s">
        <v>189</v>
      </c>
      <c r="F34" s="133"/>
      <c r="G34" s="133"/>
      <c r="H34" s="71" t="s">
        <v>101</v>
      </c>
      <c r="I34" s="3"/>
      <c r="J34" s="146"/>
      <c r="K34" s="133"/>
      <c r="L34" s="133"/>
      <c r="M34" s="121"/>
      <c r="N34" s="125"/>
      <c r="O34" s="125"/>
      <c r="P34" s="125"/>
      <c r="Q34" s="125"/>
      <c r="R34" s="125"/>
      <c r="S34" s="126"/>
      <c r="T34" s="3"/>
      <c r="U34" s="3"/>
      <c r="V34" s="3"/>
    </row>
    <row r="35" spans="2:22" ht="20.100000000000001" customHeight="1" x14ac:dyDescent="0.2">
      <c r="B35" s="142"/>
      <c r="C35" s="134"/>
      <c r="D35" s="122"/>
      <c r="E35" s="134"/>
      <c r="F35" s="134"/>
      <c r="G35" s="134"/>
      <c r="H35" s="72"/>
      <c r="I35" s="3"/>
      <c r="J35" s="142"/>
      <c r="K35" s="134"/>
      <c r="L35" s="134"/>
      <c r="M35" s="122"/>
      <c r="N35" s="127"/>
      <c r="O35" s="127"/>
      <c r="P35" s="127"/>
      <c r="Q35" s="127"/>
      <c r="R35" s="127"/>
      <c r="S35" s="128"/>
      <c r="T35" s="3"/>
      <c r="U35" s="3"/>
      <c r="V35" s="3"/>
    </row>
    <row r="36" spans="2:22" ht="18.95" customHeight="1" x14ac:dyDescent="0.2">
      <c r="B36" s="156"/>
      <c r="C36" s="156"/>
      <c r="D36" s="129"/>
      <c r="E36" s="129"/>
      <c r="F36" s="129"/>
      <c r="G36" s="129"/>
      <c r="H36" s="129"/>
      <c r="I36" s="3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3"/>
      <c r="U36" s="3"/>
      <c r="V36" s="3"/>
    </row>
    <row r="37" spans="2:22" ht="18" customHeight="1" x14ac:dyDescent="0.2">
      <c r="B37" s="143" t="s">
        <v>49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"/>
      <c r="U37" s="3"/>
      <c r="V37" s="3"/>
    </row>
    <row r="38" spans="2:22" ht="18" customHeight="1" x14ac:dyDescent="0.2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3"/>
      <c r="V38" s="3"/>
    </row>
    <row r="39" spans="2:22" ht="15" x14ac:dyDescent="0.25">
      <c r="B39" s="1"/>
      <c r="D39" s="70"/>
      <c r="E39" s="70"/>
      <c r="F39" s="70"/>
      <c r="G39" s="70"/>
      <c r="H39" s="2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2:22" ht="15" x14ac:dyDescent="0.25">
      <c r="B40" s="23"/>
      <c r="C40" s="23"/>
      <c r="D40" s="15"/>
      <c r="E40" s="16"/>
      <c r="F40" s="16"/>
      <c r="G40" s="17"/>
      <c r="H40" s="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2" spans="2:22" x14ac:dyDescent="0.2">
      <c r="E42" s="129"/>
      <c r="F42" s="129"/>
    </row>
  </sheetData>
  <mergeCells count="60">
    <mergeCell ref="O36:S36"/>
    <mergeCell ref="B37:S37"/>
    <mergeCell ref="B38:S38"/>
    <mergeCell ref="E42:F42"/>
    <mergeCell ref="B35:C35"/>
    <mergeCell ref="E35:G35"/>
    <mergeCell ref="J35:L35"/>
    <mergeCell ref="N35:Q35"/>
    <mergeCell ref="R35:S35"/>
    <mergeCell ref="B36:C36"/>
    <mergeCell ref="D36:E36"/>
    <mergeCell ref="F36:H36"/>
    <mergeCell ref="J36:L36"/>
    <mergeCell ref="M36:N36"/>
    <mergeCell ref="B33:C33"/>
    <mergeCell ref="E33:G33"/>
    <mergeCell ref="J33:L33"/>
    <mergeCell ref="N33:Q33"/>
    <mergeCell ref="R33:S33"/>
    <mergeCell ref="B34:C34"/>
    <mergeCell ref="E34:G34"/>
    <mergeCell ref="J34:L34"/>
    <mergeCell ref="N34:Q34"/>
    <mergeCell ref="R34:S34"/>
    <mergeCell ref="B31:C31"/>
    <mergeCell ref="E31:G31"/>
    <mergeCell ref="J31:L31"/>
    <mergeCell ref="N31:Q31"/>
    <mergeCell ref="R31:S31"/>
    <mergeCell ref="B32:C32"/>
    <mergeCell ref="E32:G32"/>
    <mergeCell ref="J32:L32"/>
    <mergeCell ref="N32:Q32"/>
    <mergeCell ref="R32:S32"/>
    <mergeCell ref="B29:C29"/>
    <mergeCell ref="E29:G29"/>
    <mergeCell ref="J29:L29"/>
    <mergeCell ref="N29:Q29"/>
    <mergeCell ref="R29:S29"/>
    <mergeCell ref="B30:C30"/>
    <mergeCell ref="E30:G30"/>
    <mergeCell ref="J30:L30"/>
    <mergeCell ref="N30:Q30"/>
    <mergeCell ref="R30:S30"/>
    <mergeCell ref="B27:C27"/>
    <mergeCell ref="E27:G27"/>
    <mergeCell ref="J27:L27"/>
    <mergeCell ref="N27:Q27"/>
    <mergeCell ref="R27:S27"/>
    <mergeCell ref="B28:C28"/>
    <mergeCell ref="E28:G28"/>
    <mergeCell ref="J28:L28"/>
    <mergeCell ref="N28:Q28"/>
    <mergeCell ref="R28:S28"/>
    <mergeCell ref="H1:R1"/>
    <mergeCell ref="H2:R2"/>
    <mergeCell ref="D5:H5"/>
    <mergeCell ref="J5:M5"/>
    <mergeCell ref="O5:R5"/>
    <mergeCell ref="B7:B8"/>
  </mergeCells>
  <conditionalFormatting sqref="J9:O24">
    <cfRule type="cellIs" dxfId="7" priority="1" stopIfTrue="1" operator="between">
      <formula>1</formula>
      <formula>300</formula>
    </cfRule>
    <cfRule type="cellIs" dxfId="6" priority="2" stopIfTrue="1" operator="lessThanOrEqual">
      <formula>0</formula>
    </cfRule>
  </conditionalFormatting>
  <dataValidations count="4">
    <dataValidation type="list" allowBlank="1" showInputMessage="1" showErrorMessage="1" errorTitle="Feil_i_vektklasse" error="Feil verdi i vektklasse" sqref="C9:C24" xr:uid="{50F26686-F135-4E6A-BDF6-E099030DA251}">
      <formula1>"44,48,53,56,58,60,63,65,69,71,77,'+77,79,86,'+86,88,94,'+94,110,'+110"</formula1>
    </dataValidation>
    <dataValidation type="list" allowBlank="1" showInputMessage="1" showErrorMessage="1" errorTitle="Feil_i_kategori" error="Feil verdi i kategori" sqref="E9:E24" xr:uid="{859B1314-F11D-4C2A-922D-F09B32F20F42}">
      <formula1>"UM,JM,SM,UK,JK,SK,M35,M40,M45,M50,M55,M60,M65,M70,M75,M80,M85,M90,K35,K40,K45,K50,K55,K60,K65,K70,K75,K80,K85,K90"</formula1>
    </dataValidation>
    <dataValidation type="list" allowBlank="1" showInputMessage="1" showErrorMessage="1" sqref="B28:C35 J28:L35" xr:uid="{8B362265-B9A9-4EC6-BB54-CCE4D0C85C8A}">
      <formula1>"Dommer,Stevnets leder,Jury,Sekretær,Speaker,Teknisk kontrollør, Chief Marshall,Tidtaker"</formula1>
    </dataValidation>
    <dataValidation type="list" allowBlank="1" showInputMessage="1" showErrorMessage="1" sqref="D5:H5" xr:uid="{B385BA93-2B7C-4B77-B3F7-24FB1B3ECA0B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0C1A-C875-4CF2-B9A8-073A8E46C1A8}">
  <sheetPr>
    <pageSetUpPr autoPageBreaks="0" fitToPage="1"/>
  </sheetPr>
  <dimension ref="B1:AD42"/>
  <sheetViews>
    <sheetView showGridLines="0" showRowColHeaders="0" showZeros="0" showOutlineSymbols="0" zoomScaleNormal="100" zoomScaleSheetLayoutView="75" zoomScalePageLayoutView="120" workbookViewId="0">
      <selection activeCell="R32" sqref="R32:S32"/>
    </sheetView>
  </sheetViews>
  <sheetFormatPr baseColWidth="10" defaultColWidth="9.140625" defaultRowHeight="12.75" x14ac:dyDescent="0.2"/>
  <cols>
    <col min="1" max="1" width="9.140625" style="3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85546875" style="1" customWidth="1"/>
    <col min="8" max="8" width="27.5703125" style="4" customWidth="1"/>
    <col min="9" max="9" width="21" style="4" customWidth="1"/>
    <col min="10" max="10" width="7.140625" style="1" customWidth="1"/>
    <col min="11" max="11" width="7.140625" style="21" customWidth="1"/>
    <col min="12" max="12" width="7.140625" style="1" customWidth="1"/>
    <col min="13" max="13" width="8.85546875" style="1" customWidth="1"/>
    <col min="14" max="15" width="7.14062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140625" style="3" customWidth="1"/>
    <col min="24" max="26" width="9.140625" style="3" hidden="1" customWidth="1"/>
    <col min="27" max="27" width="7.85546875" style="3" hidden="1" customWidth="1"/>
    <col min="28" max="28" width="9.140625" style="3" hidden="1" customWidth="1"/>
    <col min="29" max="30" width="9.140625" style="2" hidden="1" customWidth="1"/>
    <col min="31" max="16384" width="9.140625" style="3"/>
  </cols>
  <sheetData>
    <row r="1" spans="2:30" ht="53.25" customHeight="1" x14ac:dyDescent="0.8">
      <c r="H1" s="149" t="s">
        <v>48</v>
      </c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30" ht="24.75" customHeight="1" x14ac:dyDescent="0.5">
      <c r="H2" s="154" t="s">
        <v>28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2:30" x14ac:dyDescent="0.2">
      <c r="D3" s="32" t="s">
        <v>51</v>
      </c>
    </row>
    <row r="4" spans="2:30" ht="12" customHeight="1" x14ac:dyDescent="0.2"/>
    <row r="5" spans="2:30" s="5" customFormat="1" ht="15.75" x14ac:dyDescent="0.25">
      <c r="C5" s="27" t="s">
        <v>23</v>
      </c>
      <c r="D5" s="153" t="s">
        <v>100</v>
      </c>
      <c r="E5" s="153"/>
      <c r="F5" s="153"/>
      <c r="G5" s="153"/>
      <c r="H5" s="153"/>
      <c r="I5" s="27" t="s">
        <v>0</v>
      </c>
      <c r="J5" s="153" t="s">
        <v>101</v>
      </c>
      <c r="K5" s="153"/>
      <c r="L5" s="153"/>
      <c r="M5" s="153"/>
      <c r="N5" s="27" t="s">
        <v>1</v>
      </c>
      <c r="O5" s="152" t="s">
        <v>102</v>
      </c>
      <c r="P5" s="152"/>
      <c r="Q5" s="152"/>
      <c r="R5" s="152"/>
      <c r="S5" s="27" t="s">
        <v>2</v>
      </c>
      <c r="T5" s="86" t="s">
        <v>103</v>
      </c>
      <c r="U5" s="28" t="s">
        <v>20</v>
      </c>
      <c r="V5" s="29">
        <v>4</v>
      </c>
      <c r="AC5" s="39"/>
      <c r="AD5" s="39"/>
    </row>
    <row r="6" spans="2:30" x14ac:dyDescent="0.2">
      <c r="AB6" s="42" t="s">
        <v>34</v>
      </c>
      <c r="AC6" s="42" t="s">
        <v>34</v>
      </c>
      <c r="AD6" s="42" t="s">
        <v>34</v>
      </c>
    </row>
    <row r="7" spans="2:30" s="1" customFormat="1" x14ac:dyDescent="0.2">
      <c r="B7" s="150" t="s">
        <v>40</v>
      </c>
      <c r="C7" s="11" t="s">
        <v>3</v>
      </c>
      <c r="D7" s="11" t="s">
        <v>4</v>
      </c>
      <c r="E7" s="62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64" t="s">
        <v>8</v>
      </c>
      <c r="L7" s="11"/>
      <c r="M7" s="11"/>
      <c r="N7" s="10" t="s">
        <v>9</v>
      </c>
      <c r="O7" s="11"/>
      <c r="P7" s="65" t="s">
        <v>24</v>
      </c>
      <c r="Q7" s="11"/>
      <c r="R7" s="11" t="s">
        <v>10</v>
      </c>
      <c r="S7" s="13" t="s">
        <v>11</v>
      </c>
      <c r="T7" s="67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2">
      <c r="B8" s="151"/>
      <c r="C8" s="12" t="s">
        <v>14</v>
      </c>
      <c r="D8" s="12" t="s">
        <v>15</v>
      </c>
      <c r="E8" s="63" t="s">
        <v>22</v>
      </c>
      <c r="F8" s="12" t="s">
        <v>19</v>
      </c>
      <c r="G8" s="12" t="s">
        <v>27</v>
      </c>
      <c r="H8" s="12"/>
      <c r="I8" s="12"/>
      <c r="J8" s="68">
        <v>1</v>
      </c>
      <c r="K8" s="68">
        <v>2</v>
      </c>
      <c r="L8" s="69">
        <v>3</v>
      </c>
      <c r="M8" s="69">
        <v>1</v>
      </c>
      <c r="N8" s="68">
        <v>2</v>
      </c>
      <c r="O8" s="69">
        <v>3</v>
      </c>
      <c r="P8" s="66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.100000000000001" customHeight="1" x14ac:dyDescent="0.2">
      <c r="B9" s="98" t="s">
        <v>241</v>
      </c>
      <c r="C9" s="89" t="s">
        <v>129</v>
      </c>
      <c r="D9" s="73">
        <v>62.89</v>
      </c>
      <c r="E9" s="74" t="s">
        <v>242</v>
      </c>
      <c r="F9" s="101" t="s">
        <v>243</v>
      </c>
      <c r="G9" s="75">
        <v>9</v>
      </c>
      <c r="H9" s="76" t="s">
        <v>244</v>
      </c>
      <c r="I9" s="102" t="s">
        <v>245</v>
      </c>
      <c r="J9" s="116">
        <v>-55</v>
      </c>
      <c r="K9" s="117">
        <v>55</v>
      </c>
      <c r="L9" s="118">
        <v>60</v>
      </c>
      <c r="M9" s="116">
        <v>65</v>
      </c>
      <c r="N9" s="117">
        <v>70</v>
      </c>
      <c r="O9" s="119">
        <v>-75</v>
      </c>
      <c r="P9" s="103">
        <f t="shared" ref="P9:P24" si="0">IF(MAX(J9:L9)&lt;0,0,TRUNC(MAX(J9:L9)/1)*1)</f>
        <v>60</v>
      </c>
      <c r="Q9" s="77">
        <f t="shared" ref="Q9:Q24" si="1">IF(MAX(M9:O9)&lt;0,0,TRUNC(MAX(M9:O9)/1)*1)</f>
        <v>70</v>
      </c>
      <c r="R9" s="77">
        <f t="shared" ref="R9:R24" si="2">IF(P9=0,0,IF(Q9=0,0,SUM(P9:Q9)))</f>
        <v>130</v>
      </c>
      <c r="S9" s="78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170.83501091471842</v>
      </c>
      <c r="T9" s="78">
        <f t="shared" ref="T9:T24" si="3">IF(AA9=1,S9*AD9,"")</f>
        <v>192.01855226814354</v>
      </c>
      <c r="U9" s="75"/>
      <c r="V9" s="74"/>
      <c r="W9" s="79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1.3141154685747571</v>
      </c>
      <c r="X9" s="30" t="str">
        <f>T5</f>
        <v>2026-04-11</v>
      </c>
      <c r="Y9" s="1" t="str">
        <f t="shared" ref="Y9:Y24" si="4">IF(ISNUMBER(FIND("M",E9)),"m",IF(ISNUMBER(FIND("K",E9)),"k"))</f>
        <v>k</v>
      </c>
      <c r="Z9" s="37">
        <f t="shared" ref="Z9:Z24" si="5">IF(OR(F9="",X9=""),0,(YEAR(X9)-YEAR(F9)))</f>
        <v>39</v>
      </c>
      <c r="AA9" s="38">
        <f>IF(Z9&gt;34,1,0)</f>
        <v>1</v>
      </c>
      <c r="AB9" s="8">
        <f>IF(AA9=1,LOOKUP(Z9,'Meltzer-Faber'!A3:A63,'Meltzer-Faber'!B3:B63))</f>
        <v>1.1220000000000001</v>
      </c>
      <c r="AC9" s="40">
        <f>IF(AA9=1,LOOKUP(Z9,'Meltzer-Faber'!A3:A63,'Meltzer-Faber'!C3:C63))</f>
        <v>1.1240000000000001</v>
      </c>
      <c r="AD9" s="40">
        <f>IF(Y9="m",AB9,IF(Y9="k",AC9,""))</f>
        <v>1.1240000000000001</v>
      </c>
    </row>
    <row r="10" spans="2:30" s="8" customFormat="1" ht="20.100000000000001" customHeight="1" x14ac:dyDescent="0.2">
      <c r="B10" s="158">
        <v>1990006</v>
      </c>
      <c r="C10" s="93" t="s">
        <v>246</v>
      </c>
      <c r="D10" s="94">
        <v>65.47</v>
      </c>
      <c r="E10" s="95" t="s">
        <v>242</v>
      </c>
      <c r="F10" s="115" t="s">
        <v>247</v>
      </c>
      <c r="G10" s="96">
        <v>11</v>
      </c>
      <c r="H10" s="106" t="s">
        <v>248</v>
      </c>
      <c r="I10" s="97" t="s">
        <v>76</v>
      </c>
      <c r="J10" s="116">
        <v>72</v>
      </c>
      <c r="K10" s="117">
        <v>74</v>
      </c>
      <c r="L10" s="118">
        <v>-76</v>
      </c>
      <c r="M10" s="116">
        <v>85</v>
      </c>
      <c r="N10" s="117">
        <v>88</v>
      </c>
      <c r="O10" s="119">
        <v>-90</v>
      </c>
      <c r="P10" s="104">
        <f t="shared" si="0"/>
        <v>74</v>
      </c>
      <c r="Q10" s="53">
        <f t="shared" si="1"/>
        <v>88</v>
      </c>
      <c r="R10" s="53">
        <f t="shared" si="2"/>
        <v>162</v>
      </c>
      <c r="S10" s="54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207.83465955160869</v>
      </c>
      <c r="T10" s="54">
        <f>IF(AA10=1,S10*AD10,"")</f>
        <v>225.29277095394383</v>
      </c>
      <c r="U10" s="51"/>
      <c r="V10" s="50"/>
      <c r="W10" s="55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1.2829299972321524</v>
      </c>
      <c r="X10" s="30" t="str">
        <f>T5</f>
        <v>2026-04-11</v>
      </c>
      <c r="Y10" s="1" t="str">
        <f t="shared" si="4"/>
        <v>k</v>
      </c>
      <c r="Z10" s="37">
        <f t="shared" si="5"/>
        <v>36</v>
      </c>
      <c r="AA10" s="44">
        <f>IF(Z10&gt;34,1,0)</f>
        <v>1</v>
      </c>
      <c r="AB10" s="8">
        <f>IF(AA10=1,LOOKUP(Z10,'Meltzer-Faber'!A3:A63,'Meltzer-Faber'!B3:B63))</f>
        <v>1.083</v>
      </c>
      <c r="AC10" s="40">
        <f>IF(AA10=1,LOOKUP(Z10,'Meltzer-Faber'!A3:A63,'Meltzer-Faber'!C3:C63))</f>
        <v>1.0840000000000001</v>
      </c>
      <c r="AD10" s="40">
        <f t="shared" ref="AD10:AD24" si="8">IF(Y10="m",AB10,IF(Y10="k",AC10,""))</f>
        <v>1.0840000000000001</v>
      </c>
    </row>
    <row r="11" spans="2:30" s="8" customFormat="1" ht="20.100000000000001" customHeight="1" x14ac:dyDescent="0.2">
      <c r="B11" s="92" t="s">
        <v>249</v>
      </c>
      <c r="C11" s="93" t="s">
        <v>246</v>
      </c>
      <c r="D11" s="94">
        <v>68.11</v>
      </c>
      <c r="E11" s="95" t="s">
        <v>242</v>
      </c>
      <c r="F11" s="115" t="s">
        <v>250</v>
      </c>
      <c r="G11" s="107">
        <v>10</v>
      </c>
      <c r="H11" s="113" t="s">
        <v>251</v>
      </c>
      <c r="I11" s="110" t="s">
        <v>68</v>
      </c>
      <c r="J11" s="116">
        <v>72</v>
      </c>
      <c r="K11" s="117">
        <v>-75</v>
      </c>
      <c r="L11" s="118">
        <v>76</v>
      </c>
      <c r="M11" s="116">
        <v>91</v>
      </c>
      <c r="N11" s="117">
        <v>94</v>
      </c>
      <c r="O11" s="119">
        <v>97</v>
      </c>
      <c r="P11" s="104">
        <f t="shared" si="0"/>
        <v>76</v>
      </c>
      <c r="Q11" s="53">
        <f t="shared" si="1"/>
        <v>97</v>
      </c>
      <c r="R11" s="53">
        <f t="shared" si="2"/>
        <v>173</v>
      </c>
      <c r="S11" s="54">
        <f t="shared" si="6"/>
        <v>217.00060901620822</v>
      </c>
      <c r="T11" s="54">
        <f>IF(AA11=1,S11*AD11,"")</f>
        <v>235.22866017356972</v>
      </c>
      <c r="U11" s="51"/>
      <c r="V11" s="50"/>
      <c r="W11" s="55">
        <f t="shared" si="7"/>
        <v>1.2543387804405099</v>
      </c>
      <c r="X11" s="30" t="str">
        <f>T5</f>
        <v>2026-04-11</v>
      </c>
      <c r="Y11" s="1" t="str">
        <f t="shared" si="4"/>
        <v>k</v>
      </c>
      <c r="Z11" s="37">
        <f t="shared" si="5"/>
        <v>36</v>
      </c>
      <c r="AA11" s="38">
        <f t="shared" ref="AA11:AA24" si="9">IF(Z11&gt;34,1,0)</f>
        <v>1</v>
      </c>
      <c r="AB11" s="8">
        <f>IF(AA11=1,LOOKUP(Z11,'Meltzer-Faber'!A3:A63,'Meltzer-Faber'!B3:B63))</f>
        <v>1.083</v>
      </c>
      <c r="AC11" s="40">
        <f>IF(AA11=1,LOOKUP(Z11,'Meltzer-Faber'!A3:A63,'Meltzer-Faber'!C3:C63))</f>
        <v>1.0840000000000001</v>
      </c>
      <c r="AD11" s="40">
        <f t="shared" si="8"/>
        <v>1.0840000000000001</v>
      </c>
    </row>
    <row r="12" spans="2:30" s="8" customFormat="1" ht="20.100000000000001" customHeight="1" x14ac:dyDescent="0.2">
      <c r="B12" s="99" t="s">
        <v>252</v>
      </c>
      <c r="C12" s="90" t="s">
        <v>135</v>
      </c>
      <c r="D12" s="80">
        <v>74.41</v>
      </c>
      <c r="E12" s="50" t="s">
        <v>242</v>
      </c>
      <c r="F12" s="115" t="s">
        <v>253</v>
      </c>
      <c r="G12" s="108">
        <v>12</v>
      </c>
      <c r="H12" s="81" t="s">
        <v>254</v>
      </c>
      <c r="I12" s="111" t="s">
        <v>81</v>
      </c>
      <c r="J12" s="116">
        <v>75</v>
      </c>
      <c r="K12" s="117">
        <v>78</v>
      </c>
      <c r="L12" s="118">
        <v>82</v>
      </c>
      <c r="M12" s="116">
        <v>90</v>
      </c>
      <c r="N12" s="117">
        <v>95</v>
      </c>
      <c r="O12" s="119">
        <v>-100</v>
      </c>
      <c r="P12" s="104">
        <f t="shared" si="0"/>
        <v>82</v>
      </c>
      <c r="Q12" s="53">
        <f t="shared" si="1"/>
        <v>95</v>
      </c>
      <c r="R12" s="53">
        <f t="shared" si="2"/>
        <v>177</v>
      </c>
      <c r="S12" s="54">
        <f t="shared" si="6"/>
        <v>211.91648817450988</v>
      </c>
      <c r="T12" s="54">
        <f>IF(AA12=1,S12*AD12,"")</f>
        <v>232.47238752743732</v>
      </c>
      <c r="U12" s="51"/>
      <c r="V12" s="50" t="s">
        <v>18</v>
      </c>
      <c r="W12" s="55">
        <f t="shared" si="7"/>
        <v>1.1972682947712423</v>
      </c>
      <c r="X12" s="30" t="str">
        <f>T5</f>
        <v>2026-04-11</v>
      </c>
      <c r="Y12" s="1" t="str">
        <f t="shared" si="4"/>
        <v>k</v>
      </c>
      <c r="Z12" s="37">
        <f t="shared" si="5"/>
        <v>37</v>
      </c>
      <c r="AA12" s="38">
        <f t="shared" si="9"/>
        <v>1</v>
      </c>
      <c r="AB12" s="8">
        <f>IF(AA12=1,LOOKUP(Z12,'Meltzer-Faber'!A3:A63,'Meltzer-Faber'!B3:B63))</f>
        <v>1.0960000000000001</v>
      </c>
      <c r="AC12" s="40">
        <f>IF(AA12=1,LOOKUP(Z12,'Meltzer-Faber'!A3:A63,'Meltzer-Faber'!C3:C63))</f>
        <v>1.097</v>
      </c>
      <c r="AD12" s="40">
        <f t="shared" si="8"/>
        <v>1.097</v>
      </c>
    </row>
    <row r="13" spans="2:30" s="8" customFormat="1" ht="20.100000000000001" customHeight="1" x14ac:dyDescent="0.2">
      <c r="B13" s="99" t="s">
        <v>255</v>
      </c>
      <c r="C13" s="90" t="s">
        <v>147</v>
      </c>
      <c r="D13" s="49">
        <v>80.41</v>
      </c>
      <c r="E13" s="50" t="s">
        <v>242</v>
      </c>
      <c r="F13" s="115" t="s">
        <v>256</v>
      </c>
      <c r="G13" s="109">
        <v>13</v>
      </c>
      <c r="H13" s="52" t="s">
        <v>257</v>
      </c>
      <c r="I13" s="112" t="s">
        <v>168</v>
      </c>
      <c r="J13" s="116">
        <v>43</v>
      </c>
      <c r="K13" s="117">
        <v>46</v>
      </c>
      <c r="L13" s="118">
        <v>48</v>
      </c>
      <c r="M13" s="116">
        <v>58</v>
      </c>
      <c r="N13" s="117">
        <v>62</v>
      </c>
      <c r="O13" s="119">
        <v>-65</v>
      </c>
      <c r="P13" s="104">
        <f t="shared" si="0"/>
        <v>48</v>
      </c>
      <c r="Q13" s="53">
        <f t="shared" si="1"/>
        <v>62</v>
      </c>
      <c r="R13" s="53">
        <f t="shared" si="2"/>
        <v>110</v>
      </c>
      <c r="S13" s="54">
        <f t="shared" si="6"/>
        <v>126.98946227003813</v>
      </c>
      <c r="T13" s="54">
        <f t="shared" si="3"/>
        <v>137.65657710072134</v>
      </c>
      <c r="U13" s="51"/>
      <c r="V13" s="50" t="s">
        <v>18</v>
      </c>
      <c r="W13" s="55">
        <f t="shared" si="7"/>
        <v>1.1544496570003466</v>
      </c>
      <c r="X13" s="30" t="str">
        <f>T5</f>
        <v>2026-04-11</v>
      </c>
      <c r="Y13" s="1" t="str">
        <f t="shared" si="4"/>
        <v>k</v>
      </c>
      <c r="Z13" s="37">
        <f t="shared" si="5"/>
        <v>36</v>
      </c>
      <c r="AA13" s="38">
        <f t="shared" si="9"/>
        <v>1</v>
      </c>
      <c r="AB13" s="8">
        <f>IF(AA13=1,LOOKUP(Z13,'Meltzer-Faber'!A3:A63,'Meltzer-Faber'!B3:B63))</f>
        <v>1.083</v>
      </c>
      <c r="AC13" s="40">
        <f>IF(AA13=1,LOOKUP(Z13,'Meltzer-Faber'!A3:A63,'Meltzer-Faber'!C3:C63))</f>
        <v>1.0840000000000001</v>
      </c>
      <c r="AD13" s="40">
        <f t="shared" si="8"/>
        <v>1.0840000000000001</v>
      </c>
    </row>
    <row r="14" spans="2:30" s="8" customFormat="1" ht="20.100000000000001" customHeight="1" x14ac:dyDescent="0.2">
      <c r="B14" s="99" t="s">
        <v>258</v>
      </c>
      <c r="C14" s="90" t="s">
        <v>147</v>
      </c>
      <c r="D14" s="49">
        <v>84.75</v>
      </c>
      <c r="E14" s="50" t="s">
        <v>242</v>
      </c>
      <c r="F14" s="115" t="s">
        <v>259</v>
      </c>
      <c r="G14" s="109">
        <v>14</v>
      </c>
      <c r="H14" s="52" t="s">
        <v>260</v>
      </c>
      <c r="I14" s="112" t="s">
        <v>261</v>
      </c>
      <c r="J14" s="116">
        <v>60</v>
      </c>
      <c r="K14" s="117">
        <v>63</v>
      </c>
      <c r="L14" s="118">
        <v>65</v>
      </c>
      <c r="M14" s="116">
        <v>80</v>
      </c>
      <c r="N14" s="117">
        <v>85</v>
      </c>
      <c r="O14" s="119">
        <v>87</v>
      </c>
      <c r="P14" s="104">
        <f t="shared" si="0"/>
        <v>65</v>
      </c>
      <c r="Q14" s="53">
        <f t="shared" si="1"/>
        <v>87</v>
      </c>
      <c r="R14" s="53">
        <f t="shared" si="2"/>
        <v>152</v>
      </c>
      <c r="S14" s="54">
        <f t="shared" si="6"/>
        <v>171.59808537704339</v>
      </c>
      <c r="T14" s="54">
        <f t="shared" si="3"/>
        <v>183.95314752419051</v>
      </c>
      <c r="U14" s="51"/>
      <c r="V14" s="50" t="s">
        <v>18</v>
      </c>
      <c r="W14" s="55">
        <f t="shared" si="7"/>
        <v>1.1289347722173908</v>
      </c>
      <c r="X14" s="30" t="str">
        <f>T5</f>
        <v>2026-04-11</v>
      </c>
      <c r="Y14" s="1" t="str">
        <f t="shared" si="4"/>
        <v>k</v>
      </c>
      <c r="Z14" s="37">
        <f t="shared" si="5"/>
        <v>35</v>
      </c>
      <c r="AA14" s="38">
        <f t="shared" si="9"/>
        <v>1</v>
      </c>
      <c r="AB14" s="8">
        <f>IF(AA14=1,LOOKUP(Z14,'Meltzer-Faber'!A3:A63,'Meltzer-Faber'!B3:B63))</f>
        <v>1.0720000000000001</v>
      </c>
      <c r="AC14" s="40">
        <f>IF(AA14=1,LOOKUP(Z14,'Meltzer-Faber'!A3:A63,'Meltzer-Faber'!C3:C63))</f>
        <v>1.0720000000000001</v>
      </c>
      <c r="AD14" s="40">
        <f t="shared" si="8"/>
        <v>1.0720000000000001</v>
      </c>
    </row>
    <row r="15" spans="2:30" s="8" customFormat="1" ht="20.100000000000001" customHeight="1" x14ac:dyDescent="0.2">
      <c r="B15" s="99" t="s">
        <v>262</v>
      </c>
      <c r="C15" s="90" t="s">
        <v>246</v>
      </c>
      <c r="D15" s="49">
        <v>68.510000000000005</v>
      </c>
      <c r="E15" s="50" t="s">
        <v>263</v>
      </c>
      <c r="F15" s="115" t="s">
        <v>264</v>
      </c>
      <c r="G15" s="109">
        <v>1</v>
      </c>
      <c r="H15" s="52" t="s">
        <v>265</v>
      </c>
      <c r="I15" s="112" t="s">
        <v>68</v>
      </c>
      <c r="J15" s="116">
        <v>63</v>
      </c>
      <c r="K15" s="117">
        <v>64</v>
      </c>
      <c r="L15" s="118">
        <v>65</v>
      </c>
      <c r="M15" s="116">
        <v>70</v>
      </c>
      <c r="N15" s="117">
        <v>73</v>
      </c>
      <c r="O15" s="119">
        <v>75</v>
      </c>
      <c r="P15" s="104">
        <f t="shared" si="0"/>
        <v>65</v>
      </c>
      <c r="Q15" s="53">
        <f t="shared" si="1"/>
        <v>75</v>
      </c>
      <c r="R15" s="53">
        <f t="shared" si="2"/>
        <v>140</v>
      </c>
      <c r="S15" s="54">
        <f t="shared" si="6"/>
        <v>175.03805312039199</v>
      </c>
      <c r="T15" s="54">
        <f t="shared" si="3"/>
        <v>204.79452215085863</v>
      </c>
      <c r="U15" s="51"/>
      <c r="V15" s="50"/>
      <c r="W15" s="55">
        <f t="shared" si="7"/>
        <v>1.2502718080027999</v>
      </c>
      <c r="X15" s="30" t="str">
        <f>T5</f>
        <v>2026-04-11</v>
      </c>
      <c r="Y15" s="1" t="str">
        <f t="shared" si="4"/>
        <v>k</v>
      </c>
      <c r="Z15" s="37">
        <f t="shared" si="5"/>
        <v>42</v>
      </c>
      <c r="AA15" s="38">
        <f t="shared" si="9"/>
        <v>1</v>
      </c>
      <c r="AB15" s="8">
        <f>IF(AA15=1,LOOKUP(Z15,'Meltzer-Faber'!A3:A63,'Meltzer-Faber'!B3:B63))</f>
        <v>1.1619999999999999</v>
      </c>
      <c r="AC15" s="40">
        <f>IF(AA15=1,LOOKUP(Z15,'Meltzer-Faber'!A3:A63,'Meltzer-Faber'!C3:C63))</f>
        <v>1.17</v>
      </c>
      <c r="AD15" s="40">
        <f t="shared" si="8"/>
        <v>1.17</v>
      </c>
    </row>
    <row r="16" spans="2:30" s="8" customFormat="1" ht="20.100000000000001" customHeight="1" x14ac:dyDescent="0.2">
      <c r="B16" s="99" t="s">
        <v>266</v>
      </c>
      <c r="C16" s="90" t="s">
        <v>246</v>
      </c>
      <c r="D16" s="49">
        <v>64.27</v>
      </c>
      <c r="E16" s="50" t="s">
        <v>263</v>
      </c>
      <c r="F16" s="115" t="s">
        <v>267</v>
      </c>
      <c r="G16" s="109">
        <v>2</v>
      </c>
      <c r="H16" s="113" t="s">
        <v>268</v>
      </c>
      <c r="I16" s="112" t="s">
        <v>161</v>
      </c>
      <c r="J16" s="116">
        <v>38</v>
      </c>
      <c r="K16" s="117">
        <v>-41</v>
      </c>
      <c r="L16" s="118">
        <v>41</v>
      </c>
      <c r="M16" s="116">
        <v>57</v>
      </c>
      <c r="N16" s="117">
        <v>-61</v>
      </c>
      <c r="O16" s="119">
        <v>-65</v>
      </c>
      <c r="P16" s="104">
        <f t="shared" si="0"/>
        <v>41</v>
      </c>
      <c r="Q16" s="53">
        <f t="shared" si="1"/>
        <v>57</v>
      </c>
      <c r="R16" s="53">
        <f t="shared" si="2"/>
        <v>98</v>
      </c>
      <c r="S16" s="54">
        <f t="shared" si="6"/>
        <v>127.10678863624351</v>
      </c>
      <c r="T16" s="54">
        <f t="shared" si="3"/>
        <v>148.7149427044049</v>
      </c>
      <c r="U16" s="51"/>
      <c r="V16" s="50"/>
      <c r="W16" s="55">
        <f t="shared" si="7"/>
        <v>1.2970080473086072</v>
      </c>
      <c r="X16" s="30" t="str">
        <f>T5</f>
        <v>2026-04-11</v>
      </c>
      <c r="Y16" s="1" t="str">
        <f t="shared" si="4"/>
        <v>k</v>
      </c>
      <c r="Z16" s="37">
        <f t="shared" si="5"/>
        <v>42</v>
      </c>
      <c r="AA16" s="38">
        <f t="shared" si="9"/>
        <v>1</v>
      </c>
      <c r="AB16" s="8">
        <f>IF(AA16=1,LOOKUP(Z16,'Meltzer-Faber'!A3:A63,'Meltzer-Faber'!B3:B63))</f>
        <v>1.1619999999999999</v>
      </c>
      <c r="AC16" s="40">
        <f>IF(AA16=1,LOOKUP(Z16,'Meltzer-Faber'!A3:A63,'Meltzer-Faber'!C3:C63))</f>
        <v>1.17</v>
      </c>
      <c r="AD16" s="40">
        <f t="shared" si="8"/>
        <v>1.17</v>
      </c>
    </row>
    <row r="17" spans="2:30" s="8" customFormat="1" ht="20.100000000000001" customHeight="1" x14ac:dyDescent="0.2">
      <c r="B17" s="99" t="s">
        <v>269</v>
      </c>
      <c r="C17" s="90" t="s">
        <v>246</v>
      </c>
      <c r="D17" s="49">
        <v>67.63</v>
      </c>
      <c r="E17" s="50" t="s">
        <v>263</v>
      </c>
      <c r="F17" s="115" t="s">
        <v>270</v>
      </c>
      <c r="G17" s="109">
        <v>3</v>
      </c>
      <c r="H17" s="113" t="s">
        <v>271</v>
      </c>
      <c r="I17" s="112" t="s">
        <v>261</v>
      </c>
      <c r="J17" s="116">
        <v>60</v>
      </c>
      <c r="K17" s="117">
        <v>64</v>
      </c>
      <c r="L17" s="118">
        <v>68</v>
      </c>
      <c r="M17" s="116">
        <v>80</v>
      </c>
      <c r="N17" s="117">
        <v>85</v>
      </c>
      <c r="O17" s="119">
        <v>90</v>
      </c>
      <c r="P17" s="104">
        <f t="shared" si="0"/>
        <v>68</v>
      </c>
      <c r="Q17" s="53">
        <f t="shared" si="1"/>
        <v>90</v>
      </c>
      <c r="R17" s="53">
        <f t="shared" si="2"/>
        <v>158</v>
      </c>
      <c r="S17" s="54">
        <f t="shared" si="6"/>
        <v>198.97063063825951</v>
      </c>
      <c r="T17" s="54">
        <f t="shared" si="3"/>
        <v>239.75960991910273</v>
      </c>
      <c r="U17" s="51"/>
      <c r="V17" s="50"/>
      <c r="W17" s="55">
        <f t="shared" si="7"/>
        <v>1.2593077888497437</v>
      </c>
      <c r="X17" s="30" t="str">
        <f>T5</f>
        <v>2026-04-11</v>
      </c>
      <c r="Y17" s="1" t="str">
        <f t="shared" si="4"/>
        <v>k</v>
      </c>
      <c r="Z17" s="37">
        <f t="shared" si="5"/>
        <v>44</v>
      </c>
      <c r="AA17" s="38">
        <f t="shared" si="9"/>
        <v>1</v>
      </c>
      <c r="AB17" s="8">
        <f>IF(AA17=1,LOOKUP(Z17,'Meltzer-Faber'!A3:A63,'Meltzer-Faber'!B3:B63))</f>
        <v>1.1890000000000001</v>
      </c>
      <c r="AC17" s="40">
        <f>IF(AA17=1,LOOKUP(Z17,'Meltzer-Faber'!A3:A63,'Meltzer-Faber'!C3:C63))</f>
        <v>1.2050000000000001</v>
      </c>
      <c r="AD17" s="40">
        <f t="shared" si="8"/>
        <v>1.2050000000000001</v>
      </c>
    </row>
    <row r="18" spans="2:30" s="8" customFormat="1" ht="20.100000000000001" customHeight="1" x14ac:dyDescent="0.2">
      <c r="B18" s="99" t="s">
        <v>272</v>
      </c>
      <c r="C18" s="90" t="s">
        <v>135</v>
      </c>
      <c r="D18" s="49">
        <v>75.77</v>
      </c>
      <c r="E18" s="50" t="s">
        <v>263</v>
      </c>
      <c r="F18" s="115" t="s">
        <v>273</v>
      </c>
      <c r="G18" s="109">
        <v>5</v>
      </c>
      <c r="H18" s="114" t="s">
        <v>274</v>
      </c>
      <c r="I18" s="112" t="s">
        <v>101</v>
      </c>
      <c r="J18" s="116">
        <v>53</v>
      </c>
      <c r="K18" s="117">
        <v>57</v>
      </c>
      <c r="L18" s="118">
        <v>-60</v>
      </c>
      <c r="M18" s="116">
        <v>70</v>
      </c>
      <c r="N18" s="117">
        <v>75</v>
      </c>
      <c r="O18" s="119">
        <v>78</v>
      </c>
      <c r="P18" s="104">
        <f t="shared" si="0"/>
        <v>57</v>
      </c>
      <c r="Q18" s="53">
        <f t="shared" si="1"/>
        <v>78</v>
      </c>
      <c r="R18" s="53">
        <f t="shared" si="2"/>
        <v>135</v>
      </c>
      <c r="S18" s="54">
        <f t="shared" si="6"/>
        <v>160.20326769528825</v>
      </c>
      <c r="T18" s="54">
        <f t="shared" si="3"/>
        <v>193.04493757282236</v>
      </c>
      <c r="U18" s="51"/>
      <c r="V18" s="50" t="s">
        <v>18</v>
      </c>
      <c r="W18" s="55">
        <f t="shared" si="7"/>
        <v>1.18669087181695</v>
      </c>
      <c r="X18" s="30" t="str">
        <f>T5</f>
        <v>2026-04-11</v>
      </c>
      <c r="Y18" s="1" t="str">
        <f t="shared" si="4"/>
        <v>k</v>
      </c>
      <c r="Z18" s="37">
        <f t="shared" si="5"/>
        <v>44</v>
      </c>
      <c r="AA18" s="38">
        <f t="shared" si="9"/>
        <v>1</v>
      </c>
      <c r="AB18" s="8">
        <f>IF(AA18=1,LOOKUP(Z18,'Meltzer-Faber'!A3:A63,'Meltzer-Faber'!B3:B63))</f>
        <v>1.1890000000000001</v>
      </c>
      <c r="AC18" s="40">
        <f>IF(AA18=1,LOOKUP(Z18,'Meltzer-Faber'!A3:A63,'Meltzer-Faber'!C3:C63))</f>
        <v>1.2050000000000001</v>
      </c>
      <c r="AD18" s="40">
        <f t="shared" si="8"/>
        <v>1.2050000000000001</v>
      </c>
    </row>
    <row r="19" spans="2:30" s="8" customFormat="1" ht="20.100000000000001" customHeight="1" x14ac:dyDescent="0.2">
      <c r="B19" s="99" t="s">
        <v>275</v>
      </c>
      <c r="C19" s="90" t="s">
        <v>135</v>
      </c>
      <c r="D19" s="49">
        <v>74.150000000000006</v>
      </c>
      <c r="E19" s="50" t="s">
        <v>263</v>
      </c>
      <c r="F19" s="115" t="s">
        <v>276</v>
      </c>
      <c r="G19" s="109">
        <v>6</v>
      </c>
      <c r="H19" s="114" t="s">
        <v>277</v>
      </c>
      <c r="I19" s="112" t="s">
        <v>101</v>
      </c>
      <c r="J19" s="116">
        <v>62</v>
      </c>
      <c r="K19" s="117">
        <v>65</v>
      </c>
      <c r="L19" s="118">
        <v>68</v>
      </c>
      <c r="M19" s="116">
        <v>83</v>
      </c>
      <c r="N19" s="117">
        <v>87</v>
      </c>
      <c r="O19" s="119">
        <v>-88</v>
      </c>
      <c r="P19" s="104">
        <f t="shared" si="0"/>
        <v>68</v>
      </c>
      <c r="Q19" s="53">
        <f t="shared" si="1"/>
        <v>87</v>
      </c>
      <c r="R19" s="53">
        <f t="shared" si="2"/>
        <v>155</v>
      </c>
      <c r="S19" s="54">
        <f t="shared" si="6"/>
        <v>185.89991673582165</v>
      </c>
      <c r="T19" s="54">
        <f t="shared" si="3"/>
        <v>220.6632011654203</v>
      </c>
      <c r="U19" s="51"/>
      <c r="V19" s="50"/>
      <c r="W19" s="55">
        <f t="shared" si="7"/>
        <v>1.1993543015214301</v>
      </c>
      <c r="X19" s="30" t="str">
        <f>T5</f>
        <v>2026-04-11</v>
      </c>
      <c r="Y19" s="1" t="str">
        <f t="shared" si="4"/>
        <v>k</v>
      </c>
      <c r="Z19" s="37">
        <f t="shared" si="5"/>
        <v>43</v>
      </c>
      <c r="AA19" s="38">
        <f t="shared" si="9"/>
        <v>1</v>
      </c>
      <c r="AB19" s="8">
        <f>IF(AA19=1,LOOKUP(Z19,'Meltzer-Faber'!A3:A63,'Meltzer-Faber'!B3:B63))</f>
        <v>1.1759999999999999</v>
      </c>
      <c r="AC19" s="40">
        <f>IF(AA19=1,LOOKUP(Z19,'Meltzer-Faber'!A3:A63,'Meltzer-Faber'!C3:C63))</f>
        <v>1.1870000000000001</v>
      </c>
      <c r="AD19" s="40">
        <f t="shared" si="8"/>
        <v>1.1870000000000001</v>
      </c>
    </row>
    <row r="20" spans="2:30" s="8" customFormat="1" ht="20.100000000000001" customHeight="1" x14ac:dyDescent="0.2">
      <c r="B20" s="99" t="s">
        <v>278</v>
      </c>
      <c r="C20" s="90" t="s">
        <v>135</v>
      </c>
      <c r="D20" s="49">
        <v>72.27</v>
      </c>
      <c r="E20" s="50" t="s">
        <v>263</v>
      </c>
      <c r="F20" s="115" t="s">
        <v>279</v>
      </c>
      <c r="G20" s="109">
        <v>4</v>
      </c>
      <c r="H20" s="114" t="s">
        <v>280</v>
      </c>
      <c r="I20" s="112" t="s">
        <v>168</v>
      </c>
      <c r="J20" s="116">
        <v>37</v>
      </c>
      <c r="K20" s="117">
        <v>40</v>
      </c>
      <c r="L20" s="118">
        <v>-43</v>
      </c>
      <c r="M20" s="116">
        <v>54</v>
      </c>
      <c r="N20" s="117">
        <v>-57</v>
      </c>
      <c r="O20" s="119">
        <v>58</v>
      </c>
      <c r="P20" s="104">
        <f t="shared" si="0"/>
        <v>40</v>
      </c>
      <c r="Q20" s="53">
        <f t="shared" si="1"/>
        <v>58</v>
      </c>
      <c r="R20" s="53">
        <f t="shared" si="2"/>
        <v>98</v>
      </c>
      <c r="S20" s="54">
        <f t="shared" si="6"/>
        <v>119.07801303560277</v>
      </c>
      <c r="T20" s="54">
        <f t="shared" si="3"/>
        <v>141.3456014732605</v>
      </c>
      <c r="U20" s="51"/>
      <c r="V20" s="50"/>
      <c r="W20" s="55">
        <f t="shared" si="7"/>
        <v>1.2150817656694159</v>
      </c>
      <c r="X20" s="30" t="str">
        <f>T5</f>
        <v>2026-04-11</v>
      </c>
      <c r="Y20" s="1" t="str">
        <f t="shared" si="4"/>
        <v>k</v>
      </c>
      <c r="Z20" s="37">
        <f t="shared" si="5"/>
        <v>43</v>
      </c>
      <c r="AA20" s="38">
        <f t="shared" si="9"/>
        <v>1</v>
      </c>
      <c r="AB20" s="8">
        <f>IF(AA20=1,LOOKUP(Z20,'Meltzer-Faber'!A3:A63,'Meltzer-Faber'!B3:B63))</f>
        <v>1.1759999999999999</v>
      </c>
      <c r="AC20" s="40">
        <f>IF(AA20=1,LOOKUP(Z20,'Meltzer-Faber'!A3:A63,'Meltzer-Faber'!C3:C63))</f>
        <v>1.1870000000000001</v>
      </c>
      <c r="AD20" s="40">
        <f t="shared" si="8"/>
        <v>1.1870000000000001</v>
      </c>
    </row>
    <row r="21" spans="2:30" s="8" customFormat="1" ht="20.100000000000001" customHeight="1" x14ac:dyDescent="0.2">
      <c r="B21" s="99" t="s">
        <v>105</v>
      </c>
      <c r="C21" s="90" t="s">
        <v>147</v>
      </c>
      <c r="D21" s="49">
        <v>78.59</v>
      </c>
      <c r="E21" s="50" t="s">
        <v>263</v>
      </c>
      <c r="F21" s="87" t="s">
        <v>281</v>
      </c>
      <c r="G21" s="109">
        <v>7</v>
      </c>
      <c r="H21" s="52" t="s">
        <v>112</v>
      </c>
      <c r="I21" s="112" t="s">
        <v>168</v>
      </c>
      <c r="J21" s="116">
        <v>32</v>
      </c>
      <c r="K21" s="117">
        <v>35</v>
      </c>
      <c r="L21" s="118">
        <v>38</v>
      </c>
      <c r="M21" s="116">
        <v>-50</v>
      </c>
      <c r="N21" s="117">
        <v>50</v>
      </c>
      <c r="O21" s="119">
        <v>53</v>
      </c>
      <c r="P21" s="104">
        <f t="shared" si="0"/>
        <v>38</v>
      </c>
      <c r="Q21" s="53">
        <f t="shared" si="1"/>
        <v>53</v>
      </c>
      <c r="R21" s="53">
        <f t="shared" si="2"/>
        <v>91</v>
      </c>
      <c r="S21" s="54">
        <f t="shared" si="6"/>
        <v>106.14512688719371</v>
      </c>
      <c r="T21" s="54">
        <f t="shared" si="3"/>
        <v>125.99426561509894</v>
      </c>
      <c r="U21" s="51"/>
      <c r="V21" s="50"/>
      <c r="W21" s="55">
        <f t="shared" si="7"/>
        <v>1.1664299657933375</v>
      </c>
      <c r="X21" s="30" t="str">
        <f>T5</f>
        <v>2026-04-11</v>
      </c>
      <c r="Y21" s="1" t="str">
        <f t="shared" si="4"/>
        <v>k</v>
      </c>
      <c r="Z21" s="37">
        <f t="shared" si="5"/>
        <v>43</v>
      </c>
      <c r="AA21" s="38">
        <f t="shared" si="9"/>
        <v>1</v>
      </c>
      <c r="AB21" s="8">
        <f>IF(AA21=1,LOOKUP(Z21,'Meltzer-Faber'!A3:A63,'Meltzer-Faber'!B3:B63))</f>
        <v>1.1759999999999999</v>
      </c>
      <c r="AC21" s="40">
        <f>IF(AA21=1,LOOKUP(Z21,'Meltzer-Faber'!A3:A63,'Meltzer-Faber'!C3:C63))</f>
        <v>1.1870000000000001</v>
      </c>
      <c r="AD21" s="40">
        <f t="shared" si="8"/>
        <v>1.1870000000000001</v>
      </c>
    </row>
    <row r="22" spans="2:30" s="8" customFormat="1" ht="20.100000000000001" customHeight="1" x14ac:dyDescent="0.2">
      <c r="B22" s="99" t="s">
        <v>282</v>
      </c>
      <c r="C22" s="90" t="s">
        <v>151</v>
      </c>
      <c r="D22" s="49">
        <v>106.13</v>
      </c>
      <c r="E22" s="50" t="s">
        <v>263</v>
      </c>
      <c r="F22" s="87" t="s">
        <v>283</v>
      </c>
      <c r="G22" s="109">
        <v>8</v>
      </c>
      <c r="H22" s="52" t="s">
        <v>284</v>
      </c>
      <c r="I22" s="112" t="s">
        <v>133</v>
      </c>
      <c r="J22" s="116">
        <v>30</v>
      </c>
      <c r="K22" s="117">
        <v>32</v>
      </c>
      <c r="L22" s="118">
        <v>34</v>
      </c>
      <c r="M22" s="116">
        <v>41</v>
      </c>
      <c r="N22" s="117">
        <v>45</v>
      </c>
      <c r="O22" s="119">
        <v>-47</v>
      </c>
      <c r="P22" s="104">
        <f t="shared" si="0"/>
        <v>34</v>
      </c>
      <c r="Q22" s="53">
        <f t="shared" si="1"/>
        <v>45</v>
      </c>
      <c r="R22" s="53">
        <f t="shared" si="2"/>
        <v>79</v>
      </c>
      <c r="S22" s="54">
        <f t="shared" si="6"/>
        <v>82.799211841534472</v>
      </c>
      <c r="T22" s="54">
        <f t="shared" si="3"/>
        <v>94.225503075666225</v>
      </c>
      <c r="U22" s="51"/>
      <c r="V22" s="50"/>
      <c r="W22" s="55">
        <f t="shared" si="7"/>
        <v>1.0480912891333478</v>
      </c>
      <c r="X22" s="30" t="str">
        <f>T5</f>
        <v>2026-04-11</v>
      </c>
      <c r="Y22" s="1" t="str">
        <f t="shared" si="4"/>
        <v>k</v>
      </c>
      <c r="Z22" s="37">
        <f t="shared" si="5"/>
        <v>40</v>
      </c>
      <c r="AA22" s="38">
        <f t="shared" si="9"/>
        <v>1</v>
      </c>
      <c r="AB22" s="8">
        <f>IF(AA22=1,LOOKUP(Z22,'Meltzer-Faber'!A3:A63,'Meltzer-Faber'!B3:B63))</f>
        <v>1.135</v>
      </c>
      <c r="AC22" s="40">
        <f>IF(AA22=1,LOOKUP(Z22,'Meltzer-Faber'!A3:A63,'Meltzer-Faber'!C3:C63))</f>
        <v>1.1379999999999999</v>
      </c>
      <c r="AD22" s="40">
        <f t="shared" si="8"/>
        <v>1.1379999999999999</v>
      </c>
    </row>
    <row r="23" spans="2:30" s="8" customFormat="1" ht="20.100000000000001" customHeight="1" x14ac:dyDescent="0.2">
      <c r="B23" s="99"/>
      <c r="C23" s="90"/>
      <c r="D23" s="49"/>
      <c r="E23" s="50"/>
      <c r="F23" s="87"/>
      <c r="G23" s="109"/>
      <c r="H23" s="52"/>
      <c r="I23" s="112"/>
      <c r="J23" s="116"/>
      <c r="K23" s="117"/>
      <c r="L23" s="118"/>
      <c r="M23" s="116"/>
      <c r="N23" s="117"/>
      <c r="O23" s="119"/>
      <c r="P23" s="104">
        <f t="shared" si="0"/>
        <v>0</v>
      </c>
      <c r="Q23" s="53">
        <f t="shared" si="1"/>
        <v>0</v>
      </c>
      <c r="R23" s="53">
        <f t="shared" si="2"/>
        <v>0</v>
      </c>
      <c r="S23" s="54" t="str">
        <f t="shared" si="6"/>
        <v/>
      </c>
      <c r="T23" s="54" t="str">
        <f t="shared" si="3"/>
        <v/>
      </c>
      <c r="U23" s="51"/>
      <c r="V23" s="50"/>
      <c r="W23" s="55" t="str">
        <f t="shared" si="7"/>
        <v/>
      </c>
      <c r="X23" s="30" t="str">
        <f>T5</f>
        <v>2026-04-11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.100000000000001" customHeight="1" x14ac:dyDescent="0.2">
      <c r="B24" s="100"/>
      <c r="C24" s="91"/>
      <c r="D24" s="56"/>
      <c r="E24" s="57"/>
      <c r="F24" s="88"/>
      <c r="G24" s="58"/>
      <c r="H24" s="59"/>
      <c r="I24" s="59"/>
      <c r="J24" s="116"/>
      <c r="K24" s="117"/>
      <c r="L24" s="118"/>
      <c r="M24" s="116"/>
      <c r="N24" s="117"/>
      <c r="O24" s="119"/>
      <c r="P24" s="105">
        <f t="shared" si="0"/>
        <v>0</v>
      </c>
      <c r="Q24" s="60">
        <f t="shared" si="1"/>
        <v>0</v>
      </c>
      <c r="R24" s="60">
        <f t="shared" si="2"/>
        <v>0</v>
      </c>
      <c r="S24" s="61" t="str">
        <f t="shared" si="6"/>
        <v/>
      </c>
      <c r="T24" s="61" t="str">
        <f t="shared" si="3"/>
        <v/>
      </c>
      <c r="U24" s="58"/>
      <c r="V24" s="57"/>
      <c r="W24" s="82" t="str">
        <f t="shared" si="7"/>
        <v/>
      </c>
      <c r="X24" s="30" t="str">
        <f>T5</f>
        <v>2026-04-11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8.95" customHeight="1" x14ac:dyDescent="0.2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2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.1" customHeight="1" x14ac:dyDescent="0.25">
      <c r="B27" s="138" t="s">
        <v>41</v>
      </c>
      <c r="C27" s="138"/>
      <c r="D27" s="84" t="s">
        <v>40</v>
      </c>
      <c r="E27" s="138" t="s">
        <v>6</v>
      </c>
      <c r="F27" s="138"/>
      <c r="G27" s="138"/>
      <c r="H27" s="84" t="s">
        <v>50</v>
      </c>
      <c r="I27" s="24"/>
      <c r="J27" s="138" t="s">
        <v>41</v>
      </c>
      <c r="K27" s="138"/>
      <c r="L27" s="138"/>
      <c r="M27" s="85" t="s">
        <v>40</v>
      </c>
      <c r="N27" s="155" t="s">
        <v>6</v>
      </c>
      <c r="O27" s="155"/>
      <c r="P27" s="155"/>
      <c r="Q27" s="155"/>
      <c r="R27" s="155" t="s">
        <v>50</v>
      </c>
      <c r="S27" s="155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.100000000000001" customHeight="1" x14ac:dyDescent="0.25">
      <c r="B28" s="147" t="s">
        <v>47</v>
      </c>
      <c r="C28" s="148"/>
      <c r="D28" s="120" t="s">
        <v>104</v>
      </c>
      <c r="E28" s="139" t="s">
        <v>111</v>
      </c>
      <c r="F28" s="140"/>
      <c r="G28" s="141"/>
      <c r="H28" s="83" t="s">
        <v>118</v>
      </c>
      <c r="I28" s="4"/>
      <c r="J28" s="147" t="s">
        <v>42</v>
      </c>
      <c r="K28" s="148"/>
      <c r="L28" s="148"/>
      <c r="M28" s="120"/>
      <c r="N28" s="123"/>
      <c r="O28" s="123"/>
      <c r="P28" s="123"/>
      <c r="Q28" s="123"/>
      <c r="R28" s="123"/>
      <c r="S28" s="124"/>
      <c r="AA28" s="1"/>
      <c r="AC28" s="39"/>
      <c r="AD28" s="39"/>
    </row>
    <row r="29" spans="2:30" s="5" customFormat="1" ht="21" customHeight="1" x14ac:dyDescent="0.25">
      <c r="B29" s="146" t="s">
        <v>43</v>
      </c>
      <c r="C29" s="133"/>
      <c r="D29" s="121"/>
      <c r="E29" s="130"/>
      <c r="F29" s="131"/>
      <c r="G29" s="132"/>
      <c r="H29" s="71"/>
      <c r="I29" s="4"/>
      <c r="J29" s="146" t="s">
        <v>45</v>
      </c>
      <c r="K29" s="133"/>
      <c r="L29" s="133"/>
      <c r="M29" s="121"/>
      <c r="N29" s="125"/>
      <c r="O29" s="125"/>
      <c r="P29" s="125"/>
      <c r="Q29" s="125"/>
      <c r="R29" s="125"/>
      <c r="S29" s="126"/>
      <c r="AC29" s="39"/>
      <c r="AD29" s="39"/>
    </row>
    <row r="30" spans="2:30" s="5" customFormat="1" ht="18.95" customHeight="1" x14ac:dyDescent="0.25">
      <c r="B30" s="146" t="s">
        <v>43</v>
      </c>
      <c r="C30" s="133"/>
      <c r="D30" s="121"/>
      <c r="E30" s="130"/>
      <c r="F30" s="131"/>
      <c r="G30" s="132"/>
      <c r="H30" s="71"/>
      <c r="I30" s="4"/>
      <c r="J30" s="146" t="s">
        <v>44</v>
      </c>
      <c r="K30" s="133"/>
      <c r="L30" s="133"/>
      <c r="M30" s="121"/>
      <c r="N30" s="125"/>
      <c r="O30" s="125"/>
      <c r="P30" s="125"/>
      <c r="Q30" s="125"/>
      <c r="R30" s="125"/>
      <c r="S30" s="126"/>
      <c r="AC30" s="39"/>
      <c r="AD30" s="39"/>
    </row>
    <row r="31" spans="2:30" s="5" customFormat="1" ht="21" customHeight="1" x14ac:dyDescent="0.25">
      <c r="B31" s="146" t="s">
        <v>43</v>
      </c>
      <c r="C31" s="133"/>
      <c r="D31" s="121"/>
      <c r="E31" s="130"/>
      <c r="F31" s="131"/>
      <c r="G31" s="132"/>
      <c r="H31" s="71"/>
      <c r="I31" s="4"/>
      <c r="J31" s="146" t="s">
        <v>52</v>
      </c>
      <c r="K31" s="133"/>
      <c r="L31" s="133"/>
      <c r="M31" s="120" t="s">
        <v>104</v>
      </c>
      <c r="N31" s="127" t="s">
        <v>111</v>
      </c>
      <c r="O31" s="127"/>
      <c r="P31" s="127"/>
      <c r="Q31" s="127"/>
      <c r="R31" s="127" t="s">
        <v>118</v>
      </c>
      <c r="S31" s="128"/>
      <c r="Y31" s="5" t="s">
        <v>18</v>
      </c>
      <c r="AC31" s="39"/>
      <c r="AD31" s="39"/>
    </row>
    <row r="32" spans="2:30" s="5" customFormat="1" ht="20.100000000000001" customHeight="1" x14ac:dyDescent="0.25">
      <c r="B32" s="146" t="s">
        <v>43</v>
      </c>
      <c r="C32" s="133"/>
      <c r="D32" s="121"/>
      <c r="E32" s="130"/>
      <c r="F32" s="131"/>
      <c r="G32" s="132"/>
      <c r="H32" s="71"/>
      <c r="I32" s="4"/>
      <c r="J32" s="146"/>
      <c r="K32" s="133"/>
      <c r="L32" s="133"/>
      <c r="M32" s="121"/>
      <c r="N32" s="125"/>
      <c r="O32" s="125"/>
      <c r="P32" s="125"/>
      <c r="Q32" s="125"/>
      <c r="R32" s="125"/>
      <c r="S32" s="126"/>
      <c r="AC32" s="39"/>
      <c r="AD32" s="39"/>
    </row>
    <row r="33" spans="2:22" ht="18.95" customHeight="1" x14ac:dyDescent="0.2">
      <c r="B33" s="146" t="s">
        <v>43</v>
      </c>
      <c r="C33" s="133"/>
      <c r="D33" s="121"/>
      <c r="E33" s="133"/>
      <c r="F33" s="133"/>
      <c r="G33" s="133"/>
      <c r="H33" s="71"/>
      <c r="I33" s="3"/>
      <c r="J33" s="146"/>
      <c r="K33" s="133"/>
      <c r="L33" s="133"/>
      <c r="M33" s="121"/>
      <c r="N33" s="125"/>
      <c r="O33" s="125"/>
      <c r="P33" s="125"/>
      <c r="Q33" s="125"/>
      <c r="R33" s="125"/>
      <c r="S33" s="126"/>
      <c r="T33" s="3"/>
      <c r="U33" s="3"/>
      <c r="V33" s="3"/>
    </row>
    <row r="34" spans="2:22" ht="20.100000000000001" customHeight="1" x14ac:dyDescent="0.2">
      <c r="B34" s="146" t="s">
        <v>46</v>
      </c>
      <c r="C34" s="133"/>
      <c r="D34" s="121"/>
      <c r="E34" s="133"/>
      <c r="F34" s="133"/>
      <c r="G34" s="133"/>
      <c r="H34" s="71"/>
      <c r="I34" s="3"/>
      <c r="J34" s="146"/>
      <c r="K34" s="133"/>
      <c r="L34" s="133"/>
      <c r="M34" s="121"/>
      <c r="N34" s="125"/>
      <c r="O34" s="125"/>
      <c r="P34" s="125"/>
      <c r="Q34" s="125"/>
      <c r="R34" s="125"/>
      <c r="S34" s="126"/>
      <c r="T34" s="3"/>
      <c r="U34" s="3"/>
      <c r="V34" s="3"/>
    </row>
    <row r="35" spans="2:22" ht="20.100000000000001" customHeight="1" x14ac:dyDescent="0.2">
      <c r="B35" s="142"/>
      <c r="C35" s="134"/>
      <c r="D35" s="122"/>
      <c r="E35" s="134"/>
      <c r="F35" s="134"/>
      <c r="G35" s="134"/>
      <c r="H35" s="72"/>
      <c r="I35" s="3"/>
      <c r="J35" s="142"/>
      <c r="K35" s="134"/>
      <c r="L35" s="134"/>
      <c r="M35" s="122"/>
      <c r="N35" s="127"/>
      <c r="O35" s="127"/>
      <c r="P35" s="127"/>
      <c r="Q35" s="127"/>
      <c r="R35" s="127"/>
      <c r="S35" s="128"/>
      <c r="T35" s="3"/>
      <c r="U35" s="3"/>
      <c r="V35" s="3"/>
    </row>
    <row r="36" spans="2:22" ht="18.95" customHeight="1" x14ac:dyDescent="0.2">
      <c r="B36" s="156"/>
      <c r="C36" s="156"/>
      <c r="D36" s="129"/>
      <c r="E36" s="129"/>
      <c r="F36" s="129"/>
      <c r="G36" s="129"/>
      <c r="H36" s="129"/>
      <c r="I36" s="3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3"/>
      <c r="U36" s="3"/>
      <c r="V36" s="3"/>
    </row>
    <row r="37" spans="2:22" ht="18" customHeight="1" x14ac:dyDescent="0.2">
      <c r="B37" s="143" t="s">
        <v>49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"/>
      <c r="U37" s="3"/>
      <c r="V37" s="3"/>
    </row>
    <row r="38" spans="2:22" ht="18" customHeight="1" x14ac:dyDescent="0.2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3"/>
      <c r="V38" s="3"/>
    </row>
    <row r="39" spans="2:22" ht="15" x14ac:dyDescent="0.25">
      <c r="B39" s="1"/>
      <c r="D39" s="70"/>
      <c r="E39" s="70"/>
      <c r="F39" s="70"/>
      <c r="G39" s="70"/>
      <c r="H39" s="2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2:22" ht="15" x14ac:dyDescent="0.25">
      <c r="B40" s="23"/>
      <c r="C40" s="23"/>
      <c r="D40" s="15"/>
      <c r="E40" s="16"/>
      <c r="F40" s="16"/>
      <c r="G40" s="17"/>
      <c r="H40" s="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2" spans="2:22" x14ac:dyDescent="0.2">
      <c r="E42" s="129"/>
      <c r="F42" s="129"/>
    </row>
  </sheetData>
  <mergeCells count="60">
    <mergeCell ref="O36:S36"/>
    <mergeCell ref="B37:S37"/>
    <mergeCell ref="B38:S38"/>
    <mergeCell ref="E42:F42"/>
    <mergeCell ref="B35:C35"/>
    <mergeCell ref="E35:G35"/>
    <mergeCell ref="J35:L35"/>
    <mergeCell ref="N35:Q35"/>
    <mergeCell ref="R35:S35"/>
    <mergeCell ref="B36:C36"/>
    <mergeCell ref="D36:E36"/>
    <mergeCell ref="F36:H36"/>
    <mergeCell ref="J36:L36"/>
    <mergeCell ref="M36:N36"/>
    <mergeCell ref="B33:C33"/>
    <mergeCell ref="E33:G33"/>
    <mergeCell ref="J33:L33"/>
    <mergeCell ref="N33:Q33"/>
    <mergeCell ref="R33:S33"/>
    <mergeCell ref="B34:C34"/>
    <mergeCell ref="E34:G34"/>
    <mergeCell ref="J34:L34"/>
    <mergeCell ref="N34:Q34"/>
    <mergeCell ref="R34:S34"/>
    <mergeCell ref="B31:C31"/>
    <mergeCell ref="E31:G31"/>
    <mergeCell ref="J31:L31"/>
    <mergeCell ref="N31:Q31"/>
    <mergeCell ref="R31:S31"/>
    <mergeCell ref="B32:C32"/>
    <mergeCell ref="E32:G32"/>
    <mergeCell ref="J32:L32"/>
    <mergeCell ref="N32:Q32"/>
    <mergeCell ref="R32:S32"/>
    <mergeCell ref="B29:C29"/>
    <mergeCell ref="E29:G29"/>
    <mergeCell ref="J29:L29"/>
    <mergeCell ref="N29:Q29"/>
    <mergeCell ref="R29:S29"/>
    <mergeCell ref="B30:C30"/>
    <mergeCell ref="E30:G30"/>
    <mergeCell ref="J30:L30"/>
    <mergeCell ref="N30:Q30"/>
    <mergeCell ref="R30:S30"/>
    <mergeCell ref="B27:C27"/>
    <mergeCell ref="E27:G27"/>
    <mergeCell ref="J27:L27"/>
    <mergeCell ref="N27:Q27"/>
    <mergeCell ref="R27:S27"/>
    <mergeCell ref="B28:C28"/>
    <mergeCell ref="E28:G28"/>
    <mergeCell ref="J28:L28"/>
    <mergeCell ref="N28:Q28"/>
    <mergeCell ref="R28:S28"/>
    <mergeCell ref="H1:R1"/>
    <mergeCell ref="H2:R2"/>
    <mergeCell ref="D5:H5"/>
    <mergeCell ref="J5:M5"/>
    <mergeCell ref="O5:R5"/>
    <mergeCell ref="B7:B8"/>
  </mergeCells>
  <conditionalFormatting sqref="J9:O24">
    <cfRule type="cellIs" dxfId="5" priority="1" stopIfTrue="1" operator="between">
      <formula>1</formula>
      <formula>300</formula>
    </cfRule>
    <cfRule type="cellIs" dxfId="4" priority="2" stopIfTrue="1" operator="lessThanOrEqual">
      <formula>0</formula>
    </cfRule>
  </conditionalFormatting>
  <dataValidations disablePrompts="1" count="4">
    <dataValidation type="list" allowBlank="1" showInputMessage="1" showErrorMessage="1" sqref="D5:H5" xr:uid="{286206A9-5B05-4DA0-88E1-C73BCF1FB69F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28:C35 J28:L35" xr:uid="{6737FF34-625E-458F-A8FA-9BB6B64E8D16}">
      <formula1>"Dommer,Stevnets leder,Jury,Sekretær,Speaker,Teknisk kontrollør, Chief Marshall,Tidtaker"</formula1>
    </dataValidation>
    <dataValidation type="list" allowBlank="1" showInputMessage="1" showErrorMessage="1" errorTitle="Feil_i_kategori" error="Feil verdi i kategori" sqref="E9:E24" xr:uid="{B16116A2-562D-4783-BA7E-4819F711C0B7}">
      <formula1>"UM,JM,SM,UK,JK,SK,M35,M40,M45,M50,M55,M60,M65,M70,M75,M80,M85,M90,K35,K40,K45,K50,K55,K60,K65,K70,K75,K80,K85,K90"</formula1>
    </dataValidation>
    <dataValidation type="list" allowBlank="1" showInputMessage="1" showErrorMessage="1" errorTitle="Feil_i_vektklasse" error="Feil verdi i vektklasse" sqref="C9:C24" xr:uid="{5592FEF7-B0F4-4C71-8284-03AC4F483AC7}">
      <formula1>"44,48,53,56,58,60,63,65,69,71,77,'+77,79,86,'+86,88,94,'+94,110,'+110"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6FB4-8DE5-49AE-8A72-A60587FB7CCA}">
  <sheetPr>
    <pageSetUpPr autoPageBreaks="0" fitToPage="1"/>
  </sheetPr>
  <dimension ref="B1:AD42"/>
  <sheetViews>
    <sheetView showGridLines="0" showRowColHeaders="0" showZeros="0" showOutlineSymbols="0" topLeftCell="A5" zoomScaleNormal="100" zoomScaleSheetLayoutView="75" zoomScalePageLayoutView="120" workbookViewId="0">
      <selection activeCell="N32" sqref="N32:Q32"/>
    </sheetView>
  </sheetViews>
  <sheetFormatPr baseColWidth="10" defaultColWidth="9.140625" defaultRowHeight="12.75" x14ac:dyDescent="0.2"/>
  <cols>
    <col min="1" max="1" width="9.140625" style="3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85546875" style="1" customWidth="1"/>
    <col min="8" max="8" width="27.5703125" style="4" customWidth="1"/>
    <col min="9" max="9" width="21" style="4" customWidth="1"/>
    <col min="10" max="10" width="7.140625" style="1" customWidth="1"/>
    <col min="11" max="11" width="7.140625" style="21" customWidth="1"/>
    <col min="12" max="12" width="7.140625" style="1" customWidth="1"/>
    <col min="13" max="13" width="8.85546875" style="1" customWidth="1"/>
    <col min="14" max="15" width="7.14062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140625" style="3" customWidth="1"/>
    <col min="24" max="26" width="9.140625" style="3" hidden="1" customWidth="1"/>
    <col min="27" max="27" width="7.85546875" style="3" hidden="1" customWidth="1"/>
    <col min="28" max="28" width="9.140625" style="3" hidden="1" customWidth="1"/>
    <col min="29" max="30" width="9.140625" style="2" hidden="1" customWidth="1"/>
    <col min="31" max="16384" width="9.140625" style="3"/>
  </cols>
  <sheetData>
    <row r="1" spans="2:30" ht="53.25" customHeight="1" x14ac:dyDescent="0.8">
      <c r="H1" s="149" t="s">
        <v>48</v>
      </c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30" ht="24.75" customHeight="1" x14ac:dyDescent="0.5">
      <c r="H2" s="154" t="s">
        <v>28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2:30" x14ac:dyDescent="0.2">
      <c r="D3" s="32" t="s">
        <v>51</v>
      </c>
    </row>
    <row r="4" spans="2:30" ht="12" customHeight="1" x14ac:dyDescent="0.2"/>
    <row r="5" spans="2:30" s="5" customFormat="1" ht="15.75" x14ac:dyDescent="0.25">
      <c r="C5" s="27" t="s">
        <v>23</v>
      </c>
      <c r="D5" s="153" t="s">
        <v>100</v>
      </c>
      <c r="E5" s="153"/>
      <c r="F5" s="153"/>
      <c r="G5" s="153"/>
      <c r="H5" s="153"/>
      <c r="I5" s="27" t="s">
        <v>0</v>
      </c>
      <c r="J5" s="153" t="s">
        <v>101</v>
      </c>
      <c r="K5" s="153"/>
      <c r="L5" s="153"/>
      <c r="M5" s="153"/>
      <c r="N5" s="27" t="s">
        <v>1</v>
      </c>
      <c r="O5" s="152" t="s">
        <v>102</v>
      </c>
      <c r="P5" s="152"/>
      <c r="Q5" s="152"/>
      <c r="R5" s="152"/>
      <c r="S5" s="27" t="s">
        <v>2</v>
      </c>
      <c r="T5" s="86" t="s">
        <v>103</v>
      </c>
      <c r="U5" s="28" t="s">
        <v>20</v>
      </c>
      <c r="V5" s="29">
        <v>5</v>
      </c>
      <c r="AC5" s="39"/>
      <c r="AD5" s="39"/>
    </row>
    <row r="6" spans="2:30" x14ac:dyDescent="0.2">
      <c r="AB6" s="42" t="s">
        <v>34</v>
      </c>
      <c r="AC6" s="42" t="s">
        <v>34</v>
      </c>
      <c r="AD6" s="42" t="s">
        <v>34</v>
      </c>
    </row>
    <row r="7" spans="2:30" s="1" customFormat="1" x14ac:dyDescent="0.2">
      <c r="B7" s="150" t="s">
        <v>40</v>
      </c>
      <c r="C7" s="11" t="s">
        <v>3</v>
      </c>
      <c r="D7" s="11" t="s">
        <v>4</v>
      </c>
      <c r="E7" s="62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64" t="s">
        <v>8</v>
      </c>
      <c r="L7" s="11"/>
      <c r="M7" s="11"/>
      <c r="N7" s="10" t="s">
        <v>9</v>
      </c>
      <c r="O7" s="11"/>
      <c r="P7" s="65" t="s">
        <v>24</v>
      </c>
      <c r="Q7" s="11"/>
      <c r="R7" s="11" t="s">
        <v>10</v>
      </c>
      <c r="S7" s="13" t="s">
        <v>11</v>
      </c>
      <c r="T7" s="67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2">
      <c r="B8" s="151"/>
      <c r="C8" s="12" t="s">
        <v>14</v>
      </c>
      <c r="D8" s="12" t="s">
        <v>15</v>
      </c>
      <c r="E8" s="63" t="s">
        <v>22</v>
      </c>
      <c r="F8" s="12" t="s">
        <v>19</v>
      </c>
      <c r="G8" s="12" t="s">
        <v>27</v>
      </c>
      <c r="H8" s="12"/>
      <c r="I8" s="12"/>
      <c r="J8" s="68">
        <v>1</v>
      </c>
      <c r="K8" s="68">
        <v>2</v>
      </c>
      <c r="L8" s="69">
        <v>3</v>
      </c>
      <c r="M8" s="69">
        <v>1</v>
      </c>
      <c r="N8" s="68">
        <v>2</v>
      </c>
      <c r="O8" s="69">
        <v>3</v>
      </c>
      <c r="P8" s="66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.100000000000001" customHeight="1" x14ac:dyDescent="0.2">
      <c r="B9" s="98" t="s">
        <v>285</v>
      </c>
      <c r="C9" s="89" t="s">
        <v>60</v>
      </c>
      <c r="D9" s="73">
        <v>85.64</v>
      </c>
      <c r="E9" s="74" t="s">
        <v>286</v>
      </c>
      <c r="F9" s="101" t="s">
        <v>287</v>
      </c>
      <c r="G9" s="75">
        <v>8</v>
      </c>
      <c r="H9" s="76" t="s">
        <v>288</v>
      </c>
      <c r="I9" s="102" t="s">
        <v>133</v>
      </c>
      <c r="J9" s="116">
        <v>90</v>
      </c>
      <c r="K9" s="117">
        <v>95</v>
      </c>
      <c r="L9" s="118">
        <v>100</v>
      </c>
      <c r="M9" s="116">
        <v>113</v>
      </c>
      <c r="N9" s="117">
        <v>116</v>
      </c>
      <c r="O9" s="119">
        <v>121</v>
      </c>
      <c r="P9" s="103">
        <f t="shared" ref="P9:P24" si="0">IF(MAX(J9:L9)&lt;0,0,TRUNC(MAX(J9:L9)/1)*1)</f>
        <v>100</v>
      </c>
      <c r="Q9" s="77">
        <f t="shared" ref="Q9:Q24" si="1">IF(MAX(M9:O9)&lt;0,0,TRUNC(MAX(M9:O9)/1)*1)</f>
        <v>121</v>
      </c>
      <c r="R9" s="77">
        <f t="shared" ref="R9:R24" si="2">IF(P9=0,0,IF(Q9=0,0,SUM(P9:Q9)))</f>
        <v>221</v>
      </c>
      <c r="S9" s="78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272.32868188880133</v>
      </c>
      <c r="T9" s="78">
        <f t="shared" ref="T9:T24" si="3">IF(AA9=1,S9*AD9,"")</f>
        <v>298.47223535012625</v>
      </c>
      <c r="U9" s="75"/>
      <c r="V9" s="74"/>
      <c r="W9" s="79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1.2322564791348476</v>
      </c>
      <c r="X9" s="30" t="str">
        <f>T5</f>
        <v>2026-04-11</v>
      </c>
      <c r="Y9" s="1" t="str">
        <f t="shared" ref="Y9:Y24" si="4">IF(ISNUMBER(FIND("M",E9)),"m",IF(ISNUMBER(FIND("K",E9)),"k"))</f>
        <v>m</v>
      </c>
      <c r="Z9" s="37">
        <f t="shared" ref="Z9:Z24" si="5">IF(OR(F9="",X9=""),0,(YEAR(X9)-YEAR(F9)))</f>
        <v>37</v>
      </c>
      <c r="AA9" s="38">
        <f>IF(Z9&gt;34,1,0)</f>
        <v>1</v>
      </c>
      <c r="AB9" s="8">
        <f>IF(AA9=1,LOOKUP(Z9,'Meltzer-Faber'!A3:A63,'Meltzer-Faber'!B3:B63))</f>
        <v>1.0960000000000001</v>
      </c>
      <c r="AC9" s="40">
        <f>IF(AA9=1,LOOKUP(Z9,'Meltzer-Faber'!A3:A63,'Meltzer-Faber'!C3:C63))</f>
        <v>1.097</v>
      </c>
      <c r="AD9" s="40">
        <f>IF(Y9="m",AB9,IF(Y9="k",AC9,""))</f>
        <v>1.0960000000000001</v>
      </c>
    </row>
    <row r="10" spans="2:30" s="8" customFormat="1" ht="20.100000000000001" customHeight="1" x14ac:dyDescent="0.2">
      <c r="B10" s="92" t="s">
        <v>289</v>
      </c>
      <c r="C10" s="93" t="s">
        <v>208</v>
      </c>
      <c r="D10" s="94">
        <v>63.4</v>
      </c>
      <c r="E10" s="95" t="s">
        <v>290</v>
      </c>
      <c r="F10" s="115" t="s">
        <v>291</v>
      </c>
      <c r="G10" s="96">
        <v>1</v>
      </c>
      <c r="H10" s="106" t="s">
        <v>292</v>
      </c>
      <c r="I10" s="97" t="s">
        <v>145</v>
      </c>
      <c r="J10" s="116">
        <v>73</v>
      </c>
      <c r="K10" s="117">
        <v>78</v>
      </c>
      <c r="L10" s="118">
        <v>-81</v>
      </c>
      <c r="M10" s="116">
        <v>90</v>
      </c>
      <c r="N10" s="117">
        <v>96</v>
      </c>
      <c r="O10" s="119">
        <v>-101</v>
      </c>
      <c r="P10" s="104">
        <f t="shared" si="0"/>
        <v>78</v>
      </c>
      <c r="Q10" s="53">
        <f t="shared" si="1"/>
        <v>96</v>
      </c>
      <c r="R10" s="53">
        <f t="shared" si="2"/>
        <v>174</v>
      </c>
      <c r="S10" s="54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257.30386132162613</v>
      </c>
      <c r="T10" s="54">
        <f>IF(AA10=1,S10*AD10,"")</f>
        <v>317.25566100956502</v>
      </c>
      <c r="U10" s="51"/>
      <c r="V10" s="50"/>
      <c r="W10" s="55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1.4787578236875065</v>
      </c>
      <c r="X10" s="30" t="str">
        <f>T5</f>
        <v>2026-04-11</v>
      </c>
      <c r="Y10" s="1" t="str">
        <f t="shared" si="4"/>
        <v>m</v>
      </c>
      <c r="Z10" s="37">
        <f t="shared" si="5"/>
        <v>47</v>
      </c>
      <c r="AA10" s="44">
        <f>IF(Z10&gt;34,1,0)</f>
        <v>1</v>
      </c>
      <c r="AB10" s="8">
        <f>IF(AA10=1,LOOKUP(Z10,'Meltzer-Faber'!A3:A63,'Meltzer-Faber'!B3:B63))</f>
        <v>1.2330000000000001</v>
      </c>
      <c r="AC10" s="40">
        <f>IF(AA10=1,LOOKUP(Z10,'Meltzer-Faber'!A3:A63,'Meltzer-Faber'!C3:C63))</f>
        <v>1.2649999999999999</v>
      </c>
      <c r="AD10" s="40">
        <f t="shared" ref="AD10:AD24" si="8">IF(Y10="m",AB10,IF(Y10="k",AC10,""))</f>
        <v>1.2330000000000001</v>
      </c>
    </row>
    <row r="11" spans="2:30" s="8" customFormat="1" ht="20.100000000000001" customHeight="1" x14ac:dyDescent="0.2">
      <c r="B11" s="92" t="s">
        <v>293</v>
      </c>
      <c r="C11" s="93" t="s">
        <v>54</v>
      </c>
      <c r="D11" s="94">
        <v>77.63</v>
      </c>
      <c r="E11" s="95" t="s">
        <v>290</v>
      </c>
      <c r="F11" s="115" t="s">
        <v>294</v>
      </c>
      <c r="G11" s="107">
        <v>2</v>
      </c>
      <c r="H11" s="113" t="s">
        <v>295</v>
      </c>
      <c r="I11" s="110" t="s">
        <v>101</v>
      </c>
      <c r="J11" s="116">
        <v>115</v>
      </c>
      <c r="K11" s="117">
        <v>-118</v>
      </c>
      <c r="L11" s="118">
        <v>-118</v>
      </c>
      <c r="M11" s="116">
        <v>120</v>
      </c>
      <c r="N11" s="117">
        <v>125</v>
      </c>
      <c r="O11" s="119">
        <v>130</v>
      </c>
      <c r="P11" s="104">
        <f t="shared" si="0"/>
        <v>115</v>
      </c>
      <c r="Q11" s="53">
        <f t="shared" si="1"/>
        <v>130</v>
      </c>
      <c r="R11" s="53">
        <f t="shared" si="2"/>
        <v>245</v>
      </c>
      <c r="S11" s="54">
        <f t="shared" si="6"/>
        <v>318.43460843831764</v>
      </c>
      <c r="T11" s="54">
        <f>IF(AA11=1,S11*AD11,"")</f>
        <v>397.40639133102042</v>
      </c>
      <c r="U11" s="51"/>
      <c r="V11" s="50"/>
      <c r="W11" s="55">
        <f t="shared" si="7"/>
        <v>1.2997330956666027</v>
      </c>
      <c r="X11" s="30" t="str">
        <f>T5</f>
        <v>2026-04-11</v>
      </c>
      <c r="Y11" s="1" t="str">
        <f t="shared" si="4"/>
        <v>m</v>
      </c>
      <c r="Z11" s="37">
        <f t="shared" si="5"/>
        <v>48</v>
      </c>
      <c r="AA11" s="38">
        <f t="shared" ref="AA11:AA24" si="9">IF(Z11&gt;34,1,0)</f>
        <v>1</v>
      </c>
      <c r="AB11" s="8">
        <f>IF(AA11=1,LOOKUP(Z11,'Meltzer-Faber'!A3:A63,'Meltzer-Faber'!B3:B63))</f>
        <v>1.248</v>
      </c>
      <c r="AC11" s="40">
        <f>IF(AA11=1,LOOKUP(Z11,'Meltzer-Faber'!A3:A63,'Meltzer-Faber'!C3:C63))</f>
        <v>1.288</v>
      </c>
      <c r="AD11" s="40">
        <f t="shared" si="8"/>
        <v>1.248</v>
      </c>
    </row>
    <row r="12" spans="2:30" s="8" customFormat="1" ht="20.100000000000001" customHeight="1" x14ac:dyDescent="0.2">
      <c r="B12" s="99" t="s">
        <v>296</v>
      </c>
      <c r="C12" s="90" t="s">
        <v>60</v>
      </c>
      <c r="D12" s="80">
        <v>80.55</v>
      </c>
      <c r="E12" s="50" t="s">
        <v>290</v>
      </c>
      <c r="F12" s="115" t="s">
        <v>297</v>
      </c>
      <c r="G12" s="108">
        <v>3</v>
      </c>
      <c r="H12" s="81" t="s">
        <v>298</v>
      </c>
      <c r="I12" s="111" t="s">
        <v>299</v>
      </c>
      <c r="J12" s="116">
        <v>75</v>
      </c>
      <c r="K12" s="117">
        <v>78</v>
      </c>
      <c r="L12" s="118">
        <v>-81</v>
      </c>
      <c r="M12" s="116">
        <v>95</v>
      </c>
      <c r="N12" s="117">
        <v>102</v>
      </c>
      <c r="O12" s="119">
        <v>108</v>
      </c>
      <c r="P12" s="104">
        <f t="shared" si="0"/>
        <v>78</v>
      </c>
      <c r="Q12" s="53">
        <f t="shared" si="1"/>
        <v>108</v>
      </c>
      <c r="R12" s="53">
        <f t="shared" si="2"/>
        <v>186</v>
      </c>
      <c r="S12" s="54">
        <f t="shared" si="6"/>
        <v>236.78423440534337</v>
      </c>
      <c r="T12" s="54">
        <f>IF(AA12=1,S12*AD12,"")</f>
        <v>295.50672453786854</v>
      </c>
      <c r="U12" s="51"/>
      <c r="V12" s="50" t="s">
        <v>18</v>
      </c>
      <c r="W12" s="55">
        <f t="shared" si="7"/>
        <v>1.2730335183082977</v>
      </c>
      <c r="X12" s="30" t="str">
        <f>T5</f>
        <v>2026-04-11</v>
      </c>
      <c r="Y12" s="1" t="str">
        <f t="shared" si="4"/>
        <v>m</v>
      </c>
      <c r="Z12" s="37">
        <f t="shared" si="5"/>
        <v>48</v>
      </c>
      <c r="AA12" s="38">
        <f t="shared" si="9"/>
        <v>1</v>
      </c>
      <c r="AB12" s="8">
        <f>IF(AA12=1,LOOKUP(Z12,'Meltzer-Faber'!A3:A63,'Meltzer-Faber'!B3:B63))</f>
        <v>1.248</v>
      </c>
      <c r="AC12" s="40">
        <f>IF(AA12=1,LOOKUP(Z12,'Meltzer-Faber'!A3:A63,'Meltzer-Faber'!C3:C63))</f>
        <v>1.288</v>
      </c>
      <c r="AD12" s="40">
        <f t="shared" si="8"/>
        <v>1.248</v>
      </c>
    </row>
    <row r="13" spans="2:30" s="8" customFormat="1" ht="20.100000000000001" customHeight="1" x14ac:dyDescent="0.2">
      <c r="B13" s="99" t="s">
        <v>300</v>
      </c>
      <c r="C13" s="90" t="s">
        <v>65</v>
      </c>
      <c r="D13" s="49">
        <v>93.24</v>
      </c>
      <c r="E13" s="50" t="s">
        <v>290</v>
      </c>
      <c r="F13" s="115" t="s">
        <v>301</v>
      </c>
      <c r="G13" s="109">
        <v>4</v>
      </c>
      <c r="H13" s="52" t="s">
        <v>302</v>
      </c>
      <c r="I13" s="112" t="s">
        <v>161</v>
      </c>
      <c r="J13" s="116">
        <v>110</v>
      </c>
      <c r="K13" s="117">
        <v>-116</v>
      </c>
      <c r="L13" s="118">
        <v>-116</v>
      </c>
      <c r="M13" s="116">
        <v>135</v>
      </c>
      <c r="N13" s="117">
        <v>138</v>
      </c>
      <c r="O13" s="119">
        <v>141</v>
      </c>
      <c r="P13" s="104">
        <f t="shared" si="0"/>
        <v>110</v>
      </c>
      <c r="Q13" s="53">
        <f t="shared" si="1"/>
        <v>141</v>
      </c>
      <c r="R13" s="53">
        <f t="shared" si="2"/>
        <v>251</v>
      </c>
      <c r="S13" s="54">
        <f t="shared" si="6"/>
        <v>296.79160722801828</v>
      </c>
      <c r="T13" s="54">
        <f t="shared" si="3"/>
        <v>361.49217760372625</v>
      </c>
      <c r="U13" s="51"/>
      <c r="V13" s="50" t="s">
        <v>18</v>
      </c>
      <c r="W13" s="55">
        <f t="shared" si="7"/>
        <v>1.1824366821833399</v>
      </c>
      <c r="X13" s="30" t="str">
        <f>T5</f>
        <v>2026-04-11</v>
      </c>
      <c r="Y13" s="1" t="str">
        <f t="shared" si="4"/>
        <v>m</v>
      </c>
      <c r="Z13" s="37">
        <f t="shared" si="5"/>
        <v>46</v>
      </c>
      <c r="AA13" s="38">
        <f t="shared" si="9"/>
        <v>1</v>
      </c>
      <c r="AB13" s="8">
        <f>IF(AA13=1,LOOKUP(Z13,'Meltzer-Faber'!A3:A63,'Meltzer-Faber'!B3:B63))</f>
        <v>1.218</v>
      </c>
      <c r="AC13" s="40">
        <f>IF(AA13=1,LOOKUP(Z13,'Meltzer-Faber'!A3:A63,'Meltzer-Faber'!C3:C63))</f>
        <v>1.244</v>
      </c>
      <c r="AD13" s="40">
        <f t="shared" si="8"/>
        <v>1.218</v>
      </c>
    </row>
    <row r="14" spans="2:30" s="8" customFormat="1" ht="20.100000000000001" customHeight="1" x14ac:dyDescent="0.2">
      <c r="B14" s="99" t="s">
        <v>303</v>
      </c>
      <c r="C14" s="90" t="s">
        <v>65</v>
      </c>
      <c r="D14" s="49">
        <v>90.21</v>
      </c>
      <c r="E14" s="50" t="s">
        <v>290</v>
      </c>
      <c r="F14" s="115" t="s">
        <v>304</v>
      </c>
      <c r="G14" s="109">
        <v>5</v>
      </c>
      <c r="H14" s="52" t="s">
        <v>305</v>
      </c>
      <c r="I14" s="112" t="s">
        <v>161</v>
      </c>
      <c r="J14" s="116">
        <v>80</v>
      </c>
      <c r="K14" s="117">
        <v>-87</v>
      </c>
      <c r="L14" s="118">
        <v>87</v>
      </c>
      <c r="M14" s="116">
        <v>100</v>
      </c>
      <c r="N14" s="117">
        <v>107</v>
      </c>
      <c r="O14" s="119">
        <v>112</v>
      </c>
      <c r="P14" s="104">
        <f t="shared" si="0"/>
        <v>87</v>
      </c>
      <c r="Q14" s="53">
        <f t="shared" si="1"/>
        <v>112</v>
      </c>
      <c r="R14" s="53">
        <f t="shared" si="2"/>
        <v>199</v>
      </c>
      <c r="S14" s="54">
        <f t="shared" si="6"/>
        <v>238.97967784374262</v>
      </c>
      <c r="T14" s="54">
        <f t="shared" si="3"/>
        <v>291.07724761367848</v>
      </c>
      <c r="U14" s="51"/>
      <c r="V14" s="50" t="s">
        <v>18</v>
      </c>
      <c r="W14" s="55">
        <f t="shared" si="7"/>
        <v>1.2009029037374002</v>
      </c>
      <c r="X14" s="30" t="str">
        <f>T5</f>
        <v>2026-04-11</v>
      </c>
      <c r="Y14" s="1" t="str">
        <f t="shared" si="4"/>
        <v>m</v>
      </c>
      <c r="Z14" s="37">
        <f t="shared" si="5"/>
        <v>46</v>
      </c>
      <c r="AA14" s="38">
        <f t="shared" si="9"/>
        <v>1</v>
      </c>
      <c r="AB14" s="8">
        <f>IF(AA14=1,LOOKUP(Z14,'Meltzer-Faber'!A3:A63,'Meltzer-Faber'!B3:B63))</f>
        <v>1.218</v>
      </c>
      <c r="AC14" s="40">
        <f>IF(AA14=1,LOOKUP(Z14,'Meltzer-Faber'!A3:A63,'Meltzer-Faber'!C3:C63))</f>
        <v>1.244</v>
      </c>
      <c r="AD14" s="40">
        <f t="shared" si="8"/>
        <v>1.218</v>
      </c>
    </row>
    <row r="15" spans="2:30" s="8" customFormat="1" ht="20.100000000000001" customHeight="1" x14ac:dyDescent="0.2">
      <c r="B15" s="99" t="s">
        <v>185</v>
      </c>
      <c r="C15" s="90" t="s">
        <v>73</v>
      </c>
      <c r="D15" s="49">
        <v>94.38</v>
      </c>
      <c r="E15" s="50" t="s">
        <v>290</v>
      </c>
      <c r="F15" s="115" t="s">
        <v>306</v>
      </c>
      <c r="G15" s="109">
        <v>7</v>
      </c>
      <c r="H15" s="52" t="s">
        <v>187</v>
      </c>
      <c r="I15" s="112" t="s">
        <v>68</v>
      </c>
      <c r="J15" s="116">
        <v>85</v>
      </c>
      <c r="K15" s="117">
        <v>90</v>
      </c>
      <c r="L15" s="118">
        <v>-93</v>
      </c>
      <c r="M15" s="116">
        <v>105</v>
      </c>
      <c r="N15" s="117">
        <v>-110</v>
      </c>
      <c r="O15" s="119">
        <v>112</v>
      </c>
      <c r="P15" s="104">
        <f t="shared" si="0"/>
        <v>90</v>
      </c>
      <c r="Q15" s="53">
        <f t="shared" si="1"/>
        <v>112</v>
      </c>
      <c r="R15" s="53">
        <f t="shared" si="2"/>
        <v>202</v>
      </c>
      <c r="S15" s="54">
        <f t="shared" si="6"/>
        <v>237.53549605696702</v>
      </c>
      <c r="T15" s="54">
        <f t="shared" si="3"/>
        <v>296.44429907909483</v>
      </c>
      <c r="U15" s="51"/>
      <c r="V15" s="50"/>
      <c r="W15" s="55">
        <f t="shared" si="7"/>
        <v>1.1759182973117179</v>
      </c>
      <c r="X15" s="30" t="str">
        <f>T5</f>
        <v>2026-04-11</v>
      </c>
      <c r="Y15" s="1" t="str">
        <f t="shared" si="4"/>
        <v>m</v>
      </c>
      <c r="Z15" s="37">
        <f t="shared" si="5"/>
        <v>48</v>
      </c>
      <c r="AA15" s="38">
        <f t="shared" si="9"/>
        <v>1</v>
      </c>
      <c r="AB15" s="8">
        <f>IF(AA15=1,LOOKUP(Z15,'Meltzer-Faber'!A3:A63,'Meltzer-Faber'!B3:B63))</f>
        <v>1.248</v>
      </c>
      <c r="AC15" s="40">
        <f>IF(AA15=1,LOOKUP(Z15,'Meltzer-Faber'!A3:A63,'Meltzer-Faber'!C3:C63))</f>
        <v>1.288</v>
      </c>
      <c r="AD15" s="40">
        <f t="shared" si="8"/>
        <v>1.248</v>
      </c>
    </row>
    <row r="16" spans="2:30" s="8" customFormat="1" ht="20.100000000000001" customHeight="1" x14ac:dyDescent="0.2">
      <c r="B16" s="99" t="s">
        <v>307</v>
      </c>
      <c r="C16" s="90" t="s">
        <v>73</v>
      </c>
      <c r="D16" s="49">
        <v>98.07</v>
      </c>
      <c r="E16" s="50" t="s">
        <v>290</v>
      </c>
      <c r="F16" s="115" t="s">
        <v>308</v>
      </c>
      <c r="G16" s="109">
        <v>6</v>
      </c>
      <c r="H16" s="113" t="s">
        <v>309</v>
      </c>
      <c r="I16" s="112" t="s">
        <v>76</v>
      </c>
      <c r="J16" s="116">
        <v>67</v>
      </c>
      <c r="K16" s="117">
        <v>72</v>
      </c>
      <c r="L16" s="118">
        <v>-76</v>
      </c>
      <c r="M16" s="116">
        <v>91</v>
      </c>
      <c r="N16" s="117">
        <v>96</v>
      </c>
      <c r="O16" s="119">
        <v>-101</v>
      </c>
      <c r="P16" s="104">
        <f t="shared" si="0"/>
        <v>72</v>
      </c>
      <c r="Q16" s="53">
        <f t="shared" si="1"/>
        <v>96</v>
      </c>
      <c r="R16" s="53">
        <f t="shared" si="2"/>
        <v>168</v>
      </c>
      <c r="S16" s="54">
        <f t="shared" si="6"/>
        <v>194.2557295869548</v>
      </c>
      <c r="T16" s="54">
        <f t="shared" si="3"/>
        <v>236.60347863691095</v>
      </c>
      <c r="U16" s="51"/>
      <c r="V16" s="50"/>
      <c r="W16" s="55">
        <f t="shared" si="7"/>
        <v>1.1562841046842547</v>
      </c>
      <c r="X16" s="30" t="str">
        <f>T5</f>
        <v>2026-04-11</v>
      </c>
      <c r="Y16" s="1" t="str">
        <f t="shared" si="4"/>
        <v>m</v>
      </c>
      <c r="Z16" s="37">
        <f t="shared" si="5"/>
        <v>46</v>
      </c>
      <c r="AA16" s="38">
        <f t="shared" si="9"/>
        <v>1</v>
      </c>
      <c r="AB16" s="8">
        <f>IF(AA16=1,LOOKUP(Z16,'Meltzer-Faber'!A3:A63,'Meltzer-Faber'!B3:B63))</f>
        <v>1.218</v>
      </c>
      <c r="AC16" s="40">
        <f>IF(AA16=1,LOOKUP(Z16,'Meltzer-Faber'!A3:A63,'Meltzer-Faber'!C3:C63))</f>
        <v>1.244</v>
      </c>
      <c r="AD16" s="40">
        <f t="shared" si="8"/>
        <v>1.218</v>
      </c>
    </row>
    <row r="17" spans="2:30" s="8" customFormat="1" ht="20.100000000000001" customHeight="1" x14ac:dyDescent="0.2">
      <c r="B17" s="99"/>
      <c r="C17" s="90"/>
      <c r="D17" s="49"/>
      <c r="E17" s="50"/>
      <c r="F17" s="115"/>
      <c r="G17" s="109"/>
      <c r="H17" s="113"/>
      <c r="I17" s="112"/>
      <c r="J17" s="116"/>
      <c r="K17" s="117"/>
      <c r="L17" s="118"/>
      <c r="M17" s="116"/>
      <c r="N17" s="117"/>
      <c r="O17" s="119"/>
      <c r="P17" s="104">
        <f t="shared" si="0"/>
        <v>0</v>
      </c>
      <c r="Q17" s="53">
        <f t="shared" si="1"/>
        <v>0</v>
      </c>
      <c r="R17" s="53">
        <f t="shared" si="2"/>
        <v>0</v>
      </c>
      <c r="S17" s="54" t="str">
        <f t="shared" si="6"/>
        <v/>
      </c>
      <c r="T17" s="54" t="str">
        <f t="shared" si="3"/>
        <v/>
      </c>
      <c r="U17" s="51"/>
      <c r="V17" s="50"/>
      <c r="W17" s="55" t="str">
        <f t="shared" si="7"/>
        <v/>
      </c>
      <c r="X17" s="30" t="str">
        <f>T5</f>
        <v>2026-04-11</v>
      </c>
      <c r="Y17" s="1" t="b">
        <f t="shared" si="4"/>
        <v>0</v>
      </c>
      <c r="Z17" s="37">
        <f t="shared" si="5"/>
        <v>0</v>
      </c>
      <c r="AA17" s="38">
        <f t="shared" si="9"/>
        <v>0</v>
      </c>
      <c r="AB17" s="8" t="b">
        <f>IF(AA17=1,LOOKUP(Z17,'Meltzer-Faber'!A3:A63,'Meltzer-Faber'!B3:B63))</f>
        <v>0</v>
      </c>
      <c r="AC17" s="40" t="b">
        <f>IF(AA17=1,LOOKUP(Z17,'Meltzer-Faber'!A3:A63,'Meltzer-Faber'!C3:C63))</f>
        <v>0</v>
      </c>
      <c r="AD17" s="40" t="str">
        <f t="shared" si="8"/>
        <v/>
      </c>
    </row>
    <row r="18" spans="2:30" s="8" customFormat="1" ht="20.100000000000001" customHeight="1" x14ac:dyDescent="0.2">
      <c r="B18" s="99"/>
      <c r="C18" s="90"/>
      <c r="D18" s="49"/>
      <c r="E18" s="50"/>
      <c r="F18" s="115"/>
      <c r="G18" s="109"/>
      <c r="H18" s="114"/>
      <c r="I18" s="112"/>
      <c r="J18" s="116"/>
      <c r="K18" s="117"/>
      <c r="L18" s="118"/>
      <c r="M18" s="116"/>
      <c r="N18" s="117"/>
      <c r="O18" s="119"/>
      <c r="P18" s="104">
        <f t="shared" si="0"/>
        <v>0</v>
      </c>
      <c r="Q18" s="53">
        <f t="shared" si="1"/>
        <v>0</v>
      </c>
      <c r="R18" s="53">
        <f t="shared" si="2"/>
        <v>0</v>
      </c>
      <c r="S18" s="54" t="str">
        <f t="shared" si="6"/>
        <v/>
      </c>
      <c r="T18" s="54" t="str">
        <f t="shared" si="3"/>
        <v/>
      </c>
      <c r="U18" s="51"/>
      <c r="V18" s="50" t="s">
        <v>18</v>
      </c>
      <c r="W18" s="55" t="str">
        <f t="shared" si="7"/>
        <v/>
      </c>
      <c r="X18" s="30" t="str">
        <f>T5</f>
        <v>2026-04-11</v>
      </c>
      <c r="Y18" s="1" t="b">
        <f t="shared" si="4"/>
        <v>0</v>
      </c>
      <c r="Z18" s="37">
        <f t="shared" si="5"/>
        <v>0</v>
      </c>
      <c r="AA18" s="38">
        <f t="shared" si="9"/>
        <v>0</v>
      </c>
      <c r="AB18" s="8" t="b">
        <f>IF(AA18=1,LOOKUP(Z18,'Meltzer-Faber'!A3:A63,'Meltzer-Faber'!B3:B63))</f>
        <v>0</v>
      </c>
      <c r="AC18" s="40" t="b">
        <f>IF(AA18=1,LOOKUP(Z18,'Meltzer-Faber'!A3:A63,'Meltzer-Faber'!C3:C63))</f>
        <v>0</v>
      </c>
      <c r="AD18" s="40" t="str">
        <f t="shared" si="8"/>
        <v/>
      </c>
    </row>
    <row r="19" spans="2:30" s="8" customFormat="1" ht="20.100000000000001" customHeight="1" x14ac:dyDescent="0.2">
      <c r="B19" s="99"/>
      <c r="C19" s="90"/>
      <c r="D19" s="49"/>
      <c r="E19" s="50"/>
      <c r="F19" s="115"/>
      <c r="G19" s="109"/>
      <c r="H19" s="114"/>
      <c r="I19" s="112"/>
      <c r="J19" s="116"/>
      <c r="K19" s="117"/>
      <c r="L19" s="118"/>
      <c r="M19" s="116"/>
      <c r="N19" s="117"/>
      <c r="O19" s="119"/>
      <c r="P19" s="104">
        <f t="shared" si="0"/>
        <v>0</v>
      </c>
      <c r="Q19" s="53">
        <f t="shared" si="1"/>
        <v>0</v>
      </c>
      <c r="R19" s="53">
        <f t="shared" si="2"/>
        <v>0</v>
      </c>
      <c r="S19" s="54" t="str">
        <f t="shared" si="6"/>
        <v/>
      </c>
      <c r="T19" s="54" t="str">
        <f t="shared" si="3"/>
        <v/>
      </c>
      <c r="U19" s="51"/>
      <c r="V19" s="50"/>
      <c r="W19" s="55" t="str">
        <f t="shared" si="7"/>
        <v/>
      </c>
      <c r="X19" s="30" t="str">
        <f>T5</f>
        <v>2026-04-11</v>
      </c>
      <c r="Y19" s="1" t="b">
        <f t="shared" si="4"/>
        <v>0</v>
      </c>
      <c r="Z19" s="37">
        <f t="shared" si="5"/>
        <v>0</v>
      </c>
      <c r="AA19" s="38">
        <f t="shared" si="9"/>
        <v>0</v>
      </c>
      <c r="AB19" s="8" t="b">
        <f>IF(AA19=1,LOOKUP(Z19,'Meltzer-Faber'!A3:A63,'Meltzer-Faber'!B3:B63))</f>
        <v>0</v>
      </c>
      <c r="AC19" s="40" t="b">
        <f>IF(AA19=1,LOOKUP(Z19,'Meltzer-Faber'!A3:A63,'Meltzer-Faber'!C3:C63))</f>
        <v>0</v>
      </c>
      <c r="AD19" s="40" t="str">
        <f t="shared" si="8"/>
        <v/>
      </c>
    </row>
    <row r="20" spans="2:30" s="8" customFormat="1" ht="20.100000000000001" customHeight="1" x14ac:dyDescent="0.2">
      <c r="B20" s="99"/>
      <c r="C20" s="90"/>
      <c r="D20" s="49"/>
      <c r="E20" s="50"/>
      <c r="F20" s="115"/>
      <c r="G20" s="109"/>
      <c r="H20" s="114"/>
      <c r="I20" s="112"/>
      <c r="J20" s="116"/>
      <c r="K20" s="117"/>
      <c r="L20" s="118"/>
      <c r="M20" s="116"/>
      <c r="N20" s="117"/>
      <c r="O20" s="119"/>
      <c r="P20" s="104">
        <f t="shared" si="0"/>
        <v>0</v>
      </c>
      <c r="Q20" s="53">
        <f t="shared" si="1"/>
        <v>0</v>
      </c>
      <c r="R20" s="53">
        <f t="shared" si="2"/>
        <v>0</v>
      </c>
      <c r="S20" s="54" t="str">
        <f t="shared" si="6"/>
        <v/>
      </c>
      <c r="T20" s="54" t="str">
        <f t="shared" si="3"/>
        <v/>
      </c>
      <c r="U20" s="51"/>
      <c r="V20" s="50"/>
      <c r="W20" s="55" t="str">
        <f t="shared" si="7"/>
        <v/>
      </c>
      <c r="X20" s="30" t="str">
        <f>T5</f>
        <v>2026-04-11</v>
      </c>
      <c r="Y20" s="1" t="b">
        <f t="shared" si="4"/>
        <v>0</v>
      </c>
      <c r="Z20" s="37">
        <f t="shared" si="5"/>
        <v>0</v>
      </c>
      <c r="AA20" s="38">
        <f t="shared" si="9"/>
        <v>0</v>
      </c>
      <c r="AB20" s="8" t="b">
        <f>IF(AA20=1,LOOKUP(Z20,'Meltzer-Faber'!A3:A63,'Meltzer-Faber'!B3:B63))</f>
        <v>0</v>
      </c>
      <c r="AC20" s="40" t="b">
        <f>IF(AA20=1,LOOKUP(Z20,'Meltzer-Faber'!A3:A63,'Meltzer-Faber'!C3:C63))</f>
        <v>0</v>
      </c>
      <c r="AD20" s="40" t="str">
        <f t="shared" si="8"/>
        <v/>
      </c>
    </row>
    <row r="21" spans="2:30" s="8" customFormat="1" ht="20.100000000000001" customHeight="1" x14ac:dyDescent="0.2">
      <c r="B21" s="99"/>
      <c r="C21" s="90"/>
      <c r="D21" s="49"/>
      <c r="E21" s="50"/>
      <c r="F21" s="87"/>
      <c r="G21" s="109"/>
      <c r="H21" s="52"/>
      <c r="I21" s="112"/>
      <c r="J21" s="116"/>
      <c r="K21" s="117"/>
      <c r="L21" s="118"/>
      <c r="M21" s="116"/>
      <c r="N21" s="117"/>
      <c r="O21" s="119"/>
      <c r="P21" s="104">
        <f t="shared" si="0"/>
        <v>0</v>
      </c>
      <c r="Q21" s="53">
        <f t="shared" si="1"/>
        <v>0</v>
      </c>
      <c r="R21" s="53">
        <f t="shared" si="2"/>
        <v>0</v>
      </c>
      <c r="S21" s="54" t="str">
        <f t="shared" si="6"/>
        <v/>
      </c>
      <c r="T21" s="54" t="str">
        <f t="shared" si="3"/>
        <v/>
      </c>
      <c r="U21" s="51"/>
      <c r="V21" s="50"/>
      <c r="W21" s="55" t="str">
        <f t="shared" si="7"/>
        <v/>
      </c>
      <c r="X21" s="30" t="str">
        <f>T5</f>
        <v>2026-04-11</v>
      </c>
      <c r="Y21" s="1" t="b">
        <f t="shared" si="4"/>
        <v>0</v>
      </c>
      <c r="Z21" s="37">
        <f t="shared" si="5"/>
        <v>0</v>
      </c>
      <c r="AA21" s="38">
        <f t="shared" si="9"/>
        <v>0</v>
      </c>
      <c r="AB21" s="8" t="b">
        <f>IF(AA21=1,LOOKUP(Z21,'Meltzer-Faber'!A3:A63,'Meltzer-Faber'!B3:B63))</f>
        <v>0</v>
      </c>
      <c r="AC21" s="40" t="b">
        <f>IF(AA21=1,LOOKUP(Z21,'Meltzer-Faber'!A3:A63,'Meltzer-Faber'!C3:C63))</f>
        <v>0</v>
      </c>
      <c r="AD21" s="40" t="str">
        <f t="shared" si="8"/>
        <v/>
      </c>
    </row>
    <row r="22" spans="2:30" s="8" customFormat="1" ht="20.100000000000001" customHeight="1" x14ac:dyDescent="0.2">
      <c r="B22" s="99"/>
      <c r="C22" s="90"/>
      <c r="D22" s="49"/>
      <c r="E22" s="50"/>
      <c r="F22" s="87"/>
      <c r="G22" s="109"/>
      <c r="H22" s="52"/>
      <c r="I22" s="112"/>
      <c r="J22" s="116"/>
      <c r="K22" s="117"/>
      <c r="L22" s="118"/>
      <c r="M22" s="116"/>
      <c r="N22" s="117"/>
      <c r="O22" s="119"/>
      <c r="P22" s="104">
        <f t="shared" si="0"/>
        <v>0</v>
      </c>
      <c r="Q22" s="53">
        <f t="shared" si="1"/>
        <v>0</v>
      </c>
      <c r="R22" s="53">
        <f t="shared" si="2"/>
        <v>0</v>
      </c>
      <c r="S22" s="54" t="str">
        <f t="shared" si="6"/>
        <v/>
      </c>
      <c r="T22" s="54" t="str">
        <f t="shared" si="3"/>
        <v/>
      </c>
      <c r="U22" s="51"/>
      <c r="V22" s="50"/>
      <c r="W22" s="55" t="str">
        <f t="shared" si="7"/>
        <v/>
      </c>
      <c r="X22" s="30" t="str">
        <f>T5</f>
        <v>2026-04-11</v>
      </c>
      <c r="Y22" s="1" t="b">
        <f t="shared" si="4"/>
        <v>0</v>
      </c>
      <c r="Z22" s="37">
        <f t="shared" si="5"/>
        <v>0</v>
      </c>
      <c r="AA22" s="38">
        <f t="shared" si="9"/>
        <v>0</v>
      </c>
      <c r="AB22" s="8" t="b">
        <f>IF(AA22=1,LOOKUP(Z22,'Meltzer-Faber'!A3:A63,'Meltzer-Faber'!B3:B63))</f>
        <v>0</v>
      </c>
      <c r="AC22" s="40" t="b">
        <f>IF(AA22=1,LOOKUP(Z22,'Meltzer-Faber'!A3:A63,'Meltzer-Faber'!C3:C63))</f>
        <v>0</v>
      </c>
      <c r="AD22" s="40" t="str">
        <f t="shared" si="8"/>
        <v/>
      </c>
    </row>
    <row r="23" spans="2:30" s="8" customFormat="1" ht="20.100000000000001" customHeight="1" x14ac:dyDescent="0.2">
      <c r="B23" s="99"/>
      <c r="C23" s="90"/>
      <c r="D23" s="49"/>
      <c r="E23" s="50"/>
      <c r="F23" s="87"/>
      <c r="G23" s="109"/>
      <c r="H23" s="52"/>
      <c r="I23" s="112"/>
      <c r="J23" s="116"/>
      <c r="K23" s="117"/>
      <c r="L23" s="118"/>
      <c r="M23" s="116"/>
      <c r="N23" s="117"/>
      <c r="O23" s="119"/>
      <c r="P23" s="104">
        <f t="shared" si="0"/>
        <v>0</v>
      </c>
      <c r="Q23" s="53">
        <f t="shared" si="1"/>
        <v>0</v>
      </c>
      <c r="R23" s="53">
        <f t="shared" si="2"/>
        <v>0</v>
      </c>
      <c r="S23" s="54" t="str">
        <f t="shared" si="6"/>
        <v/>
      </c>
      <c r="T23" s="54" t="str">
        <f t="shared" si="3"/>
        <v/>
      </c>
      <c r="U23" s="51"/>
      <c r="V23" s="50"/>
      <c r="W23" s="55" t="str">
        <f t="shared" si="7"/>
        <v/>
      </c>
      <c r="X23" s="30" t="str">
        <f>T5</f>
        <v>2026-04-11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.100000000000001" customHeight="1" x14ac:dyDescent="0.2">
      <c r="B24" s="100"/>
      <c r="C24" s="91"/>
      <c r="D24" s="56"/>
      <c r="E24" s="57"/>
      <c r="F24" s="88"/>
      <c r="G24" s="58"/>
      <c r="H24" s="59"/>
      <c r="I24" s="59"/>
      <c r="J24" s="116"/>
      <c r="K24" s="117"/>
      <c r="L24" s="118"/>
      <c r="M24" s="116"/>
      <c r="N24" s="117"/>
      <c r="O24" s="119"/>
      <c r="P24" s="105">
        <f t="shared" si="0"/>
        <v>0</v>
      </c>
      <c r="Q24" s="60">
        <f t="shared" si="1"/>
        <v>0</v>
      </c>
      <c r="R24" s="60">
        <f t="shared" si="2"/>
        <v>0</v>
      </c>
      <c r="S24" s="61" t="str">
        <f t="shared" si="6"/>
        <v/>
      </c>
      <c r="T24" s="61" t="str">
        <f t="shared" si="3"/>
        <v/>
      </c>
      <c r="U24" s="58"/>
      <c r="V24" s="57"/>
      <c r="W24" s="82" t="str">
        <f t="shared" si="7"/>
        <v/>
      </c>
      <c r="X24" s="30" t="str">
        <f>T5</f>
        <v>2026-04-11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8.95" customHeight="1" x14ac:dyDescent="0.2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2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.1" customHeight="1" x14ac:dyDescent="0.25">
      <c r="B27" s="138" t="s">
        <v>41</v>
      </c>
      <c r="C27" s="138"/>
      <c r="D27" s="84" t="s">
        <v>40</v>
      </c>
      <c r="E27" s="138" t="s">
        <v>6</v>
      </c>
      <c r="F27" s="138"/>
      <c r="G27" s="138"/>
      <c r="H27" s="84" t="s">
        <v>50</v>
      </c>
      <c r="I27" s="24"/>
      <c r="J27" s="138" t="s">
        <v>41</v>
      </c>
      <c r="K27" s="138"/>
      <c r="L27" s="138"/>
      <c r="M27" s="85" t="s">
        <v>40</v>
      </c>
      <c r="N27" s="155" t="s">
        <v>6</v>
      </c>
      <c r="O27" s="155"/>
      <c r="P27" s="155"/>
      <c r="Q27" s="155"/>
      <c r="R27" s="155" t="s">
        <v>50</v>
      </c>
      <c r="S27" s="155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.100000000000001" customHeight="1" x14ac:dyDescent="0.25">
      <c r="B28" s="147" t="s">
        <v>47</v>
      </c>
      <c r="C28" s="148"/>
      <c r="D28" s="120" t="s">
        <v>104</v>
      </c>
      <c r="E28" s="139" t="s">
        <v>111</v>
      </c>
      <c r="F28" s="140"/>
      <c r="G28" s="141"/>
      <c r="H28" s="83" t="s">
        <v>118</v>
      </c>
      <c r="I28" s="4"/>
      <c r="J28" s="147" t="s">
        <v>42</v>
      </c>
      <c r="K28" s="148"/>
      <c r="L28" s="148"/>
      <c r="M28" s="120" t="s">
        <v>237</v>
      </c>
      <c r="N28" s="123" t="s">
        <v>126</v>
      </c>
      <c r="O28" s="123"/>
      <c r="P28" s="123"/>
      <c r="Q28" s="123"/>
      <c r="R28" s="123" t="s">
        <v>101</v>
      </c>
      <c r="S28" s="124"/>
      <c r="AA28" s="1"/>
      <c r="AC28" s="39"/>
      <c r="AD28" s="39"/>
    </row>
    <row r="29" spans="2:30" s="5" customFormat="1" ht="21" customHeight="1" x14ac:dyDescent="0.25">
      <c r="B29" s="146" t="s">
        <v>43</v>
      </c>
      <c r="C29" s="133"/>
      <c r="D29" s="121" t="s">
        <v>183</v>
      </c>
      <c r="E29" s="130" t="s">
        <v>125</v>
      </c>
      <c r="F29" s="131"/>
      <c r="G29" s="132"/>
      <c r="H29" s="71" t="s">
        <v>101</v>
      </c>
      <c r="I29" s="4"/>
      <c r="J29" s="146" t="s">
        <v>45</v>
      </c>
      <c r="K29" s="133"/>
      <c r="L29" s="133"/>
      <c r="M29" s="121" t="s">
        <v>310</v>
      </c>
      <c r="N29" s="125" t="s">
        <v>112</v>
      </c>
      <c r="O29" s="125"/>
      <c r="P29" s="125"/>
      <c r="Q29" s="125"/>
      <c r="R29" s="125" t="s">
        <v>119</v>
      </c>
      <c r="S29" s="126"/>
      <c r="AC29" s="39"/>
      <c r="AD29" s="39"/>
    </row>
    <row r="30" spans="2:30" s="5" customFormat="1" ht="18.95" customHeight="1" x14ac:dyDescent="0.25">
      <c r="B30" s="146" t="s">
        <v>43</v>
      </c>
      <c r="C30" s="133"/>
      <c r="D30" s="121" t="s">
        <v>229</v>
      </c>
      <c r="E30" s="130" t="s">
        <v>231</v>
      </c>
      <c r="F30" s="131"/>
      <c r="G30" s="132"/>
      <c r="H30" s="71" t="s">
        <v>118</v>
      </c>
      <c r="I30" s="4"/>
      <c r="J30" s="146" t="s">
        <v>44</v>
      </c>
      <c r="K30" s="133"/>
      <c r="L30" s="133"/>
      <c r="M30" s="121" t="s">
        <v>311</v>
      </c>
      <c r="N30" s="125" t="s">
        <v>141</v>
      </c>
      <c r="O30" s="125"/>
      <c r="P30" s="125"/>
      <c r="Q30" s="125"/>
      <c r="R30" s="125" t="s">
        <v>101</v>
      </c>
      <c r="S30" s="126"/>
      <c r="AC30" s="39"/>
      <c r="AD30" s="39"/>
    </row>
    <row r="31" spans="2:30" s="5" customFormat="1" ht="21" customHeight="1" x14ac:dyDescent="0.25">
      <c r="B31" s="146" t="s">
        <v>43</v>
      </c>
      <c r="C31" s="133"/>
      <c r="D31" s="121" t="s">
        <v>184</v>
      </c>
      <c r="E31" s="130" t="s">
        <v>186</v>
      </c>
      <c r="F31" s="131"/>
      <c r="G31" s="132"/>
      <c r="H31" s="71" t="s">
        <v>63</v>
      </c>
      <c r="I31" s="4"/>
      <c r="J31" s="146" t="s">
        <v>52</v>
      </c>
      <c r="K31" s="133"/>
      <c r="L31" s="133"/>
      <c r="M31" s="122" t="s">
        <v>104</v>
      </c>
      <c r="N31" s="127" t="s">
        <v>127</v>
      </c>
      <c r="O31" s="127"/>
      <c r="P31" s="127"/>
      <c r="Q31" s="127"/>
      <c r="R31" s="127" t="s">
        <v>118</v>
      </c>
      <c r="S31" s="128"/>
      <c r="Y31" s="5" t="s">
        <v>18</v>
      </c>
      <c r="AC31" s="39"/>
      <c r="AD31" s="39"/>
    </row>
    <row r="32" spans="2:30" s="5" customFormat="1" ht="20.100000000000001" customHeight="1" x14ac:dyDescent="0.25">
      <c r="B32" s="146" t="s">
        <v>43</v>
      </c>
      <c r="C32" s="133"/>
      <c r="D32" s="121" t="s">
        <v>107</v>
      </c>
      <c r="E32" s="130" t="s">
        <v>114</v>
      </c>
      <c r="F32" s="131"/>
      <c r="G32" s="132"/>
      <c r="H32" s="71" t="s">
        <v>76</v>
      </c>
      <c r="I32" s="4"/>
      <c r="J32" s="146"/>
      <c r="K32" s="133"/>
      <c r="L32" s="133"/>
      <c r="M32" s="121"/>
      <c r="N32" s="125"/>
      <c r="O32" s="125"/>
      <c r="P32" s="125"/>
      <c r="Q32" s="125"/>
      <c r="R32" s="125"/>
      <c r="S32" s="126"/>
      <c r="AC32" s="39"/>
      <c r="AD32" s="39"/>
    </row>
    <row r="33" spans="2:22" ht="18.95" customHeight="1" x14ac:dyDescent="0.2">
      <c r="B33" s="146" t="s">
        <v>43</v>
      </c>
      <c r="C33" s="133"/>
      <c r="D33" s="121" t="s">
        <v>109</v>
      </c>
      <c r="E33" s="133" t="s">
        <v>116</v>
      </c>
      <c r="F33" s="133"/>
      <c r="G33" s="133"/>
      <c r="H33" s="71" t="s">
        <v>101</v>
      </c>
      <c r="I33" s="3"/>
      <c r="J33" s="146"/>
      <c r="K33" s="133"/>
      <c r="L33" s="133"/>
      <c r="M33" s="121"/>
      <c r="N33" s="125"/>
      <c r="O33" s="125"/>
      <c r="P33" s="125"/>
      <c r="Q33" s="125"/>
      <c r="R33" s="125"/>
      <c r="S33" s="126"/>
      <c r="T33" s="3"/>
      <c r="U33" s="3"/>
      <c r="V33" s="3"/>
    </row>
    <row r="34" spans="2:22" ht="20.100000000000001" customHeight="1" x14ac:dyDescent="0.2">
      <c r="B34" s="146" t="s">
        <v>46</v>
      </c>
      <c r="C34" s="133"/>
      <c r="D34" s="121" t="s">
        <v>106</v>
      </c>
      <c r="E34" s="133" t="s">
        <v>113</v>
      </c>
      <c r="F34" s="133"/>
      <c r="G34" s="133"/>
      <c r="H34" s="71" t="s">
        <v>101</v>
      </c>
      <c r="I34" s="3"/>
      <c r="J34" s="146"/>
      <c r="K34" s="133"/>
      <c r="L34" s="133"/>
      <c r="M34" s="121"/>
      <c r="N34" s="125"/>
      <c r="O34" s="125"/>
      <c r="P34" s="125"/>
      <c r="Q34" s="125"/>
      <c r="R34" s="125"/>
      <c r="S34" s="126"/>
      <c r="T34" s="3"/>
      <c r="U34" s="3"/>
      <c r="V34" s="3"/>
    </row>
    <row r="35" spans="2:22" ht="20.100000000000001" customHeight="1" x14ac:dyDescent="0.2">
      <c r="B35" s="142"/>
      <c r="C35" s="134"/>
      <c r="D35" s="122"/>
      <c r="E35" s="134"/>
      <c r="F35" s="134"/>
      <c r="G35" s="134"/>
      <c r="H35" s="72"/>
      <c r="I35" s="3"/>
      <c r="J35" s="142"/>
      <c r="K35" s="134"/>
      <c r="L35" s="134"/>
      <c r="M35" s="122"/>
      <c r="N35" s="127"/>
      <c r="O35" s="127"/>
      <c r="P35" s="127"/>
      <c r="Q35" s="127"/>
      <c r="R35" s="127"/>
      <c r="S35" s="128"/>
      <c r="T35" s="3"/>
      <c r="U35" s="3"/>
      <c r="V35" s="3"/>
    </row>
    <row r="36" spans="2:22" ht="18.95" customHeight="1" x14ac:dyDescent="0.2">
      <c r="B36" s="156"/>
      <c r="C36" s="156"/>
      <c r="D36" s="129"/>
      <c r="E36" s="129"/>
      <c r="F36" s="129"/>
      <c r="G36" s="129"/>
      <c r="H36" s="129"/>
      <c r="I36" s="3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3"/>
      <c r="U36" s="3"/>
      <c r="V36" s="3"/>
    </row>
    <row r="37" spans="2:22" ht="18" customHeight="1" x14ac:dyDescent="0.2">
      <c r="B37" s="143" t="s">
        <v>49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"/>
      <c r="U37" s="3"/>
      <c r="V37" s="3"/>
    </row>
    <row r="38" spans="2:22" ht="18" customHeight="1" x14ac:dyDescent="0.2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3"/>
      <c r="V38" s="3"/>
    </row>
    <row r="39" spans="2:22" ht="15" x14ac:dyDescent="0.25">
      <c r="B39" s="1"/>
      <c r="D39" s="70"/>
      <c r="E39" s="70"/>
      <c r="F39" s="70"/>
      <c r="G39" s="70"/>
      <c r="H39" s="2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2:22" ht="15" x14ac:dyDescent="0.25">
      <c r="B40" s="23"/>
      <c r="C40" s="23"/>
      <c r="D40" s="15"/>
      <c r="E40" s="16"/>
      <c r="F40" s="16"/>
      <c r="G40" s="17"/>
      <c r="H40" s="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2" spans="2:22" x14ac:dyDescent="0.2">
      <c r="E42" s="129"/>
      <c r="F42" s="129"/>
    </row>
  </sheetData>
  <mergeCells count="60">
    <mergeCell ref="O36:S36"/>
    <mergeCell ref="B37:S37"/>
    <mergeCell ref="B38:S38"/>
    <mergeCell ref="E42:F42"/>
    <mergeCell ref="B35:C35"/>
    <mergeCell ref="E35:G35"/>
    <mergeCell ref="J35:L35"/>
    <mergeCell ref="N35:Q35"/>
    <mergeCell ref="R35:S35"/>
    <mergeCell ref="B36:C36"/>
    <mergeCell ref="D36:E36"/>
    <mergeCell ref="F36:H36"/>
    <mergeCell ref="J36:L36"/>
    <mergeCell ref="M36:N36"/>
    <mergeCell ref="B33:C33"/>
    <mergeCell ref="E33:G33"/>
    <mergeCell ref="J33:L33"/>
    <mergeCell ref="N33:Q33"/>
    <mergeCell ref="R33:S33"/>
    <mergeCell ref="B34:C34"/>
    <mergeCell ref="E34:G34"/>
    <mergeCell ref="J34:L34"/>
    <mergeCell ref="N34:Q34"/>
    <mergeCell ref="R34:S34"/>
    <mergeCell ref="B31:C31"/>
    <mergeCell ref="E31:G31"/>
    <mergeCell ref="J31:L31"/>
    <mergeCell ref="N31:Q31"/>
    <mergeCell ref="R31:S31"/>
    <mergeCell ref="B32:C32"/>
    <mergeCell ref="E32:G32"/>
    <mergeCell ref="J32:L32"/>
    <mergeCell ref="N32:Q32"/>
    <mergeCell ref="R32:S32"/>
    <mergeCell ref="B29:C29"/>
    <mergeCell ref="E29:G29"/>
    <mergeCell ref="J29:L29"/>
    <mergeCell ref="N29:Q29"/>
    <mergeCell ref="R29:S29"/>
    <mergeCell ref="B30:C30"/>
    <mergeCell ref="E30:G30"/>
    <mergeCell ref="J30:L30"/>
    <mergeCell ref="N30:Q30"/>
    <mergeCell ref="R30:S30"/>
    <mergeCell ref="B27:C27"/>
    <mergeCell ref="E27:G27"/>
    <mergeCell ref="J27:L27"/>
    <mergeCell ref="N27:Q27"/>
    <mergeCell ref="R27:S27"/>
    <mergeCell ref="B28:C28"/>
    <mergeCell ref="E28:G28"/>
    <mergeCell ref="J28:L28"/>
    <mergeCell ref="N28:Q28"/>
    <mergeCell ref="R28:S28"/>
    <mergeCell ref="H1:R1"/>
    <mergeCell ref="H2:R2"/>
    <mergeCell ref="D5:H5"/>
    <mergeCell ref="J5:M5"/>
    <mergeCell ref="O5:R5"/>
    <mergeCell ref="B7:B8"/>
  </mergeCells>
  <conditionalFormatting sqref="J9:O24">
    <cfRule type="cellIs" dxfId="3" priority="1" stopIfTrue="1" operator="between">
      <formula>1</formula>
      <formula>300</formula>
    </cfRule>
    <cfRule type="cellIs" dxfId="2" priority="2" stopIfTrue="1" operator="lessThanOrEqual">
      <formula>0</formula>
    </cfRule>
  </conditionalFormatting>
  <dataValidations count="4">
    <dataValidation type="list" allowBlank="1" showInputMessage="1" showErrorMessage="1" errorTitle="Feil_i_vektklasse" error="Feil verdi i vektklasse" sqref="C9:C24" xr:uid="{B106BBEE-48EB-4B6F-8E46-67AC3DF126B6}">
      <formula1>"44,48,53,56,58,60,63,65,69,71,77,'+77,79,86,'+86,88,94,'+94,110,'+110"</formula1>
    </dataValidation>
    <dataValidation type="list" allowBlank="1" showInputMessage="1" showErrorMessage="1" errorTitle="Feil_i_kategori" error="Feil verdi i kategori" sqref="E9:E24" xr:uid="{DA43E312-9236-49FE-A656-6F499E7F4381}">
      <formula1>"UM,JM,SM,UK,JK,SK,M35,M40,M45,M50,M55,M60,M65,M70,M75,M80,M85,M90,K35,K40,K45,K50,K55,K60,K65,K70,K75,K80,K85,K90"</formula1>
    </dataValidation>
    <dataValidation type="list" allowBlank="1" showInputMessage="1" showErrorMessage="1" sqref="B28:C35 J28:L35" xr:uid="{6C5BE4AF-5DB6-4ACB-BCE3-990756B94D46}">
      <formula1>"Dommer,Stevnets leder,Jury,Sekretær,Speaker,Teknisk kontrollør, Chief Marshall,Tidtaker"</formula1>
    </dataValidation>
    <dataValidation type="list" allowBlank="1" showInputMessage="1" showErrorMessage="1" sqref="D5:H5" xr:uid="{B395485B-CD52-42D6-94A2-197E447D0F46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E083-8C3A-4BE5-BFD1-39FEC173DC7F}">
  <sheetPr>
    <pageSetUpPr autoPageBreaks="0" fitToPage="1"/>
  </sheetPr>
  <dimension ref="B1:AD42"/>
  <sheetViews>
    <sheetView showGridLines="0" showRowColHeaders="0" showZeros="0" tabSelected="1" showOutlineSymbols="0" zoomScaleNormal="100" zoomScaleSheetLayoutView="75" zoomScalePageLayoutView="120" workbookViewId="0">
      <selection activeCell="R28" sqref="R28:S31"/>
    </sheetView>
  </sheetViews>
  <sheetFormatPr baseColWidth="10" defaultColWidth="9.140625" defaultRowHeight="12.75" x14ac:dyDescent="0.2"/>
  <cols>
    <col min="1" max="1" width="9.140625" style="3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85546875" style="1" customWidth="1"/>
    <col min="8" max="8" width="27.5703125" style="4" customWidth="1"/>
    <col min="9" max="9" width="21" style="4" customWidth="1"/>
    <col min="10" max="10" width="7.140625" style="1" customWidth="1"/>
    <col min="11" max="11" width="7.140625" style="21" customWidth="1"/>
    <col min="12" max="12" width="7.140625" style="1" customWidth="1"/>
    <col min="13" max="13" width="8.85546875" style="1" customWidth="1"/>
    <col min="14" max="15" width="7.14062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140625" style="3" customWidth="1"/>
    <col min="24" max="26" width="9.140625" style="3" hidden="1" customWidth="1"/>
    <col min="27" max="27" width="7.85546875" style="3" hidden="1" customWidth="1"/>
    <col min="28" max="28" width="9.140625" style="3" hidden="1" customWidth="1"/>
    <col min="29" max="30" width="9.140625" style="2" hidden="1" customWidth="1"/>
    <col min="31" max="16384" width="9.140625" style="3"/>
  </cols>
  <sheetData>
    <row r="1" spans="2:30" ht="53.25" customHeight="1" x14ac:dyDescent="0.8">
      <c r="H1" s="149" t="s">
        <v>48</v>
      </c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30" ht="24.75" customHeight="1" x14ac:dyDescent="0.5">
      <c r="H2" s="154" t="s">
        <v>28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2:30" x14ac:dyDescent="0.2">
      <c r="D3" s="32" t="s">
        <v>51</v>
      </c>
    </row>
    <row r="4" spans="2:30" ht="12" customHeight="1" x14ac:dyDescent="0.2"/>
    <row r="5" spans="2:30" s="5" customFormat="1" ht="15.75" x14ac:dyDescent="0.25">
      <c r="C5" s="27" t="s">
        <v>23</v>
      </c>
      <c r="D5" s="153" t="s">
        <v>100</v>
      </c>
      <c r="E5" s="153"/>
      <c r="F5" s="153"/>
      <c r="G5" s="153"/>
      <c r="H5" s="153"/>
      <c r="I5" s="27" t="s">
        <v>0</v>
      </c>
      <c r="J5" s="153" t="s">
        <v>101</v>
      </c>
      <c r="K5" s="153"/>
      <c r="L5" s="153"/>
      <c r="M5" s="153"/>
      <c r="N5" s="27" t="s">
        <v>1</v>
      </c>
      <c r="O5" s="152" t="s">
        <v>102</v>
      </c>
      <c r="P5" s="152"/>
      <c r="Q5" s="152"/>
      <c r="R5" s="152"/>
      <c r="S5" s="27" t="s">
        <v>2</v>
      </c>
      <c r="T5" s="86" t="s">
        <v>103</v>
      </c>
      <c r="U5" s="28" t="s">
        <v>20</v>
      </c>
      <c r="V5" s="29">
        <v>6</v>
      </c>
      <c r="AC5" s="39"/>
      <c r="AD5" s="39"/>
    </row>
    <row r="6" spans="2:30" x14ac:dyDescent="0.2">
      <c r="AB6" s="42" t="s">
        <v>34</v>
      </c>
      <c r="AC6" s="42" t="s">
        <v>34</v>
      </c>
      <c r="AD6" s="42" t="s">
        <v>34</v>
      </c>
    </row>
    <row r="7" spans="2:30" s="1" customFormat="1" x14ac:dyDescent="0.2">
      <c r="B7" s="150" t="s">
        <v>40</v>
      </c>
      <c r="C7" s="11" t="s">
        <v>3</v>
      </c>
      <c r="D7" s="11" t="s">
        <v>4</v>
      </c>
      <c r="E7" s="62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64" t="s">
        <v>8</v>
      </c>
      <c r="L7" s="11"/>
      <c r="M7" s="11"/>
      <c r="N7" s="10" t="s">
        <v>9</v>
      </c>
      <c r="O7" s="11"/>
      <c r="P7" s="65" t="s">
        <v>24</v>
      </c>
      <c r="Q7" s="11"/>
      <c r="R7" s="11" t="s">
        <v>10</v>
      </c>
      <c r="S7" s="13" t="s">
        <v>11</v>
      </c>
      <c r="T7" s="67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2">
      <c r="B8" s="151"/>
      <c r="C8" s="12" t="s">
        <v>14</v>
      </c>
      <c r="D8" s="12" t="s">
        <v>15</v>
      </c>
      <c r="E8" s="63" t="s">
        <v>22</v>
      </c>
      <c r="F8" s="12" t="s">
        <v>19</v>
      </c>
      <c r="G8" s="12" t="s">
        <v>27</v>
      </c>
      <c r="H8" s="12"/>
      <c r="I8" s="12"/>
      <c r="J8" s="68">
        <v>1</v>
      </c>
      <c r="K8" s="68">
        <v>2</v>
      </c>
      <c r="L8" s="69">
        <v>3</v>
      </c>
      <c r="M8" s="69">
        <v>1</v>
      </c>
      <c r="N8" s="68">
        <v>2</v>
      </c>
      <c r="O8" s="69">
        <v>3</v>
      </c>
      <c r="P8" s="66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.100000000000001" customHeight="1" x14ac:dyDescent="0.2">
      <c r="B9" s="98" t="s">
        <v>312</v>
      </c>
      <c r="C9" s="89" t="s">
        <v>73</v>
      </c>
      <c r="D9" s="73">
        <v>106.37</v>
      </c>
      <c r="E9" s="74" t="s">
        <v>286</v>
      </c>
      <c r="F9" s="101" t="s">
        <v>313</v>
      </c>
      <c r="G9" s="75">
        <v>7</v>
      </c>
      <c r="H9" s="76" t="s">
        <v>314</v>
      </c>
      <c r="I9" s="102" t="s">
        <v>101</v>
      </c>
      <c r="J9" s="116">
        <v>107</v>
      </c>
      <c r="K9" s="117">
        <v>114</v>
      </c>
      <c r="L9" s="118">
        <v>117</v>
      </c>
      <c r="M9" s="116">
        <v>136</v>
      </c>
      <c r="N9" s="117">
        <v>141</v>
      </c>
      <c r="O9" s="119">
        <v>146</v>
      </c>
      <c r="P9" s="103">
        <f t="shared" ref="P9:P24" si="0">IF(MAX(J9:L9)&lt;0,0,TRUNC(MAX(J9:L9)/1)*1)</f>
        <v>117</v>
      </c>
      <c r="Q9" s="77">
        <f t="shared" ref="Q9:Q24" si="1">IF(MAX(M9:O9)&lt;0,0,TRUNC(MAX(M9:O9)/1)*1)</f>
        <v>146</v>
      </c>
      <c r="R9" s="77">
        <f t="shared" ref="R9:R24" si="2">IF(P9=0,0,IF(Q9=0,0,SUM(P9:Q9)))</f>
        <v>263</v>
      </c>
      <c r="S9" s="78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294.34352428579797</v>
      </c>
      <c r="T9" s="78">
        <f t="shared" ref="T9:T24" si="3">IF(AA9=1,S9*AD9,"")</f>
        <v>326.42696843294993</v>
      </c>
      <c r="U9" s="75"/>
      <c r="V9" s="74"/>
      <c r="W9" s="79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1.1191768984250874</v>
      </c>
      <c r="X9" s="30" t="str">
        <f>T5</f>
        <v>2026-04-11</v>
      </c>
      <c r="Y9" s="1" t="str">
        <f t="shared" ref="Y9:Y24" si="4">IF(ISNUMBER(FIND("M",E9)),"m",IF(ISNUMBER(FIND("K",E9)),"k"))</f>
        <v>m</v>
      </c>
      <c r="Z9" s="37">
        <f t="shared" ref="Z9:Z24" si="5">IF(OR(F9="",X9=""),0,(YEAR(X9)-YEAR(F9)))</f>
        <v>38</v>
      </c>
      <c r="AA9" s="38">
        <f>IF(Z9&gt;34,1,0)</f>
        <v>1</v>
      </c>
      <c r="AB9" s="8">
        <f>IF(AA9=1,LOOKUP(Z9,'Meltzer-Faber'!A3:A63,'Meltzer-Faber'!B3:B63))</f>
        <v>1.109</v>
      </c>
      <c r="AC9" s="40">
        <f>IF(AA9=1,LOOKUP(Z9,'Meltzer-Faber'!A3:A63,'Meltzer-Faber'!C3:C63))</f>
        <v>1.1100000000000001</v>
      </c>
      <c r="AD9" s="40">
        <f>IF(Y9="m",AB9,IF(Y9="k",AC9,""))</f>
        <v>1.109</v>
      </c>
    </row>
    <row r="10" spans="2:30" s="8" customFormat="1" ht="20.100000000000001" customHeight="1" x14ac:dyDescent="0.2">
      <c r="B10" s="92" t="s">
        <v>315</v>
      </c>
      <c r="C10" s="93" t="s">
        <v>73</v>
      </c>
      <c r="D10" s="94">
        <v>108.31</v>
      </c>
      <c r="E10" s="95" t="s">
        <v>286</v>
      </c>
      <c r="F10" s="115" t="s">
        <v>316</v>
      </c>
      <c r="G10" s="96">
        <v>8</v>
      </c>
      <c r="H10" s="106" t="s">
        <v>317</v>
      </c>
      <c r="I10" s="97" t="s">
        <v>101</v>
      </c>
      <c r="J10" s="116">
        <v>105</v>
      </c>
      <c r="K10" s="117">
        <v>110</v>
      </c>
      <c r="L10" s="118">
        <v>-114</v>
      </c>
      <c r="M10" s="116">
        <v>137</v>
      </c>
      <c r="N10" s="117">
        <v>142</v>
      </c>
      <c r="O10" s="119">
        <v>-146</v>
      </c>
      <c r="P10" s="104">
        <f t="shared" si="0"/>
        <v>110</v>
      </c>
      <c r="Q10" s="53">
        <f t="shared" si="1"/>
        <v>142</v>
      </c>
      <c r="R10" s="53">
        <f t="shared" si="2"/>
        <v>252</v>
      </c>
      <c r="S10" s="54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280.15121642271157</v>
      </c>
      <c r="T10" s="54">
        <f>IF(AA10=1,S10*AD10,"")</f>
        <v>300.3221040051468</v>
      </c>
      <c r="U10" s="51"/>
      <c r="V10" s="50"/>
      <c r="W10" s="55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1.1117111762806016</v>
      </c>
      <c r="X10" s="30" t="str">
        <f>T5</f>
        <v>2026-04-11</v>
      </c>
      <c r="Y10" s="1" t="str">
        <f t="shared" si="4"/>
        <v>m</v>
      </c>
      <c r="Z10" s="37">
        <f t="shared" si="5"/>
        <v>35</v>
      </c>
      <c r="AA10" s="44">
        <f>IF(Z10&gt;34,1,0)</f>
        <v>1</v>
      </c>
      <c r="AB10" s="8">
        <f>IF(AA10=1,LOOKUP(Z10,'Meltzer-Faber'!A3:A63,'Meltzer-Faber'!B3:B63))</f>
        <v>1.0720000000000001</v>
      </c>
      <c r="AC10" s="40">
        <f>IF(AA10=1,LOOKUP(Z10,'Meltzer-Faber'!A3:A63,'Meltzer-Faber'!C3:C63))</f>
        <v>1.0720000000000001</v>
      </c>
      <c r="AD10" s="40">
        <f t="shared" ref="AD10:AD24" si="8">IF(Y10="m",AB10,IF(Y10="k",AC10,""))</f>
        <v>1.0720000000000001</v>
      </c>
    </row>
    <row r="11" spans="2:30" s="8" customFormat="1" ht="20.100000000000001" customHeight="1" x14ac:dyDescent="0.2">
      <c r="B11" s="92" t="s">
        <v>318</v>
      </c>
      <c r="C11" s="93" t="s">
        <v>73</v>
      </c>
      <c r="D11" s="94">
        <v>103.81</v>
      </c>
      <c r="E11" s="95" t="s">
        <v>286</v>
      </c>
      <c r="F11" s="115" t="s">
        <v>319</v>
      </c>
      <c r="G11" s="107">
        <v>6</v>
      </c>
      <c r="H11" s="113" t="s">
        <v>320</v>
      </c>
      <c r="I11" s="110" t="s">
        <v>58</v>
      </c>
      <c r="J11" s="116">
        <v>83</v>
      </c>
      <c r="K11" s="117">
        <v>-86</v>
      </c>
      <c r="L11" s="118">
        <v>86</v>
      </c>
      <c r="M11" s="116">
        <v>117</v>
      </c>
      <c r="N11" s="117">
        <v>120</v>
      </c>
      <c r="O11" s="119">
        <v>126</v>
      </c>
      <c r="P11" s="104">
        <f t="shared" si="0"/>
        <v>86</v>
      </c>
      <c r="Q11" s="53">
        <f t="shared" si="1"/>
        <v>126</v>
      </c>
      <c r="R11" s="53">
        <f t="shared" si="2"/>
        <v>212</v>
      </c>
      <c r="S11" s="54">
        <f t="shared" si="6"/>
        <v>239.49335405487497</v>
      </c>
      <c r="T11" s="54">
        <f>IF(AA11=1,S11*AD11,"")</f>
        <v>265.59812964685636</v>
      </c>
      <c r="U11" s="51"/>
      <c r="V11" s="50"/>
      <c r="W11" s="55">
        <f t="shared" si="7"/>
        <v>1.1296856323343158</v>
      </c>
      <c r="X11" s="30" t="str">
        <f>T5</f>
        <v>2026-04-11</v>
      </c>
      <c r="Y11" s="1" t="str">
        <f t="shared" si="4"/>
        <v>m</v>
      </c>
      <c r="Z11" s="37">
        <f t="shared" si="5"/>
        <v>38</v>
      </c>
      <c r="AA11" s="38">
        <f t="shared" ref="AA11:AA24" si="9">IF(Z11&gt;34,1,0)</f>
        <v>1</v>
      </c>
      <c r="AB11" s="8">
        <f>IF(AA11=1,LOOKUP(Z11,'Meltzer-Faber'!A3:A63,'Meltzer-Faber'!B3:B63))</f>
        <v>1.109</v>
      </c>
      <c r="AC11" s="40">
        <f>IF(AA11=1,LOOKUP(Z11,'Meltzer-Faber'!A3:A63,'Meltzer-Faber'!C3:C63))</f>
        <v>1.1100000000000001</v>
      </c>
      <c r="AD11" s="40">
        <f t="shared" si="8"/>
        <v>1.109</v>
      </c>
    </row>
    <row r="12" spans="2:30" s="8" customFormat="1" ht="20.100000000000001" customHeight="1" x14ac:dyDescent="0.2">
      <c r="B12" s="99" t="s">
        <v>321</v>
      </c>
      <c r="C12" s="90" t="s">
        <v>73</v>
      </c>
      <c r="D12" s="80">
        <v>107.35</v>
      </c>
      <c r="E12" s="50" t="s">
        <v>286</v>
      </c>
      <c r="F12" s="115" t="s">
        <v>322</v>
      </c>
      <c r="G12" s="108">
        <v>9</v>
      </c>
      <c r="H12" s="81" t="s">
        <v>323</v>
      </c>
      <c r="I12" s="111" t="s">
        <v>168</v>
      </c>
      <c r="J12" s="116">
        <v>85</v>
      </c>
      <c r="K12" s="117">
        <v>90</v>
      </c>
      <c r="L12" s="118">
        <v>93</v>
      </c>
      <c r="M12" s="116">
        <v>101</v>
      </c>
      <c r="N12" s="117">
        <v>106</v>
      </c>
      <c r="O12" s="119">
        <v>-110</v>
      </c>
      <c r="P12" s="104">
        <f t="shared" si="0"/>
        <v>93</v>
      </c>
      <c r="Q12" s="53">
        <f t="shared" si="1"/>
        <v>106</v>
      </c>
      <c r="R12" s="53">
        <f t="shared" si="2"/>
        <v>199</v>
      </c>
      <c r="S12" s="54">
        <f t="shared" si="6"/>
        <v>221.9554182045149</v>
      </c>
      <c r="T12" s="54">
        <f>IF(AA12=1,S12*AD12,"")</f>
        <v>237.93620831523998</v>
      </c>
      <c r="U12" s="51"/>
      <c r="V12" s="50" t="s">
        <v>18</v>
      </c>
      <c r="W12" s="55">
        <f t="shared" si="7"/>
        <v>1.1153538603241955</v>
      </c>
      <c r="X12" s="30" t="str">
        <f>T5</f>
        <v>2026-04-11</v>
      </c>
      <c r="Y12" s="1" t="str">
        <f t="shared" si="4"/>
        <v>m</v>
      </c>
      <c r="Z12" s="37">
        <f t="shared" si="5"/>
        <v>35</v>
      </c>
      <c r="AA12" s="38">
        <f t="shared" si="9"/>
        <v>1</v>
      </c>
      <c r="AB12" s="8">
        <f>IF(AA12=1,LOOKUP(Z12,'Meltzer-Faber'!A3:A63,'Meltzer-Faber'!B3:B63))</f>
        <v>1.0720000000000001</v>
      </c>
      <c r="AC12" s="40">
        <f>IF(AA12=1,LOOKUP(Z12,'Meltzer-Faber'!A3:A63,'Meltzer-Faber'!C3:C63))</f>
        <v>1.0720000000000001</v>
      </c>
      <c r="AD12" s="40">
        <f t="shared" si="8"/>
        <v>1.0720000000000001</v>
      </c>
    </row>
    <row r="13" spans="2:30" s="8" customFormat="1" ht="20.100000000000001" customHeight="1" x14ac:dyDescent="0.2">
      <c r="B13" s="99" t="s">
        <v>324</v>
      </c>
      <c r="C13" s="90" t="s">
        <v>233</v>
      </c>
      <c r="D13" s="49">
        <v>114.02</v>
      </c>
      <c r="E13" s="50" t="s">
        <v>286</v>
      </c>
      <c r="F13" s="115" t="s">
        <v>325</v>
      </c>
      <c r="G13" s="109">
        <v>10</v>
      </c>
      <c r="H13" s="52" t="s">
        <v>326</v>
      </c>
      <c r="I13" s="112" t="s">
        <v>133</v>
      </c>
      <c r="J13" s="116">
        <v>90</v>
      </c>
      <c r="K13" s="117">
        <v>93</v>
      </c>
      <c r="L13" s="118">
        <v>95</v>
      </c>
      <c r="M13" s="116">
        <v>121</v>
      </c>
      <c r="N13" s="117">
        <v>127</v>
      </c>
      <c r="O13" s="119">
        <v>-131</v>
      </c>
      <c r="P13" s="104">
        <f t="shared" si="0"/>
        <v>95</v>
      </c>
      <c r="Q13" s="53">
        <f t="shared" si="1"/>
        <v>127</v>
      </c>
      <c r="R13" s="53">
        <f t="shared" si="2"/>
        <v>222</v>
      </c>
      <c r="S13" s="54">
        <f t="shared" si="6"/>
        <v>242.42012097520913</v>
      </c>
      <c r="T13" s="54">
        <f t="shared" si="3"/>
        <v>259.8743696854242</v>
      </c>
      <c r="U13" s="51"/>
      <c r="V13" s="50" t="s">
        <v>18</v>
      </c>
      <c r="W13" s="55">
        <f t="shared" si="7"/>
        <v>1.0919825269153565</v>
      </c>
      <c r="X13" s="30" t="str">
        <f>T5</f>
        <v>2026-04-11</v>
      </c>
      <c r="Y13" s="1" t="str">
        <f t="shared" si="4"/>
        <v>m</v>
      </c>
      <c r="Z13" s="37">
        <f t="shared" si="5"/>
        <v>35</v>
      </c>
      <c r="AA13" s="38">
        <f t="shared" si="9"/>
        <v>1</v>
      </c>
      <c r="AB13" s="8">
        <f>IF(AA13=1,LOOKUP(Z13,'Meltzer-Faber'!A3:A63,'Meltzer-Faber'!B3:B63))</f>
        <v>1.0720000000000001</v>
      </c>
      <c r="AC13" s="40">
        <f>IF(AA13=1,LOOKUP(Z13,'Meltzer-Faber'!A3:A63,'Meltzer-Faber'!C3:C63))</f>
        <v>1.0720000000000001</v>
      </c>
      <c r="AD13" s="40">
        <f t="shared" si="8"/>
        <v>1.0720000000000001</v>
      </c>
    </row>
    <row r="14" spans="2:30" s="8" customFormat="1" ht="20.100000000000001" customHeight="1" x14ac:dyDescent="0.2">
      <c r="B14" s="99" t="s">
        <v>327</v>
      </c>
      <c r="C14" s="90" t="s">
        <v>233</v>
      </c>
      <c r="D14" s="49">
        <v>116.5</v>
      </c>
      <c r="E14" s="50" t="s">
        <v>286</v>
      </c>
      <c r="F14" s="115" t="s">
        <v>328</v>
      </c>
      <c r="G14" s="109">
        <v>11</v>
      </c>
      <c r="H14" s="52" t="s">
        <v>329</v>
      </c>
      <c r="I14" s="112" t="s">
        <v>133</v>
      </c>
      <c r="J14" s="116">
        <v>104</v>
      </c>
      <c r="K14" s="117">
        <v>-109</v>
      </c>
      <c r="L14" s="118">
        <v>110</v>
      </c>
      <c r="M14" s="116">
        <v>120</v>
      </c>
      <c r="N14" s="117">
        <v>130</v>
      </c>
      <c r="O14" s="119">
        <v>-136</v>
      </c>
      <c r="P14" s="104">
        <f t="shared" si="0"/>
        <v>110</v>
      </c>
      <c r="Q14" s="53">
        <f t="shared" si="1"/>
        <v>130</v>
      </c>
      <c r="R14" s="53">
        <f t="shared" si="2"/>
        <v>240</v>
      </c>
      <c r="S14" s="54">
        <f t="shared" si="6"/>
        <v>260.24589922298964</v>
      </c>
      <c r="T14" s="54">
        <f t="shared" si="3"/>
        <v>291.99589892819438</v>
      </c>
      <c r="U14" s="51"/>
      <c r="V14" s="50" t="s">
        <v>18</v>
      </c>
      <c r="W14" s="55">
        <f t="shared" si="7"/>
        <v>1.0843579134291235</v>
      </c>
      <c r="X14" s="30" t="str">
        <f>T5</f>
        <v>2026-04-11</v>
      </c>
      <c r="Y14" s="1" t="str">
        <f t="shared" si="4"/>
        <v>m</v>
      </c>
      <c r="Z14" s="37">
        <f t="shared" si="5"/>
        <v>39</v>
      </c>
      <c r="AA14" s="38">
        <f t="shared" si="9"/>
        <v>1</v>
      </c>
      <c r="AB14" s="8">
        <f>IF(AA14=1,LOOKUP(Z14,'Meltzer-Faber'!A3:A63,'Meltzer-Faber'!B3:B63))</f>
        <v>1.1220000000000001</v>
      </c>
      <c r="AC14" s="40">
        <f>IF(AA14=1,LOOKUP(Z14,'Meltzer-Faber'!A3:A63,'Meltzer-Faber'!C3:C63))</f>
        <v>1.1240000000000001</v>
      </c>
      <c r="AD14" s="40">
        <f t="shared" si="8"/>
        <v>1.1220000000000001</v>
      </c>
    </row>
    <row r="15" spans="2:30" s="8" customFormat="1" ht="20.100000000000001" customHeight="1" x14ac:dyDescent="0.2">
      <c r="B15" s="99" t="s">
        <v>330</v>
      </c>
      <c r="C15" s="90" t="s">
        <v>191</v>
      </c>
      <c r="D15" s="49">
        <v>70.98</v>
      </c>
      <c r="E15" s="50" t="s">
        <v>331</v>
      </c>
      <c r="F15" s="115" t="s">
        <v>332</v>
      </c>
      <c r="G15" s="109">
        <v>1</v>
      </c>
      <c r="H15" s="52" t="s">
        <v>333</v>
      </c>
      <c r="I15" s="112" t="s">
        <v>101</v>
      </c>
      <c r="J15" s="116">
        <v>-75</v>
      </c>
      <c r="K15" s="117">
        <v>75</v>
      </c>
      <c r="L15" s="118">
        <v>86</v>
      </c>
      <c r="M15" s="116">
        <v>105</v>
      </c>
      <c r="N15" s="117">
        <v>109</v>
      </c>
      <c r="O15" s="119">
        <v>118</v>
      </c>
      <c r="P15" s="104">
        <f t="shared" si="0"/>
        <v>86</v>
      </c>
      <c r="Q15" s="53">
        <f t="shared" si="1"/>
        <v>118</v>
      </c>
      <c r="R15" s="53">
        <f t="shared" si="2"/>
        <v>204</v>
      </c>
      <c r="S15" s="54">
        <f t="shared" si="6"/>
        <v>279.8284234884577</v>
      </c>
      <c r="T15" s="54">
        <f t="shared" si="3"/>
        <v>332.71599552777622</v>
      </c>
      <c r="U15" s="51"/>
      <c r="V15" s="50"/>
      <c r="W15" s="55">
        <f t="shared" si="7"/>
        <v>1.3717079582767535</v>
      </c>
      <c r="X15" s="30" t="str">
        <f>T5</f>
        <v>2026-04-11</v>
      </c>
      <c r="Y15" s="1" t="str">
        <f t="shared" si="4"/>
        <v>m</v>
      </c>
      <c r="Z15" s="37">
        <f t="shared" si="5"/>
        <v>44</v>
      </c>
      <c r="AA15" s="38">
        <f t="shared" si="9"/>
        <v>1</v>
      </c>
      <c r="AB15" s="8">
        <f>IF(AA15=1,LOOKUP(Z15,'Meltzer-Faber'!A3:A63,'Meltzer-Faber'!B3:B63))</f>
        <v>1.1890000000000001</v>
      </c>
      <c r="AC15" s="40">
        <f>IF(AA15=1,LOOKUP(Z15,'Meltzer-Faber'!A3:A63,'Meltzer-Faber'!C3:C63))</f>
        <v>1.2050000000000001</v>
      </c>
      <c r="AD15" s="40">
        <f t="shared" si="8"/>
        <v>1.1890000000000001</v>
      </c>
    </row>
    <row r="16" spans="2:30" s="8" customFormat="1" ht="20.100000000000001" customHeight="1" x14ac:dyDescent="0.2">
      <c r="B16" s="99" t="s">
        <v>334</v>
      </c>
      <c r="C16" s="90" t="s">
        <v>60</v>
      </c>
      <c r="D16" s="49">
        <v>80.98</v>
      </c>
      <c r="E16" s="50" t="s">
        <v>331</v>
      </c>
      <c r="F16" s="115" t="s">
        <v>335</v>
      </c>
      <c r="G16" s="109">
        <v>2</v>
      </c>
      <c r="H16" s="113" t="s">
        <v>336</v>
      </c>
      <c r="I16" s="112" t="s">
        <v>68</v>
      </c>
      <c r="J16" s="116">
        <v>81</v>
      </c>
      <c r="K16" s="117">
        <v>-83</v>
      </c>
      <c r="L16" s="118">
        <v>85</v>
      </c>
      <c r="M16" s="116">
        <v>105</v>
      </c>
      <c r="N16" s="117">
        <v>110</v>
      </c>
      <c r="O16" s="119">
        <v>-115</v>
      </c>
      <c r="P16" s="104">
        <f t="shared" si="0"/>
        <v>85</v>
      </c>
      <c r="Q16" s="53">
        <f t="shared" si="1"/>
        <v>110</v>
      </c>
      <c r="R16" s="53">
        <f t="shared" si="2"/>
        <v>195</v>
      </c>
      <c r="S16" s="54">
        <f t="shared" si="6"/>
        <v>247.51717185213528</v>
      </c>
      <c r="T16" s="54">
        <f t="shared" si="3"/>
        <v>291.08019409811106</v>
      </c>
      <c r="U16" s="51"/>
      <c r="V16" s="50"/>
      <c r="W16" s="55">
        <f t="shared" si="7"/>
        <v>1.2693188300109501</v>
      </c>
      <c r="X16" s="30" t="str">
        <f>T5</f>
        <v>2026-04-11</v>
      </c>
      <c r="Y16" s="1" t="str">
        <f t="shared" si="4"/>
        <v>m</v>
      </c>
      <c r="Z16" s="37">
        <f t="shared" si="5"/>
        <v>43</v>
      </c>
      <c r="AA16" s="38">
        <f t="shared" si="9"/>
        <v>1</v>
      </c>
      <c r="AB16" s="8">
        <f>IF(AA16=1,LOOKUP(Z16,'Meltzer-Faber'!A3:A63,'Meltzer-Faber'!B3:B63))</f>
        <v>1.1759999999999999</v>
      </c>
      <c r="AC16" s="40">
        <f>IF(AA16=1,LOOKUP(Z16,'Meltzer-Faber'!A3:A63,'Meltzer-Faber'!C3:C63))</f>
        <v>1.1870000000000001</v>
      </c>
      <c r="AD16" s="40">
        <f t="shared" si="8"/>
        <v>1.1759999999999999</v>
      </c>
    </row>
    <row r="17" spans="2:30" s="8" customFormat="1" ht="20.100000000000001" customHeight="1" x14ac:dyDescent="0.2">
      <c r="B17" s="99" t="s">
        <v>337</v>
      </c>
      <c r="C17" s="90" t="s">
        <v>65</v>
      </c>
      <c r="D17" s="49">
        <v>93.39</v>
      </c>
      <c r="E17" s="50" t="s">
        <v>331</v>
      </c>
      <c r="F17" s="115" t="s">
        <v>338</v>
      </c>
      <c r="G17" s="109">
        <v>4</v>
      </c>
      <c r="H17" s="113" t="s">
        <v>339</v>
      </c>
      <c r="I17" s="112" t="s">
        <v>161</v>
      </c>
      <c r="J17" s="116">
        <v>65</v>
      </c>
      <c r="K17" s="117">
        <v>70</v>
      </c>
      <c r="L17" s="118">
        <v>75</v>
      </c>
      <c r="M17" s="116">
        <v>90</v>
      </c>
      <c r="N17" s="117">
        <v>-97</v>
      </c>
      <c r="O17" s="119">
        <v>-97</v>
      </c>
      <c r="P17" s="104">
        <f t="shared" si="0"/>
        <v>75</v>
      </c>
      <c r="Q17" s="53">
        <f t="shared" si="1"/>
        <v>90</v>
      </c>
      <c r="R17" s="53">
        <f t="shared" si="2"/>
        <v>165</v>
      </c>
      <c r="S17" s="54">
        <f t="shared" si="6"/>
        <v>194.95840727730155</v>
      </c>
      <c r="T17" s="54">
        <f t="shared" si="3"/>
        <v>231.80554625271154</v>
      </c>
      <c r="U17" s="51"/>
      <c r="V17" s="50"/>
      <c r="W17" s="55">
        <f t="shared" si="7"/>
        <v>1.1815661047109185</v>
      </c>
      <c r="X17" s="30" t="str">
        <f>T5</f>
        <v>2026-04-11</v>
      </c>
      <c r="Y17" s="1" t="str">
        <f t="shared" si="4"/>
        <v>m</v>
      </c>
      <c r="Z17" s="37">
        <f t="shared" si="5"/>
        <v>44</v>
      </c>
      <c r="AA17" s="38">
        <f t="shared" si="9"/>
        <v>1</v>
      </c>
      <c r="AB17" s="8">
        <f>IF(AA17=1,LOOKUP(Z17,'Meltzer-Faber'!A3:A63,'Meltzer-Faber'!B3:B63))</f>
        <v>1.1890000000000001</v>
      </c>
      <c r="AC17" s="40">
        <f>IF(AA17=1,LOOKUP(Z17,'Meltzer-Faber'!A3:A63,'Meltzer-Faber'!C3:C63))</f>
        <v>1.2050000000000001</v>
      </c>
      <c r="AD17" s="40">
        <f t="shared" si="8"/>
        <v>1.1890000000000001</v>
      </c>
    </row>
    <row r="18" spans="2:30" s="8" customFormat="1" ht="20.100000000000001" customHeight="1" x14ac:dyDescent="0.2">
      <c r="B18" s="99" t="s">
        <v>340</v>
      </c>
      <c r="C18" s="90" t="s">
        <v>65</v>
      </c>
      <c r="D18" s="49">
        <v>89.71</v>
      </c>
      <c r="E18" s="50" t="s">
        <v>331</v>
      </c>
      <c r="F18" s="115" t="s">
        <v>341</v>
      </c>
      <c r="G18" s="109">
        <v>3</v>
      </c>
      <c r="H18" s="114" t="s">
        <v>342</v>
      </c>
      <c r="I18" s="112" t="s">
        <v>245</v>
      </c>
      <c r="J18" s="116">
        <v>80</v>
      </c>
      <c r="K18" s="117">
        <v>85</v>
      </c>
      <c r="L18" s="118">
        <v>90</v>
      </c>
      <c r="M18" s="116">
        <v>115</v>
      </c>
      <c r="N18" s="117">
        <v>120</v>
      </c>
      <c r="O18" s="119">
        <v>-125</v>
      </c>
      <c r="P18" s="104">
        <f t="shared" si="0"/>
        <v>90</v>
      </c>
      <c r="Q18" s="53">
        <f t="shared" si="1"/>
        <v>120</v>
      </c>
      <c r="R18" s="53">
        <f t="shared" si="2"/>
        <v>210</v>
      </c>
      <c r="S18" s="54">
        <f t="shared" si="6"/>
        <v>252.86497728330514</v>
      </c>
      <c r="T18" s="54">
        <f t="shared" si="3"/>
        <v>287.00174921655133</v>
      </c>
      <c r="U18" s="51"/>
      <c r="V18" s="50" t="s">
        <v>18</v>
      </c>
      <c r="W18" s="55">
        <f t="shared" si="7"/>
        <v>1.2041189394443101</v>
      </c>
      <c r="X18" s="30" t="str">
        <f>T5</f>
        <v>2026-04-11</v>
      </c>
      <c r="Y18" s="1" t="str">
        <f t="shared" si="4"/>
        <v>m</v>
      </c>
      <c r="Z18" s="37">
        <f t="shared" si="5"/>
        <v>40</v>
      </c>
      <c r="AA18" s="38">
        <f t="shared" si="9"/>
        <v>1</v>
      </c>
      <c r="AB18" s="8">
        <f>IF(AA18=1,LOOKUP(Z18,'Meltzer-Faber'!A3:A63,'Meltzer-Faber'!B3:B63))</f>
        <v>1.135</v>
      </c>
      <c r="AC18" s="40">
        <f>IF(AA18=1,LOOKUP(Z18,'Meltzer-Faber'!A3:A63,'Meltzer-Faber'!C3:C63))</f>
        <v>1.1379999999999999</v>
      </c>
      <c r="AD18" s="40">
        <f t="shared" si="8"/>
        <v>1.135</v>
      </c>
    </row>
    <row r="19" spans="2:30" s="8" customFormat="1" ht="20.100000000000001" customHeight="1" x14ac:dyDescent="0.2">
      <c r="B19" s="99" t="s">
        <v>343</v>
      </c>
      <c r="C19" s="90" t="s">
        <v>73</v>
      </c>
      <c r="D19" s="49">
        <v>99.78</v>
      </c>
      <c r="E19" s="50" t="s">
        <v>331</v>
      </c>
      <c r="F19" s="115" t="s">
        <v>344</v>
      </c>
      <c r="G19" s="109">
        <v>5</v>
      </c>
      <c r="H19" s="114" t="s">
        <v>345</v>
      </c>
      <c r="I19" s="112" t="s">
        <v>245</v>
      </c>
      <c r="J19" s="116">
        <v>70</v>
      </c>
      <c r="K19" s="117">
        <v>75</v>
      </c>
      <c r="L19" s="118">
        <v>77</v>
      </c>
      <c r="M19" s="116">
        <v>95</v>
      </c>
      <c r="N19" s="117">
        <v>-100</v>
      </c>
      <c r="O19" s="119">
        <v>100</v>
      </c>
      <c r="P19" s="104">
        <f t="shared" si="0"/>
        <v>77</v>
      </c>
      <c r="Q19" s="53">
        <f t="shared" si="1"/>
        <v>100</v>
      </c>
      <c r="R19" s="53">
        <f t="shared" si="2"/>
        <v>177</v>
      </c>
      <c r="S19" s="54">
        <f t="shared" si="6"/>
        <v>203.17627033616901</v>
      </c>
      <c r="T19" s="54">
        <f t="shared" si="3"/>
        <v>230.60506683155182</v>
      </c>
      <c r="U19" s="51"/>
      <c r="V19" s="50"/>
      <c r="W19" s="55">
        <f t="shared" si="7"/>
        <v>1.1478885329727062</v>
      </c>
      <c r="X19" s="30" t="str">
        <f>T5</f>
        <v>2026-04-11</v>
      </c>
      <c r="Y19" s="1" t="str">
        <f t="shared" si="4"/>
        <v>m</v>
      </c>
      <c r="Z19" s="37">
        <f t="shared" si="5"/>
        <v>40</v>
      </c>
      <c r="AA19" s="38">
        <f t="shared" si="9"/>
        <v>1</v>
      </c>
      <c r="AB19" s="8">
        <f>IF(AA19=1,LOOKUP(Z19,'Meltzer-Faber'!A3:A63,'Meltzer-Faber'!B3:B63))</f>
        <v>1.135</v>
      </c>
      <c r="AC19" s="40">
        <f>IF(AA19=1,LOOKUP(Z19,'Meltzer-Faber'!A3:A63,'Meltzer-Faber'!C3:C63))</f>
        <v>1.1379999999999999</v>
      </c>
      <c r="AD19" s="40">
        <f t="shared" si="8"/>
        <v>1.135</v>
      </c>
    </row>
    <row r="20" spans="2:30" s="8" customFormat="1" ht="20.100000000000001" customHeight="1" x14ac:dyDescent="0.2">
      <c r="B20" s="99"/>
      <c r="C20" s="90"/>
      <c r="D20" s="49"/>
      <c r="E20" s="50"/>
      <c r="F20" s="115"/>
      <c r="G20" s="109"/>
      <c r="H20" s="114"/>
      <c r="I20" s="112"/>
      <c r="J20" s="116"/>
      <c r="K20" s="117"/>
      <c r="L20" s="118"/>
      <c r="M20" s="116"/>
      <c r="N20" s="117"/>
      <c r="O20" s="119"/>
      <c r="P20" s="104">
        <f t="shared" si="0"/>
        <v>0</v>
      </c>
      <c r="Q20" s="53">
        <f t="shared" si="1"/>
        <v>0</v>
      </c>
      <c r="R20" s="53">
        <f t="shared" si="2"/>
        <v>0</v>
      </c>
      <c r="S20" s="54" t="str">
        <f t="shared" si="6"/>
        <v/>
      </c>
      <c r="T20" s="54" t="str">
        <f t="shared" si="3"/>
        <v/>
      </c>
      <c r="U20" s="51"/>
      <c r="V20" s="50"/>
      <c r="W20" s="55" t="str">
        <f t="shared" si="7"/>
        <v/>
      </c>
      <c r="X20" s="30" t="str">
        <f>T5</f>
        <v>2026-04-11</v>
      </c>
      <c r="Y20" s="1" t="b">
        <f t="shared" si="4"/>
        <v>0</v>
      </c>
      <c r="Z20" s="37">
        <f t="shared" si="5"/>
        <v>0</v>
      </c>
      <c r="AA20" s="38">
        <f t="shared" si="9"/>
        <v>0</v>
      </c>
      <c r="AB20" s="8" t="b">
        <f>IF(AA20=1,LOOKUP(Z20,'Meltzer-Faber'!A3:A63,'Meltzer-Faber'!B3:B63))</f>
        <v>0</v>
      </c>
      <c r="AC20" s="40" t="b">
        <f>IF(AA20=1,LOOKUP(Z20,'Meltzer-Faber'!A3:A63,'Meltzer-Faber'!C3:C63))</f>
        <v>0</v>
      </c>
      <c r="AD20" s="40" t="str">
        <f t="shared" si="8"/>
        <v/>
      </c>
    </row>
    <row r="21" spans="2:30" s="8" customFormat="1" ht="20.100000000000001" customHeight="1" x14ac:dyDescent="0.2">
      <c r="B21" s="99"/>
      <c r="C21" s="90"/>
      <c r="D21" s="49"/>
      <c r="E21" s="50"/>
      <c r="F21" s="87"/>
      <c r="G21" s="109"/>
      <c r="H21" s="52"/>
      <c r="I21" s="112"/>
      <c r="J21" s="116"/>
      <c r="K21" s="117"/>
      <c r="L21" s="118"/>
      <c r="M21" s="116"/>
      <c r="N21" s="117"/>
      <c r="O21" s="119"/>
      <c r="P21" s="104">
        <f t="shared" si="0"/>
        <v>0</v>
      </c>
      <c r="Q21" s="53">
        <f t="shared" si="1"/>
        <v>0</v>
      </c>
      <c r="R21" s="53">
        <f t="shared" si="2"/>
        <v>0</v>
      </c>
      <c r="S21" s="54" t="str">
        <f t="shared" si="6"/>
        <v/>
      </c>
      <c r="T21" s="54" t="str">
        <f t="shared" si="3"/>
        <v/>
      </c>
      <c r="U21" s="51"/>
      <c r="V21" s="50"/>
      <c r="W21" s="55" t="str">
        <f t="shared" si="7"/>
        <v/>
      </c>
      <c r="X21" s="30" t="str">
        <f>T5</f>
        <v>2026-04-11</v>
      </c>
      <c r="Y21" s="1" t="b">
        <f t="shared" si="4"/>
        <v>0</v>
      </c>
      <c r="Z21" s="37">
        <f t="shared" si="5"/>
        <v>0</v>
      </c>
      <c r="AA21" s="38">
        <f t="shared" si="9"/>
        <v>0</v>
      </c>
      <c r="AB21" s="8" t="b">
        <f>IF(AA21=1,LOOKUP(Z21,'Meltzer-Faber'!A3:A63,'Meltzer-Faber'!B3:B63))</f>
        <v>0</v>
      </c>
      <c r="AC21" s="40" t="b">
        <f>IF(AA21=1,LOOKUP(Z21,'Meltzer-Faber'!A3:A63,'Meltzer-Faber'!C3:C63))</f>
        <v>0</v>
      </c>
      <c r="AD21" s="40" t="str">
        <f t="shared" si="8"/>
        <v/>
      </c>
    </row>
    <row r="22" spans="2:30" s="8" customFormat="1" ht="20.100000000000001" customHeight="1" x14ac:dyDescent="0.2">
      <c r="B22" s="99"/>
      <c r="C22" s="90"/>
      <c r="D22" s="49"/>
      <c r="E22" s="50"/>
      <c r="F22" s="87"/>
      <c r="G22" s="109"/>
      <c r="H22" s="52"/>
      <c r="I22" s="112"/>
      <c r="J22" s="116"/>
      <c r="K22" s="117"/>
      <c r="L22" s="118"/>
      <c r="M22" s="116"/>
      <c r="N22" s="117"/>
      <c r="O22" s="119"/>
      <c r="P22" s="104">
        <f t="shared" si="0"/>
        <v>0</v>
      </c>
      <c r="Q22" s="53">
        <f t="shared" si="1"/>
        <v>0</v>
      </c>
      <c r="R22" s="53">
        <f t="shared" si="2"/>
        <v>0</v>
      </c>
      <c r="S22" s="54" t="str">
        <f t="shared" si="6"/>
        <v/>
      </c>
      <c r="T22" s="54" t="str">
        <f t="shared" si="3"/>
        <v/>
      </c>
      <c r="U22" s="51"/>
      <c r="V22" s="50"/>
      <c r="W22" s="55" t="str">
        <f t="shared" si="7"/>
        <v/>
      </c>
      <c r="X22" s="30" t="str">
        <f>T5</f>
        <v>2026-04-11</v>
      </c>
      <c r="Y22" s="1" t="b">
        <f t="shared" si="4"/>
        <v>0</v>
      </c>
      <c r="Z22" s="37">
        <f t="shared" si="5"/>
        <v>0</v>
      </c>
      <c r="AA22" s="38">
        <f t="shared" si="9"/>
        <v>0</v>
      </c>
      <c r="AB22" s="8" t="b">
        <f>IF(AA22=1,LOOKUP(Z22,'Meltzer-Faber'!A3:A63,'Meltzer-Faber'!B3:B63))</f>
        <v>0</v>
      </c>
      <c r="AC22" s="40" t="b">
        <f>IF(AA22=1,LOOKUP(Z22,'Meltzer-Faber'!A3:A63,'Meltzer-Faber'!C3:C63))</f>
        <v>0</v>
      </c>
      <c r="AD22" s="40" t="str">
        <f t="shared" si="8"/>
        <v/>
      </c>
    </row>
    <row r="23" spans="2:30" s="8" customFormat="1" ht="20.100000000000001" customHeight="1" x14ac:dyDescent="0.2">
      <c r="B23" s="99"/>
      <c r="C23" s="90"/>
      <c r="D23" s="49"/>
      <c r="E23" s="50"/>
      <c r="F23" s="87"/>
      <c r="G23" s="109"/>
      <c r="H23" s="52"/>
      <c r="I23" s="112"/>
      <c r="J23" s="116"/>
      <c r="K23" s="117"/>
      <c r="L23" s="118"/>
      <c r="M23" s="116"/>
      <c r="N23" s="117"/>
      <c r="O23" s="119"/>
      <c r="P23" s="104">
        <f t="shared" si="0"/>
        <v>0</v>
      </c>
      <c r="Q23" s="53">
        <f t="shared" si="1"/>
        <v>0</v>
      </c>
      <c r="R23" s="53">
        <f t="shared" si="2"/>
        <v>0</v>
      </c>
      <c r="S23" s="54" t="str">
        <f t="shared" si="6"/>
        <v/>
      </c>
      <c r="T23" s="54" t="str">
        <f t="shared" si="3"/>
        <v/>
      </c>
      <c r="U23" s="51"/>
      <c r="V23" s="50"/>
      <c r="W23" s="55" t="str">
        <f t="shared" si="7"/>
        <v/>
      </c>
      <c r="X23" s="30" t="str">
        <f>T5</f>
        <v>2026-04-11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.100000000000001" customHeight="1" x14ac:dyDescent="0.2">
      <c r="B24" s="100"/>
      <c r="C24" s="91"/>
      <c r="D24" s="56"/>
      <c r="E24" s="57"/>
      <c r="F24" s="88"/>
      <c r="G24" s="58"/>
      <c r="H24" s="59"/>
      <c r="I24" s="59"/>
      <c r="J24" s="116"/>
      <c r="K24" s="117"/>
      <c r="L24" s="118"/>
      <c r="M24" s="116"/>
      <c r="N24" s="117"/>
      <c r="O24" s="119"/>
      <c r="P24" s="105">
        <f t="shared" si="0"/>
        <v>0</v>
      </c>
      <c r="Q24" s="60">
        <f t="shared" si="1"/>
        <v>0</v>
      </c>
      <c r="R24" s="60">
        <f t="shared" si="2"/>
        <v>0</v>
      </c>
      <c r="S24" s="61" t="str">
        <f t="shared" si="6"/>
        <v/>
      </c>
      <c r="T24" s="61" t="str">
        <f t="shared" si="3"/>
        <v/>
      </c>
      <c r="U24" s="58"/>
      <c r="V24" s="57"/>
      <c r="W24" s="82" t="str">
        <f t="shared" si="7"/>
        <v/>
      </c>
      <c r="X24" s="30" t="str">
        <f>T5</f>
        <v>2026-04-11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8.95" customHeight="1" x14ac:dyDescent="0.2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2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.1" customHeight="1" x14ac:dyDescent="0.25">
      <c r="B27" s="138" t="s">
        <v>41</v>
      </c>
      <c r="C27" s="138"/>
      <c r="D27" s="84" t="s">
        <v>40</v>
      </c>
      <c r="E27" s="138" t="s">
        <v>6</v>
      </c>
      <c r="F27" s="138"/>
      <c r="G27" s="138"/>
      <c r="H27" s="84" t="s">
        <v>50</v>
      </c>
      <c r="I27" s="24"/>
      <c r="J27" s="138" t="s">
        <v>41</v>
      </c>
      <c r="K27" s="138"/>
      <c r="L27" s="138"/>
      <c r="M27" s="85" t="s">
        <v>40</v>
      </c>
      <c r="N27" s="155" t="s">
        <v>6</v>
      </c>
      <c r="O27" s="155"/>
      <c r="P27" s="155"/>
      <c r="Q27" s="155"/>
      <c r="R27" s="155" t="s">
        <v>50</v>
      </c>
      <c r="S27" s="155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.100000000000001" customHeight="1" x14ac:dyDescent="0.25">
      <c r="B28" s="147" t="s">
        <v>47</v>
      </c>
      <c r="C28" s="148"/>
      <c r="D28" s="120" t="s">
        <v>104</v>
      </c>
      <c r="E28" s="139" t="s">
        <v>111</v>
      </c>
      <c r="F28" s="140"/>
      <c r="G28" s="141"/>
      <c r="H28" s="83" t="s">
        <v>118</v>
      </c>
      <c r="I28" s="4"/>
      <c r="J28" s="147" t="s">
        <v>42</v>
      </c>
      <c r="K28" s="148"/>
      <c r="L28" s="148"/>
      <c r="M28" s="120" t="s">
        <v>121</v>
      </c>
      <c r="N28" s="123" t="s">
        <v>124</v>
      </c>
      <c r="O28" s="123"/>
      <c r="P28" s="123"/>
      <c r="Q28" s="123"/>
      <c r="R28" s="123" t="s">
        <v>101</v>
      </c>
      <c r="S28" s="124"/>
      <c r="AA28" s="1"/>
      <c r="AC28" s="39"/>
      <c r="AD28" s="39"/>
    </row>
    <row r="29" spans="2:30" s="5" customFormat="1" ht="21" customHeight="1" x14ac:dyDescent="0.25">
      <c r="B29" s="146" t="s">
        <v>43</v>
      </c>
      <c r="C29" s="133"/>
      <c r="D29" s="121" t="s">
        <v>346</v>
      </c>
      <c r="E29" s="130" t="s">
        <v>347</v>
      </c>
      <c r="F29" s="131"/>
      <c r="G29" s="132"/>
      <c r="H29" s="71" t="s">
        <v>101</v>
      </c>
      <c r="I29" s="4"/>
      <c r="J29" s="146" t="s">
        <v>45</v>
      </c>
      <c r="K29" s="133"/>
      <c r="L29" s="133"/>
      <c r="M29" s="121" t="s">
        <v>311</v>
      </c>
      <c r="N29" s="125" t="s">
        <v>141</v>
      </c>
      <c r="O29" s="125"/>
      <c r="P29" s="125"/>
      <c r="Q29" s="125"/>
      <c r="R29" s="125" t="s">
        <v>101</v>
      </c>
      <c r="S29" s="126"/>
      <c r="AC29" s="39"/>
      <c r="AD29" s="39"/>
    </row>
    <row r="30" spans="2:30" s="5" customFormat="1" ht="18.95" customHeight="1" x14ac:dyDescent="0.25">
      <c r="B30" s="146" t="s">
        <v>43</v>
      </c>
      <c r="C30" s="133"/>
      <c r="D30" s="121" t="s">
        <v>198</v>
      </c>
      <c r="E30" s="130" t="s">
        <v>200</v>
      </c>
      <c r="F30" s="131"/>
      <c r="G30" s="132"/>
      <c r="H30" s="71" t="s">
        <v>118</v>
      </c>
      <c r="I30" s="4"/>
      <c r="J30" s="146" t="s">
        <v>44</v>
      </c>
      <c r="K30" s="133"/>
      <c r="L30" s="133"/>
      <c r="M30" s="121" t="s">
        <v>348</v>
      </c>
      <c r="N30" s="125" t="s">
        <v>113</v>
      </c>
      <c r="O30" s="125"/>
      <c r="P30" s="125"/>
      <c r="Q30" s="125"/>
      <c r="R30" s="125" t="s">
        <v>101</v>
      </c>
      <c r="S30" s="126"/>
      <c r="AC30" s="39"/>
      <c r="AD30" s="39"/>
    </row>
    <row r="31" spans="2:30" s="5" customFormat="1" ht="21" customHeight="1" x14ac:dyDescent="0.25">
      <c r="B31" s="146" t="s">
        <v>43</v>
      </c>
      <c r="C31" s="133"/>
      <c r="D31" s="121" t="s">
        <v>201</v>
      </c>
      <c r="E31" s="130" t="s">
        <v>203</v>
      </c>
      <c r="F31" s="131"/>
      <c r="G31" s="132"/>
      <c r="H31" s="71" t="s">
        <v>145</v>
      </c>
      <c r="I31" s="4"/>
      <c r="J31" s="146" t="s">
        <v>52</v>
      </c>
      <c r="K31" s="133"/>
      <c r="L31" s="133"/>
      <c r="M31" s="122" t="s">
        <v>104</v>
      </c>
      <c r="N31" s="127" t="s">
        <v>127</v>
      </c>
      <c r="O31" s="127"/>
      <c r="P31" s="127"/>
      <c r="Q31" s="127"/>
      <c r="R31" s="127" t="s">
        <v>118</v>
      </c>
      <c r="S31" s="128"/>
      <c r="Y31" s="5" t="s">
        <v>18</v>
      </c>
      <c r="AC31" s="39"/>
      <c r="AD31" s="39"/>
    </row>
    <row r="32" spans="2:30" s="5" customFormat="1" ht="20.100000000000001" customHeight="1" x14ac:dyDescent="0.25">
      <c r="B32" s="146" t="s">
        <v>43</v>
      </c>
      <c r="C32" s="133"/>
      <c r="D32" s="121" t="s">
        <v>183</v>
      </c>
      <c r="E32" s="130" t="s">
        <v>125</v>
      </c>
      <c r="F32" s="131"/>
      <c r="G32" s="132"/>
      <c r="H32" s="71" t="s">
        <v>101</v>
      </c>
      <c r="I32" s="4"/>
      <c r="J32" s="146"/>
      <c r="K32" s="133"/>
      <c r="L32" s="133"/>
      <c r="M32" s="121"/>
      <c r="N32" s="125"/>
      <c r="O32" s="125"/>
      <c r="P32" s="125"/>
      <c r="Q32" s="125"/>
      <c r="R32" s="125"/>
      <c r="S32" s="126"/>
      <c r="AC32" s="39"/>
      <c r="AD32" s="39"/>
    </row>
    <row r="33" spans="2:22" ht="18.95" customHeight="1" x14ac:dyDescent="0.2">
      <c r="B33" s="146" t="s">
        <v>43</v>
      </c>
      <c r="C33" s="133"/>
      <c r="D33" s="121" t="s">
        <v>110</v>
      </c>
      <c r="E33" s="133" t="s">
        <v>117</v>
      </c>
      <c r="F33" s="133"/>
      <c r="G33" s="133"/>
      <c r="H33" s="71" t="s">
        <v>101</v>
      </c>
      <c r="I33" s="3"/>
      <c r="J33" s="146"/>
      <c r="K33" s="133"/>
      <c r="L33" s="133"/>
      <c r="M33" s="121"/>
      <c r="N33" s="125"/>
      <c r="O33" s="125"/>
      <c r="P33" s="125"/>
      <c r="Q33" s="125"/>
      <c r="R33" s="125"/>
      <c r="S33" s="126"/>
      <c r="T33" s="3"/>
      <c r="U33" s="3"/>
      <c r="V33" s="3"/>
    </row>
    <row r="34" spans="2:22" ht="20.100000000000001" customHeight="1" x14ac:dyDescent="0.2">
      <c r="B34" s="146" t="s">
        <v>46</v>
      </c>
      <c r="C34" s="133"/>
      <c r="D34" s="121" t="s">
        <v>236</v>
      </c>
      <c r="E34" s="133" t="s">
        <v>189</v>
      </c>
      <c r="F34" s="133"/>
      <c r="G34" s="133"/>
      <c r="H34" s="71" t="s">
        <v>101</v>
      </c>
      <c r="I34" s="3"/>
      <c r="J34" s="146"/>
      <c r="K34" s="133"/>
      <c r="L34" s="133"/>
      <c r="M34" s="121"/>
      <c r="N34" s="125"/>
      <c r="O34" s="125"/>
      <c r="P34" s="125"/>
      <c r="Q34" s="125"/>
      <c r="R34" s="125"/>
      <c r="S34" s="126"/>
      <c r="T34" s="3"/>
      <c r="U34" s="3"/>
      <c r="V34" s="3"/>
    </row>
    <row r="35" spans="2:22" ht="20.100000000000001" customHeight="1" x14ac:dyDescent="0.2">
      <c r="B35" s="142"/>
      <c r="C35" s="134"/>
      <c r="D35" s="122"/>
      <c r="E35" s="134"/>
      <c r="F35" s="134"/>
      <c r="G35" s="134"/>
      <c r="H35" s="72"/>
      <c r="I35" s="3"/>
      <c r="J35" s="142"/>
      <c r="K35" s="134"/>
      <c r="L35" s="134"/>
      <c r="M35" s="122"/>
      <c r="N35" s="127"/>
      <c r="O35" s="127"/>
      <c r="P35" s="127"/>
      <c r="Q35" s="127"/>
      <c r="R35" s="127"/>
      <c r="S35" s="128"/>
      <c r="T35" s="3"/>
      <c r="U35" s="3"/>
      <c r="V35" s="3"/>
    </row>
    <row r="36" spans="2:22" ht="18.95" customHeight="1" x14ac:dyDescent="0.2">
      <c r="B36" s="156"/>
      <c r="C36" s="156"/>
      <c r="D36" s="129"/>
      <c r="E36" s="129"/>
      <c r="F36" s="129"/>
      <c r="G36" s="129"/>
      <c r="H36" s="129"/>
      <c r="I36" s="3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3"/>
      <c r="U36" s="3"/>
      <c r="V36" s="3"/>
    </row>
    <row r="37" spans="2:22" ht="18" customHeight="1" x14ac:dyDescent="0.2">
      <c r="B37" s="143" t="s">
        <v>49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"/>
      <c r="U37" s="3"/>
      <c r="V37" s="3"/>
    </row>
    <row r="38" spans="2:22" ht="18" customHeight="1" x14ac:dyDescent="0.2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3"/>
      <c r="V38" s="3"/>
    </row>
    <row r="39" spans="2:22" ht="15" x14ac:dyDescent="0.25">
      <c r="B39" s="1"/>
      <c r="D39" s="70"/>
      <c r="E39" s="70"/>
      <c r="F39" s="70"/>
      <c r="G39" s="70"/>
      <c r="H39" s="2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2:22" ht="15" x14ac:dyDescent="0.25">
      <c r="B40" s="23"/>
      <c r="C40" s="23"/>
      <c r="D40" s="15"/>
      <c r="E40" s="16"/>
      <c r="F40" s="16"/>
      <c r="G40" s="17"/>
      <c r="H40" s="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2" spans="2:22" x14ac:dyDescent="0.2">
      <c r="E42" s="129"/>
      <c r="F42" s="129"/>
    </row>
  </sheetData>
  <mergeCells count="60">
    <mergeCell ref="O36:S36"/>
    <mergeCell ref="B37:S37"/>
    <mergeCell ref="B38:S38"/>
    <mergeCell ref="E42:F42"/>
    <mergeCell ref="B35:C35"/>
    <mergeCell ref="E35:G35"/>
    <mergeCell ref="J35:L35"/>
    <mergeCell ref="N35:Q35"/>
    <mergeCell ref="R35:S35"/>
    <mergeCell ref="B36:C36"/>
    <mergeCell ref="D36:E36"/>
    <mergeCell ref="F36:H36"/>
    <mergeCell ref="J36:L36"/>
    <mergeCell ref="M36:N36"/>
    <mergeCell ref="B33:C33"/>
    <mergeCell ref="E33:G33"/>
    <mergeCell ref="J33:L33"/>
    <mergeCell ref="N33:Q33"/>
    <mergeCell ref="R33:S33"/>
    <mergeCell ref="B34:C34"/>
    <mergeCell ref="E34:G34"/>
    <mergeCell ref="J34:L34"/>
    <mergeCell ref="N34:Q34"/>
    <mergeCell ref="R34:S34"/>
    <mergeCell ref="B31:C31"/>
    <mergeCell ref="E31:G31"/>
    <mergeCell ref="J31:L31"/>
    <mergeCell ref="N31:Q31"/>
    <mergeCell ref="R31:S31"/>
    <mergeCell ref="B32:C32"/>
    <mergeCell ref="E32:G32"/>
    <mergeCell ref="J32:L32"/>
    <mergeCell ref="N32:Q32"/>
    <mergeCell ref="R32:S32"/>
    <mergeCell ref="B29:C29"/>
    <mergeCell ref="E29:G29"/>
    <mergeCell ref="J29:L29"/>
    <mergeCell ref="N29:Q29"/>
    <mergeCell ref="R29:S29"/>
    <mergeCell ref="B30:C30"/>
    <mergeCell ref="E30:G30"/>
    <mergeCell ref="J30:L30"/>
    <mergeCell ref="N30:Q30"/>
    <mergeCell ref="R30:S30"/>
    <mergeCell ref="B27:C27"/>
    <mergeCell ref="E27:G27"/>
    <mergeCell ref="J27:L27"/>
    <mergeCell ref="N27:Q27"/>
    <mergeCell ref="R27:S27"/>
    <mergeCell ref="B28:C28"/>
    <mergeCell ref="E28:G28"/>
    <mergeCell ref="J28:L28"/>
    <mergeCell ref="N28:Q28"/>
    <mergeCell ref="R28:S28"/>
    <mergeCell ref="H1:R1"/>
    <mergeCell ref="H2:R2"/>
    <mergeCell ref="D5:H5"/>
    <mergeCell ref="J5:M5"/>
    <mergeCell ref="O5:R5"/>
    <mergeCell ref="B7:B8"/>
  </mergeCells>
  <conditionalFormatting sqref="J9:O24">
    <cfRule type="cellIs" dxfId="1" priority="1" stopIfTrue="1" operator="between">
      <formula>1</formula>
      <formula>300</formula>
    </cfRule>
    <cfRule type="cellIs" dxfId="0" priority="2" stopIfTrue="1" operator="lessThanOrEqual">
      <formula>0</formula>
    </cfRule>
  </conditionalFormatting>
  <dataValidations count="4">
    <dataValidation type="list" allowBlank="1" showInputMessage="1" showErrorMessage="1" sqref="D5:H5" xr:uid="{2BE247D6-8AB0-472F-9E33-1EB68F8F4D6F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28:C35 J28:L35" xr:uid="{20C139F6-CF27-4308-AADE-F0FBBFDA18C1}">
      <formula1>"Dommer,Stevnets leder,Jury,Sekretær,Speaker,Teknisk kontrollør, Chief Marshall,Tidtaker"</formula1>
    </dataValidation>
    <dataValidation type="list" allowBlank="1" showInputMessage="1" showErrorMessage="1" errorTitle="Feil_i_kategori" error="Feil verdi i kategori" sqref="E9:E24" xr:uid="{F3E7D305-2950-4B05-9F10-163A30602B4A}">
      <formula1>"UM,JM,SM,UK,JK,SK,M35,M40,M45,M50,M55,M60,M65,M70,M75,M80,M85,M90,K35,K40,K45,K50,K55,K60,K65,K70,K75,K80,K85,K90"</formula1>
    </dataValidation>
    <dataValidation type="list" allowBlank="1" showInputMessage="1" showErrorMessage="1" errorTitle="Feil_i_vektklasse" error="Feil verdi i vektklasse" sqref="C9:C24" xr:uid="{C839A571-E046-4F98-8E32-B225011D9DB6}">
      <formula1>"44,48,53,56,58,60,63,65,69,71,77,'+77,79,86,'+86,88,94,'+94,110,'+110"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140625" defaultRowHeight="12.75" x14ac:dyDescent="0.2"/>
  <cols>
    <col min="1" max="1" width="11.42578125" customWidth="1"/>
    <col min="2" max="2" width="11.5703125" style="26" customWidth="1"/>
    <col min="3" max="3" width="12.42578125" bestFit="1" customWidth="1"/>
  </cols>
  <sheetData>
    <row r="1" spans="1:3" x14ac:dyDescent="0.2">
      <c r="A1" s="157" t="s">
        <v>31</v>
      </c>
      <c r="B1" s="157"/>
      <c r="C1" s="157"/>
    </row>
    <row r="2" spans="1:3" x14ac:dyDescent="0.2">
      <c r="A2" s="32" t="s">
        <v>29</v>
      </c>
      <c r="B2" s="31" t="s">
        <v>32</v>
      </c>
      <c r="C2" t="s">
        <v>33</v>
      </c>
    </row>
    <row r="3" spans="1:3" x14ac:dyDescent="0.2">
      <c r="A3" s="33">
        <v>30</v>
      </c>
      <c r="B3" s="31">
        <v>1</v>
      </c>
      <c r="C3" s="32">
        <v>1</v>
      </c>
    </row>
    <row r="4" spans="1:3" x14ac:dyDescent="0.2">
      <c r="A4" s="33">
        <v>31</v>
      </c>
      <c r="B4" s="31">
        <v>1.016</v>
      </c>
      <c r="C4" s="31">
        <v>1.016</v>
      </c>
    </row>
    <row r="5" spans="1:3" x14ac:dyDescent="0.2">
      <c r="A5" s="33">
        <v>32</v>
      </c>
      <c r="B5" s="31">
        <v>1.0309999999999999</v>
      </c>
      <c r="C5" s="31">
        <v>1.0169999999999999</v>
      </c>
    </row>
    <row r="6" spans="1:3" x14ac:dyDescent="0.2">
      <c r="A6" s="33">
        <v>33</v>
      </c>
      <c r="B6" s="31">
        <v>1.046</v>
      </c>
      <c r="C6" s="31">
        <v>1.046</v>
      </c>
    </row>
    <row r="7" spans="1:3" x14ac:dyDescent="0.2">
      <c r="A7" s="33">
        <v>34</v>
      </c>
      <c r="B7" s="31">
        <v>1.0589999999999999</v>
      </c>
      <c r="C7" s="31">
        <v>1.0589999999999999</v>
      </c>
    </row>
    <row r="8" spans="1:3" x14ac:dyDescent="0.2">
      <c r="A8" s="33">
        <v>35</v>
      </c>
      <c r="B8" s="31">
        <v>1.0720000000000001</v>
      </c>
      <c r="C8" s="31">
        <v>1.0720000000000001</v>
      </c>
    </row>
    <row r="9" spans="1:3" x14ac:dyDescent="0.2">
      <c r="A9" s="33">
        <v>36</v>
      </c>
      <c r="B9" s="31">
        <v>1.083</v>
      </c>
      <c r="C9" s="31">
        <v>1.0840000000000001</v>
      </c>
    </row>
    <row r="10" spans="1:3" x14ac:dyDescent="0.2">
      <c r="A10" s="33">
        <v>37</v>
      </c>
      <c r="B10" s="31">
        <v>1.0960000000000001</v>
      </c>
      <c r="C10" s="31">
        <v>1.097</v>
      </c>
    </row>
    <row r="11" spans="1:3" x14ac:dyDescent="0.2">
      <c r="A11" s="33">
        <v>38</v>
      </c>
      <c r="B11" s="31">
        <v>1.109</v>
      </c>
      <c r="C11" s="31">
        <v>1.1100000000000001</v>
      </c>
    </row>
    <row r="12" spans="1:3" x14ac:dyDescent="0.2">
      <c r="A12" s="33">
        <v>39</v>
      </c>
      <c r="B12" s="31">
        <v>1.1220000000000001</v>
      </c>
      <c r="C12" s="31">
        <v>1.1240000000000001</v>
      </c>
    </row>
    <row r="13" spans="1:3" x14ac:dyDescent="0.2">
      <c r="A13" s="33">
        <v>40</v>
      </c>
      <c r="B13" s="31">
        <v>1.135</v>
      </c>
      <c r="C13" s="31">
        <v>1.1379999999999999</v>
      </c>
    </row>
    <row r="14" spans="1:3" x14ac:dyDescent="0.2">
      <c r="A14" s="33">
        <v>41</v>
      </c>
      <c r="B14" s="31">
        <v>1.149</v>
      </c>
      <c r="C14" s="31">
        <v>1.153</v>
      </c>
    </row>
    <row r="15" spans="1:3" x14ac:dyDescent="0.2">
      <c r="A15" s="33">
        <v>42</v>
      </c>
      <c r="B15" s="31">
        <v>1.1619999999999999</v>
      </c>
      <c r="C15" s="31">
        <v>1.17</v>
      </c>
    </row>
    <row r="16" spans="1:3" x14ac:dyDescent="0.2">
      <c r="A16" s="33">
        <v>43</v>
      </c>
      <c r="B16" s="31">
        <v>1.1759999999999999</v>
      </c>
      <c r="C16" s="31">
        <v>1.1870000000000001</v>
      </c>
    </row>
    <row r="17" spans="1:3" x14ac:dyDescent="0.2">
      <c r="A17" s="33">
        <v>44</v>
      </c>
      <c r="B17" s="31">
        <v>1.1890000000000001</v>
      </c>
      <c r="C17" s="31">
        <v>1.2050000000000001</v>
      </c>
    </row>
    <row r="18" spans="1:3" x14ac:dyDescent="0.2">
      <c r="A18" s="33">
        <v>45</v>
      </c>
      <c r="B18" s="31">
        <v>1.2030000000000001</v>
      </c>
      <c r="C18" s="31">
        <v>1.2230000000000001</v>
      </c>
    </row>
    <row r="19" spans="1:3" x14ac:dyDescent="0.2">
      <c r="A19" s="33">
        <v>46</v>
      </c>
      <c r="B19" s="31">
        <v>1.218</v>
      </c>
      <c r="C19" s="31">
        <v>1.244</v>
      </c>
    </row>
    <row r="20" spans="1:3" x14ac:dyDescent="0.2">
      <c r="A20" s="33">
        <v>47</v>
      </c>
      <c r="B20" s="31">
        <v>1.2330000000000001</v>
      </c>
      <c r="C20" s="31">
        <v>1.2649999999999999</v>
      </c>
    </row>
    <row r="21" spans="1:3" x14ac:dyDescent="0.2">
      <c r="A21" s="33">
        <v>48</v>
      </c>
      <c r="B21" s="31">
        <v>1.248</v>
      </c>
      <c r="C21" s="31">
        <v>1.288</v>
      </c>
    </row>
    <row r="22" spans="1:3" x14ac:dyDescent="0.2">
      <c r="A22" s="33">
        <v>49</v>
      </c>
      <c r="B22" s="31">
        <v>1.2629999999999999</v>
      </c>
      <c r="C22" s="31">
        <v>1.3129999999999999</v>
      </c>
    </row>
    <row r="23" spans="1:3" x14ac:dyDescent="0.2">
      <c r="A23" s="33">
        <v>50</v>
      </c>
      <c r="B23" s="31">
        <v>1.2789999999999999</v>
      </c>
      <c r="C23" s="31">
        <v>1.34</v>
      </c>
    </row>
    <row r="24" spans="1:3" x14ac:dyDescent="0.2">
      <c r="A24" s="33">
        <v>51</v>
      </c>
      <c r="B24" s="31">
        <v>1.2969999999999999</v>
      </c>
      <c r="C24" s="31">
        <v>1.369</v>
      </c>
    </row>
    <row r="25" spans="1:3" x14ac:dyDescent="0.2">
      <c r="A25" s="33">
        <v>52</v>
      </c>
      <c r="B25" s="31">
        <v>1.3160000000000001</v>
      </c>
      <c r="C25" s="31">
        <v>1.401</v>
      </c>
    </row>
    <row r="26" spans="1:3" x14ac:dyDescent="0.2">
      <c r="A26" s="33">
        <v>53</v>
      </c>
      <c r="B26" s="31">
        <v>1.3380000000000001</v>
      </c>
      <c r="C26" s="31">
        <v>1.4350000000000001</v>
      </c>
    </row>
    <row r="27" spans="1:3" x14ac:dyDescent="0.2">
      <c r="A27" s="33">
        <v>54</v>
      </c>
      <c r="B27" s="31">
        <v>1.361</v>
      </c>
      <c r="C27" s="31">
        <v>1.47</v>
      </c>
    </row>
    <row r="28" spans="1:3" x14ac:dyDescent="0.2">
      <c r="A28" s="33">
        <v>55</v>
      </c>
      <c r="B28" s="31">
        <v>1.385</v>
      </c>
      <c r="C28" s="31">
        <v>1.5069999999999999</v>
      </c>
    </row>
    <row r="29" spans="1:3" ht="14.25" x14ac:dyDescent="0.2">
      <c r="A29" s="33">
        <v>56</v>
      </c>
      <c r="B29" s="31">
        <v>1.411</v>
      </c>
      <c r="C29" s="35">
        <v>1.5449999999999999</v>
      </c>
    </row>
    <row r="30" spans="1:3" ht="14.25" x14ac:dyDescent="0.2">
      <c r="A30" s="33">
        <v>57</v>
      </c>
      <c r="B30" s="31">
        <v>1.4370000000000001</v>
      </c>
      <c r="C30" s="34">
        <v>1.585</v>
      </c>
    </row>
    <row r="31" spans="1:3" ht="14.25" x14ac:dyDescent="0.2">
      <c r="A31" s="33">
        <v>58</v>
      </c>
      <c r="B31" s="31">
        <v>1.462</v>
      </c>
      <c r="C31" s="35">
        <v>1.625</v>
      </c>
    </row>
    <row r="32" spans="1:3" ht="14.25" x14ac:dyDescent="0.2">
      <c r="A32" s="33">
        <v>59</v>
      </c>
      <c r="B32" s="31">
        <v>1.488</v>
      </c>
      <c r="C32" s="34">
        <v>1.665</v>
      </c>
    </row>
    <row r="33" spans="1:3" ht="14.25" x14ac:dyDescent="0.2">
      <c r="A33" s="33">
        <v>60</v>
      </c>
      <c r="B33" s="31">
        <v>1.514</v>
      </c>
      <c r="C33" s="35">
        <v>1.7050000000000001</v>
      </c>
    </row>
    <row r="34" spans="1:3" ht="14.25" x14ac:dyDescent="0.2">
      <c r="A34" s="33">
        <v>61</v>
      </c>
      <c r="B34" s="31">
        <v>1.5409999999999999</v>
      </c>
      <c r="C34" s="34">
        <v>1.744</v>
      </c>
    </row>
    <row r="35" spans="1:3" ht="14.25" x14ac:dyDescent="0.2">
      <c r="A35" s="33">
        <v>62</v>
      </c>
      <c r="B35" s="31">
        <v>1.5680000000000001</v>
      </c>
      <c r="C35" s="35">
        <v>1.778</v>
      </c>
    </row>
    <row r="36" spans="1:3" ht="14.25" x14ac:dyDescent="0.2">
      <c r="A36" s="33">
        <v>63</v>
      </c>
      <c r="B36" s="31">
        <v>1.5980000000000001</v>
      </c>
      <c r="C36" s="34">
        <v>1.8080000000000001</v>
      </c>
    </row>
    <row r="37" spans="1:3" ht="14.25" x14ac:dyDescent="0.2">
      <c r="A37" s="33">
        <v>64</v>
      </c>
      <c r="B37" s="31">
        <v>1.629</v>
      </c>
      <c r="C37" s="35">
        <v>1.839</v>
      </c>
    </row>
    <row r="38" spans="1:3" ht="14.25" x14ac:dyDescent="0.2">
      <c r="A38" s="33">
        <v>65</v>
      </c>
      <c r="B38" s="31">
        <v>1.663</v>
      </c>
      <c r="C38" s="34">
        <v>1.873</v>
      </c>
    </row>
    <row r="39" spans="1:3" ht="14.25" x14ac:dyDescent="0.2">
      <c r="A39" s="33">
        <v>66</v>
      </c>
      <c r="B39" s="31">
        <v>1.6990000000000001</v>
      </c>
      <c r="C39" s="35">
        <v>1.909</v>
      </c>
    </row>
    <row r="40" spans="1:3" ht="14.25" x14ac:dyDescent="0.2">
      <c r="A40" s="33">
        <v>67</v>
      </c>
      <c r="B40" s="31">
        <v>1.738</v>
      </c>
      <c r="C40" s="34">
        <v>1.948</v>
      </c>
    </row>
    <row r="41" spans="1:3" ht="14.25" x14ac:dyDescent="0.2">
      <c r="A41" s="33">
        <v>68</v>
      </c>
      <c r="B41" s="31">
        <v>1.7789999999999999</v>
      </c>
      <c r="C41" s="35">
        <v>1.9890000000000001</v>
      </c>
    </row>
    <row r="42" spans="1:3" ht="14.25" x14ac:dyDescent="0.2">
      <c r="A42" s="33">
        <v>69</v>
      </c>
      <c r="B42" s="31">
        <v>1.823</v>
      </c>
      <c r="C42" s="34">
        <v>2.0329999999999999</v>
      </c>
    </row>
    <row r="43" spans="1:3" ht="14.25" x14ac:dyDescent="0.2">
      <c r="A43" s="33">
        <v>70</v>
      </c>
      <c r="B43" s="31">
        <v>1.867</v>
      </c>
      <c r="C43" s="35">
        <v>2.077</v>
      </c>
    </row>
    <row r="44" spans="1:3" ht="14.25" x14ac:dyDescent="0.2">
      <c r="A44" s="33">
        <v>71</v>
      </c>
      <c r="B44" s="31">
        <v>1.91</v>
      </c>
      <c r="C44" s="34">
        <v>2.12</v>
      </c>
    </row>
    <row r="45" spans="1:3" ht="14.25" x14ac:dyDescent="0.2">
      <c r="A45" s="33">
        <v>72</v>
      </c>
      <c r="B45" s="31">
        <v>1.9530000000000001</v>
      </c>
      <c r="C45" s="35">
        <v>2.1629999999999998</v>
      </c>
    </row>
    <row r="46" spans="1:3" ht="14.25" x14ac:dyDescent="0.2">
      <c r="A46" s="33">
        <v>73</v>
      </c>
      <c r="B46" s="31">
        <v>2.004</v>
      </c>
      <c r="C46" s="34">
        <v>2.214</v>
      </c>
    </row>
    <row r="47" spans="1:3" ht="14.25" x14ac:dyDescent="0.2">
      <c r="A47" s="33">
        <v>74</v>
      </c>
      <c r="B47" s="31">
        <v>2.06</v>
      </c>
      <c r="C47" s="35">
        <v>2.27</v>
      </c>
    </row>
    <row r="48" spans="1:3" ht="14.25" x14ac:dyDescent="0.2">
      <c r="A48" s="33">
        <v>75</v>
      </c>
      <c r="B48" s="31">
        <v>2.117</v>
      </c>
      <c r="C48" s="34">
        <v>2.327</v>
      </c>
    </row>
    <row r="49" spans="1:3" ht="14.25" x14ac:dyDescent="0.2">
      <c r="A49" s="33">
        <v>76</v>
      </c>
      <c r="B49" s="31">
        <v>2.181</v>
      </c>
      <c r="C49" s="35">
        <v>2.391</v>
      </c>
    </row>
    <row r="50" spans="1:3" ht="14.25" x14ac:dyDescent="0.2">
      <c r="A50" s="33">
        <v>77</v>
      </c>
      <c r="B50" s="31">
        <v>2.2549999999999999</v>
      </c>
      <c r="C50" s="34">
        <v>2.4649999999999999</v>
      </c>
    </row>
    <row r="51" spans="1:3" ht="14.25" x14ac:dyDescent="0.2">
      <c r="A51" s="33">
        <v>78</v>
      </c>
      <c r="B51" s="31">
        <v>2.3359999999999999</v>
      </c>
      <c r="C51" s="35">
        <v>2.5459999999999998</v>
      </c>
    </row>
    <row r="52" spans="1:3" ht="14.25" x14ac:dyDescent="0.2">
      <c r="A52" s="33">
        <v>79</v>
      </c>
      <c r="B52" s="31">
        <v>2.419</v>
      </c>
      <c r="C52" s="34">
        <v>2.629</v>
      </c>
    </row>
    <row r="53" spans="1:3" ht="14.25" x14ac:dyDescent="0.2">
      <c r="A53" s="33">
        <v>80</v>
      </c>
      <c r="B53" s="31">
        <v>2.504</v>
      </c>
      <c r="C53" s="35">
        <v>2.714</v>
      </c>
    </row>
    <row r="54" spans="1:3" ht="14.25" x14ac:dyDescent="0.2">
      <c r="A54" s="33">
        <v>81</v>
      </c>
      <c r="B54" s="31">
        <v>2.597</v>
      </c>
      <c r="C54" s="36"/>
    </row>
    <row r="55" spans="1:3" ht="14.25" x14ac:dyDescent="0.2">
      <c r="A55" s="33">
        <v>82</v>
      </c>
      <c r="B55" s="31">
        <v>2.702</v>
      </c>
      <c r="C55" s="36"/>
    </row>
    <row r="56" spans="1:3" ht="14.25" x14ac:dyDescent="0.2">
      <c r="A56" s="33">
        <v>83</v>
      </c>
      <c r="B56" s="31">
        <v>2.831</v>
      </c>
      <c r="C56" s="36"/>
    </row>
    <row r="57" spans="1:3" ht="14.25" x14ac:dyDescent="0.2">
      <c r="A57" s="33">
        <v>84</v>
      </c>
      <c r="B57" s="31">
        <v>2.9809999999999999</v>
      </c>
      <c r="C57" s="36"/>
    </row>
    <row r="58" spans="1:3" ht="14.25" x14ac:dyDescent="0.2">
      <c r="A58" s="33">
        <v>85</v>
      </c>
      <c r="B58" s="31">
        <v>3.153</v>
      </c>
      <c r="C58" s="36"/>
    </row>
    <row r="59" spans="1:3" ht="14.25" x14ac:dyDescent="0.2">
      <c r="A59" s="33">
        <v>86</v>
      </c>
      <c r="B59" s="31">
        <v>3.3519999999999999</v>
      </c>
      <c r="C59" s="36"/>
    </row>
    <row r="60" spans="1:3" ht="14.25" x14ac:dyDescent="0.2">
      <c r="A60" s="33">
        <v>87</v>
      </c>
      <c r="B60" s="31">
        <v>3.58</v>
      </c>
      <c r="C60" s="36"/>
    </row>
    <row r="61" spans="1:3" ht="14.25" x14ac:dyDescent="0.2">
      <c r="A61" s="33">
        <v>88</v>
      </c>
      <c r="B61" s="31">
        <v>3.8420000000000001</v>
      </c>
      <c r="C61" s="36"/>
    </row>
    <row r="62" spans="1:3" ht="14.25" x14ac:dyDescent="0.2">
      <c r="A62" s="33">
        <v>89</v>
      </c>
      <c r="B62" s="31">
        <v>4.1449999999999996</v>
      </c>
      <c r="C62" s="36"/>
    </row>
    <row r="63" spans="1:3" ht="14.25" x14ac:dyDescent="0.2">
      <c r="A63" s="33">
        <v>90</v>
      </c>
      <c r="B63" s="31">
        <v>4.4930000000000003</v>
      </c>
      <c r="C63" s="36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6</vt:i4>
      </vt:variant>
    </vt:vector>
  </HeadingPairs>
  <TitlesOfParts>
    <vt:vector size="13" baseType="lpstr">
      <vt:lpstr>Pulje 1</vt:lpstr>
      <vt:lpstr>Pulje 2</vt:lpstr>
      <vt:lpstr>Pulje 3</vt:lpstr>
      <vt:lpstr>Pulje 4</vt:lpstr>
      <vt:lpstr>Pulje 5</vt:lpstr>
      <vt:lpstr>Pulje 6</vt:lpstr>
      <vt:lpstr>Meltzer-Faber</vt:lpstr>
      <vt:lpstr>'Pulje 1'!Utskriftsområde</vt:lpstr>
      <vt:lpstr>'Pulje 2'!Utskriftsområde</vt:lpstr>
      <vt:lpstr>'Pulje 3'!Utskriftsområde</vt:lpstr>
      <vt:lpstr>'Pulje 4'!Utskriftsområde</vt:lpstr>
      <vt:lpstr>'Pulje 5'!Utskriftsområde</vt:lpstr>
      <vt:lpstr>'Pulje 6'!Utskriftsområde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Jonny Block</cp:lastModifiedBy>
  <cp:lastPrinted>2022-09-24T07:27:14Z</cp:lastPrinted>
  <dcterms:created xsi:type="dcterms:W3CDTF">2001-08-31T20:44:44Z</dcterms:created>
  <dcterms:modified xsi:type="dcterms:W3CDTF">2026-04-12T14:25:18Z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