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543D12B503F5AD0/Documentos/"/>
    </mc:Choice>
  </mc:AlternateContent>
  <xr:revisionPtr revIDLastSave="0" documentId="8_{B17C95EC-6631-4988-8C33-28141440BDB9}" xr6:coauthVersionLast="47" xr6:coauthVersionMax="47" xr10:uidLastSave="{00000000-0000-0000-0000-000000000000}"/>
  <bookViews>
    <workbookView xWindow="-110" yWindow="-110" windowWidth="19420" windowHeight="10300" tabRatio="178" xr2:uid="{00000000-000D-0000-FFFF-FFFF00000000}"/>
  </bookViews>
  <sheets>
    <sheet name="Pulje 1" sheetId="34" r:id="rId1"/>
    <sheet name="Pulje 2" sheetId="53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33" i="53" l="1"/>
  <c r="AE33" i="53"/>
  <c r="X32" i="53"/>
  <c r="W32" i="53"/>
  <c r="Y32" i="53" s="1"/>
  <c r="V32" i="53"/>
  <c r="AJ31" i="53"/>
  <c r="AI31" i="53"/>
  <c r="AD31" i="53"/>
  <c r="AC31" i="53"/>
  <c r="AE31" i="53" s="1"/>
  <c r="AF31" i="53" s="1"/>
  <c r="R31" i="53"/>
  <c r="Q31" i="53"/>
  <c r="S31" i="53" s="1"/>
  <c r="T31" i="53" s="1"/>
  <c r="S32" i="53" s="1"/>
  <c r="Z32" i="53" s="1"/>
  <c r="X30" i="53"/>
  <c r="W30" i="53"/>
  <c r="V30" i="53"/>
  <c r="Y30" i="53" s="1"/>
  <c r="AJ29" i="53"/>
  <c r="AD29" i="53"/>
  <c r="AI29" i="53" s="1"/>
  <c r="AC29" i="53"/>
  <c r="AE29" i="53" s="1"/>
  <c r="AF29" i="53" s="1"/>
  <c r="S29" i="53"/>
  <c r="T29" i="53" s="1"/>
  <c r="S30" i="53" s="1"/>
  <c r="Z30" i="53" s="1"/>
  <c r="R29" i="53"/>
  <c r="Q29" i="53"/>
  <c r="Y28" i="53"/>
  <c r="X28" i="53"/>
  <c r="W28" i="53"/>
  <c r="V28" i="53"/>
  <c r="AJ27" i="53"/>
  <c r="AD27" i="53"/>
  <c r="AI27" i="53" s="1"/>
  <c r="AC27" i="53"/>
  <c r="AE27" i="53" s="1"/>
  <c r="AF27" i="53" s="1"/>
  <c r="S27" i="53"/>
  <c r="T27" i="53" s="1"/>
  <c r="S28" i="53" s="1"/>
  <c r="Z28" i="53" s="1"/>
  <c r="R27" i="53"/>
  <c r="Q27" i="53"/>
  <c r="X26" i="53"/>
  <c r="W26" i="53"/>
  <c r="V26" i="53"/>
  <c r="AJ25" i="53"/>
  <c r="AD25" i="53"/>
  <c r="AC25" i="53"/>
  <c r="AE25" i="53" s="1"/>
  <c r="AF25" i="53" s="1"/>
  <c r="R25" i="53"/>
  <c r="Q25" i="53"/>
  <c r="X24" i="53"/>
  <c r="W24" i="53"/>
  <c r="V24" i="53"/>
  <c r="AJ23" i="53"/>
  <c r="AE23" i="53"/>
  <c r="AF23" i="53" s="1"/>
  <c r="AD23" i="53"/>
  <c r="AC23" i="53"/>
  <c r="R23" i="53"/>
  <c r="Q23" i="53"/>
  <c r="X22" i="53"/>
  <c r="W22" i="53"/>
  <c r="V22" i="53"/>
  <c r="AJ21" i="53"/>
  <c r="AD21" i="53"/>
  <c r="AC21" i="53"/>
  <c r="AE21" i="53" s="1"/>
  <c r="AF21" i="53" s="1"/>
  <c r="R21" i="53"/>
  <c r="Q21" i="53"/>
  <c r="X20" i="53"/>
  <c r="W20" i="53"/>
  <c r="V20" i="53"/>
  <c r="AJ19" i="53"/>
  <c r="AD19" i="53"/>
  <c r="AC19" i="53"/>
  <c r="AE19" i="53" s="1"/>
  <c r="AF19" i="53" s="1"/>
  <c r="R19" i="53"/>
  <c r="Q19" i="53"/>
  <c r="X18" i="53"/>
  <c r="W18" i="53"/>
  <c r="V18" i="53"/>
  <c r="AJ17" i="53"/>
  <c r="AD17" i="53"/>
  <c r="AC17" i="53"/>
  <c r="AE17" i="53" s="1"/>
  <c r="AF17" i="53" s="1"/>
  <c r="R17" i="53"/>
  <c r="Q17" i="53"/>
  <c r="S17" i="53" s="1"/>
  <c r="T17" i="53" s="1"/>
  <c r="S18" i="53" s="1"/>
  <c r="X16" i="53"/>
  <c r="W16" i="53"/>
  <c r="Y16" i="53" s="1"/>
  <c r="V16" i="53"/>
  <c r="AJ15" i="53"/>
  <c r="AD15" i="53"/>
  <c r="AC15" i="53"/>
  <c r="AE15" i="53" s="1"/>
  <c r="AF15" i="53" s="1"/>
  <c r="R15" i="53"/>
  <c r="Q15" i="53"/>
  <c r="X14" i="53"/>
  <c r="W14" i="53"/>
  <c r="V14" i="53"/>
  <c r="AJ13" i="53"/>
  <c r="AE13" i="53"/>
  <c r="AF13" i="53" s="1"/>
  <c r="AD13" i="53"/>
  <c r="AC13" i="53"/>
  <c r="R13" i="53"/>
  <c r="Q13" i="53"/>
  <c r="X12" i="53"/>
  <c r="W12" i="53"/>
  <c r="V12" i="53"/>
  <c r="AJ11" i="53"/>
  <c r="AD11" i="53"/>
  <c r="AC11" i="53"/>
  <c r="AE11" i="53" s="1"/>
  <c r="AF11" i="53" s="1"/>
  <c r="R11" i="53"/>
  <c r="Q11" i="53"/>
  <c r="X10" i="53"/>
  <c r="W10" i="53"/>
  <c r="V10" i="53"/>
  <c r="AJ9" i="53"/>
  <c r="AD9" i="53"/>
  <c r="AC9" i="53"/>
  <c r="AE9" i="53" s="1"/>
  <c r="AF9" i="53" s="1"/>
  <c r="R9" i="53"/>
  <c r="Q9" i="53"/>
  <c r="Z32" i="34"/>
  <c r="Z30" i="34"/>
  <c r="Z28" i="34"/>
  <c r="Y24" i="53" l="1"/>
  <c r="Y22" i="53"/>
  <c r="Y20" i="53"/>
  <c r="Z18" i="53"/>
  <c r="Y12" i="53"/>
  <c r="S19" i="53"/>
  <c r="T19" i="53" s="1"/>
  <c r="S20" i="53" s="1"/>
  <c r="Z20" i="53" s="1"/>
  <c r="S23" i="53"/>
  <c r="T23" i="53" s="1"/>
  <c r="S24" i="53" s="1"/>
  <c r="Z24" i="53" s="1"/>
  <c r="S25" i="53"/>
  <c r="T25" i="53" s="1"/>
  <c r="S26" i="53" s="1"/>
  <c r="Z26" i="53" s="1"/>
  <c r="S21" i="53"/>
  <c r="T21" i="53" s="1"/>
  <c r="S22" i="53" s="1"/>
  <c r="Z22" i="53" s="1"/>
  <c r="S13" i="53"/>
  <c r="T13" i="53" s="1"/>
  <c r="S14" i="53" s="1"/>
  <c r="Z14" i="53" s="1"/>
  <c r="S9" i="53"/>
  <c r="T9" i="53" s="1"/>
  <c r="S10" i="53" s="1"/>
  <c r="Z10" i="53" s="1"/>
  <c r="S15" i="53"/>
  <c r="T15" i="53" s="1"/>
  <c r="S16" i="53" s="1"/>
  <c r="Z16" i="53" s="1"/>
  <c r="S11" i="53"/>
  <c r="T11" i="53" s="1"/>
  <c r="S12" i="53" s="1"/>
  <c r="Z12" i="53" s="1"/>
  <c r="AH31" i="53"/>
  <c r="AG31" i="53"/>
  <c r="AH29" i="53"/>
  <c r="AG29" i="53"/>
  <c r="AH27" i="53"/>
  <c r="AG27" i="53"/>
  <c r="AH25" i="53"/>
  <c r="AG25" i="53"/>
  <c r="AI25" i="53" s="1"/>
  <c r="Y26" i="53"/>
  <c r="Y18" i="53"/>
  <c r="Y14" i="53"/>
  <c r="Y10" i="53"/>
  <c r="U31" i="53"/>
  <c r="U19" i="53"/>
  <c r="AG19" i="53"/>
  <c r="AI19" i="53" s="1"/>
  <c r="AH19" i="53"/>
  <c r="AG21" i="53"/>
  <c r="AI21" i="53" s="1"/>
  <c r="AH21" i="53"/>
  <c r="U21" i="53"/>
  <c r="U25" i="53"/>
  <c r="AH15" i="53"/>
  <c r="AG15" i="53"/>
  <c r="AI15" i="53" s="1"/>
  <c r="U15" i="53"/>
  <c r="U17" i="53"/>
  <c r="AH17" i="53"/>
  <c r="AG17" i="53"/>
  <c r="AI17" i="53" s="1"/>
  <c r="AH9" i="53"/>
  <c r="AG9" i="53"/>
  <c r="AI9" i="53" s="1"/>
  <c r="U9" i="53"/>
  <c r="AH23" i="53"/>
  <c r="AG23" i="53"/>
  <c r="AI23" i="53" s="1"/>
  <c r="U23" i="53"/>
  <c r="AH11" i="53"/>
  <c r="U11" i="53"/>
  <c r="AG11" i="53"/>
  <c r="AI11" i="53" s="1"/>
  <c r="AG13" i="53"/>
  <c r="AI13" i="53" s="1"/>
  <c r="AH13" i="53"/>
  <c r="U13" i="53"/>
  <c r="U27" i="53"/>
  <c r="U29" i="53"/>
  <c r="AJ31" i="34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W16" i="34" s="1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X10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H9" i="34" l="1"/>
  <c r="AI9" i="34" s="1"/>
  <c r="AG9" i="34"/>
  <c r="Y32" i="34"/>
  <c r="Y30" i="34"/>
  <c r="AF31" i="34"/>
  <c r="AF27" i="34"/>
  <c r="AF29" i="34"/>
  <c r="AF17" i="34"/>
  <c r="AF25" i="34"/>
  <c r="AF21" i="34"/>
  <c r="AF11" i="34"/>
  <c r="AG11" i="34" s="1"/>
  <c r="AF23" i="34"/>
  <c r="AF19" i="34"/>
  <c r="AH19" i="34" s="1"/>
  <c r="AF15" i="34"/>
  <c r="AF13" i="34"/>
  <c r="AH13" i="34" s="1"/>
  <c r="AI13" i="34" s="1"/>
  <c r="Y26" i="34"/>
  <c r="Y22" i="34"/>
  <c r="Y28" i="34"/>
  <c r="Y12" i="34"/>
  <c r="Y14" i="34"/>
  <c r="Y18" i="34"/>
  <c r="AH31" i="34" l="1"/>
  <c r="AG31" i="34"/>
  <c r="AH27" i="34"/>
  <c r="AG27" i="34"/>
  <c r="AH29" i="34"/>
  <c r="AG29" i="34"/>
  <c r="AH25" i="34"/>
  <c r="AG25" i="34"/>
  <c r="AH23" i="34"/>
  <c r="AG23" i="34"/>
  <c r="AI23" i="34" s="1"/>
  <c r="AH21" i="34"/>
  <c r="AG21" i="34"/>
  <c r="AG17" i="34"/>
  <c r="AH17" i="34"/>
  <c r="AI17" i="34" s="1"/>
  <c r="AG15" i="34"/>
  <c r="AH15" i="34"/>
  <c r="AI15" i="34" s="1"/>
  <c r="AI31" i="34"/>
  <c r="AI25" i="34"/>
  <c r="AG19" i="34"/>
  <c r="AI19" i="34" s="1"/>
  <c r="AG13" i="34"/>
  <c r="AI27" i="34"/>
  <c r="AH11" i="34"/>
  <c r="AI11" i="34" s="1"/>
  <c r="AI29" i="34"/>
  <c r="U27" i="34"/>
  <c r="U17" i="34"/>
  <c r="AI21" i="34" l="1"/>
  <c r="R31" i="34"/>
  <c r="Q31" i="34"/>
  <c r="R29" i="34"/>
  <c r="Q29" i="34"/>
  <c r="R27" i="34"/>
  <c r="Q27" i="34"/>
  <c r="R25" i="34"/>
  <c r="Q25" i="34"/>
  <c r="S27" i="34" l="1"/>
  <c r="T27" i="34" s="1"/>
  <c r="S28" i="34" s="1"/>
  <c r="S31" i="34"/>
  <c r="T31" i="34" s="1"/>
  <c r="U31" i="34" s="1"/>
  <c r="S29" i="34"/>
  <c r="T29" i="34" s="1"/>
  <c r="S25" i="34"/>
  <c r="T25" i="34" s="1"/>
  <c r="S32" i="34" l="1"/>
  <c r="S30" i="34"/>
  <c r="U29" i="34"/>
  <c r="S26" i="34"/>
  <c r="Z26" i="34" s="1"/>
  <c r="U25" i="34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5" i="34"/>
  <c r="S13" i="34"/>
  <c r="S12" i="34" l="1"/>
  <c r="Z12" i="34" s="1"/>
  <c r="U11" i="34"/>
  <c r="Y16" i="34"/>
  <c r="T15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Z20" i="34" s="1"/>
  <c r="S17" i="34"/>
  <c r="T17" i="34" l="1"/>
  <c r="S18" i="34" s="1"/>
  <c r="Z18" i="34" s="1"/>
  <c r="T21" i="34"/>
  <c r="S22" i="34" s="1"/>
  <c r="Z22" i="34" s="1"/>
  <c r="S24" i="34" l="1"/>
  <c r="Z24" i="34" s="1"/>
  <c r="Y24" i="34"/>
  <c r="U19" i="34" l="1"/>
  <c r="U21" i="34"/>
  <c r="S14" i="34"/>
  <c r="Z14" i="34" s="1"/>
  <c r="T9" i="34" l="1"/>
  <c r="U9" i="34" s="1"/>
  <c r="S16" i="34"/>
  <c r="Z16" i="34" s="1"/>
  <c r="U23" i="34"/>
  <c r="U13" i="34" l="1"/>
  <c r="S10" i="34"/>
  <c r="Z10" i="34" s="1"/>
  <c r="Y10" i="34"/>
  <c r="U15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4CF9CDBF-C52B-7349-977A-7019491087BC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40E2A6D6-3E5C-6347-819E-C49088C540B0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7CA21451-542E-714C-BA78-C87F5E6FCC71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65571A41-FEA2-FD41-9153-031341E48D49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43E1BFB2-B655-1749-871E-4EFD65907860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01A8FC4D-B43D-DC47-8A0E-C842546A4FEC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B3D0BA5-2E5C-7B40-B1D1-566C20E78A80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7C8299D9-1C42-E34E-811A-B821853FCBF3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B2896794-232A-3240-A90E-2FF41381D4C0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6B319BB2-042F-F846-B02C-3D74B892E9BD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C9382241-C508-D442-AA31-9B8043882CAC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1B52033-CFA0-6A4C-B50E-E88B5F45005C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1A6E5BD0-0B20-EF4E-A82F-2BD7519C826D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<sst xmlns="http://schemas.openxmlformats.org/spreadsheetml/2006/main" count="300" uniqueCount="126">
  <si>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</si>
  <si>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</si>
  <si>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</si>
  <si>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</si>
  <si>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</si>
  <si>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</si>
  <si>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</si>
  <si>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</si>
  <si>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</si>
  <si>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</si>
  <si>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</si>
  <si>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</si>
  <si>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</si>
  <si>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</si>
  <si>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</si>
  <si>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</si>
  <si>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</si>
  <si>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</si>
  <si>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</si>
  <si>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</si>
  <si>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</si>
  <si>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</si>
  <si>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</si>
  <si>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</si>
  <si>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</si>
  <si>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</si>
  <si>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</si>
  <si>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</si>
  <si>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</si>
  <si>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</si>
  <si>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</si>
  <si>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</si>
  <si>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</si>
  <si>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</si>
  <si>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</si>
  <si>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</si>
  <si>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</si>
  <si>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</si>
  <si>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</si>
  <si>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</si>
  <si>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</si>
  <si>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</si>
  <si>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</si>
  <si>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</si>
  <si>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</si>
  <si>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</si>
  <si>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</si>
  <si>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</si>
  <si>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</si>
  <si>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</si>
  <si>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</si>
  <si>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</si>
  <si>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</si>
  <si>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</si>
  <si>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</si>
  <si>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</si>
  <si>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</si>
  <si>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</si>
  <si>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</si>
  <si>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</si>
  <si>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</si>
  <si>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53</t>
  </si>
  <si>
    <t>UK</t>
  </si>
  <si>
    <t>13-14</t>
  </si>
  <si>
    <t xml:space="preserve">Solveig Olsen </t>
  </si>
  <si>
    <t xml:space="preserve">Hitra VK </t>
  </si>
  <si>
    <t xml:space="preserve">Ebba Schanche Østervall </t>
  </si>
  <si>
    <t xml:space="preserve">Natali Siska </t>
  </si>
  <si>
    <t>Alfred Børø</t>
  </si>
  <si>
    <t xml:space="preserve">Storm Ulvan </t>
  </si>
  <si>
    <t xml:space="preserve">Lukas Buss </t>
  </si>
  <si>
    <t xml:space="preserve">Brage Aurheim </t>
  </si>
  <si>
    <t xml:space="preserve">Rene A Rand Djupå </t>
  </si>
  <si>
    <t xml:space="preserve">Tomack Sand </t>
  </si>
  <si>
    <t>Hitra VK</t>
  </si>
  <si>
    <t>15-16</t>
  </si>
  <si>
    <t>11-12</t>
  </si>
  <si>
    <t>2011030</t>
  </si>
  <si>
    <t>2015005</t>
  </si>
  <si>
    <t>2015006</t>
  </si>
  <si>
    <t>2015008</t>
  </si>
  <si>
    <t>2014009</t>
  </si>
  <si>
    <t>2007001</t>
  </si>
  <si>
    <t>2007002</t>
  </si>
  <si>
    <t>19-23</t>
  </si>
  <si>
    <t>UM</t>
  </si>
  <si>
    <t>JM</t>
  </si>
  <si>
    <t>48</t>
  </si>
  <si>
    <t>44</t>
  </si>
  <si>
    <t>56</t>
  </si>
  <si>
    <t>60</t>
  </si>
  <si>
    <t>79</t>
  </si>
  <si>
    <t>88</t>
  </si>
  <si>
    <t>Martin Christoffer Nordgård</t>
  </si>
  <si>
    <t>Sindre Lysø Sletvold</t>
  </si>
  <si>
    <t>2011031</t>
  </si>
  <si>
    <t>71</t>
  </si>
  <si>
    <t>Lennart Hafsmo Vitsø</t>
  </si>
  <si>
    <t>2008002</t>
  </si>
  <si>
    <t>17-18</t>
  </si>
  <si>
    <t xml:space="preserve">Anders Lysø Sletvold </t>
  </si>
  <si>
    <t>2011020</t>
  </si>
  <si>
    <t>65</t>
  </si>
  <si>
    <t>Emil Røvik</t>
  </si>
  <si>
    <t>Mikal Akseth</t>
  </si>
  <si>
    <t>Kim Alexander Kvernø</t>
  </si>
  <si>
    <t xml:space="preserve">Remy Heggvik Aune </t>
  </si>
  <si>
    <t>Sigurd Haug Korsvoll</t>
  </si>
  <si>
    <t>24-34</t>
  </si>
  <si>
    <t>2001002</t>
  </si>
  <si>
    <t>2000002</t>
  </si>
  <si>
    <t>2001001</t>
  </si>
  <si>
    <t>1997001</t>
  </si>
  <si>
    <t>SM</t>
  </si>
  <si>
    <t>110</t>
  </si>
  <si>
    <t>94</t>
  </si>
  <si>
    <t xml:space="preserve">Sandstad </t>
  </si>
  <si>
    <t>Sandstad</t>
  </si>
  <si>
    <t xml:space="preserve">Randi Schei </t>
  </si>
  <si>
    <t>Kristin Lysø</t>
  </si>
  <si>
    <t xml:space="preserve">Ronja Lenvik </t>
  </si>
  <si>
    <t xml:space="preserve">John Birger Brevik </t>
  </si>
  <si>
    <t xml:space="preserve">Lindis Heggvik Aune </t>
  </si>
  <si>
    <t xml:space="preserve">Roar Aune </t>
  </si>
  <si>
    <t xml:space="preserve">Jøran Herfjord </t>
  </si>
  <si>
    <t>John Birger Brevik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</si>
</sst>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44" xfId="8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167" fontId="9" fillId="0" borderId="0" xfId="0" applyNumberFormat="1" applyFont="1" applyAlignment="1" applyProtection="1">
      <alignment horizontal="left"/>
      <protection locked="0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28" xfId="0" applyFont="1" applyBorder="1" applyAlignment="1">
      <alignment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60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77C055EE-97D5-424B-90F3-4F43C962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tabSelected="1" showOutlineSymbols="0" topLeftCell="A12" zoomScale="71" zoomScaleNormal="71" zoomScaleSheetLayoutView="75" zoomScalePageLayoutView="120" workbookViewId="0">
      <selection activeCell="U27" sqref="U27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5" width="6.36328125" style="16" customWidth="1"/>
    <col min="6" max="6" width="6.816406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04" t="s">
        <v>57</v>
      </c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15"/>
      <c r="T2" s="15"/>
      <c r="U2" s="77" t="s">
        <v>58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78"/>
      <c r="F3" s="15"/>
      <c r="G3" s="205" t="s">
        <v>21</v>
      </c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79" t="s">
        <v>59</v>
      </c>
      <c r="T3" s="79"/>
      <c r="U3" s="79"/>
      <c r="V3" s="79"/>
      <c r="W3" s="79"/>
      <c r="X3" s="79"/>
      <c r="Y3" s="79"/>
      <c r="Z3" s="79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197" t="s">
        <v>54</v>
      </c>
      <c r="E5" s="197"/>
      <c r="F5" s="197"/>
      <c r="G5" s="197"/>
      <c r="H5" s="197"/>
      <c r="I5" s="197"/>
      <c r="J5" s="24" t="s">
        <v>0</v>
      </c>
      <c r="K5" s="197" t="s">
        <v>74</v>
      </c>
      <c r="L5" s="197"/>
      <c r="M5" s="197"/>
      <c r="N5" s="197"/>
      <c r="O5" s="24" t="s">
        <v>1</v>
      </c>
      <c r="P5" s="196" t="s">
        <v>117</v>
      </c>
      <c r="Q5" s="196"/>
      <c r="R5" s="196"/>
      <c r="S5" s="196"/>
      <c r="T5" s="24" t="s">
        <v>2</v>
      </c>
      <c r="U5" s="166">
        <v>46162</v>
      </c>
      <c r="V5" s="166"/>
      <c r="W5" s="52"/>
      <c r="X5" s="52"/>
      <c r="Y5" s="52"/>
      <c r="Z5" s="25" t="s">
        <v>15</v>
      </c>
      <c r="AA5" s="25"/>
      <c r="AB5" s="26">
        <v>1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17" t="s">
        <v>56</v>
      </c>
    </row>
    <row r="7" spans="1:36" s="1" customFormat="1" x14ac:dyDescent="0.3">
      <c r="B7" s="194" t="s">
        <v>33</v>
      </c>
      <c r="C7" s="198" t="s">
        <v>51</v>
      </c>
      <c r="D7" s="198" t="s">
        <v>50</v>
      </c>
      <c r="E7" s="200" t="s">
        <v>52</v>
      </c>
      <c r="F7" s="202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67" t="s">
        <v>9</v>
      </c>
      <c r="V7" s="60" t="s">
        <v>44</v>
      </c>
      <c r="W7" s="60" t="s">
        <v>45</v>
      </c>
      <c r="X7" s="60" t="s">
        <v>46</v>
      </c>
      <c r="Y7" s="68" t="s">
        <v>47</v>
      </c>
      <c r="Z7" s="69" t="s">
        <v>43</v>
      </c>
      <c r="AA7" s="70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17"/>
    </row>
    <row r="8" spans="1:36" s="1" customFormat="1" x14ac:dyDescent="0.3">
      <c r="B8" s="195"/>
      <c r="C8" s="199"/>
      <c r="D8" s="199"/>
      <c r="E8" s="201"/>
      <c r="F8" s="203"/>
      <c r="G8" s="54" t="s">
        <v>14</v>
      </c>
      <c r="H8" s="54" t="s">
        <v>20</v>
      </c>
      <c r="I8" s="54"/>
      <c r="J8" s="54"/>
      <c r="K8" s="55">
        <v>1</v>
      </c>
      <c r="L8" s="55">
        <v>2</v>
      </c>
      <c r="M8" s="56">
        <v>3</v>
      </c>
      <c r="N8" s="56">
        <v>1</v>
      </c>
      <c r="O8" s="55">
        <v>2</v>
      </c>
      <c r="P8" s="56">
        <v>3</v>
      </c>
      <c r="Q8" s="57" t="s">
        <v>18</v>
      </c>
      <c r="R8" s="54"/>
      <c r="S8" s="54" t="s">
        <v>11</v>
      </c>
      <c r="T8" s="58"/>
      <c r="U8" s="59" t="s">
        <v>23</v>
      </c>
      <c r="V8" s="60" t="s">
        <v>9</v>
      </c>
      <c r="W8" s="60" t="s">
        <v>9</v>
      </c>
      <c r="X8" s="60" t="s">
        <v>9</v>
      </c>
      <c r="Y8" s="61" t="s">
        <v>48</v>
      </c>
      <c r="Z8" s="62" t="s">
        <v>49</v>
      </c>
      <c r="AA8" s="62"/>
      <c r="AB8" s="58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4">
        <v>2012007</v>
      </c>
      <c r="C9" s="153" t="s">
        <v>61</v>
      </c>
      <c r="D9" s="154">
        <v>49.19</v>
      </c>
      <c r="E9" s="153" t="s">
        <v>62</v>
      </c>
      <c r="F9" s="155" t="s">
        <v>63</v>
      </c>
      <c r="G9" s="156">
        <v>41055</v>
      </c>
      <c r="H9" s="157">
        <v>1</v>
      </c>
      <c r="I9" s="158" t="s">
        <v>64</v>
      </c>
      <c r="J9" s="159" t="s">
        <v>65</v>
      </c>
      <c r="K9" s="160">
        <v>36</v>
      </c>
      <c r="L9" s="161">
        <v>39</v>
      </c>
      <c r="M9" s="161">
        <v>40</v>
      </c>
      <c r="N9" s="160">
        <v>47</v>
      </c>
      <c r="O9" s="145">
        <v>50</v>
      </c>
      <c r="P9" s="145">
        <v>52</v>
      </c>
      <c r="Q9" s="146">
        <f>IF(MAX(K9:M9)&gt;0,IF(MAX(K9:M9)&lt;0,0,TRUNC(MAX(K9:M9)/1)*1),"")</f>
        <v>40</v>
      </c>
      <c r="R9" s="147">
        <f>IF(MAX(N9:P9)&gt;0,IF(MAX(N9:P9)&lt;0,0,TRUNC(MAX(N9:P9)/1)*1),"")</f>
        <v>52</v>
      </c>
      <c r="S9" s="147">
        <f>IF(Q9="","",IF(R9="","",IF(SUM(Q9:R9)=0,"",SUM(Q9:R9))))</f>
        <v>92</v>
      </c>
      <c r="T9" s="148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143.41378619644598</v>
      </c>
      <c r="U9" s="149" t="str">
        <f>IF(AF9=1,T9*AI9,"")</f>
        <v/>
      </c>
      <c r="V9" s="150">
        <v>6.1</v>
      </c>
      <c r="W9" s="150">
        <v>8.52</v>
      </c>
      <c r="X9" s="150">
        <v>7.78</v>
      </c>
      <c r="Y9" s="148"/>
      <c r="Z9" s="151"/>
      <c r="AA9" s="151"/>
      <c r="AB9" s="152"/>
      <c r="AC9" s="65">
        <f>U5</f>
        <v>46162</v>
      </c>
      <c r="AD9" s="66" t="str">
        <f>IF(ISNUMBER(FIND("M",E9)),"m",IF(ISNUMBER(FIND("K",E9)),"k"))</f>
        <v>k</v>
      </c>
      <c r="AE9" s="64">
        <f>IF(OR(G9="",AC9=""),0,(YEAR(AC9)-YEAR(G9)))</f>
        <v>14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0">
        <f>IF(D9="","",IF(D9&gt;193.609,1,IF(D9&lt;32,10^(0.722762521*LOG10(32/193.609)^2),10^(0.722762521*LOG10(D9/193.609)^2))))</f>
        <v>1.8026769515924659</v>
      </c>
    </row>
    <row r="10" spans="1:36" s="8" customFormat="1" ht="20" customHeight="1" x14ac:dyDescent="0.3">
      <c r="B10" s="88"/>
      <c r="C10" s="89"/>
      <c r="D10" s="89"/>
      <c r="E10" s="89"/>
      <c r="F10" s="90"/>
      <c r="G10" s="91"/>
      <c r="H10" s="92"/>
      <c r="I10" s="93"/>
      <c r="J10" s="93"/>
      <c r="K10" s="167"/>
      <c r="L10" s="167"/>
      <c r="M10" s="167"/>
      <c r="N10" s="168"/>
      <c r="O10" s="168"/>
      <c r="P10" s="168"/>
      <c r="Q10" s="94"/>
      <c r="R10" s="89"/>
      <c r="S10" s="167">
        <f>IF(T9="","",T9*1.2)</f>
        <v>172.09654343573519</v>
      </c>
      <c r="T10" s="167"/>
      <c r="U10" s="89"/>
      <c r="V10" s="89">
        <f>IF(V9&gt;0,V9*20,"")</f>
        <v>122</v>
      </c>
      <c r="W10" s="89">
        <f>IF(W9="","",(W9*10)*AJ9)</f>
        <v>153.58807627567808</v>
      </c>
      <c r="X10" s="95">
        <f>IF(ROUNDUP(X9,1)&gt;0,IF((80+(8-ROUNDUP(X9,1))*40)&lt;0,0,80+(8-ROUNDUP(X9,1))*40),"")</f>
        <v>88</v>
      </c>
      <c r="Y10" s="96">
        <f>IF(SUM(V10,W10,X10)&gt;0,SUM(V10,W10,X10),"")</f>
        <v>363.58807627567808</v>
      </c>
      <c r="Z10" s="97">
        <f>IF(OR(S10="",V10="",W10="",X10=""),"",SUM(S10,V10,W10,X10))</f>
        <v>535.68461971141323</v>
      </c>
      <c r="AA10" s="97"/>
      <c r="AB10" s="98"/>
      <c r="AC10" s="63"/>
      <c r="AD10" s="1"/>
      <c r="AE10" s="64"/>
      <c r="AF10" s="40"/>
      <c r="AH10" s="36"/>
      <c r="AI10" s="36"/>
      <c r="AJ10" s="80"/>
    </row>
    <row r="11" spans="1:36" s="8" customFormat="1" ht="20" customHeight="1" x14ac:dyDescent="0.25">
      <c r="B11" s="100">
        <v>2013031</v>
      </c>
      <c r="C11" s="153" t="s">
        <v>87</v>
      </c>
      <c r="D11" s="154">
        <v>47.25</v>
      </c>
      <c r="E11" s="153" t="s">
        <v>62</v>
      </c>
      <c r="F11" s="155" t="s">
        <v>63</v>
      </c>
      <c r="G11" s="156">
        <v>41579</v>
      </c>
      <c r="H11" s="157">
        <v>2</v>
      </c>
      <c r="I11" s="158" t="s">
        <v>66</v>
      </c>
      <c r="J11" s="159" t="s">
        <v>65</v>
      </c>
      <c r="K11" s="160">
        <v>14</v>
      </c>
      <c r="L11" s="161">
        <v>17</v>
      </c>
      <c r="M11" s="161">
        <v>18</v>
      </c>
      <c r="N11" s="160">
        <v>18</v>
      </c>
      <c r="O11" s="109">
        <v>19</v>
      </c>
      <c r="P11" s="109">
        <v>21</v>
      </c>
      <c r="Q11" s="110">
        <f>IF(MAX(K11:M11)&gt;0,IF(MAX(K11:M11)&lt;0,0,TRUNC(MAX(K11:M11)/1)*1),"")</f>
        <v>18</v>
      </c>
      <c r="R11" s="111">
        <f>IF(MAX(N11:P11)&gt;0,IF(MAX(N11:P11)&lt;0,0,TRUNC(MAX(N11:P11)/1)*1),"")</f>
        <v>21</v>
      </c>
      <c r="S11" s="111">
        <f>IF(Q11="","",IF(R11="","",IF(SUM(Q11:R11)=0,"",SUM(Q11:R11))))</f>
        <v>39</v>
      </c>
      <c r="T11" s="112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62.765680194593791</v>
      </c>
      <c r="U11" s="113" t="str">
        <f>IF(AF11=1,T11*AI11,"")</f>
        <v/>
      </c>
      <c r="V11" s="114">
        <v>5.45</v>
      </c>
      <c r="W11" s="114">
        <v>9.1199999999999992</v>
      </c>
      <c r="X11" s="114">
        <v>8.2200000000000006</v>
      </c>
      <c r="Y11" s="115"/>
      <c r="Z11" s="116"/>
      <c r="AA11" s="116"/>
      <c r="AB11" s="117"/>
      <c r="AC11" s="63">
        <f>U5</f>
        <v>46162</v>
      </c>
      <c r="AD11" s="66" t="str">
        <f>IF(ISNUMBER(FIND("M",E11)),"m",IF(ISNUMBER(FIND("K",E11)),"k"))</f>
        <v>k</v>
      </c>
      <c r="AE11" s="64">
        <f>IF(OR(G11="",AC11=""),0,(YEAR(AC11)-YEAR(G11)))</f>
        <v>13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0">
        <f>IF(D11="","",IF(D11&gt;193.609,1,IF(D11&lt;32,10^(0.722762521*LOG10(32/193.609)^2),10^(0.722762521*LOG10(D11/193.609)^2))))</f>
        <v>1.867109921310343</v>
      </c>
    </row>
    <row r="12" spans="1:36" s="8" customFormat="1" ht="20" customHeight="1" x14ac:dyDescent="0.3">
      <c r="B12" s="99"/>
      <c r="C12" s="89"/>
      <c r="D12" s="89"/>
      <c r="E12" s="89"/>
      <c r="F12" s="90"/>
      <c r="G12" s="91"/>
      <c r="H12" s="92"/>
      <c r="I12" s="93"/>
      <c r="J12" s="93"/>
      <c r="K12" s="167"/>
      <c r="L12" s="167"/>
      <c r="M12" s="167"/>
      <c r="N12" s="168"/>
      <c r="O12" s="168"/>
      <c r="P12" s="168"/>
      <c r="Q12" s="94"/>
      <c r="R12" s="89"/>
      <c r="S12" s="167">
        <f>IF(T11="","",T11*1.2)</f>
        <v>75.31881623351255</v>
      </c>
      <c r="T12" s="167"/>
      <c r="U12" s="97"/>
      <c r="V12" s="89">
        <f>IF(V11&gt;0,V11*20,"")</f>
        <v>109</v>
      </c>
      <c r="W12" s="89">
        <f>IF(W11="","",(W11*10)*AJ11)</f>
        <v>170.28042482350327</v>
      </c>
      <c r="X12" s="95">
        <f>IF(ROUNDUP(X11,1)&gt;0,IF((80+(8-ROUNDUP(X11,1))*40)&lt;0,0,80+(8-ROUNDUP(X11,1))*40),"")</f>
        <v>68.000000000000043</v>
      </c>
      <c r="Y12" s="96">
        <f>IF(SUM(V12,W12,X12)&gt;0,SUM(V12,W12,X12),"")</f>
        <v>347.28042482350332</v>
      </c>
      <c r="Z12" s="97">
        <f>IF(OR(S12="",V12="",W12="",X12=""),"",SUM(S12,V12,W12,X12))</f>
        <v>422.59924105701589</v>
      </c>
      <c r="AA12" s="97"/>
      <c r="AB12" s="98"/>
      <c r="AC12" s="63"/>
      <c r="AD12" s="1"/>
      <c r="AE12" s="64"/>
      <c r="AF12" s="34"/>
      <c r="AH12" s="36"/>
      <c r="AI12" s="36"/>
      <c r="AJ12" s="80"/>
    </row>
    <row r="13" spans="1:36" s="8" customFormat="1" ht="20" customHeight="1" x14ac:dyDescent="0.25">
      <c r="B13" s="118" t="s">
        <v>77</v>
      </c>
      <c r="C13" s="101" t="s">
        <v>88</v>
      </c>
      <c r="D13" s="102">
        <v>42.25</v>
      </c>
      <c r="E13" s="101" t="s">
        <v>62</v>
      </c>
      <c r="F13" s="103" t="s">
        <v>75</v>
      </c>
      <c r="G13" s="104">
        <v>40877</v>
      </c>
      <c r="H13" s="105">
        <v>3</v>
      </c>
      <c r="I13" s="106" t="s">
        <v>67</v>
      </c>
      <c r="J13" s="107" t="s">
        <v>65</v>
      </c>
      <c r="K13" s="108">
        <v>24</v>
      </c>
      <c r="L13" s="109">
        <v>27</v>
      </c>
      <c r="M13" s="109">
        <v>29</v>
      </c>
      <c r="N13" s="108">
        <v>34</v>
      </c>
      <c r="O13" s="109">
        <v>37</v>
      </c>
      <c r="P13" s="109">
        <v>40</v>
      </c>
      <c r="Q13" s="110">
        <f>IF(MAX(K13:M13)&gt;0,IF(MAX(K13:M13)&lt;0,0,TRUNC(MAX(K13:M13)/1)*1),"")</f>
        <v>29</v>
      </c>
      <c r="R13" s="111">
        <f>IF(MAX(N13:P13)&gt;0,IF(MAX(N13:P13)&lt;0,0,TRUNC(MAX(N13:P13)/1)*1),"")</f>
        <v>40</v>
      </c>
      <c r="S13" s="111">
        <f>IF(Q13="","",IF(R13="","",IF(SUM(Q13:R13)=0,"",SUM(Q13:R13))))</f>
        <v>69</v>
      </c>
      <c r="T13" s="112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122.05149688946315</v>
      </c>
      <c r="U13" s="113" t="str">
        <f>IF(AF13=1,T13*AI13,"")</f>
        <v/>
      </c>
      <c r="V13" s="114">
        <v>6.39</v>
      </c>
      <c r="W13" s="114">
        <v>6.8</v>
      </c>
      <c r="X13" s="114">
        <v>7.63</v>
      </c>
      <c r="Y13" s="119"/>
      <c r="Z13" s="116"/>
      <c r="AA13" s="116"/>
      <c r="AB13" s="117"/>
      <c r="AC13" s="63">
        <f>U5</f>
        <v>46162</v>
      </c>
      <c r="AD13" s="66" t="str">
        <f>IF(ISNUMBER(FIND("M",E13)),"m",IF(ISNUMBER(FIND("K",E13)),"k"))</f>
        <v>k</v>
      </c>
      <c r="AE13" s="64">
        <f>IF(OR(G13="",AC13=""),0,(YEAR(AC13)-YEAR(G13)))</f>
        <v>15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0">
        <f>IF(D13="","",IF(D13&gt;193.609,1,IF(D13&lt;32,10^(0.722762521*LOG10(32/193.609)^2),10^(0.722762521*LOG10(D13/193.609)^2))))</f>
        <v>2.0695911585294158</v>
      </c>
    </row>
    <row r="14" spans="1:36" s="8" customFormat="1" ht="20" customHeight="1" x14ac:dyDescent="0.3">
      <c r="B14" s="99"/>
      <c r="C14" s="89"/>
      <c r="D14" s="89"/>
      <c r="E14" s="89"/>
      <c r="F14" s="90"/>
      <c r="G14" s="91"/>
      <c r="H14" s="92"/>
      <c r="I14" s="93"/>
      <c r="J14" s="93"/>
      <c r="K14" s="167"/>
      <c r="L14" s="167"/>
      <c r="M14" s="167"/>
      <c r="N14" s="168"/>
      <c r="O14" s="168"/>
      <c r="P14" s="168"/>
      <c r="Q14" s="94"/>
      <c r="R14" s="89"/>
      <c r="S14" s="167">
        <f>IF(T13="","",T13*1.2)</f>
        <v>146.46179626735577</v>
      </c>
      <c r="T14" s="167"/>
      <c r="U14" s="89"/>
      <c r="V14" s="89">
        <f>IF(V13&gt;0,V13*20,"")</f>
        <v>127.8</v>
      </c>
      <c r="W14" s="89">
        <f>IF(W13="","",(W13*10)*AJ13)</f>
        <v>140.73219878000026</v>
      </c>
      <c r="X14" s="95">
        <f>IF(ROUNDUP(X13,1)&gt;0,IF((80+(8-ROUNDUP(X13,1))*40)&lt;0,0,80+(8-ROUNDUP(X13,1))*40),"")</f>
        <v>92.000000000000028</v>
      </c>
      <c r="Y14" s="96">
        <f>IF(SUM(V14,W14,X14)&gt;0,SUM(V14,W14,X14),"")</f>
        <v>360.53219878000027</v>
      </c>
      <c r="Z14" s="97">
        <f>IF(OR(S14="",V14="",W14="",X14=""),"",SUM(S14,V14,W14,X14))</f>
        <v>506.99399504735607</v>
      </c>
      <c r="AA14" s="97"/>
      <c r="AB14" s="98"/>
      <c r="AC14" s="63"/>
      <c r="AD14" s="1"/>
      <c r="AE14" s="64"/>
      <c r="AF14" s="34"/>
      <c r="AH14" s="36"/>
      <c r="AI14" s="36"/>
      <c r="AJ14" s="80"/>
    </row>
    <row r="15" spans="1:36" s="8" customFormat="1" ht="20" customHeight="1" x14ac:dyDescent="0.25">
      <c r="B15" s="118" t="s">
        <v>78</v>
      </c>
      <c r="C15" s="101" t="s">
        <v>89</v>
      </c>
      <c r="D15" s="102">
        <v>52.25</v>
      </c>
      <c r="E15" s="101" t="s">
        <v>85</v>
      </c>
      <c r="F15" s="103" t="s">
        <v>76</v>
      </c>
      <c r="G15" s="104">
        <v>42105</v>
      </c>
      <c r="H15" s="105">
        <v>4</v>
      </c>
      <c r="I15" s="106" t="s">
        <v>68</v>
      </c>
      <c r="J15" s="107" t="s">
        <v>74</v>
      </c>
      <c r="K15" s="108">
        <v>13</v>
      </c>
      <c r="L15" s="109">
        <v>15</v>
      </c>
      <c r="M15" s="109">
        <v>17</v>
      </c>
      <c r="N15" s="108">
        <v>18</v>
      </c>
      <c r="O15" s="109">
        <v>21</v>
      </c>
      <c r="P15" s="109">
        <v>22</v>
      </c>
      <c r="Q15" s="110">
        <f>IF(MAX(K15:M15)&gt;0,IF(MAX(K15:M15)&lt;0,0,TRUNC(MAX(K15:M15)/1)*1),"")</f>
        <v>17</v>
      </c>
      <c r="R15" s="111">
        <f>IF(MAX(N15:P15)&gt;0,IF(MAX(N15:P15)&lt;0,0,TRUNC(MAX(N15:P15)/1)*1),"")</f>
        <v>22</v>
      </c>
      <c r="S15" s="111">
        <f>IF(Q15="","",IF(R15="","",IF(SUM(Q15:R15)=0,"",SUM(Q15:R15))))</f>
        <v>39</v>
      </c>
      <c r="T15" s="112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66.824346811045075</v>
      </c>
      <c r="U15" s="113" t="str">
        <f>IF(AF15=1,T15*AI15,"")</f>
        <v/>
      </c>
      <c r="V15" s="114">
        <v>3.91</v>
      </c>
      <c r="W15" s="114">
        <v>5.43</v>
      </c>
      <c r="X15" s="114">
        <v>9.7799999999999994</v>
      </c>
      <c r="Y15" s="115"/>
      <c r="Z15" s="116"/>
      <c r="AA15" s="116"/>
      <c r="AB15" s="117"/>
      <c r="AC15" s="63">
        <f>U5</f>
        <v>46162</v>
      </c>
      <c r="AD15" s="66" t="str">
        <f>IF(ISNUMBER(FIND("M",E15)),"m",IF(ISNUMBER(FIND("K",E15)),"k"))</f>
        <v>m</v>
      </c>
      <c r="AE15" s="64">
        <f>IF(OR(G15="",AC15=""),0,(YEAR(AC15)-YEAR(G15)))</f>
        <v>11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0">
        <f>IF(D15="","",IF(D15&gt;193.609,1,IF(D15&lt;32,10^(0.722762521*LOG10(32/193.609)^2),10^(0.722762521*LOG10(D15/193.609)^2))))</f>
        <v>1.7134447900267966</v>
      </c>
    </row>
    <row r="16" spans="1:36" s="8" customFormat="1" ht="20" customHeight="1" x14ac:dyDescent="0.3">
      <c r="B16" s="99"/>
      <c r="C16" s="89"/>
      <c r="D16" s="89"/>
      <c r="E16" s="89"/>
      <c r="F16" s="90"/>
      <c r="G16" s="91"/>
      <c r="H16" s="92"/>
      <c r="I16" s="93"/>
      <c r="J16" s="93"/>
      <c r="K16" s="167"/>
      <c r="L16" s="167"/>
      <c r="M16" s="167"/>
      <c r="N16" s="168"/>
      <c r="O16" s="168"/>
      <c r="P16" s="168"/>
      <c r="Q16" s="133"/>
      <c r="R16" s="134"/>
      <c r="S16" s="167">
        <f>IF(T15="","",T15*1.2)</f>
        <v>80.189216173254081</v>
      </c>
      <c r="T16" s="167"/>
      <c r="U16" s="89"/>
      <c r="V16" s="89">
        <f>IF(V15&gt;0,V15*20,"")</f>
        <v>78.2</v>
      </c>
      <c r="W16" s="89">
        <f>IF(W15="","",(W15*10)*AJ15)</f>
        <v>93.04005209845505</v>
      </c>
      <c r="X16" s="95">
        <f>IF(ROUNDUP(X15,1)&gt;0,IF((80+(8-ROUNDUP(X15,1))*40)&lt;0,0,80+(8-ROUNDUP(X15,1))*40),"")</f>
        <v>8.0000000000000426</v>
      </c>
      <c r="Y16" s="96">
        <f>IF(SUM(V16,W16,X16)&gt;0,SUM(V16,W16,X16),"")</f>
        <v>179.24005209845512</v>
      </c>
      <c r="Z16" s="97">
        <f>IF(OR(S16="",V16="",W16="",X16=""),"",SUM(S16,V16,W16,X16))</f>
        <v>259.42926827170919</v>
      </c>
      <c r="AA16" s="97"/>
      <c r="AB16" s="98"/>
      <c r="AC16" s="63"/>
      <c r="AD16" s="1"/>
      <c r="AE16" s="64"/>
      <c r="AF16" s="34"/>
      <c r="AH16" s="36"/>
      <c r="AI16" s="36"/>
      <c r="AJ16" s="80"/>
    </row>
    <row r="17" spans="2:36" s="8" customFormat="1" ht="20" customHeight="1" x14ac:dyDescent="0.3">
      <c r="B17" s="118" t="s">
        <v>79</v>
      </c>
      <c r="C17" s="101" t="s">
        <v>89</v>
      </c>
      <c r="D17" s="102">
        <v>32.71</v>
      </c>
      <c r="E17" s="101" t="s">
        <v>85</v>
      </c>
      <c r="F17" s="103" t="s">
        <v>76</v>
      </c>
      <c r="G17" s="104">
        <v>42147</v>
      </c>
      <c r="H17" s="105">
        <v>5</v>
      </c>
      <c r="I17" s="120" t="s">
        <v>69</v>
      </c>
      <c r="J17" s="107" t="s">
        <v>65</v>
      </c>
      <c r="K17" s="108">
        <v>13</v>
      </c>
      <c r="L17" s="109">
        <v>16</v>
      </c>
      <c r="M17" s="109">
        <v>18</v>
      </c>
      <c r="N17" s="108">
        <v>17</v>
      </c>
      <c r="O17" s="109">
        <v>20</v>
      </c>
      <c r="P17" s="109">
        <v>22</v>
      </c>
      <c r="Q17" s="110">
        <f>IF(MAX(K17:M17)&gt;0,IF(MAX(K17:M17)&lt;0,0,TRUNC(MAX(K17:M17)/1)*1),"")</f>
        <v>18</v>
      </c>
      <c r="R17" s="111">
        <f>IF(MAX(N17:P17)&gt;0,IF(MAX(N17:P17)&lt;0,0,TRUNC(MAX(N17:P17)/1)*1),"")</f>
        <v>22</v>
      </c>
      <c r="S17" s="121">
        <f>IF(Q17="","",IF(R17="","",IF(SUM(Q17:R17)=0,"",SUM(Q17:R17))))</f>
        <v>40</v>
      </c>
      <c r="T17" s="112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107.91662061776708</v>
      </c>
      <c r="U17" s="113" t="str">
        <f>IF(AF17=1,T17*AI17,"")</f>
        <v/>
      </c>
      <c r="V17" s="114">
        <v>4.9000000000000004</v>
      </c>
      <c r="W17" s="114">
        <v>4.4000000000000004</v>
      </c>
      <c r="X17" s="114">
        <v>8.19</v>
      </c>
      <c r="Y17" s="115"/>
      <c r="Z17" s="116"/>
      <c r="AA17" s="116"/>
      <c r="AB17" s="117"/>
      <c r="AC17" s="63">
        <f>U5</f>
        <v>46162</v>
      </c>
      <c r="AD17" s="66" t="str">
        <f>IF(ISNUMBER(FIND("M",E17)),"m",IF(ISNUMBER(FIND("K",E17)),"k"))</f>
        <v>m</v>
      </c>
      <c r="AE17" s="64">
        <f>IF(OR(G17="",AC17=""),0,(YEAR(AC17)-YEAR(G17)))</f>
        <v>11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0">
        <f>IF(D17="","",IF(D17&gt;193.609,1,IF(D17&lt;32,10^(0.722762521*LOG10(32/193.609)^2),10^(0.722762521*LOG10(D17/193.609)^2))))</f>
        <v>2.6979155154441772</v>
      </c>
    </row>
    <row r="18" spans="2:36" s="8" customFormat="1" ht="20" customHeight="1" x14ac:dyDescent="0.3">
      <c r="B18" s="99"/>
      <c r="C18" s="89"/>
      <c r="D18" s="89"/>
      <c r="E18" s="89"/>
      <c r="F18" s="90"/>
      <c r="G18" s="91"/>
      <c r="H18" s="92"/>
      <c r="I18" s="93"/>
      <c r="J18" s="93"/>
      <c r="K18" s="167"/>
      <c r="L18" s="167"/>
      <c r="M18" s="167"/>
      <c r="N18" s="168"/>
      <c r="O18" s="168"/>
      <c r="P18" s="168"/>
      <c r="Q18" s="94"/>
      <c r="R18" s="89"/>
      <c r="S18" s="167">
        <f>IF(T17="","",T17*1.2)</f>
        <v>129.49994474132049</v>
      </c>
      <c r="T18" s="167"/>
      <c r="U18" s="89"/>
      <c r="V18" s="89">
        <f>IF(V17&gt;0,V17*20,"")</f>
        <v>98</v>
      </c>
      <c r="W18" s="89">
        <f>IF(W17="","",(W17*10)*AJ17)</f>
        <v>118.7082826795438</v>
      </c>
      <c r="X18" s="95">
        <f>IF(ROUNDUP(X17,1)&gt;0,IF((80+(8-ROUNDUP(X17,1))*40)&lt;0,0,80+(8-ROUNDUP(X17,1))*40),"")</f>
        <v>72.000000000000028</v>
      </c>
      <c r="Y18" s="96">
        <f>IF(SUM(V18,W18,X18)&gt;0,SUM(V18,W18,X18),"")</f>
        <v>288.7082826795438</v>
      </c>
      <c r="Z18" s="97">
        <f>IF(OR(S18="",V18="",W18="",X18=""),"",SUM(S18,V18,W18,X18))</f>
        <v>418.20822742086432</v>
      </c>
      <c r="AA18" s="97"/>
      <c r="AB18" s="98"/>
      <c r="AC18" s="63"/>
      <c r="AD18" s="1"/>
      <c r="AE18" s="64"/>
      <c r="AF18" s="34"/>
      <c r="AH18" s="36"/>
      <c r="AI18" s="36"/>
      <c r="AJ18" s="80"/>
    </row>
    <row r="19" spans="2:36" s="8" customFormat="1" ht="20" customHeight="1" x14ac:dyDescent="0.3">
      <c r="B19" s="118" t="s">
        <v>80</v>
      </c>
      <c r="C19" s="101" t="s">
        <v>89</v>
      </c>
      <c r="D19" s="102">
        <v>48.25</v>
      </c>
      <c r="E19" s="101" t="s">
        <v>85</v>
      </c>
      <c r="F19" s="103" t="s">
        <v>76</v>
      </c>
      <c r="G19" s="104">
        <v>42292</v>
      </c>
      <c r="H19" s="105">
        <v>6</v>
      </c>
      <c r="I19" s="120" t="s">
        <v>70</v>
      </c>
      <c r="J19" s="107" t="s">
        <v>65</v>
      </c>
      <c r="K19" s="108">
        <v>17</v>
      </c>
      <c r="L19" s="109">
        <v>19</v>
      </c>
      <c r="M19" s="109">
        <v>-21</v>
      </c>
      <c r="N19" s="108">
        <v>21</v>
      </c>
      <c r="O19" s="109">
        <v>23</v>
      </c>
      <c r="P19" s="109">
        <v>24</v>
      </c>
      <c r="Q19" s="110">
        <f>IF(MAX(K19:M19)&gt;0,IF(MAX(K19:M19)&lt;0,0,TRUNC(MAX(K19:M19)/1)*1),"")</f>
        <v>19</v>
      </c>
      <c r="R19" s="111">
        <f>IF(MAX(N19:P19)&gt;0,IF(MAX(N19:P19)&lt;0,0,TRUNC(MAX(N19:P19)/1)*1),"")</f>
        <v>24</v>
      </c>
      <c r="S19" s="121">
        <f>IF(Q19="","",IF(R19="","",IF(SUM(Q19:R19)=0,"",SUM(Q19:R19))))</f>
        <v>43</v>
      </c>
      <c r="T19" s="112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78.821520415386459</v>
      </c>
      <c r="U19" s="113" t="str">
        <f>IF(AF19=1,T19*AI19,"")</f>
        <v/>
      </c>
      <c r="V19" s="114">
        <v>5.31</v>
      </c>
      <c r="W19" s="114">
        <v>7.5</v>
      </c>
      <c r="X19" s="114">
        <v>8.6300000000000008</v>
      </c>
      <c r="Y19" s="115"/>
      <c r="Z19" s="116"/>
      <c r="AA19" s="116"/>
      <c r="AB19" s="117"/>
      <c r="AC19" s="63">
        <f>U5</f>
        <v>46162</v>
      </c>
      <c r="AD19" s="66" t="str">
        <f>IF(ISNUMBER(FIND("M",E19)),"m",IF(ISNUMBER(FIND("K",E19)),"k"))</f>
        <v>m</v>
      </c>
      <c r="AE19" s="64">
        <f>IF(OR(G19="",AC19=""),0,(YEAR(AC19)-YEAR(G19)))</f>
        <v>11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0">
        <f>IF(D19="","",IF(D19&gt;193.609,1,IF(D19&lt;32,10^(0.722762521*LOG10(32/193.609)^2),10^(0.722762521*LOG10(D19/193.609)^2))))</f>
        <v>1.833058614311313</v>
      </c>
    </row>
    <row r="20" spans="2:36" s="8" customFormat="1" ht="20" customHeight="1" x14ac:dyDescent="0.3">
      <c r="B20" s="99"/>
      <c r="C20" s="89"/>
      <c r="D20" s="89"/>
      <c r="E20" s="89"/>
      <c r="F20" s="90"/>
      <c r="G20" s="91"/>
      <c r="H20" s="92"/>
      <c r="I20" s="93"/>
      <c r="J20" s="93"/>
      <c r="K20" s="167"/>
      <c r="L20" s="167"/>
      <c r="M20" s="167"/>
      <c r="N20" s="168"/>
      <c r="O20" s="168"/>
      <c r="P20" s="168"/>
      <c r="Q20" s="94"/>
      <c r="R20" s="89"/>
      <c r="S20" s="167">
        <f>IF(T19="","",T19*1.2)</f>
        <v>94.585824498463751</v>
      </c>
      <c r="T20" s="167"/>
      <c r="U20" s="89"/>
      <c r="V20" s="89">
        <f>IF(V19&gt;0,V19*20,"")</f>
        <v>106.19999999999999</v>
      </c>
      <c r="W20" s="89">
        <f>IF(W19="","",(W19*10)*AJ19)</f>
        <v>137.47939607334848</v>
      </c>
      <c r="X20" s="95">
        <f>IF(ROUNDUP(X19,1)&gt;0,IF((80+(8-ROUNDUP(X19,1))*40)&lt;0,0,80+(8-ROUNDUP(X19,1))*40),"")</f>
        <v>52.000000000000028</v>
      </c>
      <c r="Y20" s="96">
        <f>IF(SUM(V20,W20,X20)&gt;0,SUM(V20,W20,X20),"")</f>
        <v>295.67939607334847</v>
      </c>
      <c r="Z20" s="97">
        <f>IF(OR(S20="",V20="",W20="",X20=""),"",SUM(S20,V20,W20,X20))</f>
        <v>390.26522057181228</v>
      </c>
      <c r="AA20" s="97"/>
      <c r="AB20" s="98"/>
      <c r="AC20" s="63"/>
      <c r="AD20" s="1"/>
      <c r="AE20" s="64"/>
      <c r="AF20" s="34"/>
      <c r="AH20" s="36"/>
      <c r="AI20" s="36"/>
      <c r="AJ20" s="80"/>
    </row>
    <row r="21" spans="2:36" s="8" customFormat="1" ht="20" customHeight="1" x14ac:dyDescent="0.25">
      <c r="B21" s="118" t="s">
        <v>81</v>
      </c>
      <c r="C21" s="101" t="s">
        <v>90</v>
      </c>
      <c r="D21" s="102">
        <v>59.75</v>
      </c>
      <c r="E21" s="101" t="s">
        <v>85</v>
      </c>
      <c r="F21" s="103" t="s">
        <v>76</v>
      </c>
      <c r="G21" s="104">
        <v>41676</v>
      </c>
      <c r="H21" s="105">
        <v>7</v>
      </c>
      <c r="I21" s="106" t="s">
        <v>71</v>
      </c>
      <c r="J21" s="107" t="s">
        <v>65</v>
      </c>
      <c r="K21" s="108">
        <v>21</v>
      </c>
      <c r="L21" s="109">
        <v>23</v>
      </c>
      <c r="M21" s="109">
        <v>25</v>
      </c>
      <c r="N21" s="108">
        <v>27</v>
      </c>
      <c r="O21" s="109">
        <v>30</v>
      </c>
      <c r="P21" s="109">
        <v>32</v>
      </c>
      <c r="Q21" s="110">
        <f>IF(MAX(K21:M21)&gt;0,IF(MAX(K21:M21)&lt;0,0,TRUNC(MAX(K21:M21)/1)*1),"")</f>
        <v>25</v>
      </c>
      <c r="R21" s="111">
        <f>IF(MAX(N21:P21)&gt;0,IF(MAX(N21:P21)&lt;0,0,TRUNC(MAX(N21:P21)/1)*1),"")</f>
        <v>32</v>
      </c>
      <c r="S21" s="121">
        <f>IF(Q21="","",IF(R21="","",IF(SUM(Q21:R21)=0,"",SUM(Q21:R21))))</f>
        <v>57</v>
      </c>
      <c r="T21" s="112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87.962760432404821</v>
      </c>
      <c r="U21" s="113" t="str">
        <f>IF(AF21=1,T21*AI21,"")</f>
        <v/>
      </c>
      <c r="V21" s="114">
        <v>4.28</v>
      </c>
      <c r="W21" s="114">
        <v>6.24</v>
      </c>
      <c r="X21" s="114">
        <v>10.59</v>
      </c>
      <c r="Y21" s="115"/>
      <c r="Z21" s="116"/>
      <c r="AA21" s="116"/>
      <c r="AB21" s="117"/>
      <c r="AC21" s="63">
        <f>U5</f>
        <v>46162</v>
      </c>
      <c r="AD21" s="66" t="str">
        <f>IF(ISNUMBER(FIND("M",E21)),"m",IF(ISNUMBER(FIND("K",E21)),"k"))</f>
        <v>m</v>
      </c>
      <c r="AE21" s="64">
        <f>IF(OR(G21="",AC21=""),0,(YEAR(AC21)-YEAR(G21)))</f>
        <v>12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0">
        <f>IF(D21="","",IF(D21&gt;193.609,1,IF(D21&lt;32,10^(0.722762521*LOG10(32/193.609)^2),10^(0.722762521*LOG10(D21/193.609)^2))))</f>
        <v>1.5432063233755231</v>
      </c>
    </row>
    <row r="22" spans="2:36" s="8" customFormat="1" ht="20" customHeight="1" x14ac:dyDescent="0.3">
      <c r="B22" s="99"/>
      <c r="C22" s="89"/>
      <c r="D22" s="89"/>
      <c r="E22" s="89"/>
      <c r="F22" s="90"/>
      <c r="G22" s="91"/>
      <c r="H22" s="92"/>
      <c r="I22" s="93"/>
      <c r="J22" s="93"/>
      <c r="K22" s="167"/>
      <c r="L22" s="167"/>
      <c r="M22" s="167"/>
      <c r="N22" s="168"/>
      <c r="O22" s="168"/>
      <c r="P22" s="168"/>
      <c r="Q22" s="94"/>
      <c r="R22" s="89"/>
      <c r="S22" s="167">
        <f>IF(T21="","",T21*1.2)</f>
        <v>105.55531251888578</v>
      </c>
      <c r="T22" s="167"/>
      <c r="U22" s="89"/>
      <c r="V22" s="89">
        <f>IF(V21&gt;0,V21*20,"")</f>
        <v>85.600000000000009</v>
      </c>
      <c r="W22" s="89">
        <f>IF(W21="","",(W21*10)*AJ21)</f>
        <v>96.296074578632656</v>
      </c>
      <c r="X22" s="95">
        <f>IF(ROUNDUP(X21,1)&gt;0,IF((80+(8-ROUNDUP(X21,1))*40)&lt;0,0,80+(8-ROUNDUP(X21,1))*40),"")</f>
        <v>0</v>
      </c>
      <c r="Y22" s="96">
        <f>IF(SUM(V22,W22,X22)&gt;0,SUM(V22,W22,X22),"")</f>
        <v>181.89607457863266</v>
      </c>
      <c r="Z22" s="97">
        <f>IF(OR(S22="",V22="",W22="",X22=""),"",SUM(S22,V22,W22,X22))</f>
        <v>287.45138709751848</v>
      </c>
      <c r="AA22" s="97"/>
      <c r="AB22" s="98"/>
      <c r="AC22" s="63"/>
      <c r="AD22" s="1"/>
      <c r="AE22" s="64"/>
      <c r="AF22" s="34"/>
      <c r="AH22" s="36"/>
      <c r="AI22" s="36"/>
      <c r="AJ22" s="80"/>
    </row>
    <row r="23" spans="2:36" s="8" customFormat="1" ht="20" customHeight="1" x14ac:dyDescent="0.25">
      <c r="B23" s="118" t="s">
        <v>82</v>
      </c>
      <c r="C23" s="101" t="s">
        <v>91</v>
      </c>
      <c r="D23" s="102">
        <v>77.290000000000006</v>
      </c>
      <c r="E23" s="101" t="s">
        <v>86</v>
      </c>
      <c r="F23" s="103" t="s">
        <v>84</v>
      </c>
      <c r="G23" s="104">
        <v>39126</v>
      </c>
      <c r="H23" s="105">
        <v>8</v>
      </c>
      <c r="I23" s="106" t="s">
        <v>72</v>
      </c>
      <c r="J23" s="107" t="s">
        <v>74</v>
      </c>
      <c r="K23" s="108">
        <v>85</v>
      </c>
      <c r="L23" s="109">
        <v>90</v>
      </c>
      <c r="M23" s="109">
        <v>93</v>
      </c>
      <c r="N23" s="108">
        <v>110</v>
      </c>
      <c r="O23" s="109">
        <v>113</v>
      </c>
      <c r="P23" s="109">
        <v>116</v>
      </c>
      <c r="Q23" s="110">
        <f>IF(MAX(K23:M23)&gt;0,IF(MAX(K23:M23)&lt;0,0,TRUNC(MAX(K23:M23)/1)*1),"")</f>
        <v>93</v>
      </c>
      <c r="R23" s="111">
        <f>IF(MAX(N23:P23)&gt;0,IF(MAX(N23:P23)&lt;0,0,TRUNC(MAX(N23:P23)/1)*1),"")</f>
        <v>116</v>
      </c>
      <c r="S23" s="121">
        <f>IF(Q23="","",IF(R23="","",IF(SUM(Q23:R23)=0,"",SUM(Q23:R23))))</f>
        <v>209</v>
      </c>
      <c r="T23" s="112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272.3308028406172</v>
      </c>
      <c r="U23" s="113" t="str">
        <f>IF(AF23=1,T23*AI23,"")</f>
        <v/>
      </c>
      <c r="V23" s="114">
        <v>8.5399999999999991</v>
      </c>
      <c r="W23" s="114">
        <v>11.76</v>
      </c>
      <c r="X23" s="114">
        <v>6.84</v>
      </c>
      <c r="Y23" s="115"/>
      <c r="Z23" s="116"/>
      <c r="AA23" s="116"/>
      <c r="AB23" s="117"/>
      <c r="AC23" s="63">
        <f>U5</f>
        <v>46162</v>
      </c>
      <c r="AD23" s="66" t="str">
        <f>IF(ISNUMBER(FIND("M",E23)),"m",IF(ISNUMBER(FIND("K",E23)),"k"))</f>
        <v>m</v>
      </c>
      <c r="AE23" s="76">
        <f>IF(OR(G23="",AC23=""),0,(YEAR(AC23)-YEAR(G23)))</f>
        <v>19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0">
        <f>IF(D23="","",IF(D23&gt;193.609,1,IF(D23&lt;32,10^(0.722762521*LOG10(32/193.609)^2),10^(0.722762521*LOG10(D23/193.609)^2))))</f>
        <v>1.3030181954096516</v>
      </c>
    </row>
    <row r="24" spans="2:36" s="8" customFormat="1" ht="20" customHeight="1" x14ac:dyDescent="0.3">
      <c r="B24" s="99"/>
      <c r="C24" s="89"/>
      <c r="D24" s="89"/>
      <c r="E24" s="89"/>
      <c r="F24" s="90"/>
      <c r="G24" s="91"/>
      <c r="H24" s="92"/>
      <c r="I24" s="93"/>
      <c r="J24" s="93"/>
      <c r="K24" s="167"/>
      <c r="L24" s="167"/>
      <c r="M24" s="167"/>
      <c r="N24" s="168"/>
      <c r="O24" s="168"/>
      <c r="P24" s="168"/>
      <c r="Q24" s="94"/>
      <c r="R24" s="89"/>
      <c r="S24" s="167">
        <f>IF(T23="","",T23*1.2)</f>
        <v>326.79696340874062</v>
      </c>
      <c r="T24" s="167"/>
      <c r="U24" s="89"/>
      <c r="V24" s="89">
        <f>IF(V23&gt;0,V23*20,"")</f>
        <v>170.79999999999998</v>
      </c>
      <c r="W24" s="89">
        <f>IF(W23="","",(W23*10)*AJ23)</f>
        <v>153.23493978017501</v>
      </c>
      <c r="X24" s="95">
        <f>IF(ROUNDUP(X23,1)&gt;0,IF((80+(8-ROUNDUP(X23,1))*40)&lt;0,0,80+(8-ROUNDUP(X23,1))*40),"")</f>
        <v>124.00000000000003</v>
      </c>
      <c r="Y24" s="96">
        <f>IF(SUM(V24,W24,X24)&gt;0,SUM(V24,W24,X24),"")</f>
        <v>448.03493978017502</v>
      </c>
      <c r="Z24" s="97">
        <f>IF(OR(S24="",V24="",W24="",X24=""),"",SUM(S24,V24,W24,X24))</f>
        <v>774.8319031889157</v>
      </c>
      <c r="AA24" s="97"/>
      <c r="AB24" s="98"/>
      <c r="AC24" s="63"/>
      <c r="AD24" s="1"/>
      <c r="AE24" s="64"/>
      <c r="AF24" s="34"/>
      <c r="AH24" s="36"/>
      <c r="AI24" s="36"/>
      <c r="AJ24" s="80"/>
    </row>
    <row r="25" spans="2:36" s="8" customFormat="1" ht="20" customHeight="1" x14ac:dyDescent="0.25">
      <c r="B25" s="118" t="s">
        <v>83</v>
      </c>
      <c r="C25" s="101" t="s">
        <v>91</v>
      </c>
      <c r="D25" s="102">
        <v>76.89</v>
      </c>
      <c r="E25" s="101" t="s">
        <v>86</v>
      </c>
      <c r="F25" s="103" t="s">
        <v>84</v>
      </c>
      <c r="G25" s="104">
        <v>39179</v>
      </c>
      <c r="H25" s="105">
        <v>9</v>
      </c>
      <c r="I25" s="106" t="s">
        <v>73</v>
      </c>
      <c r="J25" s="107" t="s">
        <v>65</v>
      </c>
      <c r="K25" s="108">
        <v>85</v>
      </c>
      <c r="L25" s="109">
        <v>90</v>
      </c>
      <c r="M25" s="109">
        <v>-95</v>
      </c>
      <c r="N25" s="108">
        <v>110</v>
      </c>
      <c r="O25" s="109">
        <v>116</v>
      </c>
      <c r="P25" s="109">
        <v>120</v>
      </c>
      <c r="Q25" s="110">
        <f>IF(MAX(K25:M25)&gt;0,IF(MAX(K25:M25)&lt;0,0,TRUNC(MAX(K25:M25)/1)*1),"")</f>
        <v>90</v>
      </c>
      <c r="R25" s="111">
        <f>IF(MAX(N25:P25)&gt;0,IF(MAX(N25:P25)&lt;0,0,TRUNC(MAX(N25:P25)/1)*1),"")</f>
        <v>120</v>
      </c>
      <c r="S25" s="121">
        <f>IF(Q25="","",IF(R25="","",IF(SUM(Q25:R25)=0,"",SUM(Q25:R25))))</f>
        <v>210</v>
      </c>
      <c r="T25" s="112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274.45586055375952</v>
      </c>
      <c r="U25" s="113" t="str">
        <f>IF(AF25=1,T25*AI25,"")</f>
        <v/>
      </c>
      <c r="V25" s="114">
        <v>9.0299999999999994</v>
      </c>
      <c r="W25" s="114">
        <v>14.48</v>
      </c>
      <c r="X25" s="114">
        <v>6.22</v>
      </c>
      <c r="Y25" s="115"/>
      <c r="Z25" s="116"/>
      <c r="AA25" s="116"/>
      <c r="AB25" s="117"/>
      <c r="AC25" s="63">
        <f>U5</f>
        <v>46162</v>
      </c>
      <c r="AD25" s="66" t="str">
        <f>IF(ISNUMBER(FIND("M",E25)),"m",IF(ISNUMBER(FIND("K",E25)),"k"))</f>
        <v>m</v>
      </c>
      <c r="AE25" s="76">
        <f>IF(OR(G25="",AC25=""),0,(YEAR(AC25)-YEAR(G25)))</f>
        <v>19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0">
        <f>IF(D25="","",IF(D25&gt;193.609,1,IF(D25&lt;32,10^(0.722762521*LOG10(32/193.609)^2),10^(0.722762521*LOG10(D25/193.609)^2))))</f>
        <v>1.3069326693036167</v>
      </c>
    </row>
    <row r="26" spans="2:36" s="8" customFormat="1" ht="20" customHeight="1" x14ac:dyDescent="0.3">
      <c r="B26" s="99"/>
      <c r="C26" s="89"/>
      <c r="D26" s="89"/>
      <c r="E26" s="89"/>
      <c r="F26" s="90"/>
      <c r="G26" s="91"/>
      <c r="H26" s="92"/>
      <c r="I26" s="93"/>
      <c r="J26" s="93"/>
      <c r="K26" s="167"/>
      <c r="L26" s="167"/>
      <c r="M26" s="167"/>
      <c r="N26" s="168"/>
      <c r="O26" s="168"/>
      <c r="P26" s="168"/>
      <c r="Q26" s="94"/>
      <c r="R26" s="89"/>
      <c r="S26" s="167">
        <f>IF(T25="","",T25*1.2)</f>
        <v>329.3470326645114</v>
      </c>
      <c r="T26" s="167"/>
      <c r="U26" s="89"/>
      <c r="V26" s="89">
        <f>IF(V25&gt;0,V25*20,"")</f>
        <v>180.6</v>
      </c>
      <c r="W26" s="89">
        <f>IF(W25="","",(W25*10)*AJ25)</f>
        <v>189.24385051516373</v>
      </c>
      <c r="X26" s="95">
        <f>IF(ROUNDUP(X25,1)&gt;0,IF((80+(8-ROUNDUP(X25,1))*40)&lt;0,0,80+(8-ROUNDUP(X25,1))*40),"")</f>
        <v>148</v>
      </c>
      <c r="Y26" s="96">
        <f>IF(SUM(V26,W26,X26)&gt;0,SUM(V26,W26,X26),"")</f>
        <v>517.84385051516369</v>
      </c>
      <c r="Z26" s="97">
        <f>IF(OR(S26="",V26="",W26="",X26=""),"",SUM(S26,V26,W26,X26))</f>
        <v>847.19088317967521</v>
      </c>
      <c r="AA26" s="97"/>
      <c r="AB26" s="98"/>
      <c r="AC26" s="63"/>
      <c r="AD26" s="1"/>
      <c r="AE26" s="64"/>
      <c r="AF26" s="34"/>
      <c r="AH26" s="36"/>
      <c r="AI26" s="36"/>
      <c r="AJ26" s="80"/>
    </row>
    <row r="27" spans="2:36" s="8" customFormat="1" ht="20" customHeight="1" x14ac:dyDescent="0.25">
      <c r="B27" s="118"/>
      <c r="C27" s="122"/>
      <c r="D27" s="102"/>
      <c r="E27" s="123"/>
      <c r="F27" s="124"/>
      <c r="G27" s="125"/>
      <c r="H27" s="101"/>
      <c r="I27" s="107"/>
      <c r="J27" s="107"/>
      <c r="K27" s="126"/>
      <c r="L27" s="127"/>
      <c r="M27" s="127"/>
      <c r="N27" s="127"/>
      <c r="O27" s="128"/>
      <c r="P27" s="128"/>
      <c r="Q27" s="110" t="str">
        <f>IF(MAX(K27:M27)&gt;0,IF(MAX(K27:M27)&lt;0,0,TRUNC(MAX(K27:M27)/1)*1),"")</f>
        <v/>
      </c>
      <c r="R27" s="111" t="str">
        <f>IF(MAX(N27:P27)&gt;0,IF(MAX(N27:P27)&lt;0,0,TRUNC(MAX(N27:P27)/1)*1),"")</f>
        <v/>
      </c>
      <c r="S27" s="121" t="str">
        <f>IF(Q27="","",IF(R27="","",IF(SUM(Q27:R27)=0,"",SUM(Q27:R27))))</f>
        <v/>
      </c>
      <c r="T27" s="112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3" t="str">
        <f>IF(AF27=1,T27*AI27,"")</f>
        <v/>
      </c>
      <c r="V27" s="129"/>
      <c r="W27" s="129"/>
      <c r="X27" s="130"/>
      <c r="Y27" s="115"/>
      <c r="Z27" s="116"/>
      <c r="AA27" s="116"/>
      <c r="AB27" s="117"/>
      <c r="AC27" s="63">
        <f>U5</f>
        <v>46162</v>
      </c>
      <c r="AD27" s="66" t="b">
        <f>IF(ISNUMBER(FIND("M",E27)),"m",IF(ISNUMBER(FIND("K",E27)),"k"))</f>
        <v>0</v>
      </c>
      <c r="AE27" s="76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0" t="str">
        <f>IF(D27="","",IF(D27&gt;193.609,1,IF(D27&lt;32,10^(0.722762521*LOG10(32/193.609)^2),10^(0.722762521*LOG10(D27/193.609)^2))))</f>
        <v/>
      </c>
    </row>
    <row r="28" spans="2:36" s="8" customFormat="1" ht="20" customHeight="1" x14ac:dyDescent="0.3">
      <c r="B28" s="99"/>
      <c r="C28" s="135"/>
      <c r="D28" s="89"/>
      <c r="E28" s="90"/>
      <c r="F28" s="90"/>
      <c r="G28" s="136"/>
      <c r="H28" s="91"/>
      <c r="I28" s="93"/>
      <c r="J28" s="93"/>
      <c r="K28" s="168"/>
      <c r="L28" s="168"/>
      <c r="M28" s="168"/>
      <c r="N28" s="168"/>
      <c r="O28" s="168"/>
      <c r="P28" s="168"/>
      <c r="Q28" s="94"/>
      <c r="R28" s="89"/>
      <c r="S28" s="167" t="str">
        <f>IF(T27="","",T27*1.2)</f>
        <v/>
      </c>
      <c r="T28" s="167"/>
      <c r="U28" s="89"/>
      <c r="V28" s="89" t="str">
        <f>IF(V27&gt;0,V27*20,"")</f>
        <v/>
      </c>
      <c r="W28" s="89" t="str">
        <f>IF(W27="","",(W27*10)*AJ27)</f>
        <v/>
      </c>
      <c r="X28" s="95" t="str">
        <f>IF(ROUNDUP(X27,1)&gt;0,IF((80+(8-ROUNDUP(X27,1))*40)&lt;0,0,80+(8-ROUNDUP(X27,1))*40),"")</f>
        <v/>
      </c>
      <c r="Y28" s="96" t="str">
        <f>IF(SUM(V28,W28,X28)&gt;0,SUM(V28,W28,X28),"")</f>
        <v/>
      </c>
      <c r="Z28" s="97" t="str">
        <f>IF(OR(S28="",V28="",W28="",X28=""),"",SUM(S28,V28,W28,X28))</f>
        <v/>
      </c>
      <c r="AA28" s="97"/>
      <c r="AB28" s="98"/>
      <c r="AC28" s="63"/>
      <c r="AD28" s="1"/>
      <c r="AE28" s="64"/>
      <c r="AF28" s="34"/>
      <c r="AH28" s="36"/>
      <c r="AI28" s="36"/>
      <c r="AJ28" s="80"/>
    </row>
    <row r="29" spans="2:36" s="8" customFormat="1" ht="20" customHeight="1" x14ac:dyDescent="0.25">
      <c r="B29" s="118"/>
      <c r="C29" s="131"/>
      <c r="D29" s="81"/>
      <c r="E29" s="82"/>
      <c r="F29" s="132"/>
      <c r="G29" s="84"/>
      <c r="H29" s="85"/>
      <c r="I29" s="86"/>
      <c r="J29" s="87"/>
      <c r="K29" s="126"/>
      <c r="L29" s="127"/>
      <c r="M29" s="127"/>
      <c r="N29" s="127"/>
      <c r="O29" s="128"/>
      <c r="P29" s="128"/>
      <c r="Q29" s="110" t="str">
        <f>IF(MAX(K29:M29)&gt;0,IF(MAX(K29:M29)&lt;0,0,TRUNC(MAX(K29:M29)/1)*1),"")</f>
        <v/>
      </c>
      <c r="R29" s="111" t="str">
        <f>IF(MAX(N29:P29)&gt;0,IF(MAX(N29:P29)&lt;0,0,TRUNC(MAX(N29:P29)/1)*1),"")</f>
        <v/>
      </c>
      <c r="S29" s="121" t="str">
        <f>IF(Q29="","",IF(R29="","",IF(SUM(Q29:R29)=0,"",SUM(Q29:R29))))</f>
        <v/>
      </c>
      <c r="T29" s="112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3" t="str">
        <f>IF(AF29=1,T29*AI29,"")</f>
        <v/>
      </c>
      <c r="V29" s="114"/>
      <c r="W29" s="114"/>
      <c r="X29" s="114"/>
      <c r="Y29" s="115"/>
      <c r="Z29" s="116"/>
      <c r="AA29" s="116"/>
      <c r="AB29" s="117"/>
      <c r="AC29" s="63">
        <f>U5</f>
        <v>46162</v>
      </c>
      <c r="AD29" s="66" t="b">
        <f>IF(ISNUMBER(FIND("M",E29)),"m",IF(ISNUMBER(FIND("K",E29)),"k"))</f>
        <v>0</v>
      </c>
      <c r="AE29" s="76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0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99"/>
      <c r="C30" s="137"/>
      <c r="D30" s="138"/>
      <c r="E30" s="139"/>
      <c r="F30" s="140"/>
      <c r="G30" s="141"/>
      <c r="H30" s="142"/>
      <c r="I30" s="143"/>
      <c r="J30" s="143"/>
      <c r="K30" s="168"/>
      <c r="L30" s="168"/>
      <c r="M30" s="168"/>
      <c r="N30" s="168"/>
      <c r="O30" s="168"/>
      <c r="P30" s="168"/>
      <c r="Q30" s="94"/>
      <c r="R30" s="89"/>
      <c r="S30" s="167" t="str">
        <f>IF(T29="","",T29*1.2)</f>
        <v/>
      </c>
      <c r="T30" s="167"/>
      <c r="U30" s="89"/>
      <c r="V30" s="89" t="str">
        <f>IF(V29&gt;0,V29*20,"")</f>
        <v/>
      </c>
      <c r="W30" s="89" t="str">
        <f>IF(W29="","",(W29*10)*AJ29)</f>
        <v/>
      </c>
      <c r="X30" s="95" t="str">
        <f>IF(ROUNDUP(X29,1)&gt;0,IF((80+(8-ROUNDUP(X29,1))*40)&lt;0,0,80+(8-ROUNDUP(X29,1))*40),"")</f>
        <v/>
      </c>
      <c r="Y30" s="96" t="str">
        <f>IF(SUM(V30,W30,X30)&gt;0,SUM(V30,W30,X30),"")</f>
        <v/>
      </c>
      <c r="Z30" s="97" t="str">
        <f>IF(OR(S30="",V30="",W30="",X30=""),"",SUM(S30,V30,W30,X30))</f>
        <v/>
      </c>
      <c r="AA30" s="97"/>
      <c r="AB30" s="98"/>
      <c r="AC30" s="63"/>
      <c r="AD30" s="1"/>
      <c r="AE30" s="64"/>
      <c r="AF30" s="34"/>
      <c r="AH30" s="36"/>
      <c r="AI30" s="36"/>
      <c r="AJ30" s="80"/>
    </row>
    <row r="31" spans="2:36" s="8" customFormat="1" ht="20" customHeight="1" x14ac:dyDescent="0.25">
      <c r="B31" s="118"/>
      <c r="C31" s="131"/>
      <c r="D31" s="81"/>
      <c r="E31" s="82"/>
      <c r="F31" s="83"/>
      <c r="G31" s="84"/>
      <c r="H31" s="85"/>
      <c r="I31" s="86"/>
      <c r="J31" s="87"/>
      <c r="K31" s="126"/>
      <c r="L31" s="127"/>
      <c r="M31" s="127"/>
      <c r="N31" s="127"/>
      <c r="O31" s="128"/>
      <c r="P31" s="128"/>
      <c r="Q31" s="110" t="str">
        <f>IF(MAX(K31:M31)&gt;0,IF(MAX(K31:M31)&lt;0,0,TRUNC(MAX(K31:M31)/1)*1),"")</f>
        <v/>
      </c>
      <c r="R31" s="111" t="str">
        <f>IF(MAX(N31:P31)&gt;0,IF(MAX(N31:P31)&lt;0,0,TRUNC(MAX(N31:P31)/1)*1),"")</f>
        <v/>
      </c>
      <c r="S31" s="121" t="str">
        <f>IF(Q31="","",IF(R31="","",IF(SUM(Q31:R31)=0,"",SUM(Q31:R31))))</f>
        <v/>
      </c>
      <c r="T31" s="112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3" t="str">
        <f>IF(AF31=1,T31*AI31,"")</f>
        <v/>
      </c>
      <c r="V31" s="129"/>
      <c r="W31" s="129"/>
      <c r="X31" s="130"/>
      <c r="Y31" s="115"/>
      <c r="Z31" s="116"/>
      <c r="AA31" s="116"/>
      <c r="AB31" s="117"/>
      <c r="AC31" s="63">
        <f>U5</f>
        <v>46162</v>
      </c>
      <c r="AD31" s="66" t="b">
        <f>IF(ISNUMBER(FIND("M",E31)),"m",IF(ISNUMBER(FIND("K",E31)),"k"))</f>
        <v>0</v>
      </c>
      <c r="AE31" s="76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0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99"/>
      <c r="C32" s="137"/>
      <c r="D32" s="138"/>
      <c r="E32" s="139"/>
      <c r="F32" s="140"/>
      <c r="G32" s="141"/>
      <c r="H32" s="142"/>
      <c r="I32" s="143"/>
      <c r="J32" s="143"/>
      <c r="K32" s="168"/>
      <c r="L32" s="168"/>
      <c r="M32" s="168"/>
      <c r="N32" s="168"/>
      <c r="O32" s="168"/>
      <c r="P32" s="168"/>
      <c r="Q32" s="94"/>
      <c r="R32" s="89"/>
      <c r="S32" s="167" t="str">
        <f>IF(T31="","",T31*1.2)</f>
        <v/>
      </c>
      <c r="T32" s="167"/>
      <c r="U32" s="89"/>
      <c r="V32" s="89" t="str">
        <f>IF(V31&gt;0,V31*20,"")</f>
        <v/>
      </c>
      <c r="W32" s="89" t="str">
        <f>IF(W31="","",(W31*10)*AJ31)</f>
        <v/>
      </c>
      <c r="X32" s="95" t="str">
        <f>IF(ROUNDUP(X31,1)&gt;0,IF((80+(8-ROUNDUP(X31,1))*40)&lt;0,0,80+(8-ROUNDUP(X31,1))*40),"")</f>
        <v/>
      </c>
      <c r="Y32" s="96" t="str">
        <f>IF(SUM(V32,W32,X32)&gt;0,SUM(V32,W32,X32),"")</f>
        <v/>
      </c>
      <c r="Z32" s="97" t="str">
        <f>IF(OR(S32="",V32="",W32="",X32=""),"",SUM(S32,V32,W32,X32))</f>
        <v/>
      </c>
      <c r="AA32" s="97"/>
      <c r="AB32" s="98"/>
      <c r="AC32" s="63"/>
      <c r="AD32" s="1"/>
      <c r="AE32" s="64"/>
      <c r="AF32" s="34"/>
      <c r="AH32" s="36"/>
      <c r="AI32" s="36"/>
      <c r="AJ32" s="80"/>
    </row>
    <row r="33" spans="2:35" s="6" customFormat="1" ht="19" customHeight="1" x14ac:dyDescent="0.3">
      <c r="D33" s="73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3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171" t="s">
        <v>34</v>
      </c>
      <c r="C35" s="172"/>
      <c r="D35" s="74" t="s">
        <v>33</v>
      </c>
      <c r="E35" s="171" t="s">
        <v>4</v>
      </c>
      <c r="F35" s="177"/>
      <c r="G35" s="177"/>
      <c r="H35" s="172"/>
      <c r="I35" s="50" t="s">
        <v>42</v>
      </c>
      <c r="J35" s="21"/>
      <c r="K35" s="171" t="s">
        <v>34</v>
      </c>
      <c r="L35" s="177"/>
      <c r="M35" s="172"/>
      <c r="N35" s="51" t="s">
        <v>33</v>
      </c>
      <c r="O35" s="186" t="s">
        <v>4</v>
      </c>
      <c r="P35" s="187"/>
      <c r="Q35" s="187"/>
      <c r="R35" s="188"/>
      <c r="S35" s="186" t="s">
        <v>42</v>
      </c>
      <c r="T35" s="188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173" t="s">
        <v>40</v>
      </c>
      <c r="C36" s="174"/>
      <c r="D36" s="162">
        <v>1973001</v>
      </c>
      <c r="E36" s="178" t="s">
        <v>118</v>
      </c>
      <c r="F36" s="179"/>
      <c r="G36" s="179"/>
      <c r="H36" s="174"/>
      <c r="I36" s="49" t="s">
        <v>74</v>
      </c>
      <c r="J36" s="4"/>
      <c r="K36" s="173" t="s">
        <v>35</v>
      </c>
      <c r="L36" s="179"/>
      <c r="M36" s="174"/>
      <c r="N36" s="165">
        <v>1961001</v>
      </c>
      <c r="O36" s="189" t="s">
        <v>121</v>
      </c>
      <c r="P36" s="190"/>
      <c r="Q36" s="190"/>
      <c r="R36" s="191"/>
      <c r="S36" s="189" t="s">
        <v>65</v>
      </c>
      <c r="T36" s="218"/>
      <c r="AF36" s="1"/>
      <c r="AH36" s="35"/>
      <c r="AI36" s="35"/>
    </row>
    <row r="37" spans="2:35" s="5" customFormat="1" ht="21" customHeight="1" x14ac:dyDescent="0.3">
      <c r="B37" s="175" t="s">
        <v>36</v>
      </c>
      <c r="C37" s="176"/>
      <c r="D37" s="163">
        <v>1970006</v>
      </c>
      <c r="E37" s="180" t="s">
        <v>122</v>
      </c>
      <c r="F37" s="181"/>
      <c r="G37" s="181"/>
      <c r="H37" s="176"/>
      <c r="I37" s="47" t="s">
        <v>74</v>
      </c>
      <c r="J37" s="4"/>
      <c r="K37" s="175" t="s">
        <v>38</v>
      </c>
      <c r="L37" s="181"/>
      <c r="M37" s="176"/>
      <c r="N37" s="163">
        <v>2004001</v>
      </c>
      <c r="O37" s="169" t="s">
        <v>120</v>
      </c>
      <c r="P37" s="192"/>
      <c r="Q37" s="192"/>
      <c r="R37" s="193"/>
      <c r="S37" s="169" t="s">
        <v>65</v>
      </c>
      <c r="T37" s="170"/>
      <c r="AH37" s="35"/>
      <c r="AI37" s="35"/>
    </row>
    <row r="38" spans="2:35" s="5" customFormat="1" ht="19" customHeight="1" x14ac:dyDescent="0.3">
      <c r="B38" s="175" t="s">
        <v>36</v>
      </c>
      <c r="C38" s="176"/>
      <c r="D38" s="163">
        <v>1971003</v>
      </c>
      <c r="E38" s="180" t="s">
        <v>123</v>
      </c>
      <c r="F38" s="181"/>
      <c r="G38" s="181"/>
      <c r="H38" s="176"/>
      <c r="I38" s="47" t="s">
        <v>74</v>
      </c>
      <c r="J38" s="4"/>
      <c r="K38" s="175" t="s">
        <v>37</v>
      </c>
      <c r="L38" s="181"/>
      <c r="M38" s="176"/>
      <c r="N38" s="163"/>
      <c r="O38" s="169"/>
      <c r="P38" s="192"/>
      <c r="Q38" s="192"/>
      <c r="R38" s="193"/>
      <c r="S38" s="169"/>
      <c r="T38" s="170"/>
      <c r="V38" s="5" t="s">
        <v>53</v>
      </c>
      <c r="AH38" s="35"/>
      <c r="AI38" s="35"/>
    </row>
    <row r="39" spans="2:35" s="5" customFormat="1" ht="21" customHeight="1" x14ac:dyDescent="0.3">
      <c r="B39" s="175" t="s">
        <v>36</v>
      </c>
      <c r="C39" s="176"/>
      <c r="D39" s="163">
        <v>1967001</v>
      </c>
      <c r="E39" s="180" t="s">
        <v>124</v>
      </c>
      <c r="F39" s="181"/>
      <c r="G39" s="181"/>
      <c r="H39" s="176"/>
      <c r="I39" s="47" t="s">
        <v>74</v>
      </c>
      <c r="J39" s="4"/>
      <c r="K39" s="175" t="s">
        <v>55</v>
      </c>
      <c r="L39" s="181"/>
      <c r="M39" s="176"/>
      <c r="N39" s="163">
        <v>1973001</v>
      </c>
      <c r="O39" s="169" t="s">
        <v>118</v>
      </c>
      <c r="P39" s="192"/>
      <c r="Q39" s="192"/>
      <c r="R39" s="193"/>
      <c r="S39" s="169" t="s">
        <v>65</v>
      </c>
      <c r="T39" s="170"/>
      <c r="AD39" s="5" t="s">
        <v>13</v>
      </c>
      <c r="AH39" s="35"/>
      <c r="AI39" s="35"/>
    </row>
    <row r="40" spans="2:35" s="5" customFormat="1" ht="20" customHeight="1" x14ac:dyDescent="0.3">
      <c r="B40" s="175" t="s">
        <v>36</v>
      </c>
      <c r="C40" s="176"/>
      <c r="D40" s="163"/>
      <c r="E40" s="180"/>
      <c r="F40" s="181"/>
      <c r="G40" s="181"/>
      <c r="H40" s="176"/>
      <c r="I40" s="47"/>
      <c r="J40" s="4"/>
      <c r="K40" s="175"/>
      <c r="L40" s="181"/>
      <c r="M40" s="176"/>
      <c r="N40" s="163"/>
      <c r="O40" s="169"/>
      <c r="P40" s="192"/>
      <c r="Q40" s="192"/>
      <c r="R40" s="193"/>
      <c r="S40" s="169"/>
      <c r="T40" s="170"/>
      <c r="AH40" s="35"/>
      <c r="AI40" s="35"/>
    </row>
    <row r="41" spans="2:35" ht="19" customHeight="1" x14ac:dyDescent="0.3">
      <c r="B41" s="175" t="s">
        <v>36</v>
      </c>
      <c r="C41" s="176"/>
      <c r="D41" s="163"/>
      <c r="E41" s="180"/>
      <c r="F41" s="181"/>
      <c r="G41" s="181"/>
      <c r="H41" s="176"/>
      <c r="I41" s="47"/>
      <c r="J41" s="3"/>
      <c r="K41" s="175"/>
      <c r="L41" s="181"/>
      <c r="M41" s="176"/>
      <c r="N41" s="163"/>
      <c r="O41" s="169"/>
      <c r="P41" s="192"/>
      <c r="Q41" s="192"/>
      <c r="R41" s="193"/>
      <c r="S41" s="169"/>
      <c r="T41" s="170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75" t="s">
        <v>39</v>
      </c>
      <c r="C42" s="176"/>
      <c r="D42" s="163">
        <v>1977015</v>
      </c>
      <c r="E42" s="180" t="s">
        <v>119</v>
      </c>
      <c r="F42" s="181"/>
      <c r="G42" s="181"/>
      <c r="H42" s="176"/>
      <c r="I42" s="47" t="s">
        <v>65</v>
      </c>
      <c r="J42" s="3"/>
      <c r="K42" s="175"/>
      <c r="L42" s="181"/>
      <c r="M42" s="176"/>
      <c r="N42" s="163"/>
      <c r="O42" s="169"/>
      <c r="P42" s="192"/>
      <c r="Q42" s="192"/>
      <c r="R42" s="193"/>
      <c r="S42" s="169"/>
      <c r="T42" s="170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83"/>
      <c r="C43" s="185"/>
      <c r="D43" s="164"/>
      <c r="E43" s="214"/>
      <c r="F43" s="184"/>
      <c r="G43" s="184"/>
      <c r="H43" s="185"/>
      <c r="I43" s="48"/>
      <c r="J43" s="3"/>
      <c r="K43" s="183"/>
      <c r="L43" s="184"/>
      <c r="M43" s="185"/>
      <c r="N43" s="164"/>
      <c r="O43" s="209"/>
      <c r="P43" s="210"/>
      <c r="Q43" s="210"/>
      <c r="R43" s="211"/>
      <c r="S43" s="209"/>
      <c r="T43" s="212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216"/>
      <c r="C44" s="216"/>
      <c r="D44" s="182"/>
      <c r="E44" s="182"/>
      <c r="F44" s="53"/>
      <c r="G44" s="182"/>
      <c r="H44" s="182"/>
      <c r="I44" s="182"/>
      <c r="J44" s="3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206" t="s">
        <v>41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215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1"/>
      <c r="E47" s="46"/>
      <c r="F47" s="46"/>
      <c r="G47" s="71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75"/>
      <c r="E48" s="13"/>
      <c r="F48" s="13"/>
      <c r="G48" s="72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213"/>
      <c r="F50" s="213"/>
      <c r="G50" s="213"/>
    </row>
  </sheetData>
  <mergeCells count="102"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</mergeCells>
  <phoneticPr fontId="20" type="noConversion"/>
  <conditionalFormatting sqref="K27">
    <cfRule type="cellIs" dxfId="59" priority="35" stopIfTrue="1" operator="between">
      <formula>1</formula>
      <formula>300</formula>
    </cfRule>
    <cfRule type="cellIs" dxfId="58" priority="36" stopIfTrue="1" operator="lessThanOrEqual">
      <formula>0</formula>
    </cfRule>
  </conditionalFormatting>
  <conditionalFormatting sqref="K29">
    <cfRule type="cellIs" dxfId="57" priority="33" stopIfTrue="1" operator="between">
      <formula>1</formula>
      <formula>300</formula>
    </cfRule>
    <cfRule type="cellIs" dxfId="56" priority="34" stopIfTrue="1" operator="lessThanOrEqual">
      <formula>0</formula>
    </cfRule>
  </conditionalFormatting>
  <conditionalFormatting sqref="K31">
    <cfRule type="cellIs" dxfId="55" priority="31" stopIfTrue="1" operator="between">
      <formula>1</formula>
      <formula>300</formula>
    </cfRule>
    <cfRule type="cellIs" dxfId="54" priority="32" stopIfTrue="1" operator="lessThanOrEqual">
      <formula>0</formula>
    </cfRule>
  </conditionalFormatting>
  <conditionalFormatting sqref="K9:P9">
    <cfRule type="cellIs" dxfId="53" priority="3" stopIfTrue="1" operator="between">
      <formula>1</formula>
      <formula>300</formula>
    </cfRule>
    <cfRule type="cellIs" dxfId="52" priority="4" stopIfTrue="1" operator="lessThanOrEqual">
      <formula>0</formula>
    </cfRule>
  </conditionalFormatting>
  <conditionalFormatting sqref="K11:P11">
    <cfRule type="cellIs" dxfId="51" priority="1" stopIfTrue="1" operator="between">
      <formula>1</formula>
      <formula>300</formula>
    </cfRule>
    <cfRule type="cellIs" dxfId="50" priority="2" stopIfTrue="1" operator="lessThanOrEqual">
      <formula>0</formula>
    </cfRule>
  </conditionalFormatting>
  <conditionalFormatting sqref="K13:P13">
    <cfRule type="cellIs" dxfId="49" priority="11" stopIfTrue="1" operator="between">
      <formula>1</formula>
      <formula>300</formula>
    </cfRule>
    <cfRule type="cellIs" dxfId="48" priority="12" stopIfTrue="1" operator="lessThanOrEqual">
      <formula>0</formula>
    </cfRule>
  </conditionalFormatting>
  <conditionalFormatting sqref="K15:P15">
    <cfRule type="cellIs" dxfId="47" priority="13" stopIfTrue="1" operator="between">
      <formula>1</formula>
      <formula>300</formula>
    </cfRule>
    <cfRule type="cellIs" dxfId="46" priority="14" stopIfTrue="1" operator="lessThanOrEqual">
      <formula>0</formula>
    </cfRule>
  </conditionalFormatting>
  <conditionalFormatting sqref="K17:P17">
    <cfRule type="cellIs" dxfId="45" priority="19" stopIfTrue="1" operator="between">
      <formula>1</formula>
      <formula>300</formula>
    </cfRule>
    <cfRule type="cellIs" dxfId="44" priority="20" stopIfTrue="1" operator="lessThanOrEqual">
      <formula>0</formula>
    </cfRule>
  </conditionalFormatting>
  <conditionalFormatting sqref="K19:P19">
    <cfRule type="cellIs" dxfId="43" priority="5" stopIfTrue="1" operator="between">
      <formula>1</formula>
      <formula>300</formula>
    </cfRule>
    <cfRule type="cellIs" dxfId="42" priority="6" stopIfTrue="1" operator="lessThanOrEqual">
      <formula>0</formula>
    </cfRule>
  </conditionalFormatting>
  <conditionalFormatting sqref="K21:P21">
    <cfRule type="cellIs" dxfId="41" priority="7" stopIfTrue="1" operator="between">
      <formula>1</formula>
      <formula>300</formula>
    </cfRule>
    <cfRule type="cellIs" dxfId="40" priority="8" stopIfTrue="1" operator="lessThanOrEqual">
      <formula>0</formula>
    </cfRule>
  </conditionalFormatting>
  <conditionalFormatting sqref="K23:P23">
    <cfRule type="cellIs" dxfId="39" priority="9" stopIfTrue="1" operator="between">
      <formula>1</formula>
      <formula>300</formula>
    </cfRule>
    <cfRule type="cellIs" dxfId="38" priority="10" stopIfTrue="1" operator="lessThanOrEqual">
      <formula>0</formula>
    </cfRule>
  </conditionalFormatting>
  <conditionalFormatting sqref="K25:P25">
    <cfRule type="cellIs" dxfId="37" priority="21" stopIfTrue="1" operator="between">
      <formula>1</formula>
      <formula>300</formula>
    </cfRule>
    <cfRule type="cellIs" dxfId="36" priority="22" stopIfTrue="1" operator="lessThanOrEqual">
      <formula>0</formula>
    </cfRule>
  </conditionalFormatting>
  <conditionalFormatting sqref="L27:N27">
    <cfRule type="cellIs" dxfId="35" priority="59" stopIfTrue="1" operator="between">
      <formula>1</formula>
      <formula>300</formula>
    </cfRule>
    <cfRule type="cellIs" dxfId="34" priority="60" stopIfTrue="1" operator="lessThanOrEqual">
      <formula>0</formula>
    </cfRule>
  </conditionalFormatting>
  <conditionalFormatting sqref="L29:N29">
    <cfRule type="cellIs" dxfId="33" priority="57" stopIfTrue="1" operator="between">
      <formula>1</formula>
      <formula>300</formula>
    </cfRule>
    <cfRule type="cellIs" dxfId="32" priority="58" stopIfTrue="1" operator="lessThanOrEqual">
      <formula>0</formula>
    </cfRule>
  </conditionalFormatting>
  <conditionalFormatting sqref="L31:N31">
    <cfRule type="cellIs" dxfId="31" priority="55" stopIfTrue="1" operator="between">
      <formula>1</formula>
      <formula>300</formula>
    </cfRule>
    <cfRule type="cellIs" dxfId="3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"44,48,53,56,58,60,63,65,69,71,77,'+77,79,86,'+86,88,94,'+94,110,'+110"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6B5B-6BD5-4040-943F-16DAD321F434}">
  <sheetPr>
    <pageSetUpPr autoPageBreaks="0" fitToPage="1"/>
  </sheetPr>
  <dimension ref="A1:AJ50"/>
  <sheetViews>
    <sheetView showGridLines="0" showRowColHeaders="0" showZeros="0" showOutlineSymbols="0" topLeftCell="A4" zoomScale="56" zoomScaleNormal="56" zoomScaleSheetLayoutView="75" zoomScalePageLayoutView="120" workbookViewId="0">
      <selection activeCell="W27" sqref="W27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5" width="6.36328125" style="16" customWidth="1"/>
    <col min="6" max="6" width="6.816406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04" t="s">
        <v>57</v>
      </c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15"/>
      <c r="T2" s="15"/>
      <c r="U2" s="77" t="s">
        <v>58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78"/>
      <c r="F3" s="15"/>
      <c r="G3" s="205" t="s">
        <v>21</v>
      </c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79" t="s">
        <v>59</v>
      </c>
      <c r="T3" s="79"/>
      <c r="U3" s="79"/>
      <c r="V3" s="79"/>
      <c r="W3" s="79"/>
      <c r="X3" s="79"/>
      <c r="Y3" s="79"/>
      <c r="Z3" s="79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197" t="s">
        <v>54</v>
      </c>
      <c r="E5" s="197"/>
      <c r="F5" s="197"/>
      <c r="G5" s="197"/>
      <c r="H5" s="197"/>
      <c r="I5" s="197"/>
      <c r="J5" s="24" t="s">
        <v>0</v>
      </c>
      <c r="K5" s="197" t="s">
        <v>74</v>
      </c>
      <c r="L5" s="197"/>
      <c r="M5" s="197"/>
      <c r="N5" s="197"/>
      <c r="O5" s="24" t="s">
        <v>1</v>
      </c>
      <c r="P5" s="196" t="s">
        <v>116</v>
      </c>
      <c r="Q5" s="196"/>
      <c r="R5" s="196"/>
      <c r="S5" s="196"/>
      <c r="T5" s="24" t="s">
        <v>2</v>
      </c>
      <c r="U5" s="166">
        <v>46162</v>
      </c>
      <c r="V5" s="166"/>
      <c r="W5" s="52"/>
      <c r="X5" s="52"/>
      <c r="Y5" s="52"/>
      <c r="Z5" s="25" t="s">
        <v>15</v>
      </c>
      <c r="AA5" s="25"/>
      <c r="AB5" s="26">
        <v>2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17" t="s">
        <v>56</v>
      </c>
    </row>
    <row r="7" spans="1:36" s="1" customFormat="1" x14ac:dyDescent="0.3">
      <c r="B7" s="194" t="s">
        <v>33</v>
      </c>
      <c r="C7" s="198" t="s">
        <v>51</v>
      </c>
      <c r="D7" s="198" t="s">
        <v>50</v>
      </c>
      <c r="E7" s="200" t="s">
        <v>52</v>
      </c>
      <c r="F7" s="202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67" t="s">
        <v>9</v>
      </c>
      <c r="V7" s="60" t="s">
        <v>44</v>
      </c>
      <c r="W7" s="60" t="s">
        <v>45</v>
      </c>
      <c r="X7" s="60" t="s">
        <v>46</v>
      </c>
      <c r="Y7" s="68" t="s">
        <v>47</v>
      </c>
      <c r="Z7" s="69" t="s">
        <v>43</v>
      </c>
      <c r="AA7" s="70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17"/>
    </row>
    <row r="8" spans="1:36" s="1" customFormat="1" x14ac:dyDescent="0.3">
      <c r="B8" s="195"/>
      <c r="C8" s="199"/>
      <c r="D8" s="199"/>
      <c r="E8" s="201"/>
      <c r="F8" s="203"/>
      <c r="G8" s="54" t="s">
        <v>14</v>
      </c>
      <c r="H8" s="54" t="s">
        <v>20</v>
      </c>
      <c r="I8" s="54"/>
      <c r="J8" s="54"/>
      <c r="K8" s="55">
        <v>1</v>
      </c>
      <c r="L8" s="55">
        <v>2</v>
      </c>
      <c r="M8" s="56">
        <v>3</v>
      </c>
      <c r="N8" s="56">
        <v>1</v>
      </c>
      <c r="O8" s="55">
        <v>2</v>
      </c>
      <c r="P8" s="56">
        <v>3</v>
      </c>
      <c r="Q8" s="57" t="s">
        <v>18</v>
      </c>
      <c r="R8" s="54"/>
      <c r="S8" s="54" t="s">
        <v>11</v>
      </c>
      <c r="T8" s="58"/>
      <c r="U8" s="59" t="s">
        <v>23</v>
      </c>
      <c r="V8" s="60" t="s">
        <v>9</v>
      </c>
      <c r="W8" s="60" t="s">
        <v>9</v>
      </c>
      <c r="X8" s="60" t="s">
        <v>9</v>
      </c>
      <c r="Y8" s="61" t="s">
        <v>48</v>
      </c>
      <c r="Z8" s="62" t="s">
        <v>49</v>
      </c>
      <c r="AA8" s="62"/>
      <c r="AB8" s="58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4">
        <v>2011021</v>
      </c>
      <c r="C9" s="153" t="s">
        <v>92</v>
      </c>
      <c r="D9" s="154">
        <v>83.85</v>
      </c>
      <c r="E9" s="153" t="s">
        <v>85</v>
      </c>
      <c r="F9" s="155" t="s">
        <v>75</v>
      </c>
      <c r="G9" s="156">
        <v>40714</v>
      </c>
      <c r="H9" s="157">
        <v>1</v>
      </c>
      <c r="I9" s="158" t="s">
        <v>93</v>
      </c>
      <c r="J9" s="159" t="s">
        <v>74</v>
      </c>
      <c r="K9" s="160">
        <v>59</v>
      </c>
      <c r="L9" s="161">
        <v>-62</v>
      </c>
      <c r="M9" s="161">
        <v>63</v>
      </c>
      <c r="N9" s="160">
        <v>79</v>
      </c>
      <c r="O9" s="145">
        <v>83</v>
      </c>
      <c r="P9" s="145">
        <v>-85</v>
      </c>
      <c r="Q9" s="146">
        <f>IF(MAX(K9:M9)&gt;0,IF(MAX(K9:M9)&lt;0,0,TRUNC(MAX(K9:M9)/1)*1),"")</f>
        <v>63</v>
      </c>
      <c r="R9" s="147">
        <f>IF(MAX(N9:P9)&gt;0,IF(MAX(N9:P9)&lt;0,0,TRUNC(MAX(N9:P9)/1)*1),"")</f>
        <v>83</v>
      </c>
      <c r="S9" s="147">
        <f>IF(Q9="","",IF(R9="","",IF(SUM(Q9:R9)=0,"",SUM(Q9:R9))))</f>
        <v>146</v>
      </c>
      <c r="T9" s="148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181.89148255091388</v>
      </c>
      <c r="U9" s="149" t="str">
        <f>IF(AF9=1,T9*AI9,"")</f>
        <v/>
      </c>
      <c r="V9" s="150">
        <v>7.1</v>
      </c>
      <c r="W9" s="150">
        <v>9.3699999999999992</v>
      </c>
      <c r="X9" s="150">
        <v>7.5</v>
      </c>
      <c r="Y9" s="148"/>
      <c r="Z9" s="151"/>
      <c r="AA9" s="151"/>
      <c r="AB9" s="152"/>
      <c r="AC9" s="65">
        <f>U5</f>
        <v>46162</v>
      </c>
      <c r="AD9" s="66" t="str">
        <f>IF(ISNUMBER(FIND("M",E9)),"m",IF(ISNUMBER(FIND("K",E9)),"k"))</f>
        <v>m</v>
      </c>
      <c r="AE9" s="64">
        <f>IF(OR(G9="",AC9=""),0,(YEAR(AC9)-YEAR(G9)))</f>
        <v>15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0">
        <f>IF(D9="","",IF(D9&gt;193.609,1,IF(D9&lt;32,10^(0.722762521*LOG10(32/193.609)^2),10^(0.722762521*LOG10(D9/193.609)^2))))</f>
        <v>1.2458320722665335</v>
      </c>
    </row>
    <row r="10" spans="1:36" s="8" customFormat="1" ht="20" customHeight="1" x14ac:dyDescent="0.3">
      <c r="B10" s="88"/>
      <c r="C10" s="89"/>
      <c r="D10" s="89"/>
      <c r="E10" s="89"/>
      <c r="F10" s="90"/>
      <c r="G10" s="91"/>
      <c r="H10" s="92"/>
      <c r="I10" s="93"/>
      <c r="J10" s="93"/>
      <c r="K10" s="167"/>
      <c r="L10" s="167"/>
      <c r="M10" s="167"/>
      <c r="N10" s="168"/>
      <c r="O10" s="168"/>
      <c r="P10" s="168"/>
      <c r="Q10" s="94"/>
      <c r="R10" s="89"/>
      <c r="S10" s="167">
        <f>IF(T9="","",T9*1.2)</f>
        <v>218.26977906109664</v>
      </c>
      <c r="T10" s="167"/>
      <c r="U10" s="89"/>
      <c r="V10" s="89">
        <f>IF(V9&gt;0,V9*20,"")</f>
        <v>142</v>
      </c>
      <c r="W10" s="89">
        <f>IF(W9="","",(W9*10)*AJ9)</f>
        <v>116.73446517137417</v>
      </c>
      <c r="X10" s="95">
        <f>IF(ROUNDUP(X9,1)&gt;0,IF((80+(8-ROUNDUP(X9,1))*40)&lt;0,0,80+(8-ROUNDUP(X9,1))*40),"")</f>
        <v>100</v>
      </c>
      <c r="Y10" s="96">
        <f>IF(SUM(V10,W10,X10)&gt;0,SUM(V10,W10,X10),"")</f>
        <v>358.73446517137415</v>
      </c>
      <c r="Z10" s="97">
        <f>IF(OR(S10="",V10="",W10="",X10=""),"",SUM(S10,V10,W10,X10))</f>
        <v>577.0042442324708</v>
      </c>
      <c r="AA10" s="97"/>
      <c r="AB10" s="98"/>
      <c r="AC10" s="63"/>
      <c r="AD10" s="1"/>
      <c r="AE10" s="64"/>
      <c r="AF10" s="40"/>
      <c r="AH10" s="36"/>
      <c r="AI10" s="36"/>
      <c r="AJ10" s="80"/>
    </row>
    <row r="11" spans="1:36" s="8" customFormat="1" ht="20" customHeight="1" x14ac:dyDescent="0.25">
      <c r="B11" s="100">
        <v>2010027</v>
      </c>
      <c r="C11" s="153" t="s">
        <v>91</v>
      </c>
      <c r="D11" s="154">
        <v>78.17</v>
      </c>
      <c r="E11" s="153" t="s">
        <v>85</v>
      </c>
      <c r="F11" s="155" t="s">
        <v>75</v>
      </c>
      <c r="G11" s="156">
        <v>40447</v>
      </c>
      <c r="H11" s="157">
        <v>2</v>
      </c>
      <c r="I11" s="158" t="s">
        <v>94</v>
      </c>
      <c r="J11" s="159" t="s">
        <v>74</v>
      </c>
      <c r="K11" s="160">
        <v>50</v>
      </c>
      <c r="L11" s="161">
        <v>-54</v>
      </c>
      <c r="M11" s="161">
        <v>55</v>
      </c>
      <c r="N11" s="160">
        <v>67</v>
      </c>
      <c r="O11" s="109">
        <v>-71</v>
      </c>
      <c r="P11" s="109">
        <v>71</v>
      </c>
      <c r="Q11" s="110">
        <f>IF(MAX(K11:M11)&gt;0,IF(MAX(K11:M11)&lt;0,0,TRUNC(MAX(K11:M11)/1)*1),"")</f>
        <v>55</v>
      </c>
      <c r="R11" s="111">
        <f>IF(MAX(N11:P11)&gt;0,IF(MAX(N11:P11)&lt;0,0,TRUNC(MAX(N11:P11)/1)*1),"")</f>
        <v>71</v>
      </c>
      <c r="S11" s="111">
        <f>IF(Q11="","",IF(R11="","",IF(SUM(Q11:R11)=0,"",SUM(Q11:R11))))</f>
        <v>126</v>
      </c>
      <c r="T11" s="112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163.11881785700751</v>
      </c>
      <c r="U11" s="113" t="str">
        <f>IF(AF11=1,T11*AI11,"")</f>
        <v/>
      </c>
      <c r="V11" s="114">
        <v>6.23</v>
      </c>
      <c r="W11" s="114">
        <v>10.52</v>
      </c>
      <c r="X11" s="114">
        <v>7.09</v>
      </c>
      <c r="Y11" s="115"/>
      <c r="Z11" s="116"/>
      <c r="AA11" s="116"/>
      <c r="AB11" s="117"/>
      <c r="AC11" s="63">
        <f>U5</f>
        <v>46162</v>
      </c>
      <c r="AD11" s="66" t="str">
        <f>IF(ISNUMBER(FIND("M",E11)),"m",IF(ISNUMBER(FIND("K",E11)),"k"))</f>
        <v>m</v>
      </c>
      <c r="AE11" s="64">
        <f>IF(OR(G11="",AC11=""),0,(YEAR(AC11)-YEAR(G11)))</f>
        <v>16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0">
        <f>IF(D11="","",IF(D11&gt;193.609,1,IF(D11&lt;32,10^(0.722762521*LOG10(32/193.609)^2),10^(0.722762521*LOG10(D11/193.609)^2))))</f>
        <v>1.2945937925159328</v>
      </c>
    </row>
    <row r="12" spans="1:36" s="8" customFormat="1" ht="20" customHeight="1" x14ac:dyDescent="0.3">
      <c r="B12" s="99"/>
      <c r="C12" s="89"/>
      <c r="D12" s="89"/>
      <c r="E12" s="89"/>
      <c r="F12" s="90"/>
      <c r="G12" s="91"/>
      <c r="H12" s="92"/>
      <c r="I12" s="93"/>
      <c r="J12" s="93"/>
      <c r="K12" s="167"/>
      <c r="L12" s="167"/>
      <c r="M12" s="167"/>
      <c r="N12" s="168"/>
      <c r="O12" s="168"/>
      <c r="P12" s="168"/>
      <c r="Q12" s="94"/>
      <c r="R12" s="89"/>
      <c r="S12" s="167">
        <f>IF(T11="","",T11*1.2)</f>
        <v>195.74258142840901</v>
      </c>
      <c r="T12" s="167"/>
      <c r="U12" s="97"/>
      <c r="V12" s="89">
        <f>IF(V11&gt;0,V11*20,"")</f>
        <v>124.60000000000001</v>
      </c>
      <c r="W12" s="89">
        <f>IF(W11="","",(W11*10)*AJ11)</f>
        <v>136.19126697267612</v>
      </c>
      <c r="X12" s="95">
        <f>IF(ROUNDUP(X11,1)&gt;0,IF((80+(8-ROUNDUP(X11,1))*40)&lt;0,0,80+(8-ROUNDUP(X11,1))*40),"")</f>
        <v>116.00000000000001</v>
      </c>
      <c r="Y12" s="96">
        <f>IF(SUM(V12,W12,X12)&gt;0,SUM(V12,W12,X12),"")</f>
        <v>376.79126697267611</v>
      </c>
      <c r="Z12" s="97">
        <f>IF(OR(S12="",V12="",W12="",X12=""),"",SUM(S12,V12,W12,X12))</f>
        <v>572.53384840108515</v>
      </c>
      <c r="AA12" s="97"/>
      <c r="AB12" s="98"/>
      <c r="AC12" s="63"/>
      <c r="AD12" s="1"/>
      <c r="AE12" s="64"/>
      <c r="AF12" s="34"/>
      <c r="AH12" s="36"/>
      <c r="AI12" s="36"/>
      <c r="AJ12" s="80"/>
    </row>
    <row r="13" spans="1:36" s="8" customFormat="1" ht="20" customHeight="1" x14ac:dyDescent="0.25">
      <c r="B13" s="118" t="s">
        <v>95</v>
      </c>
      <c r="C13" s="101" t="s">
        <v>96</v>
      </c>
      <c r="D13" s="102">
        <v>70.95</v>
      </c>
      <c r="E13" s="101" t="s">
        <v>85</v>
      </c>
      <c r="F13" s="103" t="s">
        <v>75</v>
      </c>
      <c r="G13" s="104">
        <v>40595</v>
      </c>
      <c r="H13" s="105">
        <v>3</v>
      </c>
      <c r="I13" s="106" t="s">
        <v>97</v>
      </c>
      <c r="J13" s="107" t="s">
        <v>65</v>
      </c>
      <c r="K13" s="108">
        <v>65</v>
      </c>
      <c r="L13" s="109">
        <v>68</v>
      </c>
      <c r="M13" s="109">
        <v>-70</v>
      </c>
      <c r="N13" s="108">
        <v>84</v>
      </c>
      <c r="O13" s="109">
        <v>87</v>
      </c>
      <c r="P13" s="109">
        <v>90</v>
      </c>
      <c r="Q13" s="110">
        <f>IF(MAX(K13:M13)&gt;0,IF(MAX(K13:M13)&lt;0,0,TRUNC(MAX(K13:M13)/1)*1),"")</f>
        <v>68</v>
      </c>
      <c r="R13" s="111">
        <f>IF(MAX(N13:P13)&gt;0,IF(MAX(N13:P13)&lt;0,0,TRUNC(MAX(N13:P13)/1)*1),"")</f>
        <v>90</v>
      </c>
      <c r="S13" s="111">
        <f>IF(Q13="","",IF(R13="","",IF(SUM(Q13:R13)=0,"",SUM(Q13:R13))))</f>
        <v>158</v>
      </c>
      <c r="T13" s="112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216.78759352064583</v>
      </c>
      <c r="U13" s="113" t="str">
        <f>IF(AF13=1,T13*AI13,"")</f>
        <v/>
      </c>
      <c r="V13" s="114">
        <v>7.78</v>
      </c>
      <c r="W13" s="114">
        <v>9.57</v>
      </c>
      <c r="X13" s="114">
        <v>6.82</v>
      </c>
      <c r="Y13" s="119"/>
      <c r="Z13" s="116"/>
      <c r="AA13" s="116"/>
      <c r="AB13" s="117"/>
      <c r="AC13" s="63">
        <f>U5</f>
        <v>46162</v>
      </c>
      <c r="AD13" s="66" t="str">
        <f>IF(ISNUMBER(FIND("M",E13)),"m",IF(ISNUMBER(FIND("K",E13)),"k"))</f>
        <v>m</v>
      </c>
      <c r="AE13" s="64">
        <f>IF(OR(G13="",AC13=""),0,(YEAR(AC13)-YEAR(G13)))</f>
        <v>15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0">
        <f>IF(D13="","",IF(D13&gt;193.609,1,IF(D13&lt;32,10^(0.722762521*LOG10(32/193.609)^2),10^(0.722762521*LOG10(D13/193.609)^2))))</f>
        <v>1.3720733767129483</v>
      </c>
    </row>
    <row r="14" spans="1:36" s="8" customFormat="1" ht="20" customHeight="1" x14ac:dyDescent="0.3">
      <c r="B14" s="99"/>
      <c r="C14" s="89"/>
      <c r="D14" s="89"/>
      <c r="E14" s="89"/>
      <c r="F14" s="90"/>
      <c r="G14" s="91"/>
      <c r="H14" s="92"/>
      <c r="I14" s="93"/>
      <c r="J14" s="93"/>
      <c r="K14" s="167"/>
      <c r="L14" s="167"/>
      <c r="M14" s="167"/>
      <c r="N14" s="168"/>
      <c r="O14" s="168"/>
      <c r="P14" s="168"/>
      <c r="Q14" s="94"/>
      <c r="R14" s="89"/>
      <c r="S14" s="167">
        <f>IF(T13="","",T13*1.2)</f>
        <v>260.145112224775</v>
      </c>
      <c r="T14" s="167"/>
      <c r="U14" s="89"/>
      <c r="V14" s="89">
        <f>IF(V13&gt;0,V13*20,"")</f>
        <v>155.6</v>
      </c>
      <c r="W14" s="89">
        <f>IF(W13="","",(W13*10)*AJ13)</f>
        <v>131.30742215142917</v>
      </c>
      <c r="X14" s="95">
        <f>IF(ROUNDUP(X13,1)&gt;0,IF((80+(8-ROUNDUP(X13,1))*40)&lt;0,0,80+(8-ROUNDUP(X13,1))*40),"")</f>
        <v>124.00000000000003</v>
      </c>
      <c r="Y14" s="96">
        <f>IF(SUM(V14,W14,X14)&gt;0,SUM(V14,W14,X14),"")</f>
        <v>410.90742215142916</v>
      </c>
      <c r="Z14" s="97">
        <f>IF(OR(S14="",V14="",W14="",X14=""),"",SUM(S14,V14,W14,X14))</f>
        <v>671.05253437620411</v>
      </c>
      <c r="AA14" s="97"/>
      <c r="AB14" s="98"/>
      <c r="AC14" s="63"/>
      <c r="AD14" s="1"/>
      <c r="AE14" s="64"/>
      <c r="AF14" s="34"/>
      <c r="AH14" s="36"/>
      <c r="AI14" s="36"/>
      <c r="AJ14" s="80"/>
    </row>
    <row r="15" spans="1:36" s="8" customFormat="1" ht="20" customHeight="1" x14ac:dyDescent="0.25">
      <c r="B15" s="118" t="s">
        <v>98</v>
      </c>
      <c r="C15" s="101" t="s">
        <v>96</v>
      </c>
      <c r="D15" s="102">
        <v>69.77</v>
      </c>
      <c r="E15" s="101" t="s">
        <v>85</v>
      </c>
      <c r="F15" s="103" t="s">
        <v>99</v>
      </c>
      <c r="G15" s="104">
        <v>39607</v>
      </c>
      <c r="H15" s="105">
        <v>4</v>
      </c>
      <c r="I15" s="106" t="s">
        <v>100</v>
      </c>
      <c r="J15" s="107" t="s">
        <v>65</v>
      </c>
      <c r="K15" s="108">
        <v>57</v>
      </c>
      <c r="L15" s="109">
        <v>61</v>
      </c>
      <c r="M15" s="109">
        <v>64</v>
      </c>
      <c r="N15" s="108">
        <v>76</v>
      </c>
      <c r="O15" s="109">
        <v>79</v>
      </c>
      <c r="P15" s="109">
        <v>-82</v>
      </c>
      <c r="Q15" s="110">
        <f>IF(MAX(K15:M15)&gt;0,IF(MAX(K15:M15)&lt;0,0,TRUNC(MAX(K15:M15)/1)*1),"")</f>
        <v>64</v>
      </c>
      <c r="R15" s="111">
        <f>IF(MAX(N15:P15)&gt;0,IF(MAX(N15:P15)&lt;0,0,TRUNC(MAX(N15:P15)/1)*1),"")</f>
        <v>79</v>
      </c>
      <c r="S15" s="111">
        <f>IF(Q15="","",IF(R15="","",IF(SUM(Q15:R15)=0,"",SUM(Q15:R15))))</f>
        <v>143</v>
      </c>
      <c r="T15" s="112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198.30879042197736</v>
      </c>
      <c r="U15" s="113" t="str">
        <f>IF(AF15=1,T15*AI15,"")</f>
        <v/>
      </c>
      <c r="V15" s="114"/>
      <c r="W15" s="114"/>
      <c r="X15" s="114"/>
      <c r="Y15" s="115"/>
      <c r="Z15" s="116"/>
      <c r="AA15" s="116"/>
      <c r="AB15" s="117"/>
      <c r="AC15" s="63">
        <f>U5</f>
        <v>46162</v>
      </c>
      <c r="AD15" s="66" t="str">
        <f>IF(ISNUMBER(FIND("M",E15)),"m",IF(ISNUMBER(FIND("K",E15)),"k"))</f>
        <v>m</v>
      </c>
      <c r="AE15" s="64">
        <f>IF(OR(G15="",AC15=""),0,(YEAR(AC15)-YEAR(G15)))</f>
        <v>18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0">
        <f>IF(D15="","",IF(D15&gt;193.609,1,IF(D15&lt;32,10^(0.722762521*LOG10(32/193.609)^2),10^(0.722762521*LOG10(D15/193.609)^2))))</f>
        <v>1.386774758195646</v>
      </c>
    </row>
    <row r="16" spans="1:36" s="8" customFormat="1" ht="20" customHeight="1" x14ac:dyDescent="0.3">
      <c r="B16" s="99"/>
      <c r="C16" s="89"/>
      <c r="D16" s="89"/>
      <c r="E16" s="89"/>
      <c r="F16" s="90"/>
      <c r="G16" s="91"/>
      <c r="H16" s="92"/>
      <c r="I16" s="93"/>
      <c r="J16" s="93"/>
      <c r="K16" s="167"/>
      <c r="L16" s="167"/>
      <c r="M16" s="167"/>
      <c r="N16" s="168"/>
      <c r="O16" s="168"/>
      <c r="P16" s="168"/>
      <c r="Q16" s="133"/>
      <c r="R16" s="134"/>
      <c r="S16" s="167">
        <f>IF(T15="","",T15*1.2)</f>
        <v>237.97054850637284</v>
      </c>
      <c r="T16" s="167"/>
      <c r="U16" s="89"/>
      <c r="V16" s="89" t="str">
        <f>IF(V15&gt;0,V15*20,"")</f>
        <v/>
      </c>
      <c r="W16" s="89" t="str">
        <f>IF(W15="","",(W15*10)*AJ15)</f>
        <v/>
      </c>
      <c r="X16" s="95" t="str">
        <f>IF(ROUNDUP(X15,1)&gt;0,IF((80+(8-ROUNDUP(X15,1))*40)&lt;0,0,80+(8-ROUNDUP(X15,1))*40),"")</f>
        <v/>
      </c>
      <c r="Y16" s="96" t="str">
        <f>IF(SUM(V16,W16,X16)&gt;0,SUM(V16,W16,X16),"")</f>
        <v/>
      </c>
      <c r="Z16" s="97" t="str">
        <f>IF(OR(S16="",V16="",W16="",X16=""),"",SUM(S16,V16,W16,X16))</f>
        <v/>
      </c>
      <c r="AA16" s="97"/>
      <c r="AB16" s="98"/>
      <c r="AC16" s="63"/>
      <c r="AD16" s="1"/>
      <c r="AE16" s="64"/>
      <c r="AF16" s="34"/>
      <c r="AH16" s="36"/>
      <c r="AI16" s="36"/>
      <c r="AJ16" s="80"/>
    </row>
    <row r="17" spans="2:36" s="8" customFormat="1" ht="20" customHeight="1" x14ac:dyDescent="0.3">
      <c r="B17" s="118" t="s">
        <v>101</v>
      </c>
      <c r="C17" s="101" t="s">
        <v>102</v>
      </c>
      <c r="D17" s="102">
        <v>63.91</v>
      </c>
      <c r="E17" s="101" t="s">
        <v>85</v>
      </c>
      <c r="F17" s="103" t="s">
        <v>75</v>
      </c>
      <c r="G17" s="104">
        <v>40609</v>
      </c>
      <c r="H17" s="105">
        <v>5</v>
      </c>
      <c r="I17" s="120" t="s">
        <v>103</v>
      </c>
      <c r="J17" s="107" t="s">
        <v>65</v>
      </c>
      <c r="K17" s="108">
        <v>-62</v>
      </c>
      <c r="L17" s="109">
        <v>-62</v>
      </c>
      <c r="M17" s="109">
        <v>-62</v>
      </c>
      <c r="N17" s="108">
        <v>73</v>
      </c>
      <c r="O17" s="109">
        <v>75</v>
      </c>
      <c r="P17" s="109">
        <v>77</v>
      </c>
      <c r="Q17" s="110" t="str">
        <f>IF(MAX(K17:M17)&gt;0,IF(MAX(K17:M17)&lt;0,0,TRUNC(MAX(K17:M17)/1)*1),"")</f>
        <v/>
      </c>
      <c r="R17" s="111">
        <f>IF(MAX(N17:P17)&gt;0,IF(MAX(N17:P17)&lt;0,0,TRUNC(MAX(N17:P17)/1)*1),"")</f>
        <v>77</v>
      </c>
      <c r="S17" s="121" t="str">
        <f>IF(Q17="","",IF(R17="","",IF(SUM(Q17:R17)=0,"",SUM(Q17:R17))))</f>
        <v/>
      </c>
      <c r="T17" s="112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3" t="str">
        <f>IF(AF17=1,T17*AI17,"")</f>
        <v/>
      </c>
      <c r="V17" s="114">
        <v>7.39</v>
      </c>
      <c r="W17" s="114">
        <v>11</v>
      </c>
      <c r="X17" s="114">
        <v>6.75</v>
      </c>
      <c r="Y17" s="115"/>
      <c r="Z17" s="116"/>
      <c r="AA17" s="116"/>
      <c r="AB17" s="117"/>
      <c r="AC17" s="63">
        <f>U5</f>
        <v>46162</v>
      </c>
      <c r="AD17" s="66" t="str">
        <f>IF(ISNUMBER(FIND("M",E17)),"m",IF(ISNUMBER(FIND("K",E17)),"k"))</f>
        <v>m</v>
      </c>
      <c r="AE17" s="64">
        <f>IF(OR(G17="",AC17=""),0,(YEAR(AC17)-YEAR(G17)))</f>
        <v>15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0">
        <f>IF(D17="","",IF(D17&gt;193.609,1,IF(D17&lt;32,10^(0.722762521*LOG10(32/193.609)^2),10^(0.722762521*LOG10(D17/193.609)^2))))</f>
        <v>1.4705072874532168</v>
      </c>
    </row>
    <row r="18" spans="2:36" s="8" customFormat="1" ht="20" customHeight="1" x14ac:dyDescent="0.3">
      <c r="B18" s="99"/>
      <c r="C18" s="89"/>
      <c r="D18" s="89"/>
      <c r="E18" s="89"/>
      <c r="F18" s="90"/>
      <c r="G18" s="91"/>
      <c r="H18" s="92"/>
      <c r="I18" s="93"/>
      <c r="J18" s="93"/>
      <c r="K18" s="167"/>
      <c r="L18" s="167"/>
      <c r="M18" s="167"/>
      <c r="N18" s="168"/>
      <c r="O18" s="168"/>
      <c r="P18" s="168"/>
      <c r="Q18" s="94"/>
      <c r="R18" s="89"/>
      <c r="S18" s="167" t="str">
        <f>IF(T17="","",T17*1.2)</f>
        <v/>
      </c>
      <c r="T18" s="167"/>
      <c r="U18" s="89"/>
      <c r="V18" s="89">
        <f>IF(V17&gt;0,V17*20,"")</f>
        <v>147.79999999999998</v>
      </c>
      <c r="W18" s="89">
        <f>IF(W17="","",(W17*10)*AJ17)</f>
        <v>161.75580161985386</v>
      </c>
      <c r="X18" s="95">
        <f>IF(ROUNDUP(X17,1)&gt;0,IF((80+(8-ROUNDUP(X17,1))*40)&lt;0,0,80+(8-ROUNDUP(X17,1))*40),"")</f>
        <v>128</v>
      </c>
      <c r="Y18" s="96">
        <f>IF(SUM(V18,W18,X18)&gt;0,SUM(V18,W18,X18),"")</f>
        <v>437.55580161985381</v>
      </c>
      <c r="Z18" s="97" t="str">
        <f>IF(OR(S18="",V18="",W18="",X18=""),"",SUM(S18,V18,W18,X18))</f>
        <v/>
      </c>
      <c r="AA18" s="97"/>
      <c r="AB18" s="98"/>
      <c r="AC18" s="63"/>
      <c r="AD18" s="1"/>
      <c r="AE18" s="64"/>
      <c r="AF18" s="34"/>
      <c r="AH18" s="36"/>
      <c r="AI18" s="36"/>
      <c r="AJ18" s="80"/>
    </row>
    <row r="19" spans="2:36" s="8" customFormat="1" ht="20" customHeight="1" x14ac:dyDescent="0.3">
      <c r="B19" s="118" t="s">
        <v>109</v>
      </c>
      <c r="C19" s="101" t="s">
        <v>114</v>
      </c>
      <c r="D19" s="102">
        <v>101.11</v>
      </c>
      <c r="E19" s="101" t="s">
        <v>113</v>
      </c>
      <c r="F19" s="103" t="s">
        <v>108</v>
      </c>
      <c r="G19" s="104">
        <v>37217</v>
      </c>
      <c r="H19" s="105">
        <v>6</v>
      </c>
      <c r="I19" s="120" t="s">
        <v>104</v>
      </c>
      <c r="J19" s="107" t="s">
        <v>65</v>
      </c>
      <c r="K19" s="108">
        <v>116</v>
      </c>
      <c r="L19" s="109">
        <v>122</v>
      </c>
      <c r="M19" s="109">
        <v>-130</v>
      </c>
      <c r="N19" s="108">
        <v>135</v>
      </c>
      <c r="O19" s="109">
        <v>-140</v>
      </c>
      <c r="P19" s="109">
        <v>-140</v>
      </c>
      <c r="Q19" s="110">
        <f>IF(MAX(K19:M19)&gt;0,IF(MAX(K19:M19)&lt;0,0,TRUNC(MAX(K19:M19)/1)*1),"")</f>
        <v>122</v>
      </c>
      <c r="R19" s="111">
        <f>IF(MAX(N19:P19)&gt;0,IF(MAX(N19:P19)&lt;0,0,TRUNC(MAX(N19:P19)/1)*1),"")</f>
        <v>135</v>
      </c>
      <c r="S19" s="121">
        <f>IF(Q19="","",IF(R19="","",IF(SUM(Q19:R19)=0,"",SUM(Q19:R19))))</f>
        <v>257</v>
      </c>
      <c r="T19" s="112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293.40241147382505</v>
      </c>
      <c r="U19" s="113" t="str">
        <f>IF(AF19=1,T19*AI19,"")</f>
        <v/>
      </c>
      <c r="V19" s="114">
        <v>8.23</v>
      </c>
      <c r="W19" s="114">
        <v>12.7</v>
      </c>
      <c r="X19" s="114">
        <v>6.66</v>
      </c>
      <c r="Y19" s="115"/>
      <c r="Z19" s="116"/>
      <c r="AA19" s="116"/>
      <c r="AB19" s="117"/>
      <c r="AC19" s="63">
        <f>U5</f>
        <v>46162</v>
      </c>
      <c r="AD19" s="66" t="str">
        <f>IF(ISNUMBER(FIND("M",E19)),"m",IF(ISNUMBER(FIND("K",E19)),"k"))</f>
        <v>m</v>
      </c>
      <c r="AE19" s="64">
        <f>IF(OR(G19="",AC19=""),0,(YEAR(AC19)-YEAR(G19)))</f>
        <v>25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0">
        <f>IF(D19="","",IF(D19&gt;193.609,1,IF(D19&lt;32,10^(0.722762521*LOG10(32/193.609)^2),10^(0.722762521*LOG10(D19/193.609)^2))))</f>
        <v>1.1416436244117707</v>
      </c>
    </row>
    <row r="20" spans="2:36" s="8" customFormat="1" ht="20" customHeight="1" x14ac:dyDescent="0.3">
      <c r="B20" s="99"/>
      <c r="C20" s="89"/>
      <c r="D20" s="89"/>
      <c r="E20" s="89"/>
      <c r="F20" s="90"/>
      <c r="G20" s="91"/>
      <c r="H20" s="92"/>
      <c r="I20" s="93"/>
      <c r="J20" s="93"/>
      <c r="K20" s="167"/>
      <c r="L20" s="167"/>
      <c r="M20" s="167"/>
      <c r="N20" s="168"/>
      <c r="O20" s="168"/>
      <c r="P20" s="168"/>
      <c r="Q20" s="94"/>
      <c r="R20" s="89"/>
      <c r="S20" s="167">
        <f>IF(T19="","",T19*1.2)</f>
        <v>352.08289376859005</v>
      </c>
      <c r="T20" s="167"/>
      <c r="U20" s="89"/>
      <c r="V20" s="89">
        <f>IF(V19&gt;0,V19*20,"")</f>
        <v>164.60000000000002</v>
      </c>
      <c r="W20" s="89">
        <f>IF(W19="","",(W19*10)*AJ19)</f>
        <v>144.98874030029486</v>
      </c>
      <c r="X20" s="95">
        <f>IF(ROUNDUP(X19,1)&gt;0,IF((80+(8-ROUNDUP(X19,1))*40)&lt;0,0,80+(8-ROUNDUP(X19,1))*40),"")</f>
        <v>132.00000000000003</v>
      </c>
      <c r="Y20" s="96">
        <f>IF(SUM(V20,W20,X20)&gt;0,SUM(V20,W20,X20),"")</f>
        <v>441.58874030029494</v>
      </c>
      <c r="Z20" s="97">
        <f>IF(OR(S20="",V20="",W20="",X20=""),"",SUM(S20,V20,W20,X20))</f>
        <v>793.67163406888494</v>
      </c>
      <c r="AA20" s="97"/>
      <c r="AB20" s="98"/>
      <c r="AC20" s="63"/>
      <c r="AD20" s="1"/>
      <c r="AE20" s="64"/>
      <c r="AF20" s="34"/>
      <c r="AH20" s="36"/>
      <c r="AI20" s="36"/>
      <c r="AJ20" s="80"/>
    </row>
    <row r="21" spans="2:36" s="8" customFormat="1" ht="20" customHeight="1" x14ac:dyDescent="0.25">
      <c r="B21" s="118" t="s">
        <v>110</v>
      </c>
      <c r="C21" s="101" t="s">
        <v>102</v>
      </c>
      <c r="D21" s="102">
        <v>62.87</v>
      </c>
      <c r="E21" s="101" t="s">
        <v>113</v>
      </c>
      <c r="F21" s="103" t="s">
        <v>108</v>
      </c>
      <c r="G21" s="104">
        <v>36793</v>
      </c>
      <c r="H21" s="105">
        <v>8</v>
      </c>
      <c r="I21" s="106" t="s">
        <v>105</v>
      </c>
      <c r="J21" s="107" t="s">
        <v>65</v>
      </c>
      <c r="K21" s="108">
        <v>93</v>
      </c>
      <c r="L21" s="109">
        <v>-97</v>
      </c>
      <c r="M21" s="109">
        <v>-97</v>
      </c>
      <c r="N21" s="108">
        <v>-118</v>
      </c>
      <c r="O21" s="109">
        <v>-118</v>
      </c>
      <c r="P21" s="109">
        <v>118</v>
      </c>
      <c r="Q21" s="110">
        <f>IF(MAX(K21:M21)&gt;0,IF(MAX(K21:M21)&lt;0,0,TRUNC(MAX(K21:M21)/1)*1),"")</f>
        <v>93</v>
      </c>
      <c r="R21" s="111">
        <f>IF(MAX(N21:P21)&gt;0,IF(MAX(N21:P21)&lt;0,0,TRUNC(MAX(N21:P21)/1)*1),"")</f>
        <v>118</v>
      </c>
      <c r="S21" s="121">
        <f>IF(Q21="","",IF(R21="","",IF(SUM(Q21:R21)=0,"",SUM(Q21:R21))))</f>
        <v>211</v>
      </c>
      <c r="T21" s="112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313.86598301629618</v>
      </c>
      <c r="U21" s="113" t="str">
        <f>IF(AF21=1,T21*AI21,"")</f>
        <v/>
      </c>
      <c r="V21" s="114">
        <v>8.74</v>
      </c>
      <c r="W21" s="114">
        <v>10.84</v>
      </c>
      <c r="X21" s="114">
        <v>6.5</v>
      </c>
      <c r="Y21" s="115"/>
      <c r="Z21" s="116"/>
      <c r="AA21" s="116"/>
      <c r="AB21" s="117"/>
      <c r="AC21" s="63">
        <f>U5</f>
        <v>46162</v>
      </c>
      <c r="AD21" s="66" t="str">
        <f>IF(ISNUMBER(FIND("M",E21)),"m",IF(ISNUMBER(FIND("K",E21)),"k"))</f>
        <v>m</v>
      </c>
      <c r="AE21" s="64">
        <f>IF(OR(G21="",AC21=""),0,(YEAR(AC21)-YEAR(G21)))</f>
        <v>26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0">
        <f>IF(D21="","",IF(D21&gt;193.609,1,IF(D21&lt;32,10^(0.722762521*LOG10(32/193.609)^2),10^(0.722762521*LOG10(D21/193.609)^2))))</f>
        <v>1.4875165071862377</v>
      </c>
    </row>
    <row r="22" spans="2:36" s="8" customFormat="1" ht="20" customHeight="1" x14ac:dyDescent="0.3">
      <c r="B22" s="99"/>
      <c r="C22" s="89"/>
      <c r="D22" s="89"/>
      <c r="E22" s="89"/>
      <c r="F22" s="90"/>
      <c r="G22" s="91"/>
      <c r="H22" s="92"/>
      <c r="I22" s="93"/>
      <c r="J22" s="93"/>
      <c r="K22" s="167"/>
      <c r="L22" s="167"/>
      <c r="M22" s="167"/>
      <c r="N22" s="168"/>
      <c r="O22" s="168"/>
      <c r="P22" s="168"/>
      <c r="Q22" s="94"/>
      <c r="R22" s="89"/>
      <c r="S22" s="167">
        <f>IF(T21="","",T21*1.2)</f>
        <v>376.63917961955542</v>
      </c>
      <c r="T22" s="167"/>
      <c r="U22" s="89"/>
      <c r="V22" s="89">
        <f>IF(V21&gt;0,V21*20,"")</f>
        <v>174.8</v>
      </c>
      <c r="W22" s="89">
        <f>IF(W21="","",(W21*10)*AJ21)</f>
        <v>161.24678937898818</v>
      </c>
      <c r="X22" s="95">
        <f>IF(ROUNDUP(X21,1)&gt;0,IF((80+(8-ROUNDUP(X21,1))*40)&lt;0,0,80+(8-ROUNDUP(X21,1))*40),"")</f>
        <v>140</v>
      </c>
      <c r="Y22" s="96">
        <f>IF(SUM(V22,W22,X22)&gt;0,SUM(V22,W22,X22),"")</f>
        <v>476.04678937898819</v>
      </c>
      <c r="Z22" s="97">
        <f>IF(OR(S22="",V22="",W22="",X22=""),"",SUM(S22,V22,W22,X22))</f>
        <v>852.68596899854367</v>
      </c>
      <c r="AA22" s="97"/>
      <c r="AB22" s="98"/>
      <c r="AC22" s="63"/>
      <c r="AD22" s="1"/>
      <c r="AE22" s="64"/>
      <c r="AF22" s="34"/>
      <c r="AH22" s="36"/>
      <c r="AI22" s="36"/>
      <c r="AJ22" s="80"/>
    </row>
    <row r="23" spans="2:36" s="8" customFormat="1" ht="20" customHeight="1" x14ac:dyDescent="0.25">
      <c r="B23" s="118" t="s">
        <v>111</v>
      </c>
      <c r="C23" s="101" t="s">
        <v>92</v>
      </c>
      <c r="D23" s="102">
        <v>79.03</v>
      </c>
      <c r="E23" s="101" t="s">
        <v>113</v>
      </c>
      <c r="F23" s="103" t="s">
        <v>108</v>
      </c>
      <c r="G23" s="104">
        <v>37160</v>
      </c>
      <c r="H23" s="105">
        <v>9</v>
      </c>
      <c r="I23" s="106" t="s">
        <v>106</v>
      </c>
      <c r="J23" s="107" t="s">
        <v>65</v>
      </c>
      <c r="K23" s="108">
        <v>110</v>
      </c>
      <c r="L23" s="109">
        <v>115</v>
      </c>
      <c r="M23" s="109">
        <v>-120</v>
      </c>
      <c r="N23" s="108">
        <v>140</v>
      </c>
      <c r="O23" s="109">
        <v>150</v>
      </c>
      <c r="P23" s="109">
        <v>-160</v>
      </c>
      <c r="Q23" s="110">
        <f>IF(MAX(K23:M23)&gt;0,IF(MAX(K23:M23)&lt;0,0,TRUNC(MAX(K23:M23)/1)*1),"")</f>
        <v>115</v>
      </c>
      <c r="R23" s="111">
        <f>IF(MAX(N23:P23)&gt;0,IF(MAX(N23:P23)&lt;0,0,TRUNC(MAX(N23:P23)/1)*1),"")</f>
        <v>150</v>
      </c>
      <c r="S23" s="121">
        <f>IF(Q23="","",IF(R23="","",IF(SUM(Q23:R23)=0,"",SUM(Q23:R23))))</f>
        <v>265</v>
      </c>
      <c r="T23" s="112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340.94956149386616</v>
      </c>
      <c r="U23" s="113" t="str">
        <f>IF(AF23=1,T23*AI23,"")</f>
        <v/>
      </c>
      <c r="V23" s="114">
        <v>8.5299999999999994</v>
      </c>
      <c r="W23" s="114">
        <v>11.74</v>
      </c>
      <c r="X23" s="114">
        <v>6.19</v>
      </c>
      <c r="Y23" s="115"/>
      <c r="Z23" s="116"/>
      <c r="AA23" s="116"/>
      <c r="AB23" s="117"/>
      <c r="AC23" s="63">
        <f>U5</f>
        <v>46162</v>
      </c>
      <c r="AD23" s="66" t="str">
        <f>IF(ISNUMBER(FIND("M",E23)),"m",IF(ISNUMBER(FIND("K",E23)),"k"))</f>
        <v>m</v>
      </c>
      <c r="AE23" s="76">
        <f>IF(OR(G23="",AC23=""),0,(YEAR(AC23)-YEAR(G23)))</f>
        <v>25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0">
        <f>IF(D23="","",IF(D23&gt;193.609,1,IF(D23&lt;32,10^(0.722762521*LOG10(32/193.609)^2),10^(0.722762521*LOG10(D23/193.609)^2))))</f>
        <v>1.286602118844778</v>
      </c>
    </row>
    <row r="24" spans="2:36" s="8" customFormat="1" ht="20" customHeight="1" x14ac:dyDescent="0.3">
      <c r="B24" s="99"/>
      <c r="C24" s="89"/>
      <c r="D24" s="89"/>
      <c r="E24" s="89"/>
      <c r="F24" s="90"/>
      <c r="G24" s="91"/>
      <c r="H24" s="92"/>
      <c r="I24" s="93"/>
      <c r="J24" s="93"/>
      <c r="K24" s="167"/>
      <c r="L24" s="167"/>
      <c r="M24" s="167"/>
      <c r="N24" s="168"/>
      <c r="O24" s="168"/>
      <c r="P24" s="168"/>
      <c r="Q24" s="94"/>
      <c r="R24" s="89"/>
      <c r="S24" s="167">
        <f>IF(T23="","",T23*1.2)</f>
        <v>409.13947379263936</v>
      </c>
      <c r="T24" s="167"/>
      <c r="U24" s="89"/>
      <c r="V24" s="89">
        <f>IF(V23&gt;0,V23*20,"")</f>
        <v>170.6</v>
      </c>
      <c r="W24" s="89">
        <f>IF(W23="","",(W23*10)*AJ23)</f>
        <v>151.04708875237694</v>
      </c>
      <c r="X24" s="95">
        <f>IF(ROUNDUP(X23,1)&gt;0,IF((80+(8-ROUNDUP(X23,1))*40)&lt;0,0,80+(8-ROUNDUP(X23,1))*40),"")</f>
        <v>152.00000000000003</v>
      </c>
      <c r="Y24" s="96">
        <f>IF(SUM(V24,W24,X24)&gt;0,SUM(V24,W24,X24),"")</f>
        <v>473.64708875237693</v>
      </c>
      <c r="Z24" s="97">
        <f>IF(OR(S24="",V24="",W24="",X24=""),"",SUM(S24,V24,W24,X24))</f>
        <v>882.7865625450163</v>
      </c>
      <c r="AA24" s="97"/>
      <c r="AB24" s="98"/>
      <c r="AC24" s="63"/>
      <c r="AD24" s="1"/>
      <c r="AE24" s="64"/>
      <c r="AF24" s="34"/>
      <c r="AH24" s="36"/>
      <c r="AI24" s="36"/>
      <c r="AJ24" s="80"/>
    </row>
    <row r="25" spans="2:36" s="8" customFormat="1" ht="20" customHeight="1" x14ac:dyDescent="0.25">
      <c r="B25" s="118" t="s">
        <v>112</v>
      </c>
      <c r="C25" s="101" t="s">
        <v>115</v>
      </c>
      <c r="D25" s="102">
        <v>91.09</v>
      </c>
      <c r="E25" s="101" t="s">
        <v>113</v>
      </c>
      <c r="F25" s="103" t="s">
        <v>108</v>
      </c>
      <c r="G25" s="104">
        <v>35744</v>
      </c>
      <c r="H25" s="105">
        <v>10</v>
      </c>
      <c r="I25" s="106" t="s">
        <v>107</v>
      </c>
      <c r="J25" s="107" t="s">
        <v>65</v>
      </c>
      <c r="K25" s="108">
        <v>110</v>
      </c>
      <c r="L25" s="109">
        <v>115</v>
      </c>
      <c r="M25" s="109">
        <v>120</v>
      </c>
      <c r="N25" s="108">
        <v>140</v>
      </c>
      <c r="O25" s="109">
        <v>145</v>
      </c>
      <c r="P25" s="109">
        <v>150</v>
      </c>
      <c r="Q25" s="110">
        <f>IF(MAX(K25:M25)&gt;0,IF(MAX(K25:M25)&lt;0,0,TRUNC(MAX(K25:M25)/1)*1),"")</f>
        <v>120</v>
      </c>
      <c r="R25" s="111">
        <f>IF(MAX(N25:P25)&gt;0,IF(MAX(N25:P25)&lt;0,0,TRUNC(MAX(N25:P25)/1)*1),"")</f>
        <v>150</v>
      </c>
      <c r="S25" s="121">
        <f>IF(Q25="","",IF(R25="","",IF(SUM(Q25:R25)=0,"",SUM(Q25:R25))))</f>
        <v>270</v>
      </c>
      <c r="T25" s="112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322.74772076996334</v>
      </c>
      <c r="U25" s="113" t="str">
        <f>IF(AF25=1,T25*AI25,"")</f>
        <v/>
      </c>
      <c r="V25" s="114">
        <v>7.92</v>
      </c>
      <c r="W25" s="114">
        <v>9.93</v>
      </c>
      <c r="X25" s="114">
        <v>6.53</v>
      </c>
      <c r="Y25" s="115"/>
      <c r="Z25" s="116"/>
      <c r="AA25" s="116"/>
      <c r="AB25" s="117"/>
      <c r="AC25" s="63">
        <f>U5</f>
        <v>46162</v>
      </c>
      <c r="AD25" s="66" t="str">
        <f>IF(ISNUMBER(FIND("M",E25)),"m",IF(ISNUMBER(FIND("K",E25)),"k"))</f>
        <v>m</v>
      </c>
      <c r="AE25" s="76">
        <f>IF(OR(G25="",AC25=""),0,(YEAR(AC25)-YEAR(G25)))</f>
        <v>29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0">
        <f>IF(D25="","",IF(D25&gt;193.609,1,IF(D25&lt;32,10^(0.722762521*LOG10(32/193.609)^2),10^(0.722762521*LOG10(D25/193.609)^2))))</f>
        <v>1.195361928777642</v>
      </c>
    </row>
    <row r="26" spans="2:36" s="8" customFormat="1" ht="20" customHeight="1" x14ac:dyDescent="0.3">
      <c r="B26" s="99"/>
      <c r="C26" s="89"/>
      <c r="D26" s="89"/>
      <c r="E26" s="89"/>
      <c r="F26" s="90"/>
      <c r="G26" s="91"/>
      <c r="H26" s="92"/>
      <c r="I26" s="93"/>
      <c r="J26" s="93"/>
      <c r="K26" s="167"/>
      <c r="L26" s="167"/>
      <c r="M26" s="167"/>
      <c r="N26" s="168"/>
      <c r="O26" s="168"/>
      <c r="P26" s="168"/>
      <c r="Q26" s="94"/>
      <c r="R26" s="89"/>
      <c r="S26" s="167">
        <f>IF(T25="","",T25*1.2)</f>
        <v>387.29726492395599</v>
      </c>
      <c r="T26" s="167"/>
      <c r="U26" s="89"/>
      <c r="V26" s="89">
        <f>IF(V25&gt;0,V25*20,"")</f>
        <v>158.4</v>
      </c>
      <c r="W26" s="89">
        <f>IF(W25="","",(W25*10)*AJ25)</f>
        <v>118.69943952761984</v>
      </c>
      <c r="X26" s="95">
        <f>IF(ROUNDUP(X25,1)&gt;0,IF((80+(8-ROUNDUP(X25,1))*40)&lt;0,0,80+(8-ROUNDUP(X25,1))*40),"")</f>
        <v>136</v>
      </c>
      <c r="Y26" s="96">
        <f>IF(SUM(V26,W26,X26)&gt;0,SUM(V26,W26,X26),"")</f>
        <v>413.09943952761984</v>
      </c>
      <c r="Z26" s="97">
        <f>IF(OR(S26="",V26="",W26="",X26=""),"",SUM(S26,V26,W26,X26))</f>
        <v>800.39670445157583</v>
      </c>
      <c r="AA26" s="97"/>
      <c r="AB26" s="98"/>
      <c r="AC26" s="63"/>
      <c r="AD26" s="1"/>
      <c r="AE26" s="64"/>
      <c r="AF26" s="34"/>
      <c r="AH26" s="36"/>
      <c r="AI26" s="36"/>
      <c r="AJ26" s="80"/>
    </row>
    <row r="27" spans="2:36" s="8" customFormat="1" ht="20" customHeight="1" x14ac:dyDescent="0.25">
      <c r="B27" s="118"/>
      <c r="C27" s="122"/>
      <c r="D27" s="102"/>
      <c r="E27" s="123"/>
      <c r="F27" s="124"/>
      <c r="G27" s="125"/>
      <c r="H27" s="101"/>
      <c r="I27" s="107"/>
      <c r="J27" s="107"/>
      <c r="K27" s="126"/>
      <c r="L27" s="127"/>
      <c r="M27" s="127"/>
      <c r="N27" s="127"/>
      <c r="O27" s="128"/>
      <c r="P27" s="128"/>
      <c r="Q27" s="110" t="str">
        <f>IF(MAX(K27:M27)&gt;0,IF(MAX(K27:M27)&lt;0,0,TRUNC(MAX(K27:M27)/1)*1),"")</f>
        <v/>
      </c>
      <c r="R27" s="111" t="str">
        <f>IF(MAX(N27:P27)&gt;0,IF(MAX(N27:P27)&lt;0,0,TRUNC(MAX(N27:P27)/1)*1),"")</f>
        <v/>
      </c>
      <c r="S27" s="121" t="str">
        <f>IF(Q27="","",IF(R27="","",IF(SUM(Q27:R27)=0,"",SUM(Q27:R27))))</f>
        <v/>
      </c>
      <c r="T27" s="112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3" t="str">
        <f>IF(AF27=1,T27*AI27,"")</f>
        <v/>
      </c>
      <c r="V27" s="129"/>
      <c r="W27" s="129"/>
      <c r="X27" s="130"/>
      <c r="Y27" s="115"/>
      <c r="Z27" s="116"/>
      <c r="AA27" s="116"/>
      <c r="AB27" s="117"/>
      <c r="AC27" s="63">
        <f>U5</f>
        <v>46162</v>
      </c>
      <c r="AD27" s="66" t="b">
        <f>IF(ISNUMBER(FIND("M",E27)),"m",IF(ISNUMBER(FIND("K",E27)),"k"))</f>
        <v>0</v>
      </c>
      <c r="AE27" s="76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0" t="str">
        <f>IF(D27="","",IF(D27&gt;193.609,1,IF(D27&lt;32,10^(0.722762521*LOG10(32/193.609)^2),10^(0.722762521*LOG10(D27/193.609)^2))))</f>
        <v/>
      </c>
    </row>
    <row r="28" spans="2:36" s="8" customFormat="1" ht="20" customHeight="1" x14ac:dyDescent="0.3">
      <c r="B28" s="99"/>
      <c r="C28" s="135"/>
      <c r="D28" s="89"/>
      <c r="E28" s="90"/>
      <c r="F28" s="90"/>
      <c r="G28" s="136"/>
      <c r="H28" s="91"/>
      <c r="I28" s="93"/>
      <c r="J28" s="93"/>
      <c r="K28" s="168"/>
      <c r="L28" s="168"/>
      <c r="M28" s="168"/>
      <c r="N28" s="168"/>
      <c r="O28" s="168"/>
      <c r="P28" s="168"/>
      <c r="Q28" s="94"/>
      <c r="R28" s="89"/>
      <c r="S28" s="167" t="str">
        <f>IF(T27="","",T27*1.2)</f>
        <v/>
      </c>
      <c r="T28" s="167"/>
      <c r="U28" s="89"/>
      <c r="V28" s="89" t="str">
        <f>IF(V27&gt;0,V27*20,"")</f>
        <v/>
      </c>
      <c r="W28" s="89" t="str">
        <f>IF(W27="","",(W27*10)*AJ27)</f>
        <v/>
      </c>
      <c r="X28" s="95" t="str">
        <f>IF(ROUNDUP(X27,1)&gt;0,IF((80+(8-ROUNDUP(X27,1))*40)&lt;0,0,80+(8-ROUNDUP(X27,1))*40),"")</f>
        <v/>
      </c>
      <c r="Y28" s="96" t="str">
        <f>IF(SUM(V28,W28,X28)&gt;0,SUM(V28,W28,X28),"")</f>
        <v/>
      </c>
      <c r="Z28" s="97" t="str">
        <f>IF(OR(S28="",V28="",W28="",X28=""),"",SUM(S28,V28,W28,X28))</f>
        <v/>
      </c>
      <c r="AA28" s="97"/>
      <c r="AB28" s="98"/>
      <c r="AC28" s="63"/>
      <c r="AD28" s="1"/>
      <c r="AE28" s="64"/>
      <c r="AF28" s="34"/>
      <c r="AH28" s="36"/>
      <c r="AI28" s="36"/>
      <c r="AJ28" s="80"/>
    </row>
    <row r="29" spans="2:36" s="8" customFormat="1" ht="20" customHeight="1" x14ac:dyDescent="0.25">
      <c r="B29" s="118"/>
      <c r="C29" s="131"/>
      <c r="D29" s="81"/>
      <c r="E29" s="82"/>
      <c r="F29" s="132"/>
      <c r="G29" s="84"/>
      <c r="H29" s="85"/>
      <c r="I29" s="86"/>
      <c r="J29" s="87"/>
      <c r="K29" s="126"/>
      <c r="L29" s="127"/>
      <c r="M29" s="127"/>
      <c r="N29" s="127"/>
      <c r="O29" s="128"/>
      <c r="P29" s="128"/>
      <c r="Q29" s="110" t="str">
        <f>IF(MAX(K29:M29)&gt;0,IF(MAX(K29:M29)&lt;0,0,TRUNC(MAX(K29:M29)/1)*1),"")</f>
        <v/>
      </c>
      <c r="R29" s="111" t="str">
        <f>IF(MAX(N29:P29)&gt;0,IF(MAX(N29:P29)&lt;0,0,TRUNC(MAX(N29:P29)/1)*1),"")</f>
        <v/>
      </c>
      <c r="S29" s="121" t="str">
        <f>IF(Q29="","",IF(R29="","",IF(SUM(Q29:R29)=0,"",SUM(Q29:R29))))</f>
        <v/>
      </c>
      <c r="T29" s="112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3" t="str">
        <f>IF(AF29=1,T29*AI29,"")</f>
        <v/>
      </c>
      <c r="V29" s="114"/>
      <c r="W29" s="114"/>
      <c r="X29" s="114"/>
      <c r="Y29" s="115"/>
      <c r="Z29" s="116"/>
      <c r="AA29" s="116"/>
      <c r="AB29" s="117"/>
      <c r="AC29" s="63">
        <f>U5</f>
        <v>46162</v>
      </c>
      <c r="AD29" s="66" t="b">
        <f>IF(ISNUMBER(FIND("M",E29)),"m",IF(ISNUMBER(FIND("K",E29)),"k"))</f>
        <v>0</v>
      </c>
      <c r="AE29" s="76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0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99"/>
      <c r="C30" s="137"/>
      <c r="D30" s="138"/>
      <c r="E30" s="139"/>
      <c r="F30" s="140"/>
      <c r="G30" s="141"/>
      <c r="H30" s="142"/>
      <c r="I30" s="143"/>
      <c r="J30" s="143"/>
      <c r="K30" s="168"/>
      <c r="L30" s="168"/>
      <c r="M30" s="168"/>
      <c r="N30" s="168"/>
      <c r="O30" s="168"/>
      <c r="P30" s="168"/>
      <c r="Q30" s="94"/>
      <c r="R30" s="89"/>
      <c r="S30" s="167" t="str">
        <f>IF(T29="","",T29*1.2)</f>
        <v/>
      </c>
      <c r="T30" s="167"/>
      <c r="U30" s="89"/>
      <c r="V30" s="89" t="str">
        <f>IF(V29&gt;0,V29*20,"")</f>
        <v/>
      </c>
      <c r="W30" s="89" t="str">
        <f>IF(W29="","",(W29*10)*AJ29)</f>
        <v/>
      </c>
      <c r="X30" s="95" t="str">
        <f>IF(ROUNDUP(X29,1)&gt;0,IF((80+(8-ROUNDUP(X29,1))*40)&lt;0,0,80+(8-ROUNDUP(X29,1))*40),"")</f>
        <v/>
      </c>
      <c r="Y30" s="96" t="str">
        <f>IF(SUM(V30,W30,X30)&gt;0,SUM(V30,W30,X30),"")</f>
        <v/>
      </c>
      <c r="Z30" s="97" t="str">
        <f>IF(OR(S30="",V30="",W30="",X30=""),"",SUM(S30,V30,W30,X30))</f>
        <v/>
      </c>
      <c r="AA30" s="97"/>
      <c r="AB30" s="98"/>
      <c r="AC30" s="63"/>
      <c r="AD30" s="1"/>
      <c r="AE30" s="64"/>
      <c r="AF30" s="34"/>
      <c r="AH30" s="36"/>
      <c r="AI30" s="36"/>
      <c r="AJ30" s="80"/>
    </row>
    <row r="31" spans="2:36" s="8" customFormat="1" ht="20" customHeight="1" x14ac:dyDescent="0.25">
      <c r="B31" s="118"/>
      <c r="C31" s="131"/>
      <c r="D31" s="81"/>
      <c r="E31" s="82"/>
      <c r="F31" s="83"/>
      <c r="G31" s="84"/>
      <c r="H31" s="85"/>
      <c r="I31" s="86"/>
      <c r="J31" s="87"/>
      <c r="K31" s="126"/>
      <c r="L31" s="127"/>
      <c r="M31" s="127"/>
      <c r="N31" s="127"/>
      <c r="O31" s="128"/>
      <c r="P31" s="128"/>
      <c r="Q31" s="110" t="str">
        <f>IF(MAX(K31:M31)&gt;0,IF(MAX(K31:M31)&lt;0,0,TRUNC(MAX(K31:M31)/1)*1),"")</f>
        <v/>
      </c>
      <c r="R31" s="111" t="str">
        <f>IF(MAX(N31:P31)&gt;0,IF(MAX(N31:P31)&lt;0,0,TRUNC(MAX(N31:P31)/1)*1),"")</f>
        <v/>
      </c>
      <c r="S31" s="121" t="str">
        <f>IF(Q31="","",IF(R31="","",IF(SUM(Q31:R31)=0,"",SUM(Q31:R31))))</f>
        <v/>
      </c>
      <c r="T31" s="112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3" t="str">
        <f>IF(AF31=1,T31*AI31,"")</f>
        <v/>
      </c>
      <c r="V31" s="129"/>
      <c r="W31" s="129"/>
      <c r="X31" s="130"/>
      <c r="Y31" s="115"/>
      <c r="Z31" s="116"/>
      <c r="AA31" s="116"/>
      <c r="AB31" s="117"/>
      <c r="AC31" s="63">
        <f>U5</f>
        <v>46162</v>
      </c>
      <c r="AD31" s="66" t="b">
        <f>IF(ISNUMBER(FIND("M",E31)),"m",IF(ISNUMBER(FIND("K",E31)),"k"))</f>
        <v>0</v>
      </c>
      <c r="AE31" s="76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0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99"/>
      <c r="C32" s="137"/>
      <c r="D32" s="138"/>
      <c r="E32" s="139"/>
      <c r="F32" s="140"/>
      <c r="G32" s="141"/>
      <c r="H32" s="142"/>
      <c r="I32" s="143"/>
      <c r="J32" s="143"/>
      <c r="K32" s="168"/>
      <c r="L32" s="168"/>
      <c r="M32" s="168"/>
      <c r="N32" s="168"/>
      <c r="O32" s="168"/>
      <c r="P32" s="168"/>
      <c r="Q32" s="94"/>
      <c r="R32" s="89"/>
      <c r="S32" s="167" t="str">
        <f>IF(T31="","",T31*1.2)</f>
        <v/>
      </c>
      <c r="T32" s="167"/>
      <c r="U32" s="89"/>
      <c r="V32" s="89" t="str">
        <f>IF(V31&gt;0,V31*20,"")</f>
        <v/>
      </c>
      <c r="W32" s="89" t="str">
        <f>IF(W31="","",(W31*10)*AJ31)</f>
        <v/>
      </c>
      <c r="X32" s="95" t="str">
        <f>IF(ROUNDUP(X31,1)&gt;0,IF((80+(8-ROUNDUP(X31,1))*40)&lt;0,0,80+(8-ROUNDUP(X31,1))*40),"")</f>
        <v/>
      </c>
      <c r="Y32" s="96" t="str">
        <f>IF(SUM(V32,W32,X32)&gt;0,SUM(V32,W32,X32),"")</f>
        <v/>
      </c>
      <c r="Z32" s="97" t="str">
        <f>IF(OR(S32="",V32="",W32="",X32=""),"",SUM(S32,V32,W32,X32))</f>
        <v/>
      </c>
      <c r="AA32" s="97"/>
      <c r="AB32" s="98"/>
      <c r="AC32" s="63"/>
      <c r="AD32" s="1"/>
      <c r="AE32" s="64"/>
      <c r="AF32" s="34"/>
      <c r="AH32" s="36"/>
      <c r="AI32" s="36"/>
      <c r="AJ32" s="80"/>
    </row>
    <row r="33" spans="2:35" s="6" customFormat="1" ht="19" customHeight="1" x14ac:dyDescent="0.3">
      <c r="D33" s="73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3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171" t="s">
        <v>34</v>
      </c>
      <c r="C35" s="172"/>
      <c r="D35" s="74" t="s">
        <v>33</v>
      </c>
      <c r="E35" s="171" t="s">
        <v>4</v>
      </c>
      <c r="F35" s="177"/>
      <c r="G35" s="177"/>
      <c r="H35" s="172"/>
      <c r="I35" s="50" t="s">
        <v>42</v>
      </c>
      <c r="J35" s="21"/>
      <c r="K35" s="171" t="s">
        <v>34</v>
      </c>
      <c r="L35" s="177"/>
      <c r="M35" s="172"/>
      <c r="N35" s="51" t="s">
        <v>33</v>
      </c>
      <c r="O35" s="186" t="s">
        <v>4</v>
      </c>
      <c r="P35" s="187"/>
      <c r="Q35" s="187"/>
      <c r="R35" s="188"/>
      <c r="S35" s="186" t="s">
        <v>42</v>
      </c>
      <c r="T35" s="188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173" t="s">
        <v>40</v>
      </c>
      <c r="C36" s="174"/>
      <c r="D36" s="162">
        <v>1973001</v>
      </c>
      <c r="E36" s="178" t="s">
        <v>118</v>
      </c>
      <c r="F36" s="179"/>
      <c r="G36" s="179"/>
      <c r="H36" s="174"/>
      <c r="I36" s="49" t="s">
        <v>65</v>
      </c>
      <c r="J36" s="4"/>
      <c r="K36" s="173" t="s">
        <v>35</v>
      </c>
      <c r="L36" s="179"/>
      <c r="M36" s="174"/>
      <c r="N36" s="165">
        <v>1970006</v>
      </c>
      <c r="O36" s="189" t="s">
        <v>122</v>
      </c>
      <c r="P36" s="190"/>
      <c r="Q36" s="190"/>
      <c r="R36" s="191"/>
      <c r="S36" s="189" t="s">
        <v>74</v>
      </c>
      <c r="T36" s="218"/>
      <c r="AF36" s="1"/>
      <c r="AH36" s="35"/>
      <c r="AI36" s="35"/>
    </row>
    <row r="37" spans="2:35" s="5" customFormat="1" ht="21" customHeight="1" x14ac:dyDescent="0.3">
      <c r="B37" s="175" t="s">
        <v>36</v>
      </c>
      <c r="C37" s="176"/>
      <c r="D37" s="163">
        <v>1961001</v>
      </c>
      <c r="E37" s="180" t="s">
        <v>125</v>
      </c>
      <c r="F37" s="181"/>
      <c r="G37" s="181"/>
      <c r="H37" s="176"/>
      <c r="I37" s="47" t="s">
        <v>65</v>
      </c>
      <c r="J37" s="4"/>
      <c r="K37" s="175" t="s">
        <v>38</v>
      </c>
      <c r="L37" s="181"/>
      <c r="M37" s="176"/>
      <c r="N37" s="163">
        <v>2004001</v>
      </c>
      <c r="O37" s="169" t="s">
        <v>120</v>
      </c>
      <c r="P37" s="192"/>
      <c r="Q37" s="192"/>
      <c r="R37" s="193"/>
      <c r="S37" s="169" t="s">
        <v>74</v>
      </c>
      <c r="T37" s="170"/>
      <c r="AH37" s="35"/>
      <c r="AI37" s="35"/>
    </row>
    <row r="38" spans="2:35" s="5" customFormat="1" ht="19" customHeight="1" x14ac:dyDescent="0.3">
      <c r="B38" s="175" t="s">
        <v>36</v>
      </c>
      <c r="C38" s="176"/>
      <c r="D38" s="163">
        <v>1967001</v>
      </c>
      <c r="E38" s="180" t="s">
        <v>124</v>
      </c>
      <c r="F38" s="181"/>
      <c r="G38" s="181"/>
      <c r="H38" s="176"/>
      <c r="I38" s="47" t="s">
        <v>65</v>
      </c>
      <c r="J38" s="4"/>
      <c r="K38" s="175" t="s">
        <v>37</v>
      </c>
      <c r="L38" s="181"/>
      <c r="M38" s="176"/>
      <c r="N38" s="163"/>
      <c r="O38" s="169"/>
      <c r="P38" s="192"/>
      <c r="Q38" s="192"/>
      <c r="R38" s="193"/>
      <c r="S38" s="169"/>
      <c r="T38" s="170"/>
      <c r="V38" s="5" t="s">
        <v>53</v>
      </c>
      <c r="AH38" s="35"/>
      <c r="AI38" s="35"/>
    </row>
    <row r="39" spans="2:35" s="5" customFormat="1" ht="21" customHeight="1" x14ac:dyDescent="0.3">
      <c r="B39" s="175" t="s">
        <v>36</v>
      </c>
      <c r="C39" s="176"/>
      <c r="D39" s="163">
        <v>1971003</v>
      </c>
      <c r="E39" s="180" t="s">
        <v>123</v>
      </c>
      <c r="F39" s="181"/>
      <c r="G39" s="181"/>
      <c r="H39" s="176"/>
      <c r="I39" s="47" t="s">
        <v>65</v>
      </c>
      <c r="J39" s="4"/>
      <c r="K39" s="175" t="s">
        <v>55</v>
      </c>
      <c r="L39" s="181"/>
      <c r="M39" s="176"/>
      <c r="N39" s="163">
        <v>1973001</v>
      </c>
      <c r="O39" s="169" t="s">
        <v>118</v>
      </c>
      <c r="P39" s="192"/>
      <c r="Q39" s="192"/>
      <c r="R39" s="193"/>
      <c r="S39" s="169" t="s">
        <v>65</v>
      </c>
      <c r="T39" s="170"/>
      <c r="AD39" s="5" t="s">
        <v>13</v>
      </c>
      <c r="AH39" s="35"/>
      <c r="AI39" s="35"/>
    </row>
    <row r="40" spans="2:35" s="5" customFormat="1" ht="20" customHeight="1" x14ac:dyDescent="0.3">
      <c r="B40" s="175" t="s">
        <v>36</v>
      </c>
      <c r="C40" s="176"/>
      <c r="D40" s="163"/>
      <c r="E40" s="180"/>
      <c r="F40" s="181"/>
      <c r="G40" s="181"/>
      <c r="H40" s="176"/>
      <c r="I40" s="47"/>
      <c r="J40" s="4"/>
      <c r="K40" s="175"/>
      <c r="L40" s="181"/>
      <c r="M40" s="176"/>
      <c r="N40" s="163"/>
      <c r="O40" s="169"/>
      <c r="P40" s="192"/>
      <c r="Q40" s="192"/>
      <c r="R40" s="193"/>
      <c r="S40" s="169"/>
      <c r="T40" s="170"/>
      <c r="AH40" s="35"/>
      <c r="AI40" s="35"/>
    </row>
    <row r="41" spans="2:35" ht="19" customHeight="1" x14ac:dyDescent="0.3">
      <c r="B41" s="175" t="s">
        <v>36</v>
      </c>
      <c r="C41" s="176"/>
      <c r="D41" s="163"/>
      <c r="E41" s="180"/>
      <c r="F41" s="181"/>
      <c r="G41" s="181"/>
      <c r="H41" s="176"/>
      <c r="I41" s="47"/>
      <c r="J41" s="3"/>
      <c r="K41" s="175"/>
      <c r="L41" s="181"/>
      <c r="M41" s="176"/>
      <c r="N41" s="163"/>
      <c r="O41" s="169"/>
      <c r="P41" s="192"/>
      <c r="Q41" s="192"/>
      <c r="R41" s="193"/>
      <c r="S41" s="169"/>
      <c r="T41" s="170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75" t="s">
        <v>39</v>
      </c>
      <c r="C42" s="176"/>
      <c r="D42" s="163">
        <v>1977015</v>
      </c>
      <c r="E42" s="180" t="s">
        <v>119</v>
      </c>
      <c r="F42" s="181"/>
      <c r="G42" s="181"/>
      <c r="H42" s="176"/>
      <c r="I42" s="47" t="s">
        <v>65</v>
      </c>
      <c r="J42" s="3"/>
      <c r="K42" s="175"/>
      <c r="L42" s="181"/>
      <c r="M42" s="176"/>
      <c r="N42" s="163"/>
      <c r="O42" s="169"/>
      <c r="P42" s="192"/>
      <c r="Q42" s="192"/>
      <c r="R42" s="193"/>
      <c r="S42" s="169"/>
      <c r="T42" s="170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83"/>
      <c r="C43" s="185"/>
      <c r="D43" s="164"/>
      <c r="E43" s="214"/>
      <c r="F43" s="184"/>
      <c r="G43" s="184"/>
      <c r="H43" s="185"/>
      <c r="I43" s="48"/>
      <c r="J43" s="3"/>
      <c r="K43" s="183"/>
      <c r="L43" s="184"/>
      <c r="M43" s="185"/>
      <c r="N43" s="164"/>
      <c r="O43" s="209"/>
      <c r="P43" s="210"/>
      <c r="Q43" s="210"/>
      <c r="R43" s="211"/>
      <c r="S43" s="209"/>
      <c r="T43" s="212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216"/>
      <c r="C44" s="216"/>
      <c r="D44" s="182"/>
      <c r="E44" s="182"/>
      <c r="F44" s="53"/>
      <c r="G44" s="182"/>
      <c r="H44" s="182"/>
      <c r="I44" s="182"/>
      <c r="J44" s="3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206" t="s">
        <v>41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215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1"/>
      <c r="E47" s="46"/>
      <c r="F47" s="46"/>
      <c r="G47" s="71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75"/>
      <c r="E48" s="13"/>
      <c r="F48" s="13"/>
      <c r="G48" s="72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213"/>
      <c r="F50" s="213"/>
      <c r="G50" s="213"/>
    </row>
  </sheetData>
  <mergeCells count="102"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</mergeCells>
  <conditionalFormatting sqref="K27">
    <cfRule type="cellIs" dxfId="29" priority="23" stopIfTrue="1" operator="between">
      <formula>1</formula>
      <formula>300</formula>
    </cfRule>
    <cfRule type="cellIs" dxfId="28" priority="24" stopIfTrue="1" operator="lessThanOrEqual">
      <formula>0</formula>
    </cfRule>
  </conditionalFormatting>
  <conditionalFormatting sqref="K29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3" stopIfTrue="1" operator="between">
      <formula>1</formula>
      <formula>300</formula>
    </cfRule>
    <cfRule type="cellIs" dxfId="22" priority="4" stopIfTrue="1" operator="lessThanOrEqual">
      <formula>0</formula>
    </cfRule>
  </conditionalFormatting>
  <conditionalFormatting sqref="K11:P11">
    <cfRule type="cellIs" dxfId="21" priority="1" stopIfTrue="1" operator="between">
      <formula>1</formula>
      <formula>300</formula>
    </cfRule>
    <cfRule type="cellIs" dxfId="20" priority="2" stopIfTrue="1" operator="lessThanOrEqual">
      <formula>0</formula>
    </cfRule>
  </conditionalFormatting>
  <conditionalFormatting sqref="K13:P13">
    <cfRule type="cellIs" dxfId="19" priority="11" stopIfTrue="1" operator="between">
      <formula>1</formula>
      <formula>300</formula>
    </cfRule>
    <cfRule type="cellIs" dxfId="18" priority="12" stopIfTrue="1" operator="lessThanOrEqual">
      <formula>0</formula>
    </cfRule>
  </conditionalFormatting>
  <conditionalFormatting sqref="K15:P15">
    <cfRule type="cellIs" dxfId="17" priority="13" stopIfTrue="1" operator="between">
      <formula>1</formula>
      <formula>300</formula>
    </cfRule>
    <cfRule type="cellIs" dxfId="16" priority="14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5" stopIfTrue="1" operator="between">
      <formula>1</formula>
      <formula>300</formula>
    </cfRule>
    <cfRule type="cellIs" dxfId="12" priority="6" stopIfTrue="1" operator="lessThanOrEqual">
      <formula>0</formula>
    </cfRule>
  </conditionalFormatting>
  <conditionalFormatting sqref="K21:P21">
    <cfRule type="cellIs" dxfId="11" priority="7" stopIfTrue="1" operator="between">
      <formula>1</formula>
      <formula>300</formula>
    </cfRule>
    <cfRule type="cellIs" dxfId="10" priority="8" stopIfTrue="1" operator="lessThanOrEqual">
      <formula>0</formula>
    </cfRule>
  </conditionalFormatting>
  <conditionalFormatting sqref="K23:P23">
    <cfRule type="cellIs" dxfId="9" priority="9" stopIfTrue="1" operator="between">
      <formula>1</formula>
      <formula>300</formula>
    </cfRule>
    <cfRule type="cellIs" dxfId="8" priority="10" stopIfTrue="1" operator="lessThanOrEqual">
      <formula>0</formula>
    </cfRule>
  </conditionalFormatting>
  <conditionalFormatting sqref="K25:P25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F31 F9 F13 F15 F17 F19 F21 F23 F25 F27 F29 F11" xr:uid="{F6735279-37AF-D44F-93DD-5E83FA29100D}">
      <formula1>"11-12,13-14,15-16,17-18,19-23,24-34,+35"</formula1>
    </dataValidation>
    <dataValidation type="list" allowBlank="1" showInputMessage="1" showErrorMessage="1" prompt="Feil_i_kat. 5-kamp - Feil verdi i kategori 5-kamp" sqref="G12" xr:uid="{7839B8D6-76D1-E641-A81C-D6334BDDBD93}">
      <formula1>"11-12,13-14,15-16,17-18,19-23,24-34,+35,35+"</formula1>
    </dataValidation>
    <dataValidation type="list" allowBlank="1" showInputMessage="1" showErrorMessage="1" sqref="E9 F12 E13 E15 E17 E19 E21 E23 E25 E27 E29 E31 E11" xr:uid="{479FCC10-5AD8-2F47-8786-7FAE4FF68B51}">
      <formula1>"UM,JM,SM,UK,JK,SK,M35,M40,M45,M50,M55,M60,M65,M70,M75,M80,M85,M90,K35,K40,K45,K50,K55,K60,K65,K70,K75,K80,K85,K90"</formula1>
    </dataValidation>
    <dataValidation type="list" allowBlank="1" showInputMessage="1" showErrorMessage="1" sqref="C31 C9 C13 C15 C17 C19 C21 C23 C25 C27 C29 C11" xr:uid="{B55A0400-39D5-8B40-BF58-800D722E813A}">
      <formula1>"44,48,53,56,58,60,63,65,69,71,77,'+77,79,86,'+86,88,94,'+94,110,'+110"</formula1>
    </dataValidation>
    <dataValidation type="list" allowBlank="1" showInputMessage="1" showErrorMessage="1" sqref="D5:I5" xr:uid="{B879197A-D1BB-E84D-A64B-2821BC899F99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F0A9B325-1E23-A740-A6FE-F7AB0CF7520C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topLeftCell="A42" workbookViewId="0">
      <selection activeCell="C54" sqref="C54"/>
    </sheetView>
  </sheetViews>
  <sheetFormatPr baseColWidth="10" defaultColWidth="9.1796875" defaultRowHeight="13" x14ac:dyDescent="0.3"/>
  <cols>
    <col min="1" max="1" width="11.36328125" customWidth="1"/>
    <col min="2" max="2" width="11.6328125" style="23" customWidth="1"/>
    <col min="3" max="3" width="12.36328125" bestFit="1" customWidth="1"/>
  </cols>
  <sheetData>
    <row r="1" spans="1:3" x14ac:dyDescent="0.3">
      <c r="A1" s="219" t="s">
        <v>24</v>
      </c>
      <c r="B1" s="219"/>
      <c r="C1" s="219"/>
    </row>
    <row r="2" spans="1:3" x14ac:dyDescent="0.3">
      <c r="A2" s="28" t="s">
        <v>22</v>
      </c>
      <c r="B2" s="27" t="s">
        <v>25</v>
      </c>
      <c r="C2" t="s">
        <v>26</v>
      </c>
    </row>
    <row r="3" spans="1:3" x14ac:dyDescent="0.3">
      <c r="A3" s="29">
        <v>30</v>
      </c>
      <c r="B3" s="27">
        <v>1</v>
      </c>
      <c r="C3" s="28">
        <v>1</v>
      </c>
    </row>
    <row r="4" spans="1:3" x14ac:dyDescent="0.3">
      <c r="A4" s="29">
        <v>31</v>
      </c>
      <c r="B4" s="27">
        <v>1.016</v>
      </c>
      <c r="C4" s="27">
        <v>1.016</v>
      </c>
    </row>
    <row r="5" spans="1:3" x14ac:dyDescent="0.3">
      <c r="A5" s="29">
        <v>32</v>
      </c>
      <c r="B5" s="27">
        <v>1.0309999999999999</v>
      </c>
      <c r="C5" s="27">
        <v>1.0169999999999999</v>
      </c>
    </row>
    <row r="6" spans="1:3" x14ac:dyDescent="0.3">
      <c r="A6" s="29">
        <v>33</v>
      </c>
      <c r="B6" s="27">
        <v>1.046</v>
      </c>
      <c r="C6" s="27">
        <v>1.046</v>
      </c>
    </row>
    <row r="7" spans="1:3" x14ac:dyDescent="0.3">
      <c r="A7" s="29">
        <v>34</v>
      </c>
      <c r="B7" s="27">
        <v>1.0589999999999999</v>
      </c>
      <c r="C7" s="27">
        <v>1.0589999999999999</v>
      </c>
    </row>
    <row r="8" spans="1:3" x14ac:dyDescent="0.3">
      <c r="A8" s="29">
        <v>35</v>
      </c>
      <c r="B8" s="27">
        <v>1.0720000000000001</v>
      </c>
      <c r="C8" s="27">
        <v>1.0720000000000001</v>
      </c>
    </row>
    <row r="9" spans="1:3" x14ac:dyDescent="0.3">
      <c r="A9" s="29">
        <v>36</v>
      </c>
      <c r="B9" s="27">
        <v>1.083</v>
      </c>
      <c r="C9" s="27">
        <v>1.0840000000000001</v>
      </c>
    </row>
    <row r="10" spans="1:3" x14ac:dyDescent="0.3">
      <c r="A10" s="29">
        <v>37</v>
      </c>
      <c r="B10" s="27">
        <v>1.0960000000000001</v>
      </c>
      <c r="C10" s="27">
        <v>1.097</v>
      </c>
    </row>
    <row r="11" spans="1:3" x14ac:dyDescent="0.3">
      <c r="A11" s="29">
        <v>38</v>
      </c>
      <c r="B11" s="27">
        <v>1.109</v>
      </c>
      <c r="C11" s="27">
        <v>1.1100000000000001</v>
      </c>
    </row>
    <row r="12" spans="1:3" x14ac:dyDescent="0.3">
      <c r="A12" s="29">
        <v>39</v>
      </c>
      <c r="B12" s="27">
        <v>1.1220000000000001</v>
      </c>
      <c r="C12" s="27">
        <v>1.1240000000000001</v>
      </c>
    </row>
    <row r="13" spans="1:3" x14ac:dyDescent="0.3">
      <c r="A13" s="29">
        <v>40</v>
      </c>
      <c r="B13" s="27">
        <v>1.135</v>
      </c>
      <c r="C13" s="27">
        <v>1.1379999999999999</v>
      </c>
    </row>
    <row r="14" spans="1:3" x14ac:dyDescent="0.3">
      <c r="A14" s="29">
        <v>41</v>
      </c>
      <c r="B14" s="27">
        <v>1.149</v>
      </c>
      <c r="C14" s="27">
        <v>1.153</v>
      </c>
    </row>
    <row r="15" spans="1:3" x14ac:dyDescent="0.3">
      <c r="A15" s="29">
        <v>42</v>
      </c>
      <c r="B15" s="27">
        <v>1.1619999999999999</v>
      </c>
      <c r="C15" s="27">
        <v>1.17</v>
      </c>
    </row>
    <row r="16" spans="1:3" x14ac:dyDescent="0.3">
      <c r="A16" s="29">
        <v>43</v>
      </c>
      <c r="B16" s="27">
        <v>1.1759999999999999</v>
      </c>
      <c r="C16" s="27">
        <v>1.1870000000000001</v>
      </c>
    </row>
    <row r="17" spans="1:3" x14ac:dyDescent="0.3">
      <c r="A17" s="29">
        <v>44</v>
      </c>
      <c r="B17" s="27">
        <v>1.1890000000000001</v>
      </c>
      <c r="C17" s="27">
        <v>1.2050000000000001</v>
      </c>
    </row>
    <row r="18" spans="1:3" x14ac:dyDescent="0.3">
      <c r="A18" s="29">
        <v>45</v>
      </c>
      <c r="B18" s="27">
        <v>1.2030000000000001</v>
      </c>
      <c r="C18" s="27">
        <v>1.2230000000000001</v>
      </c>
    </row>
    <row r="19" spans="1:3" x14ac:dyDescent="0.3">
      <c r="A19" s="29">
        <v>46</v>
      </c>
      <c r="B19" s="27">
        <v>1.218</v>
      </c>
      <c r="C19" s="27">
        <v>1.244</v>
      </c>
    </row>
    <row r="20" spans="1:3" x14ac:dyDescent="0.3">
      <c r="A20" s="29">
        <v>47</v>
      </c>
      <c r="B20" s="27">
        <v>1.2330000000000001</v>
      </c>
      <c r="C20" s="27">
        <v>1.2649999999999999</v>
      </c>
    </row>
    <row r="21" spans="1:3" x14ac:dyDescent="0.3">
      <c r="A21" s="29">
        <v>48</v>
      </c>
      <c r="B21" s="27">
        <v>1.248</v>
      </c>
      <c r="C21" s="27">
        <v>1.288</v>
      </c>
    </row>
    <row r="22" spans="1:3" x14ac:dyDescent="0.3">
      <c r="A22" s="29">
        <v>49</v>
      </c>
      <c r="B22" s="27">
        <v>1.2629999999999999</v>
      </c>
      <c r="C22" s="27">
        <v>1.3129999999999999</v>
      </c>
    </row>
    <row r="23" spans="1:3" x14ac:dyDescent="0.3">
      <c r="A23" s="29">
        <v>50</v>
      </c>
      <c r="B23" s="27">
        <v>1.2789999999999999</v>
      </c>
      <c r="C23" s="27">
        <v>1.34</v>
      </c>
    </row>
    <row r="24" spans="1:3" x14ac:dyDescent="0.3">
      <c r="A24" s="29">
        <v>51</v>
      </c>
      <c r="B24" s="27">
        <v>1.2969999999999999</v>
      </c>
      <c r="C24" s="27">
        <v>1.369</v>
      </c>
    </row>
    <row r="25" spans="1:3" x14ac:dyDescent="0.3">
      <c r="A25" s="29">
        <v>52</v>
      </c>
      <c r="B25" s="27">
        <v>1.3160000000000001</v>
      </c>
      <c r="C25" s="27">
        <v>1.401</v>
      </c>
    </row>
    <row r="26" spans="1:3" x14ac:dyDescent="0.3">
      <c r="A26" s="29">
        <v>53</v>
      </c>
      <c r="B26" s="27">
        <v>1.3380000000000001</v>
      </c>
      <c r="C26" s="27">
        <v>1.4350000000000001</v>
      </c>
    </row>
    <row r="27" spans="1:3" x14ac:dyDescent="0.3">
      <c r="A27" s="29">
        <v>54</v>
      </c>
      <c r="B27" s="27">
        <v>1.361</v>
      </c>
      <c r="C27" s="27">
        <v>1.47</v>
      </c>
    </row>
    <row r="28" spans="1:3" x14ac:dyDescent="0.3">
      <c r="A28" s="29">
        <v>55</v>
      </c>
      <c r="B28" s="27">
        <v>1.385</v>
      </c>
      <c r="C28" s="27">
        <v>1.5069999999999999</v>
      </c>
    </row>
    <row r="29" spans="1:3" ht="14" x14ac:dyDescent="0.3">
      <c r="A29" s="29">
        <v>56</v>
      </c>
      <c r="B29" s="27">
        <v>1.411</v>
      </c>
      <c r="C29" s="31">
        <v>1.5449999999999999</v>
      </c>
    </row>
    <row r="30" spans="1:3" ht="14" x14ac:dyDescent="0.3">
      <c r="A30" s="29">
        <v>57</v>
      </c>
      <c r="B30" s="27">
        <v>1.4370000000000001</v>
      </c>
      <c r="C30" s="30">
        <v>1.585</v>
      </c>
    </row>
    <row r="31" spans="1:3" ht="14" x14ac:dyDescent="0.3">
      <c r="A31" s="29">
        <v>58</v>
      </c>
      <c r="B31" s="27">
        <v>1.462</v>
      </c>
      <c r="C31" s="31">
        <v>1.625</v>
      </c>
    </row>
    <row r="32" spans="1:3" ht="14" x14ac:dyDescent="0.3">
      <c r="A32" s="29">
        <v>59</v>
      </c>
      <c r="B32" s="27">
        <v>1.488</v>
      </c>
      <c r="C32" s="30">
        <v>1.665</v>
      </c>
    </row>
    <row r="33" spans="1:3" ht="14" x14ac:dyDescent="0.3">
      <c r="A33" s="29">
        <v>60</v>
      </c>
      <c r="B33" s="27">
        <v>1.514</v>
      </c>
      <c r="C33" s="31">
        <v>1.7050000000000001</v>
      </c>
    </row>
    <row r="34" spans="1:3" ht="14" x14ac:dyDescent="0.3">
      <c r="A34" s="29">
        <v>61</v>
      </c>
      <c r="B34" s="27">
        <v>1.5409999999999999</v>
      </c>
      <c r="C34" s="30">
        <v>1.744</v>
      </c>
    </row>
    <row r="35" spans="1:3" ht="14" x14ac:dyDescent="0.3">
      <c r="A35" s="29">
        <v>62</v>
      </c>
      <c r="B35" s="27">
        <v>1.5680000000000001</v>
      </c>
      <c r="C35" s="31">
        <v>1.778</v>
      </c>
    </row>
    <row r="36" spans="1:3" ht="14" x14ac:dyDescent="0.3">
      <c r="A36" s="29">
        <v>63</v>
      </c>
      <c r="B36" s="27">
        <v>1.5980000000000001</v>
      </c>
      <c r="C36" s="30">
        <v>1.8080000000000001</v>
      </c>
    </row>
    <row r="37" spans="1:3" ht="14" x14ac:dyDescent="0.3">
      <c r="A37" s="29">
        <v>64</v>
      </c>
      <c r="B37" s="27">
        <v>1.629</v>
      </c>
      <c r="C37" s="31">
        <v>1.839</v>
      </c>
    </row>
    <row r="38" spans="1:3" ht="14" x14ac:dyDescent="0.3">
      <c r="A38" s="29">
        <v>65</v>
      </c>
      <c r="B38" s="27">
        <v>1.663</v>
      </c>
      <c r="C38" s="30">
        <v>1.873</v>
      </c>
    </row>
    <row r="39" spans="1:3" ht="14" x14ac:dyDescent="0.3">
      <c r="A39" s="29">
        <v>66</v>
      </c>
      <c r="B39" s="27">
        <v>1.6990000000000001</v>
      </c>
      <c r="C39" s="31">
        <v>1.909</v>
      </c>
    </row>
    <row r="40" spans="1:3" ht="14" x14ac:dyDescent="0.3">
      <c r="A40" s="29">
        <v>67</v>
      </c>
      <c r="B40" s="27">
        <v>1.738</v>
      </c>
      <c r="C40" s="30">
        <v>1.948</v>
      </c>
    </row>
    <row r="41" spans="1:3" ht="14" x14ac:dyDescent="0.3">
      <c r="A41" s="29">
        <v>68</v>
      </c>
      <c r="B41" s="27">
        <v>1.7789999999999999</v>
      </c>
      <c r="C41" s="31">
        <v>1.9890000000000001</v>
      </c>
    </row>
    <row r="42" spans="1:3" ht="14" x14ac:dyDescent="0.3">
      <c r="A42" s="29">
        <v>69</v>
      </c>
      <c r="B42" s="27">
        <v>1.823</v>
      </c>
      <c r="C42" s="30">
        <v>2.0329999999999999</v>
      </c>
    </row>
    <row r="43" spans="1:3" ht="14" x14ac:dyDescent="0.3">
      <c r="A43" s="29">
        <v>70</v>
      </c>
      <c r="B43" s="27">
        <v>1.867</v>
      </c>
      <c r="C43" s="31">
        <v>2.077</v>
      </c>
    </row>
    <row r="44" spans="1:3" ht="14" x14ac:dyDescent="0.3">
      <c r="A44" s="29">
        <v>71</v>
      </c>
      <c r="B44" s="27">
        <v>1.91</v>
      </c>
      <c r="C44" s="30">
        <v>2.12</v>
      </c>
    </row>
    <row r="45" spans="1:3" ht="14" x14ac:dyDescent="0.3">
      <c r="A45" s="29">
        <v>72</v>
      </c>
      <c r="B45" s="27">
        <v>1.9530000000000001</v>
      </c>
      <c r="C45" s="31">
        <v>2.1629999999999998</v>
      </c>
    </row>
    <row r="46" spans="1:3" ht="14" x14ac:dyDescent="0.3">
      <c r="A46" s="29">
        <v>73</v>
      </c>
      <c r="B46" s="27">
        <v>2.004</v>
      </c>
      <c r="C46" s="30">
        <v>2.214</v>
      </c>
    </row>
    <row r="47" spans="1:3" ht="14" x14ac:dyDescent="0.3">
      <c r="A47" s="29">
        <v>74</v>
      </c>
      <c r="B47" s="27">
        <v>2.06</v>
      </c>
      <c r="C47" s="31">
        <v>2.27</v>
      </c>
    </row>
    <row r="48" spans="1:3" ht="14" x14ac:dyDescent="0.3">
      <c r="A48" s="29">
        <v>75</v>
      </c>
      <c r="B48" s="27">
        <v>2.117</v>
      </c>
      <c r="C48" s="30">
        <v>2.327</v>
      </c>
    </row>
    <row r="49" spans="1:3" ht="14" x14ac:dyDescent="0.3">
      <c r="A49" s="29">
        <v>76</v>
      </c>
      <c r="B49" s="27">
        <v>2.181</v>
      </c>
      <c r="C49" s="31">
        <v>2.391</v>
      </c>
    </row>
    <row r="50" spans="1:3" ht="14" x14ac:dyDescent="0.3">
      <c r="A50" s="29">
        <v>77</v>
      </c>
      <c r="B50" s="27">
        <v>2.2549999999999999</v>
      </c>
      <c r="C50" s="30">
        <v>2.4649999999999999</v>
      </c>
    </row>
    <row r="51" spans="1:3" ht="14" x14ac:dyDescent="0.3">
      <c r="A51" s="29">
        <v>78</v>
      </c>
      <c r="B51" s="27">
        <v>2.3359999999999999</v>
      </c>
      <c r="C51" s="31">
        <v>2.5459999999999998</v>
      </c>
    </row>
    <row r="52" spans="1:3" ht="14" x14ac:dyDescent="0.3">
      <c r="A52" s="29">
        <v>79</v>
      </c>
      <c r="B52" s="27">
        <v>2.419</v>
      </c>
      <c r="C52" s="30">
        <v>2.629</v>
      </c>
    </row>
    <row r="53" spans="1:3" ht="14" x14ac:dyDescent="0.3">
      <c r="A53" s="29">
        <v>80</v>
      </c>
      <c r="B53" s="27">
        <v>2.504</v>
      </c>
      <c r="C53" s="31">
        <v>2.714</v>
      </c>
    </row>
    <row r="54" spans="1:3" ht="14" x14ac:dyDescent="0.3">
      <c r="A54" s="29">
        <v>81</v>
      </c>
      <c r="B54" s="27">
        <v>2.597</v>
      </c>
      <c r="C54" s="32"/>
    </row>
    <row r="55" spans="1:3" ht="14" x14ac:dyDescent="0.3">
      <c r="A55" s="29">
        <v>82</v>
      </c>
      <c r="B55" s="27">
        <v>2.702</v>
      </c>
      <c r="C55" s="32"/>
    </row>
    <row r="56" spans="1:3" ht="14" x14ac:dyDescent="0.3">
      <c r="A56" s="29">
        <v>83</v>
      </c>
      <c r="B56" s="27">
        <v>2.831</v>
      </c>
      <c r="C56" s="32"/>
    </row>
    <row r="57" spans="1:3" ht="14" x14ac:dyDescent="0.3">
      <c r="A57" s="29">
        <v>84</v>
      </c>
      <c r="B57" s="27">
        <v>2.9809999999999999</v>
      </c>
      <c r="C57" s="32"/>
    </row>
    <row r="58" spans="1:3" ht="14" x14ac:dyDescent="0.3">
      <c r="A58" s="29">
        <v>85</v>
      </c>
      <c r="B58" s="27">
        <v>3.153</v>
      </c>
      <c r="C58" s="32"/>
    </row>
    <row r="59" spans="1:3" ht="14" x14ac:dyDescent="0.3">
      <c r="A59" s="29">
        <v>86</v>
      </c>
      <c r="B59" s="27">
        <v>3.3519999999999999</v>
      </c>
      <c r="C59" s="32"/>
    </row>
    <row r="60" spans="1:3" ht="14" x14ac:dyDescent="0.3">
      <c r="A60" s="29">
        <v>87</v>
      </c>
      <c r="B60" s="27">
        <v>3.58</v>
      </c>
      <c r="C60" s="32"/>
    </row>
    <row r="61" spans="1:3" ht="14" x14ac:dyDescent="0.3">
      <c r="A61" s="29">
        <v>88</v>
      </c>
      <c r="B61" s="27">
        <v>3.8420000000000001</v>
      </c>
      <c r="C61" s="32"/>
    </row>
    <row r="62" spans="1:3" ht="14" x14ac:dyDescent="0.3">
      <c r="A62" s="29">
        <v>89</v>
      </c>
      <c r="B62" s="27">
        <v>4.1449999999999996</v>
      </c>
      <c r="C62" s="32"/>
    </row>
    <row r="63" spans="1:3" ht="14" x14ac:dyDescent="0.3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Randi Schei</cp:lastModifiedBy>
  <cp:lastPrinted>2023-05-26T11:37:03Z</cp:lastPrinted>
  <dcterms:created xsi:type="dcterms:W3CDTF">2001-08-31T20:44:44Z</dcterms:created>
  <dcterms:modified xsi:type="dcterms:W3CDTF">2026-05-22T07:40:15Z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