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in\OneDrive\Skrivebord\"/>
    </mc:Choice>
  </mc:AlternateContent>
  <xr:revisionPtr revIDLastSave="0" documentId="13_ncr:1_{67F8BB14-BBBD-4134-84C0-5A3786E805D7}" xr6:coauthVersionLast="47" xr6:coauthVersionMax="47" xr10:uidLastSave="{00000000-0000-0000-0000-000000000000}"/>
  <bookViews>
    <workbookView xWindow="-110" yWindow="-110" windowWidth="19420" windowHeight="10300" tabRatio="178" xr2:uid="{00000000-000D-0000-FFFF-FFFF00000000}"/>
  </bookViews>
  <sheets>
    <sheet name="Pulje 1" sheetId="34" r:id="rId1"/>
    <sheet name="Pulje 2" sheetId="51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1" i="51" l="1"/>
  <c r="AH29" i="51"/>
  <c r="AG31" i="51"/>
  <c r="AG29" i="51"/>
  <c r="AH27" i="51"/>
  <c r="AG27" i="51"/>
  <c r="AH25" i="51"/>
  <c r="AG25" i="51"/>
  <c r="AF33" i="51"/>
  <c r="AE33" i="51"/>
  <c r="X32" i="51"/>
  <c r="W32" i="51"/>
  <c r="Y32" i="51" s="1"/>
  <c r="V32" i="51"/>
  <c r="AJ31" i="51"/>
  <c r="AD31" i="51"/>
  <c r="AI31" i="51" s="1"/>
  <c r="AC31" i="51"/>
  <c r="AE31" i="51" s="1"/>
  <c r="AF31" i="51" s="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R29" i="51"/>
  <c r="Q29" i="51"/>
  <c r="S29" i="51" s="1"/>
  <c r="T29" i="51" s="1"/>
  <c r="S30" i="51" s="1"/>
  <c r="X28" i="51"/>
  <c r="W28" i="51"/>
  <c r="V28" i="51"/>
  <c r="Y28" i="51" s="1"/>
  <c r="AJ27" i="51"/>
  <c r="AI27" i="51"/>
  <c r="AD27" i="51"/>
  <c r="AC27" i="51"/>
  <c r="AE27" i="51" s="1"/>
  <c r="S27" i="51"/>
  <c r="T27" i="51" s="1"/>
  <c r="S28" i="51" s="1"/>
  <c r="R27" i="51"/>
  <c r="Q27" i="5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Y24" i="51" s="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I21" i="51" s="1"/>
  <c r="AC21" i="51"/>
  <c r="AE21" i="51" s="1"/>
  <c r="AF21" i="51" s="1"/>
  <c r="R21" i="51"/>
  <c r="Q21" i="51"/>
  <c r="S21" i="51" s="1"/>
  <c r="T21" i="51" s="1"/>
  <c r="S22" i="51" s="1"/>
  <c r="X20" i="51"/>
  <c r="W20" i="51"/>
  <c r="V20" i="51"/>
  <c r="Y20" i="51" s="1"/>
  <c r="AJ19" i="51"/>
  <c r="AI19" i="51"/>
  <c r="AD19" i="51"/>
  <c r="AC19" i="51"/>
  <c r="AE19" i="51" s="1"/>
  <c r="S19" i="51"/>
  <c r="T19" i="51" s="1"/>
  <c r="S20" i="51" s="1"/>
  <c r="R19" i="51"/>
  <c r="Q19" i="51"/>
  <c r="X18" i="51"/>
  <c r="W18" i="51"/>
  <c r="V18" i="51"/>
  <c r="AJ17" i="51"/>
  <c r="AD17" i="51"/>
  <c r="AI17" i="51" s="1"/>
  <c r="AC17" i="51"/>
  <c r="AE17" i="51" s="1"/>
  <c r="R17" i="51"/>
  <c r="Q17" i="51"/>
  <c r="S17" i="51" s="1"/>
  <c r="T17" i="51" s="1"/>
  <c r="S18" i="51" s="1"/>
  <c r="X16" i="51"/>
  <c r="W16" i="51"/>
  <c r="Y16" i="51" s="1"/>
  <c r="V16" i="51"/>
  <c r="AJ15" i="51"/>
  <c r="AD15" i="51"/>
  <c r="AI15" i="51" s="1"/>
  <c r="AC15" i="51"/>
  <c r="AE15" i="51" s="1"/>
  <c r="AF15" i="51" s="1"/>
  <c r="R15" i="51"/>
  <c r="Q15" i="51"/>
  <c r="S15" i="51" s="1"/>
  <c r="T15" i="51" s="1"/>
  <c r="S16" i="51" s="1"/>
  <c r="X14" i="51"/>
  <c r="W14" i="51"/>
  <c r="V14" i="51"/>
  <c r="AJ13" i="51"/>
  <c r="AD13" i="51"/>
  <c r="AI13" i="51" s="1"/>
  <c r="AC13" i="51"/>
  <c r="AE13" i="51" s="1"/>
  <c r="AF13" i="51" s="1"/>
  <c r="R13" i="51"/>
  <c r="Q13" i="51"/>
  <c r="S13" i="51" s="1"/>
  <c r="T13" i="51" s="1"/>
  <c r="S14" i="51" s="1"/>
  <c r="X12" i="51"/>
  <c r="W12" i="51"/>
  <c r="V12" i="51"/>
  <c r="Y12" i="51" s="1"/>
  <c r="AJ11" i="51"/>
  <c r="AI11" i="51"/>
  <c r="AD11" i="51"/>
  <c r="AC11" i="51"/>
  <c r="AE11" i="51" s="1"/>
  <c r="R11" i="51"/>
  <c r="Q11" i="51"/>
  <c r="S11" i="51" s="1"/>
  <c r="T11" i="51" s="1"/>
  <c r="S12" i="51" s="1"/>
  <c r="X10" i="51"/>
  <c r="W10" i="51"/>
  <c r="V10" i="51"/>
  <c r="AJ9" i="51"/>
  <c r="AD9" i="51"/>
  <c r="AI9" i="51" s="1"/>
  <c r="AC9" i="51"/>
  <c r="AE9" i="51" s="1"/>
  <c r="R9" i="51"/>
  <c r="Q9" i="51"/>
  <c r="S9" i="51" s="1"/>
  <c r="T9" i="51" s="1"/>
  <c r="S10" i="51" s="1"/>
  <c r="Z30" i="51" l="1"/>
  <c r="AG21" i="51"/>
  <c r="AH21" i="51"/>
  <c r="U21" i="51"/>
  <c r="AG13" i="51"/>
  <c r="AH13" i="51"/>
  <c r="U13" i="51"/>
  <c r="Z22" i="51"/>
  <c r="Z14" i="51"/>
  <c r="U29" i="51"/>
  <c r="Y10" i="51"/>
  <c r="Y18" i="51"/>
  <c r="Y26" i="51"/>
  <c r="Y14" i="51"/>
  <c r="Y22" i="51"/>
  <c r="Y30" i="51"/>
  <c r="U15" i="51"/>
  <c r="AH15" i="51"/>
  <c r="AG15" i="51"/>
  <c r="AF17" i="51"/>
  <c r="Z18" i="51"/>
  <c r="U31" i="51"/>
  <c r="U23" i="51"/>
  <c r="AH23" i="51"/>
  <c r="AG23" i="51"/>
  <c r="AF25" i="51"/>
  <c r="Z26" i="51"/>
  <c r="Z12" i="51"/>
  <c r="AF11" i="51"/>
  <c r="Z20" i="51"/>
  <c r="AF19" i="51"/>
  <c r="Z28" i="51"/>
  <c r="AF27" i="51"/>
  <c r="AF9" i="51"/>
  <c r="Z10" i="51"/>
  <c r="Z16" i="51"/>
  <c r="Z24" i="51"/>
  <c r="Z32" i="51"/>
  <c r="AG9" i="51" l="1"/>
  <c r="U9" i="51"/>
  <c r="AH9" i="51"/>
  <c r="U25" i="51"/>
  <c r="AG17" i="51"/>
  <c r="U17" i="51"/>
  <c r="AH17" i="51"/>
  <c r="AH19" i="51"/>
  <c r="AG19" i="51"/>
  <c r="U19" i="51"/>
  <c r="U27" i="51"/>
  <c r="AH11" i="51"/>
  <c r="U11" i="51"/>
  <c r="AG11" i="51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F27" i="34"/>
  <c r="AF29" i="34"/>
  <c r="AF17" i="34"/>
  <c r="AG17" i="34" s="1"/>
  <c r="AF25" i="34"/>
  <c r="AF21" i="34"/>
  <c r="AF11" i="34"/>
  <c r="AG11" i="34" s="1"/>
  <c r="AF23" i="34"/>
  <c r="AH23" i="34" s="1"/>
  <c r="AF19" i="34"/>
  <c r="AH19" i="34" s="1"/>
  <c r="AF15" i="34"/>
  <c r="AG15" i="34" s="1"/>
  <c r="AF13" i="34"/>
  <c r="AH13" i="34" s="1"/>
  <c r="AI13" i="34" s="1"/>
  <c r="Y26" i="34"/>
  <c r="Y22" i="34"/>
  <c r="Y28" i="34"/>
  <c r="Y12" i="34"/>
  <c r="AH15" i="34"/>
  <c r="AI15" i="34" s="1"/>
  <c r="AH21" i="34"/>
  <c r="AG21" i="34"/>
  <c r="AH17" i="34"/>
  <c r="AI17" i="34" s="1"/>
  <c r="Y14" i="34"/>
  <c r="Y18" i="34"/>
  <c r="AI21" i="34" l="1"/>
  <c r="AH25" i="34"/>
  <c r="AG25" i="34"/>
  <c r="AH29" i="34"/>
  <c r="AG29" i="34"/>
  <c r="AH27" i="34"/>
  <c r="AG27" i="34"/>
  <c r="AI31" i="34"/>
  <c r="AH31" i="34"/>
  <c r="AG31" i="34"/>
  <c r="AG23" i="34"/>
  <c r="AI23" i="34" s="1"/>
  <c r="AI25" i="34"/>
  <c r="AG19" i="34"/>
  <c r="AI19" i="34" s="1"/>
  <c r="AG13" i="34"/>
  <c r="AI27" i="34"/>
  <c r="AH11" i="34"/>
  <c r="AI11" i="34" s="1"/>
  <c r="AI29" i="34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Z28" i="34" s="1"/>
  <c r="S31" i="34"/>
  <c r="T31" i="34" s="1"/>
  <c r="U31" i="34" s="1"/>
  <c r="S29" i="34"/>
  <c r="T29" i="34" s="1"/>
  <c r="S25" i="34"/>
  <c r="T25" i="34" s="1"/>
  <c r="S32" i="34" l="1"/>
  <c r="Z32" i="34" s="1"/>
  <c r="S30" i="34"/>
  <c r="Z30" i="34" s="1"/>
  <c r="U29" i="34"/>
  <c r="S26" i="34"/>
  <c r="Z26" i="34" s="1"/>
  <c r="U25" i="34"/>
  <c r="R23" i="34"/>
  <c r="R19" i="34"/>
  <c r="R17" i="34"/>
  <c r="R15" i="34"/>
  <c r="R13" i="34"/>
  <c r="Q23" i="34"/>
  <c r="Q19" i="34"/>
  <c r="Q17" i="34"/>
  <c r="Q15" i="34"/>
  <c r="Q13" i="34"/>
  <c r="Q11" i="34"/>
  <c r="S11" i="34" l="1"/>
  <c r="T11" i="34" s="1"/>
  <c r="S15" i="34"/>
  <c r="S13" i="34"/>
  <c r="S12" i="34" l="1"/>
  <c r="U11" i="34"/>
  <c r="Z12" i="34"/>
  <c r="Y16" i="34"/>
  <c r="T15" i="34"/>
  <c r="T13" i="34"/>
  <c r="S19" i="34" l="1"/>
  <c r="Y20" i="34" l="1"/>
  <c r="T19" i="34"/>
  <c r="R9" i="34"/>
  <c r="Q9" i="34"/>
  <c r="S9" i="34" l="1"/>
  <c r="S23" i="34"/>
  <c r="T23" i="34" s="1"/>
  <c r="S21" i="34"/>
  <c r="S20" i="34"/>
  <c r="S17" i="34"/>
  <c r="Z20" i="34" l="1"/>
  <c r="T17" i="34"/>
  <c r="S18" i="34" s="1"/>
  <c r="T21" i="34"/>
  <c r="S22" i="34" s="1"/>
  <c r="Z22" i="34" s="1"/>
  <c r="Z18" i="34" l="1"/>
  <c r="S24" i="34"/>
  <c r="Y24" i="34"/>
  <c r="Z24" i="34" l="1"/>
  <c r="U19" i="34"/>
  <c r="U21" i="34"/>
  <c r="S14" i="34"/>
  <c r="Z14" i="34" l="1"/>
  <c r="T9" i="34"/>
  <c r="U9" i="34" s="1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<sst xmlns="http://schemas.openxmlformats.org/spreadsheetml/2006/main" count="208" uniqueCount="94">
  <si>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</si>
  <si>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</si>
  <si>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</si>
  <si>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</si>
  <si>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</si>
  <si>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</si>
  <si>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</si>
  <si>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</si>
  <si>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</si>
  <si>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</si>
  <si>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</si>
  <si>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</si>
  <si>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</si>
  <si>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</si>
  <si>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</si>
  <si>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</si>
  <si>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</si>
  <si>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</si>
  <si>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</si>
  <si>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</si>
  <si>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</si>
  <si>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</si>
  <si>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</si>
  <si>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</si>
  <si>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</si>
  <si>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</si>
  <si>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</si>
  <si>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</si>
  <si>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</si>
  <si>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</si>
  <si>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</si>
  <si>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</si>
  <si>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</si>
  <si>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</si>
  <si>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</si>
  <si>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</si>
  <si>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</si>
  <si>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</si>
  <si>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</si>
  <si>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</si>
  <si>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</si>
  <si>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</si>
  <si>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</si>
  <si>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</si>
  <si>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</si>
  <si>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</si>
  <si>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</si>
  <si>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</si>
  <si>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</si>
  <si>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</si>
  <si>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</si>
  <si>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</si>
  <si>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</si>
  <si>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</si>
  <si>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</si>
  <si>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</si>
  <si>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</si>
  <si>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</si>
  <si>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</si>
  <si>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</si>
  <si>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</si>
  <si>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</si>
  <si>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T&amp;IL National</t>
  </si>
  <si>
    <t>Kulås alarmplass</t>
  </si>
  <si>
    <t>Emma Hundstuen</t>
  </si>
  <si>
    <t>Jenny Nore</t>
  </si>
  <si>
    <t>Darian Aas</t>
  </si>
  <si>
    <t>Cornelis Belsby</t>
  </si>
  <si>
    <t>11-12</t>
  </si>
  <si>
    <t>+35</t>
  </si>
  <si>
    <t>13-14</t>
  </si>
  <si>
    <t>UK</t>
  </si>
  <si>
    <t>K40</t>
  </si>
  <si>
    <t>UM</t>
  </si>
  <si>
    <t>44</t>
  </si>
  <si>
    <t>+86</t>
  </si>
  <si>
    <t>56</t>
  </si>
  <si>
    <t>65</t>
  </si>
  <si>
    <t>79</t>
  </si>
  <si>
    <t>Julian Cao</t>
  </si>
  <si>
    <t>15-16</t>
  </si>
  <si>
    <t>´110</t>
  </si>
  <si>
    <t>SM</t>
  </si>
  <si>
    <t>Steinar A. Aas</t>
  </si>
  <si>
    <t>24-34</t>
  </si>
  <si>
    <t>Else-Karin Aas</t>
  </si>
  <si>
    <t>Roy Arne Bysveen</t>
  </si>
  <si>
    <t>Ole Martin Aas</t>
  </si>
  <si>
    <t>2014002</t>
  </si>
  <si>
    <t>2012005</t>
  </si>
  <si>
    <t>2010028</t>
  </si>
  <si>
    <t>1991006</t>
  </si>
  <si>
    <t xml:space="preserve"> -</t>
  </si>
  <si>
    <t>1982017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</si>
</sst>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2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D4" zoomScale="80" zoomScaleNormal="80" zoomScaleSheetLayoutView="75" zoomScalePageLayoutView="120" workbookViewId="0">
      <selection activeCell="J23" sqref="J23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5" width="6.36328125" style="16" customWidth="1"/>
    <col min="6" max="6" width="6.816406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9.1796875" style="3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197" t="s">
        <v>58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5"/>
      <c r="T2" s="15"/>
      <c r="U2" s="83" t="s">
        <v>59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198" t="s">
        <v>21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17" t="s">
        <v>55</v>
      </c>
      <c r="E5" s="217"/>
      <c r="F5" s="217"/>
      <c r="G5" s="217"/>
      <c r="H5" s="217"/>
      <c r="I5" s="217"/>
      <c r="J5" s="24" t="s">
        <v>0</v>
      </c>
      <c r="K5" s="217" t="s">
        <v>62</v>
      </c>
      <c r="L5" s="217"/>
      <c r="M5" s="217"/>
      <c r="N5" s="217"/>
      <c r="O5" s="24" t="s">
        <v>1</v>
      </c>
      <c r="P5" s="216" t="s">
        <v>63</v>
      </c>
      <c r="Q5" s="216"/>
      <c r="R5" s="216"/>
      <c r="S5" s="216"/>
      <c r="T5" s="24" t="s">
        <v>2</v>
      </c>
      <c r="U5" s="228">
        <v>45911</v>
      </c>
      <c r="V5" s="228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176" t="s">
        <v>57</v>
      </c>
    </row>
    <row r="7" spans="1:36" s="1" customFormat="1" x14ac:dyDescent="0.3">
      <c r="B7" s="214" t="s">
        <v>33</v>
      </c>
      <c r="C7" s="218" t="s">
        <v>52</v>
      </c>
      <c r="D7" s="218" t="s">
        <v>51</v>
      </c>
      <c r="E7" s="220" t="s">
        <v>53</v>
      </c>
      <c r="F7" s="222" t="s">
        <v>61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6"/>
    </row>
    <row r="8" spans="1:36" s="1" customFormat="1" x14ac:dyDescent="0.3">
      <c r="B8" s="215"/>
      <c r="C8" s="219"/>
      <c r="D8" s="219"/>
      <c r="E8" s="221"/>
      <c r="F8" s="22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>
        <v>2016001</v>
      </c>
      <c r="C9" s="167" t="s">
        <v>74</v>
      </c>
      <c r="D9" s="168">
        <v>30</v>
      </c>
      <c r="E9" s="167" t="s">
        <v>71</v>
      </c>
      <c r="F9" s="169" t="s">
        <v>68</v>
      </c>
      <c r="G9" s="170">
        <v>42376</v>
      </c>
      <c r="H9" s="171">
        <v>1</v>
      </c>
      <c r="I9" s="172" t="s">
        <v>64</v>
      </c>
      <c r="J9" s="173" t="s">
        <v>62</v>
      </c>
      <c r="K9" s="174">
        <v>17</v>
      </c>
      <c r="L9" s="175">
        <v>18</v>
      </c>
      <c r="M9" s="175">
        <v>19</v>
      </c>
      <c r="N9" s="174">
        <v>20</v>
      </c>
      <c r="O9" s="159">
        <v>22</v>
      </c>
      <c r="P9" s="159">
        <v>-24</v>
      </c>
      <c r="Q9" s="160">
        <f>IF(MAX(K9:M9)&gt;0,IF(MAX(K9:M9)&lt;0,0,TRUNC(MAX(K9:M9)/1)*1),"")</f>
        <v>19</v>
      </c>
      <c r="R9" s="161">
        <f>IF(MAX(N9:P9)&gt;0,IF(MAX(N9:P9)&lt;0,0,TRUNC(MAX(N9:P9)/1)*1),"")</f>
        <v>22</v>
      </c>
      <c r="S9" s="161">
        <f>IF(Q9="","",IF(R9="","",IF(SUM(Q9:R9)=0,"",SUM(Q9:R9))))</f>
        <v>41</v>
      </c>
      <c r="T9" s="162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102.13927981291091</v>
      </c>
      <c r="U9" s="163" t="str">
        <f>IF(AF9=1,T9*AI9,"")</f>
        <v/>
      </c>
      <c r="V9" s="164">
        <v>5</v>
      </c>
      <c r="W9" s="164">
        <v>5</v>
      </c>
      <c r="X9" s="164">
        <v>9.23</v>
      </c>
      <c r="Y9" s="162"/>
      <c r="Z9" s="165"/>
      <c r="AA9" s="165"/>
      <c r="AB9" s="166"/>
      <c r="AC9" s="68">
        <f>U5</f>
        <v>45911</v>
      </c>
      <c r="AD9" s="69" t="str">
        <f>IF(ISNUMBER(FIND("M",E9)),"m",IF(ISNUMBER(FIND("K",E9)),"k"))</f>
        <v>k</v>
      </c>
      <c r="AE9" s="67">
        <f>IF(OR(G9="",AC9=""),0,(YEAR(AC9)-YEAR(G9)))</f>
        <v>9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2.7652408321204516</v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>
        <f>IF(T9="","",T9*1.2)</f>
        <v>122.56713577549309</v>
      </c>
      <c r="T10" s="177"/>
      <c r="U10" s="95"/>
      <c r="V10" s="95">
        <f>IF(V9&gt;0,V9*20,"")</f>
        <v>100</v>
      </c>
      <c r="W10" s="95">
        <f>IF(W9="","",(W9*10)*AJ9)</f>
        <v>138.26204160602259</v>
      </c>
      <c r="X10" s="101">
        <f>IF(ROUNDUP(X9,1)&gt;0,IF((80+(8-ROUNDUP(X9,1))*40)&lt;0,0,80+(8-ROUNDUP(X9,1))*40),"")</f>
        <v>28.000000000000043</v>
      </c>
      <c r="Y10" s="102">
        <f>IF(SUM(V10,W10,X10)&gt;0,SUM(V10,W10,X10),"")</f>
        <v>266.26204160602265</v>
      </c>
      <c r="Z10" s="103">
        <f>IF(AE9&gt;34,(IF(OR(S10="",V10="",W10="",X10=""),"",SUM(S10,V10,W10,X10))*AI9),IF(OR(S10="",V10="",W10="",X10=""),"", SUM(S10,V10,W10,X10)))</f>
        <v>388.82917738151576</v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/>
      <c r="C11" s="169"/>
      <c r="D11" s="168"/>
      <c r="E11" s="167"/>
      <c r="F11" s="169"/>
      <c r="G11" s="170"/>
      <c r="H11" s="171"/>
      <c r="I11" s="172"/>
      <c r="J11" s="173"/>
      <c r="K11" s="174"/>
      <c r="L11" s="175"/>
      <c r="M11" s="175"/>
      <c r="N11" s="174"/>
      <c r="O11" s="115"/>
      <c r="P11" s="115"/>
      <c r="Q11" s="116" t="str">
        <f>IF(MAX(K11:M11)&gt;0,IF(MAX(K11:M11)&lt;0,0,TRUNC(MAX(K11:M11)/1)*1),"")</f>
        <v/>
      </c>
      <c r="R11" s="117"/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45911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/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 t="s">
        <v>88</v>
      </c>
      <c r="C13" s="109" t="s">
        <v>76</v>
      </c>
      <c r="D13" s="108">
        <v>52.82</v>
      </c>
      <c r="E13" s="107" t="s">
        <v>73</v>
      </c>
      <c r="F13" s="109" t="s">
        <v>68</v>
      </c>
      <c r="G13" s="110">
        <v>41804</v>
      </c>
      <c r="H13" s="111">
        <v>2</v>
      </c>
      <c r="I13" s="112" t="s">
        <v>66</v>
      </c>
      <c r="J13" s="113" t="s">
        <v>62</v>
      </c>
      <c r="K13" s="114">
        <v>23</v>
      </c>
      <c r="L13" s="115">
        <v>25</v>
      </c>
      <c r="M13" s="115">
        <v>28</v>
      </c>
      <c r="N13" s="114">
        <v>32</v>
      </c>
      <c r="O13" s="115">
        <v>35</v>
      </c>
      <c r="P13" s="115">
        <v>37</v>
      </c>
      <c r="Q13" s="116">
        <f>IF(MAX(K13:M13)&gt;0,IF(MAX(K13:M13)&lt;0,0,TRUNC(MAX(K13:M13)/1)*1),"")</f>
        <v>28</v>
      </c>
      <c r="R13" s="117">
        <f>IF(MAX(N13:P13)&gt;0,IF(MAX(N13:P13)&lt;0,0,TRUNC(MAX(N13:P13)/1)*1),"")</f>
        <v>37</v>
      </c>
      <c r="S13" s="117">
        <f>IF(Q13="","",IF(R13="","",IF(SUM(Q13:R13)=0,"",SUM(Q13:R13))))</f>
        <v>65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110.38876978937368</v>
      </c>
      <c r="U13" s="119" t="str">
        <f>IF(AF13=1,T13*AI13,"")</f>
        <v/>
      </c>
      <c r="V13" s="120">
        <v>4.74</v>
      </c>
      <c r="W13" s="120">
        <v>6.82</v>
      </c>
      <c r="X13" s="120">
        <v>9.56</v>
      </c>
      <c r="Y13" s="125"/>
      <c r="Z13" s="122"/>
      <c r="AA13" s="122"/>
      <c r="AB13" s="123"/>
      <c r="AC13" s="66">
        <f>U5</f>
        <v>45911</v>
      </c>
      <c r="AD13" s="69" t="str">
        <f>IF(ISNUMBER(FIND("M",E13)),"m",IF(ISNUMBER(FIND("K",E13)),"k"))</f>
        <v>m</v>
      </c>
      <c r="AE13" s="67">
        <f>IF(OR(G13="",AC13=""),0,(YEAR(AC13)-YEAR(G13)))</f>
        <v>11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1.6982887659903643</v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>
        <f>IF(T13="","",T13*1.2)</f>
        <v>132.4665237472484</v>
      </c>
      <c r="T14" s="177"/>
      <c r="U14" s="95"/>
      <c r="V14" s="95">
        <f>IF(V13&gt;0,V13*20,"")</f>
        <v>94.800000000000011</v>
      </c>
      <c r="W14" s="95">
        <f>IF(W13="","",(W13*10)*AJ13)</f>
        <v>115.82329384054285</v>
      </c>
      <c r="X14" s="101">
        <f>IF(ROUNDUP(X13,1)&gt;0,IF((80+(8-ROUNDUP(X13,1))*40)&lt;0,0,80+(8-ROUNDUP(X13,1))*40),"")</f>
        <v>16.000000000000014</v>
      </c>
      <c r="Y14" s="102">
        <f>IF(SUM(V14,W14,X14)&gt;0,SUM(V14,W14,X14),"")</f>
        <v>226.62329384054289</v>
      </c>
      <c r="Z14" s="103">
        <f>IF(AE13&gt;34,(IF(OR(S14="",V14="",W14="",X14=""),"",SUM(S14,V14,W14,X14))*AI13),IF(OR(S14="",V14="",W14="",X14=""),"", SUM(S14,V14,W14,X14)))</f>
        <v>359.08981758779123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 t="s">
        <v>89</v>
      </c>
      <c r="C15" s="107" t="s">
        <v>77</v>
      </c>
      <c r="D15" s="108">
        <v>65</v>
      </c>
      <c r="E15" s="107" t="s">
        <v>73</v>
      </c>
      <c r="F15" s="109" t="s">
        <v>70</v>
      </c>
      <c r="G15" s="110">
        <v>41172</v>
      </c>
      <c r="H15" s="111">
        <v>3</v>
      </c>
      <c r="I15" s="112" t="s">
        <v>67</v>
      </c>
      <c r="J15" s="113" t="s">
        <v>62</v>
      </c>
      <c r="K15" s="114">
        <v>34</v>
      </c>
      <c r="L15" s="115">
        <v>37</v>
      </c>
      <c r="M15" s="115">
        <v>-39</v>
      </c>
      <c r="N15" s="114">
        <v>42</v>
      </c>
      <c r="O15" s="115">
        <v>-46</v>
      </c>
      <c r="P15" s="115">
        <v>47</v>
      </c>
      <c r="Q15" s="116">
        <f>IF(MAX(K15:M15)&gt;0,IF(MAX(K15:M15)&lt;0,0,TRUNC(MAX(K15:M15)/1)*1),"")</f>
        <v>37</v>
      </c>
      <c r="R15" s="117">
        <f>IF(MAX(N15:P15)&gt;0,IF(MAX(N15:P15)&lt;0,0,TRUNC(MAX(N15:P15)/1)*1),"")</f>
        <v>47</v>
      </c>
      <c r="S15" s="117">
        <f>IF(Q15="","",IF(R15="","",IF(SUM(Q15:R15)=0,"",SUM(Q15:R15))))</f>
        <v>84</v>
      </c>
      <c r="T15" s="11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122.08857573535171</v>
      </c>
      <c r="U15" s="119" t="str">
        <f>IF(AF15=1,T15*AI15,"")</f>
        <v/>
      </c>
      <c r="V15" s="120">
        <v>5.35</v>
      </c>
      <c r="W15" s="120">
        <v>9.3800000000000008</v>
      </c>
      <c r="X15" s="120">
        <v>8.91</v>
      </c>
      <c r="Y15" s="121"/>
      <c r="Z15" s="122"/>
      <c r="AA15" s="122"/>
      <c r="AB15" s="123"/>
      <c r="AC15" s="66">
        <f>U5</f>
        <v>45911</v>
      </c>
      <c r="AD15" s="69" t="str">
        <f>IF(ISNUMBER(FIND("M",E15)),"m",IF(ISNUMBER(FIND("K",E15)),"k"))</f>
        <v>m</v>
      </c>
      <c r="AE15" s="67">
        <f>IF(OR(G15="",AC15=""),0,(YEAR(AC15)-YEAR(G15)))</f>
        <v>13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1.4534354254208537</v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>
        <f>IF(T15="","",T15*1.2)</f>
        <v>146.50629088242204</v>
      </c>
      <c r="T16" s="177"/>
      <c r="U16" s="95"/>
      <c r="V16" s="95">
        <f>IF(V15&gt;0,V15*20,"")</f>
        <v>107</v>
      </c>
      <c r="W16" s="95">
        <f>IF(W15="","",(W15*10)*AJ15)</f>
        <v>136.33224290447609</v>
      </c>
      <c r="X16" s="101">
        <f>IF(ROUNDUP(X15,1)&gt;0,IF((80+(8-ROUNDUP(X15,1))*40)&lt;0,0,80+(8-ROUNDUP(X15,1))*40),"")</f>
        <v>40</v>
      </c>
      <c r="Y16" s="102">
        <f>IF(SUM(V16,W16,X16)&gt;0,SUM(V16,W16,X16),"")</f>
        <v>283.33224290447606</v>
      </c>
      <c r="Z16" s="103">
        <f>IF(AE15&gt;34,(IF(OR(S16="",V16="",W16="",X16=""),"",SUM(S16,V16,W16,X16))*AI15),IF(OR(S16="",V16="",W16="",X16=""),"", SUM(S16,V16,W16,X16)))</f>
        <v>429.8385337868981</v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 t="s">
        <v>90</v>
      </c>
      <c r="C17" s="107" t="s">
        <v>78</v>
      </c>
      <c r="D17" s="108">
        <v>76.2</v>
      </c>
      <c r="E17" s="107" t="s">
        <v>73</v>
      </c>
      <c r="F17" s="109" t="s">
        <v>80</v>
      </c>
      <c r="G17" s="110">
        <v>40309</v>
      </c>
      <c r="H17" s="111">
        <v>4</v>
      </c>
      <c r="I17" s="126" t="s">
        <v>79</v>
      </c>
      <c r="J17" s="113" t="s">
        <v>62</v>
      </c>
      <c r="K17" s="114">
        <v>57</v>
      </c>
      <c r="L17" s="115">
        <v>60</v>
      </c>
      <c r="M17" s="115">
        <v>62</v>
      </c>
      <c r="N17" s="114">
        <v>77</v>
      </c>
      <c r="O17" s="115">
        <v>81</v>
      </c>
      <c r="P17" s="115">
        <v>-82</v>
      </c>
      <c r="Q17" s="116">
        <f>IF(MAX(K17:M17)&gt;0,IF(MAX(K17:M17)&lt;0,0,TRUNC(MAX(K17:M17)/1)*1),"")</f>
        <v>62</v>
      </c>
      <c r="R17" s="117">
        <f>IF(MAX(N17:P17)&gt;0,IF(MAX(N17:P17)&lt;0,0,TRUNC(MAX(N17:P17)/1)*1),"")</f>
        <v>81</v>
      </c>
      <c r="S17" s="127">
        <f>IF(Q17="","",IF(R17="","",IF(SUM(Q17:R17)=0,"",SUM(Q17:R17))))</f>
        <v>143</v>
      </c>
      <c r="T17" s="11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187.8754057127544</v>
      </c>
      <c r="U17" s="119" t="str">
        <f>IF(AF17=1,T17*AI17,"")</f>
        <v/>
      </c>
      <c r="V17" s="120">
        <v>7</v>
      </c>
      <c r="W17" s="120">
        <v>8</v>
      </c>
      <c r="X17" s="120">
        <v>6.8</v>
      </c>
      <c r="Y17" s="121"/>
      <c r="Z17" s="122"/>
      <c r="AA17" s="122"/>
      <c r="AB17" s="123"/>
      <c r="AC17" s="66">
        <f>U5</f>
        <v>45911</v>
      </c>
      <c r="AD17" s="69" t="str">
        <f>IF(ISNUMBER(FIND("M",E17)),"m",IF(ISNUMBER(FIND("K",E17)),"k"))</f>
        <v>m</v>
      </c>
      <c r="AE17" s="67">
        <f>IF(OR(G17="",AC17=""),0,(YEAR(AC17)-YEAR(G17)))</f>
        <v>15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1.3138140259633175</v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>
        <f>IF(T17="","",T17*1.2)</f>
        <v>225.45048685530529</v>
      </c>
      <c r="T18" s="177"/>
      <c r="U18" s="95"/>
      <c r="V18" s="95">
        <f>IF(V17&gt;0,V17*20,"")</f>
        <v>140</v>
      </c>
      <c r="W18" s="95">
        <f>IF(W17="","",(W17*10)*AJ17)</f>
        <v>105.1051220770654</v>
      </c>
      <c r="X18" s="101">
        <f>IF(ROUNDUP(X17,1)&gt;0,IF((80+(8-ROUNDUP(X17,1))*40)&lt;0,0,80+(8-ROUNDUP(X17,1))*40),"")</f>
        <v>128</v>
      </c>
      <c r="Y18" s="102">
        <f>IF(SUM(V18,W18,X18)&gt;0,SUM(V18,W18,X18),"")</f>
        <v>373.1051220770654</v>
      </c>
      <c r="Z18" s="103">
        <f>IF(AE17&gt;34,(IF(OR(S18="",V18="",W18="",X18=""),"",SUM(S18,V18,W18,X18))*AI17),IF(OR(S18="",V18="",W18="",X18=""),"", SUM(S18,V18,W18,X18)))</f>
        <v>598.55560893237066</v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 t="s">
        <v>91</v>
      </c>
      <c r="C19" s="109" t="s">
        <v>81</v>
      </c>
      <c r="D19" s="108">
        <v>112.4</v>
      </c>
      <c r="E19" s="107" t="s">
        <v>82</v>
      </c>
      <c r="F19" s="109" t="s">
        <v>84</v>
      </c>
      <c r="G19" s="110">
        <v>33284</v>
      </c>
      <c r="H19" s="111">
        <v>5</v>
      </c>
      <c r="I19" s="126" t="s">
        <v>83</v>
      </c>
      <c r="J19" s="113" t="s">
        <v>62</v>
      </c>
      <c r="K19" s="114">
        <v>83</v>
      </c>
      <c r="L19" s="115">
        <v>87</v>
      </c>
      <c r="M19" s="115">
        <v>-90</v>
      </c>
      <c r="N19" s="114">
        <v>115</v>
      </c>
      <c r="O19" s="115">
        <v>122</v>
      </c>
      <c r="P19" s="115" t="s">
        <v>92</v>
      </c>
      <c r="Q19" s="116">
        <f>IF(MAX(K19:M19)&gt;0,IF(MAX(K19:M19)&lt;0,0,TRUNC(MAX(K19:M19)/1)*1),"")</f>
        <v>87</v>
      </c>
      <c r="R19" s="117">
        <f>IF(MAX(N19:P19)&gt;0,IF(MAX(N19:P19)&lt;0,0,TRUNC(MAX(N19:P19)/1)*1),"")</f>
        <v>122</v>
      </c>
      <c r="S19" s="127">
        <f>IF(Q19="","",IF(R19="","",IF(SUM(Q19:R19)=0,"",SUM(Q19:R19))))</f>
        <v>209</v>
      </c>
      <c r="T19" s="118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229.32721998138609</v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45911</v>
      </c>
      <c r="AD19" s="69" t="str">
        <f>IF(ISNUMBER(FIND("M",E19)),"m",IF(ISNUMBER(FIND("K",E19)),"k"))</f>
        <v>m</v>
      </c>
      <c r="AE19" s="67">
        <f>IF(OR(G19="",AC19=""),0,(YEAR(AC19)-YEAR(G19)))</f>
        <v>34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1.0972594257482589</v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>
        <f>IF(T19="","",T19*1.2)</f>
        <v>275.1926639776633</v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 t="s">
        <v>93</v>
      </c>
      <c r="C21" s="109" t="s">
        <v>75</v>
      </c>
      <c r="D21" s="108">
        <v>99.1</v>
      </c>
      <c r="E21" s="107" t="s">
        <v>72</v>
      </c>
      <c r="F21" s="109" t="s">
        <v>69</v>
      </c>
      <c r="G21" s="110">
        <v>30273</v>
      </c>
      <c r="H21" s="111">
        <v>6</v>
      </c>
      <c r="I21" s="112" t="s">
        <v>65</v>
      </c>
      <c r="J21" s="113" t="s">
        <v>62</v>
      </c>
      <c r="K21" s="114">
        <v>20</v>
      </c>
      <c r="L21" s="115">
        <v>24</v>
      </c>
      <c r="M21" s="115">
        <v>-26</v>
      </c>
      <c r="N21" s="114">
        <v>32</v>
      </c>
      <c r="O21" s="115">
        <v>36</v>
      </c>
      <c r="P21" s="115">
        <v>38</v>
      </c>
      <c r="Q21" s="116">
        <v>24</v>
      </c>
      <c r="R21" s="117">
        <v>38</v>
      </c>
      <c r="S21" s="127">
        <f>IF(Q21="","",IF(R21="","",IF(SUM(Q21:R21)=0,"",SUM(Q21:R21))))</f>
        <v>62</v>
      </c>
      <c r="T21" s="11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66.226325699496783</v>
      </c>
      <c r="U21" s="119">
        <f>IF(AF21=1,T21*AI21,"")</f>
        <v>78.610648605302686</v>
      </c>
      <c r="V21" s="120">
        <v>4.3499999999999996</v>
      </c>
      <c r="W21" s="120">
        <v>7.43</v>
      </c>
      <c r="X21" s="120">
        <v>11.71</v>
      </c>
      <c r="Y21" s="121"/>
      <c r="Z21" s="122"/>
      <c r="AA21" s="122"/>
      <c r="AB21" s="123"/>
      <c r="AC21" s="66">
        <f>U5</f>
        <v>45911</v>
      </c>
      <c r="AD21" s="69" t="str">
        <f>IF(ISNUMBER(FIND("M",E21)),"m",IF(ISNUMBER(FIND("K",E21)),"k"))</f>
        <v>k</v>
      </c>
      <c r="AE21" s="67">
        <f>IF(OR(G21="",AC21=""),0,(YEAR(AC21)-YEAR(G21)))</f>
        <v>43</v>
      </c>
      <c r="AF21" s="34">
        <f t="shared" si="0"/>
        <v>1</v>
      </c>
      <c r="AG21" s="8">
        <f>IF(AF21=1,LOOKUP(AE21,'Meltzer-Faber'!A3:A63,'Meltzer-Faber'!B3:B63))</f>
        <v>1.1759999999999999</v>
      </c>
      <c r="AH21" s="36">
        <f>IF(AF21=1,LOOKUP(AE21,'Meltzer-Faber'!A3:A63,'Meltzer-Faber'!C3:C63))</f>
        <v>1.1870000000000001</v>
      </c>
      <c r="AI21" s="36">
        <f t="shared" si="1"/>
        <v>1.1870000000000001</v>
      </c>
      <c r="AJ21" s="86">
        <f>IF(D21="","",IF(D21&gt;193.609,1,IF(D21&lt;32,10^(0.722762521*LOG10(32/193.609)^2),10^(0.722762521*LOG10(D21/193.609)^2))))</f>
        <v>1.1511766332038689</v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>
        <f>IF(T21="","",T21*1.2)</f>
        <v>79.471590839396143</v>
      </c>
      <c r="T22" s="177"/>
      <c r="U22" s="95"/>
      <c r="V22" s="95">
        <f>IF(V21&gt;0,V21*20,"")</f>
        <v>87</v>
      </c>
      <c r="W22" s="95">
        <f>IF(W21="","",(W21*10)*AJ21)</f>
        <v>85.532423847047454</v>
      </c>
      <c r="X22" s="101">
        <f>IF(ROUNDUP(X21,1)&gt;0,IF((80+(8-ROUNDUP(X21,1))*40)&lt;0,0,80+(8-ROUNDUP(X21,1))*40),"")</f>
        <v>0</v>
      </c>
      <c r="Y22" s="102">
        <f>IF(SUM(V22,W22,X22)&gt;0,SUM(V22,W22,X22),"")</f>
        <v>172.53242384704745</v>
      </c>
      <c r="Z22" s="103">
        <f>IF(AE21&gt;34,(IF(OR(S22="",V22="",W22="",X22=""),"",SUM(S22,V22,W22,X22))*AI21),IF(OR(S22="",V22="",W22="",X22=""),"", SUM(S22,V22,W22,X22)))</f>
        <v>299.12876543280856</v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/>
      <c r="C23" s="109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45911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45911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45911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/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/>
      <c r="C29" s="137"/>
      <c r="D29" s="87"/>
      <c r="E29" s="88"/>
      <c r="F29" s="138"/>
      <c r="G29" s="90"/>
      <c r="H29" s="91"/>
      <c r="I29" s="92"/>
      <c r="J29" s="9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45911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05"/>
      <c r="C30" s="143"/>
      <c r="D30" s="144"/>
      <c r="E30" s="145"/>
      <c r="F30" s="146"/>
      <c r="G30" s="147"/>
      <c r="H30" s="148"/>
      <c r="I30" s="149"/>
      <c r="J30" s="14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/>
      <c r="C31" s="137"/>
      <c r="D31" s="87"/>
      <c r="E31" s="88"/>
      <c r="F31" s="89"/>
      <c r="G31" s="90"/>
      <c r="H31" s="91"/>
      <c r="I31" s="92"/>
      <c r="J31" s="9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45911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05"/>
      <c r="C32" s="143"/>
      <c r="D32" s="144"/>
      <c r="E32" s="145"/>
      <c r="F32" s="146"/>
      <c r="G32" s="147"/>
      <c r="H32" s="148"/>
      <c r="I32" s="149"/>
      <c r="J32" s="14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208" t="s">
        <v>34</v>
      </c>
      <c r="C35" s="210"/>
      <c r="D35" s="77" t="s">
        <v>33</v>
      </c>
      <c r="E35" s="208" t="s">
        <v>4</v>
      </c>
      <c r="F35" s="209"/>
      <c r="G35" s="209"/>
      <c r="H35" s="210"/>
      <c r="I35" s="50" t="s">
        <v>42</v>
      </c>
      <c r="J35" s="21"/>
      <c r="K35" s="208" t="s">
        <v>34</v>
      </c>
      <c r="L35" s="209"/>
      <c r="M35" s="210"/>
      <c r="N35" s="54" t="s">
        <v>33</v>
      </c>
      <c r="O35" s="206" t="s">
        <v>4</v>
      </c>
      <c r="P35" s="225"/>
      <c r="Q35" s="225"/>
      <c r="R35" s="207"/>
      <c r="S35" s="206" t="s">
        <v>42</v>
      </c>
      <c r="T35" s="20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211" t="s">
        <v>40</v>
      </c>
      <c r="C36" s="213"/>
      <c r="D36" s="78">
        <v>1971014</v>
      </c>
      <c r="E36" s="224" t="s">
        <v>85</v>
      </c>
      <c r="F36" s="212"/>
      <c r="G36" s="212"/>
      <c r="H36" s="213"/>
      <c r="I36" s="49" t="s">
        <v>62</v>
      </c>
      <c r="J36" s="4"/>
      <c r="K36" s="211" t="s">
        <v>35</v>
      </c>
      <c r="L36" s="212"/>
      <c r="M36" s="213"/>
      <c r="N36" s="51"/>
      <c r="O36" s="179"/>
      <c r="P36" s="226"/>
      <c r="Q36" s="226"/>
      <c r="R36" s="227"/>
      <c r="S36" s="179"/>
      <c r="T36" s="180"/>
      <c r="AF36" s="1"/>
      <c r="AH36" s="35"/>
      <c r="AI36" s="35"/>
    </row>
    <row r="37" spans="2:35" s="5" customFormat="1" ht="21" customHeight="1" x14ac:dyDescent="0.3">
      <c r="B37" s="196" t="s">
        <v>36</v>
      </c>
      <c r="C37" s="184"/>
      <c r="D37" s="79">
        <v>1971014</v>
      </c>
      <c r="E37" s="182" t="s">
        <v>85</v>
      </c>
      <c r="F37" s="183"/>
      <c r="G37" s="183"/>
      <c r="H37" s="184"/>
      <c r="I37" s="47" t="s">
        <v>62</v>
      </c>
      <c r="J37" s="4"/>
      <c r="K37" s="196" t="s">
        <v>38</v>
      </c>
      <c r="L37" s="183"/>
      <c r="M37" s="184"/>
      <c r="N37" s="52"/>
      <c r="O37" s="190"/>
      <c r="P37" s="191"/>
      <c r="Q37" s="191"/>
      <c r="R37" s="192"/>
      <c r="S37" s="190"/>
      <c r="T37" s="193"/>
      <c r="AH37" s="35"/>
      <c r="AI37" s="35"/>
    </row>
    <row r="38" spans="2:35" s="5" customFormat="1" ht="19" customHeight="1" x14ac:dyDescent="0.3">
      <c r="B38" s="196" t="s">
        <v>36</v>
      </c>
      <c r="C38" s="184"/>
      <c r="D38" s="79">
        <v>1974008</v>
      </c>
      <c r="E38" s="182" t="s">
        <v>86</v>
      </c>
      <c r="F38" s="183"/>
      <c r="G38" s="183"/>
      <c r="H38" s="184"/>
      <c r="I38" s="47" t="s">
        <v>62</v>
      </c>
      <c r="J38" s="4"/>
      <c r="K38" s="196" t="s">
        <v>37</v>
      </c>
      <c r="L38" s="183"/>
      <c r="M38" s="184"/>
      <c r="N38" s="52"/>
      <c r="O38" s="190"/>
      <c r="P38" s="191"/>
      <c r="Q38" s="191"/>
      <c r="R38" s="192"/>
      <c r="S38" s="190"/>
      <c r="T38" s="193"/>
      <c r="V38" s="5" t="s">
        <v>54</v>
      </c>
      <c r="AH38" s="35"/>
      <c r="AI38" s="35"/>
    </row>
    <row r="39" spans="2:35" s="5" customFormat="1" ht="21" customHeight="1" x14ac:dyDescent="0.3">
      <c r="B39" s="196" t="s">
        <v>36</v>
      </c>
      <c r="C39" s="184"/>
      <c r="D39" s="79">
        <v>1989014</v>
      </c>
      <c r="E39" s="182" t="s">
        <v>87</v>
      </c>
      <c r="F39" s="183"/>
      <c r="G39" s="183"/>
      <c r="H39" s="184"/>
      <c r="I39" s="47" t="s">
        <v>62</v>
      </c>
      <c r="J39" s="4"/>
      <c r="K39" s="196" t="s">
        <v>56</v>
      </c>
      <c r="L39" s="183"/>
      <c r="M39" s="184"/>
      <c r="N39" s="52"/>
      <c r="O39" s="190"/>
      <c r="P39" s="191"/>
      <c r="Q39" s="191"/>
      <c r="R39" s="192"/>
      <c r="S39" s="190"/>
      <c r="T39" s="193"/>
      <c r="AD39" s="5" t="s">
        <v>13</v>
      </c>
      <c r="AH39" s="35"/>
      <c r="AI39" s="35"/>
    </row>
    <row r="40" spans="2:35" s="5" customFormat="1" ht="20" customHeight="1" x14ac:dyDescent="0.3">
      <c r="B40" s="196" t="s">
        <v>36</v>
      </c>
      <c r="C40" s="184"/>
      <c r="D40" s="79"/>
      <c r="E40" s="182"/>
      <c r="F40" s="183"/>
      <c r="G40" s="183"/>
      <c r="H40" s="184"/>
      <c r="I40" s="47"/>
      <c r="J40" s="4"/>
      <c r="K40" s="196"/>
      <c r="L40" s="183"/>
      <c r="M40" s="184"/>
      <c r="N40" s="52"/>
      <c r="O40" s="190"/>
      <c r="P40" s="191"/>
      <c r="Q40" s="191"/>
      <c r="R40" s="192"/>
      <c r="S40" s="190"/>
      <c r="T40" s="193"/>
      <c r="AH40" s="35"/>
      <c r="AI40" s="35"/>
    </row>
    <row r="41" spans="2:35" ht="19" customHeight="1" x14ac:dyDescent="0.3">
      <c r="B41" s="196" t="s">
        <v>36</v>
      </c>
      <c r="C41" s="184"/>
      <c r="D41" s="79"/>
      <c r="E41" s="182"/>
      <c r="F41" s="183"/>
      <c r="G41" s="183"/>
      <c r="H41" s="184"/>
      <c r="I41" s="47"/>
      <c r="J41" s="3"/>
      <c r="K41" s="196"/>
      <c r="L41" s="183"/>
      <c r="M41" s="184"/>
      <c r="N41" s="52"/>
      <c r="O41" s="190"/>
      <c r="P41" s="191"/>
      <c r="Q41" s="191"/>
      <c r="R41" s="192"/>
      <c r="S41" s="190"/>
      <c r="T41" s="193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96" t="s">
        <v>39</v>
      </c>
      <c r="C42" s="184"/>
      <c r="D42" s="79"/>
      <c r="E42" s="182"/>
      <c r="F42" s="183"/>
      <c r="G42" s="183"/>
      <c r="H42" s="184"/>
      <c r="I42" s="47"/>
      <c r="J42" s="3"/>
      <c r="K42" s="196"/>
      <c r="L42" s="183"/>
      <c r="M42" s="184"/>
      <c r="N42" s="52"/>
      <c r="O42" s="190"/>
      <c r="P42" s="191"/>
      <c r="Q42" s="191"/>
      <c r="R42" s="192"/>
      <c r="S42" s="190"/>
      <c r="T42" s="193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88"/>
      <c r="C43" s="187"/>
      <c r="D43" s="80"/>
      <c r="E43" s="185"/>
      <c r="F43" s="186"/>
      <c r="G43" s="186"/>
      <c r="H43" s="187"/>
      <c r="I43" s="48"/>
      <c r="J43" s="3"/>
      <c r="K43" s="188"/>
      <c r="L43" s="186"/>
      <c r="M43" s="187"/>
      <c r="N43" s="53"/>
      <c r="O43" s="202"/>
      <c r="P43" s="203"/>
      <c r="Q43" s="203"/>
      <c r="R43" s="204"/>
      <c r="S43" s="202"/>
      <c r="T43" s="205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195"/>
      <c r="C44" s="195"/>
      <c r="D44" s="194"/>
      <c r="E44" s="194"/>
      <c r="F44" s="56"/>
      <c r="G44" s="194"/>
      <c r="H44" s="194"/>
      <c r="I44" s="194"/>
      <c r="J44" s="3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199" t="s">
        <v>41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1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88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9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181"/>
      <c r="F50" s="181"/>
      <c r="G50" s="181"/>
    </row>
  </sheetData>
  <mergeCells count="102"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27">
    <cfRule type="cellIs" dxfId="59" priority="35" stopIfTrue="1" operator="between">
      <formula>1</formula>
      <formula>300</formula>
    </cfRule>
    <cfRule type="cellIs" dxfId="58" priority="36" stopIfTrue="1" operator="lessThanOrEqual">
      <formula>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19:P19">
    <cfRule type="cellIs" dxfId="43" priority="5" stopIfTrue="1" operator="between">
      <formula>1</formula>
      <formula>300</formula>
    </cfRule>
    <cfRule type="cellIs" dxfId="42" priority="6" stopIfTrue="1" operator="lessThanOrEqual">
      <formula>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"44,48,53,56,58,60,63,65,69,71,77,'+77,79,86,'+86,88,94,'+94,110,'´110"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RowColHeaders="0" showZeros="0" showOutlineSymbols="0" zoomScaleNormal="100" zoomScaleSheetLayoutView="75" zoomScalePageLayoutView="120" workbookViewId="0">
      <selection activeCell="B9" sqref="B9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6" width="6.363281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9.1796875" style="3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197" t="s">
        <v>58</v>
      </c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5"/>
      <c r="T2" s="15"/>
      <c r="U2" s="83" t="s">
        <v>59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198" t="s">
        <v>21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85" t="s">
        <v>60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17" t="s">
        <v>55</v>
      </c>
      <c r="E5" s="217"/>
      <c r="F5" s="217"/>
      <c r="G5" s="217"/>
      <c r="H5" s="217"/>
      <c r="I5" s="217"/>
      <c r="J5" s="24" t="s">
        <v>0</v>
      </c>
      <c r="K5" s="217"/>
      <c r="L5" s="217"/>
      <c r="M5" s="217"/>
      <c r="N5" s="217"/>
      <c r="O5" s="24" t="s">
        <v>1</v>
      </c>
      <c r="P5" s="216"/>
      <c r="Q5" s="216"/>
      <c r="R5" s="216"/>
      <c r="S5" s="216"/>
      <c r="T5" s="24" t="s">
        <v>2</v>
      </c>
      <c r="U5" s="228"/>
      <c r="V5" s="228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176" t="s">
        <v>57</v>
      </c>
    </row>
    <row r="7" spans="1:36" s="1" customFormat="1" x14ac:dyDescent="0.3">
      <c r="B7" s="214" t="s">
        <v>33</v>
      </c>
      <c r="C7" s="218" t="s">
        <v>52</v>
      </c>
      <c r="D7" s="218" t="s">
        <v>51</v>
      </c>
      <c r="E7" s="220" t="s">
        <v>53</v>
      </c>
      <c r="F7" s="222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176"/>
    </row>
    <row r="8" spans="1:36" s="1" customFormat="1" x14ac:dyDescent="0.3">
      <c r="B8" s="215"/>
      <c r="C8" s="219"/>
      <c r="D8" s="219"/>
      <c r="E8" s="221"/>
      <c r="F8" s="22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/>
      <c r="C9" s="153"/>
      <c r="D9" s="152"/>
      <c r="E9" s="151"/>
      <c r="F9" s="153"/>
      <c r="G9" s="154"/>
      <c r="H9" s="155"/>
      <c r="I9" s="156"/>
      <c r="J9" s="157"/>
      <c r="K9" s="158"/>
      <c r="L9" s="159"/>
      <c r="M9" s="159"/>
      <c r="N9" s="158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0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/>
      <c r="C11" s="109"/>
      <c r="D11" s="108"/>
      <c r="E11" s="107"/>
      <c r="F11" s="109"/>
      <c r="G11" s="110"/>
      <c r="H11" s="111"/>
      <c r="I11" s="112"/>
      <c r="J11" s="113"/>
      <c r="K11" s="114"/>
      <c r="L11" s="115"/>
      <c r="M11" s="115"/>
      <c r="N11" s="11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0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0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0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0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0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0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0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0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0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 t="s">
        <v>13</v>
      </c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/>
      <c r="C29" s="128"/>
      <c r="D29" s="108"/>
      <c r="E29" s="129"/>
      <c r="F29" s="130"/>
      <c r="G29" s="131"/>
      <c r="H29" s="107"/>
      <c r="I29" s="113"/>
      <c r="J29" s="11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0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05"/>
      <c r="C30" s="141"/>
      <c r="D30" s="95"/>
      <c r="E30" s="96"/>
      <c r="F30" s="96"/>
      <c r="G30" s="142"/>
      <c r="H30" s="97"/>
      <c r="I30" s="99"/>
      <c r="J30" s="9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/>
      <c r="C31" s="128"/>
      <c r="D31" s="108"/>
      <c r="E31" s="129"/>
      <c r="F31" s="130"/>
      <c r="G31" s="131"/>
      <c r="H31" s="107"/>
      <c r="I31" s="113" t="s">
        <v>13</v>
      </c>
      <c r="J31" s="11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0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05"/>
      <c r="C32" s="141"/>
      <c r="D32" s="95"/>
      <c r="E32" s="96"/>
      <c r="F32" s="96"/>
      <c r="G32" s="142"/>
      <c r="H32" s="97"/>
      <c r="I32" s="99"/>
      <c r="J32" s="9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208" t="s">
        <v>34</v>
      </c>
      <c r="C35" s="210"/>
      <c r="D35" s="77" t="s">
        <v>33</v>
      </c>
      <c r="E35" s="208" t="s">
        <v>4</v>
      </c>
      <c r="F35" s="209"/>
      <c r="G35" s="209"/>
      <c r="H35" s="210"/>
      <c r="I35" s="50" t="s">
        <v>42</v>
      </c>
      <c r="J35" s="21"/>
      <c r="K35" s="208" t="s">
        <v>34</v>
      </c>
      <c r="L35" s="209"/>
      <c r="M35" s="210"/>
      <c r="N35" s="54" t="s">
        <v>33</v>
      </c>
      <c r="O35" s="206" t="s">
        <v>4</v>
      </c>
      <c r="P35" s="225"/>
      <c r="Q35" s="225"/>
      <c r="R35" s="207"/>
      <c r="S35" s="206" t="s">
        <v>42</v>
      </c>
      <c r="T35" s="207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211" t="s">
        <v>40</v>
      </c>
      <c r="C36" s="213"/>
      <c r="D36" s="78"/>
      <c r="E36" s="224"/>
      <c r="F36" s="212"/>
      <c r="G36" s="212"/>
      <c r="H36" s="213"/>
      <c r="I36" s="49"/>
      <c r="J36" s="4"/>
      <c r="K36" s="211" t="s">
        <v>35</v>
      </c>
      <c r="L36" s="212"/>
      <c r="M36" s="213"/>
      <c r="N36" s="51"/>
      <c r="O36" s="179"/>
      <c r="P36" s="226"/>
      <c r="Q36" s="226"/>
      <c r="R36" s="227"/>
      <c r="S36" s="179"/>
      <c r="T36" s="180"/>
      <c r="AF36" s="1"/>
      <c r="AH36" s="35"/>
      <c r="AI36" s="35"/>
    </row>
    <row r="37" spans="2:35" s="5" customFormat="1" ht="21" customHeight="1" x14ac:dyDescent="0.3">
      <c r="B37" s="196" t="s">
        <v>36</v>
      </c>
      <c r="C37" s="184"/>
      <c r="D37" s="79"/>
      <c r="E37" s="182"/>
      <c r="F37" s="183"/>
      <c r="G37" s="183"/>
      <c r="H37" s="184"/>
      <c r="I37" s="47"/>
      <c r="J37" s="4"/>
      <c r="K37" s="196" t="s">
        <v>38</v>
      </c>
      <c r="L37" s="183"/>
      <c r="M37" s="184"/>
      <c r="N37" s="52"/>
      <c r="O37" s="190"/>
      <c r="P37" s="191"/>
      <c r="Q37" s="191"/>
      <c r="R37" s="192"/>
      <c r="S37" s="190"/>
      <c r="T37" s="193"/>
      <c r="AH37" s="35"/>
      <c r="AI37" s="35"/>
    </row>
    <row r="38" spans="2:35" s="5" customFormat="1" ht="19" customHeight="1" x14ac:dyDescent="0.3">
      <c r="B38" s="196" t="s">
        <v>36</v>
      </c>
      <c r="C38" s="184"/>
      <c r="D38" s="79"/>
      <c r="E38" s="182"/>
      <c r="F38" s="183"/>
      <c r="G38" s="183"/>
      <c r="H38" s="184"/>
      <c r="I38" s="47"/>
      <c r="J38" s="4"/>
      <c r="K38" s="196" t="s">
        <v>37</v>
      </c>
      <c r="L38" s="183"/>
      <c r="M38" s="184"/>
      <c r="N38" s="52"/>
      <c r="O38" s="190"/>
      <c r="P38" s="191"/>
      <c r="Q38" s="191"/>
      <c r="R38" s="192"/>
      <c r="S38" s="190"/>
      <c r="T38" s="193"/>
      <c r="V38" s="5" t="s">
        <v>54</v>
      </c>
      <c r="AH38" s="35"/>
      <c r="AI38" s="35"/>
    </row>
    <row r="39" spans="2:35" s="5" customFormat="1" ht="21" customHeight="1" x14ac:dyDescent="0.3">
      <c r="B39" s="196" t="s">
        <v>36</v>
      </c>
      <c r="C39" s="184"/>
      <c r="D39" s="79"/>
      <c r="E39" s="182"/>
      <c r="F39" s="183"/>
      <c r="G39" s="183"/>
      <c r="H39" s="184"/>
      <c r="I39" s="47"/>
      <c r="J39" s="4"/>
      <c r="K39" s="196" t="s">
        <v>56</v>
      </c>
      <c r="L39" s="183"/>
      <c r="M39" s="184"/>
      <c r="N39" s="52"/>
      <c r="O39" s="190"/>
      <c r="P39" s="191"/>
      <c r="Q39" s="191"/>
      <c r="R39" s="192"/>
      <c r="S39" s="190"/>
      <c r="T39" s="193"/>
      <c r="AD39" s="5" t="s">
        <v>13</v>
      </c>
      <c r="AH39" s="35"/>
      <c r="AI39" s="35"/>
    </row>
    <row r="40" spans="2:35" s="5" customFormat="1" ht="20" customHeight="1" x14ac:dyDescent="0.3">
      <c r="B40" s="196" t="s">
        <v>36</v>
      </c>
      <c r="C40" s="184"/>
      <c r="D40" s="79"/>
      <c r="E40" s="182"/>
      <c r="F40" s="183"/>
      <c r="G40" s="183"/>
      <c r="H40" s="184"/>
      <c r="I40" s="47"/>
      <c r="J40" s="4"/>
      <c r="K40" s="196"/>
      <c r="L40" s="183"/>
      <c r="M40" s="184"/>
      <c r="N40" s="52"/>
      <c r="O40" s="190"/>
      <c r="P40" s="191"/>
      <c r="Q40" s="191"/>
      <c r="R40" s="192"/>
      <c r="S40" s="190"/>
      <c r="T40" s="193"/>
      <c r="AH40" s="35"/>
      <c r="AI40" s="35"/>
    </row>
    <row r="41" spans="2:35" ht="19" customHeight="1" x14ac:dyDescent="0.3">
      <c r="B41" s="196" t="s">
        <v>36</v>
      </c>
      <c r="C41" s="184"/>
      <c r="D41" s="79"/>
      <c r="E41" s="182"/>
      <c r="F41" s="183"/>
      <c r="G41" s="183"/>
      <c r="H41" s="184"/>
      <c r="I41" s="47"/>
      <c r="J41" s="3"/>
      <c r="K41" s="196"/>
      <c r="L41" s="183"/>
      <c r="M41" s="184"/>
      <c r="N41" s="52"/>
      <c r="O41" s="190"/>
      <c r="P41" s="191"/>
      <c r="Q41" s="191"/>
      <c r="R41" s="192"/>
      <c r="S41" s="190"/>
      <c r="T41" s="193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96" t="s">
        <v>39</v>
      </c>
      <c r="C42" s="184"/>
      <c r="D42" s="79"/>
      <c r="E42" s="182"/>
      <c r="F42" s="183"/>
      <c r="G42" s="183"/>
      <c r="H42" s="184"/>
      <c r="I42" s="47"/>
      <c r="J42" s="3"/>
      <c r="K42" s="196"/>
      <c r="L42" s="183"/>
      <c r="M42" s="184"/>
      <c r="N42" s="52"/>
      <c r="O42" s="190"/>
      <c r="P42" s="191"/>
      <c r="Q42" s="191"/>
      <c r="R42" s="192"/>
      <c r="S42" s="190"/>
      <c r="T42" s="193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88"/>
      <c r="C43" s="187"/>
      <c r="D43" s="80"/>
      <c r="E43" s="185"/>
      <c r="F43" s="186"/>
      <c r="G43" s="186"/>
      <c r="H43" s="187"/>
      <c r="I43" s="48"/>
      <c r="J43" s="3"/>
      <c r="K43" s="188"/>
      <c r="L43" s="186"/>
      <c r="M43" s="187"/>
      <c r="N43" s="53"/>
      <c r="O43" s="202"/>
      <c r="P43" s="203"/>
      <c r="Q43" s="203"/>
      <c r="R43" s="204"/>
      <c r="S43" s="202"/>
      <c r="T43" s="205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195"/>
      <c r="C44" s="195"/>
      <c r="D44" s="194"/>
      <c r="E44" s="194"/>
      <c r="F44" s="56"/>
      <c r="G44" s="194"/>
      <c r="H44" s="194"/>
      <c r="I44" s="194"/>
      <c r="J44" s="3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199" t="s">
        <v>41</v>
      </c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1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88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9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181"/>
      <c r="F50" s="181"/>
      <c r="G50" s="181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3" stopIfTrue="1" operator="between">
      <formula>1</formula>
      <formula>300</formula>
    </cfRule>
    <cfRule type="cellIs" dxfId="10" priority="4" stopIfTrue="1" operator="lessThanOrEqual">
      <formula>0</formula>
    </cfRule>
  </conditionalFormatting>
  <conditionalFormatting sqref="K23:P2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"44,48,53,56,58,60,63,65,69,71,77,'+77,79,86,'+86,88,94,'+94,110,'+110"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36328125" customWidth="1"/>
    <col min="2" max="2" width="11.6328125" style="23" customWidth="1"/>
    <col min="3" max="3" width="12.36328125" bestFit="1" customWidth="1"/>
  </cols>
  <sheetData>
    <row r="1" spans="1:3" x14ac:dyDescent="0.3">
      <c r="A1" s="229" t="s">
        <v>24</v>
      </c>
      <c r="B1" s="229"/>
      <c r="C1" s="229"/>
    </row>
    <row r="2" spans="1:3" x14ac:dyDescent="0.3">
      <c r="A2" s="28" t="s">
        <v>22</v>
      </c>
      <c r="B2" s="27" t="s">
        <v>25</v>
      </c>
      <c r="C2" t="s">
        <v>26</v>
      </c>
    </row>
    <row r="3" spans="1:3" x14ac:dyDescent="0.3">
      <c r="A3" s="29">
        <v>30</v>
      </c>
      <c r="B3" s="27">
        <v>1</v>
      </c>
      <c r="C3" s="28">
        <v>1</v>
      </c>
    </row>
    <row r="4" spans="1:3" x14ac:dyDescent="0.3">
      <c r="A4" s="29">
        <v>31</v>
      </c>
      <c r="B4" s="27">
        <v>1.016</v>
      </c>
      <c r="C4" s="27">
        <v>1.016</v>
      </c>
    </row>
    <row r="5" spans="1:3" x14ac:dyDescent="0.3">
      <c r="A5" s="29">
        <v>32</v>
      </c>
      <c r="B5" s="27">
        <v>1.0309999999999999</v>
      </c>
      <c r="C5" s="27">
        <v>1.0169999999999999</v>
      </c>
    </row>
    <row r="6" spans="1:3" x14ac:dyDescent="0.3">
      <c r="A6" s="29">
        <v>33</v>
      </c>
      <c r="B6" s="27">
        <v>1.046</v>
      </c>
      <c r="C6" s="27">
        <v>1.046</v>
      </c>
    </row>
    <row r="7" spans="1:3" x14ac:dyDescent="0.3">
      <c r="A7" s="29">
        <v>34</v>
      </c>
      <c r="B7" s="27">
        <v>1.0589999999999999</v>
      </c>
      <c r="C7" s="27">
        <v>1.0589999999999999</v>
      </c>
    </row>
    <row r="8" spans="1:3" x14ac:dyDescent="0.3">
      <c r="A8" s="29">
        <v>35</v>
      </c>
      <c r="B8" s="27">
        <v>1.0720000000000001</v>
      </c>
      <c r="C8" s="27">
        <v>1.0720000000000001</v>
      </c>
    </row>
    <row r="9" spans="1:3" x14ac:dyDescent="0.3">
      <c r="A9" s="29">
        <v>36</v>
      </c>
      <c r="B9" s="27">
        <v>1.083</v>
      </c>
      <c r="C9" s="27">
        <v>1.0840000000000001</v>
      </c>
    </row>
    <row r="10" spans="1:3" x14ac:dyDescent="0.3">
      <c r="A10" s="29">
        <v>37</v>
      </c>
      <c r="B10" s="27">
        <v>1.0960000000000001</v>
      </c>
      <c r="C10" s="27">
        <v>1.097</v>
      </c>
    </row>
    <row r="11" spans="1:3" x14ac:dyDescent="0.3">
      <c r="A11" s="29">
        <v>38</v>
      </c>
      <c r="B11" s="27">
        <v>1.109</v>
      </c>
      <c r="C11" s="27">
        <v>1.1100000000000001</v>
      </c>
    </row>
    <row r="12" spans="1:3" x14ac:dyDescent="0.3">
      <c r="A12" s="29">
        <v>39</v>
      </c>
      <c r="B12" s="27">
        <v>1.1220000000000001</v>
      </c>
      <c r="C12" s="27">
        <v>1.1240000000000001</v>
      </c>
    </row>
    <row r="13" spans="1:3" x14ac:dyDescent="0.3">
      <c r="A13" s="29">
        <v>40</v>
      </c>
      <c r="B13" s="27">
        <v>1.135</v>
      </c>
      <c r="C13" s="27">
        <v>1.1379999999999999</v>
      </c>
    </row>
    <row r="14" spans="1:3" x14ac:dyDescent="0.3">
      <c r="A14" s="29">
        <v>41</v>
      </c>
      <c r="B14" s="27">
        <v>1.149</v>
      </c>
      <c r="C14" s="27">
        <v>1.153</v>
      </c>
    </row>
    <row r="15" spans="1:3" x14ac:dyDescent="0.3">
      <c r="A15" s="29">
        <v>42</v>
      </c>
      <c r="B15" s="27">
        <v>1.1619999999999999</v>
      </c>
      <c r="C15" s="27">
        <v>1.17</v>
      </c>
    </row>
    <row r="16" spans="1:3" x14ac:dyDescent="0.3">
      <c r="A16" s="29">
        <v>43</v>
      </c>
      <c r="B16" s="27">
        <v>1.1759999999999999</v>
      </c>
      <c r="C16" s="27">
        <v>1.1870000000000001</v>
      </c>
    </row>
    <row r="17" spans="1:3" x14ac:dyDescent="0.3">
      <c r="A17" s="29">
        <v>44</v>
      </c>
      <c r="B17" s="27">
        <v>1.1890000000000001</v>
      </c>
      <c r="C17" s="27">
        <v>1.2050000000000001</v>
      </c>
    </row>
    <row r="18" spans="1:3" x14ac:dyDescent="0.3">
      <c r="A18" s="29">
        <v>45</v>
      </c>
      <c r="B18" s="27">
        <v>1.2030000000000001</v>
      </c>
      <c r="C18" s="27">
        <v>1.2230000000000001</v>
      </c>
    </row>
    <row r="19" spans="1:3" x14ac:dyDescent="0.3">
      <c r="A19" s="29">
        <v>46</v>
      </c>
      <c r="B19" s="27">
        <v>1.218</v>
      </c>
      <c r="C19" s="27">
        <v>1.244</v>
      </c>
    </row>
    <row r="20" spans="1:3" x14ac:dyDescent="0.3">
      <c r="A20" s="29">
        <v>47</v>
      </c>
      <c r="B20" s="27">
        <v>1.2330000000000001</v>
      </c>
      <c r="C20" s="27">
        <v>1.2649999999999999</v>
      </c>
    </row>
    <row r="21" spans="1:3" x14ac:dyDescent="0.3">
      <c r="A21" s="29">
        <v>48</v>
      </c>
      <c r="B21" s="27">
        <v>1.248</v>
      </c>
      <c r="C21" s="27">
        <v>1.288</v>
      </c>
    </row>
    <row r="22" spans="1:3" x14ac:dyDescent="0.3">
      <c r="A22" s="29">
        <v>49</v>
      </c>
      <c r="B22" s="27">
        <v>1.2629999999999999</v>
      </c>
      <c r="C22" s="27">
        <v>1.3129999999999999</v>
      </c>
    </row>
    <row r="23" spans="1:3" x14ac:dyDescent="0.3">
      <c r="A23" s="29">
        <v>50</v>
      </c>
      <c r="B23" s="27">
        <v>1.2789999999999999</v>
      </c>
      <c r="C23" s="27">
        <v>1.34</v>
      </c>
    </row>
    <row r="24" spans="1:3" x14ac:dyDescent="0.3">
      <c r="A24" s="29">
        <v>51</v>
      </c>
      <c r="B24" s="27">
        <v>1.2969999999999999</v>
      </c>
      <c r="C24" s="27">
        <v>1.369</v>
      </c>
    </row>
    <row r="25" spans="1:3" x14ac:dyDescent="0.3">
      <c r="A25" s="29">
        <v>52</v>
      </c>
      <c r="B25" s="27">
        <v>1.3160000000000001</v>
      </c>
      <c r="C25" s="27">
        <v>1.401</v>
      </c>
    </row>
    <row r="26" spans="1:3" x14ac:dyDescent="0.3">
      <c r="A26" s="29">
        <v>53</v>
      </c>
      <c r="B26" s="27">
        <v>1.3380000000000001</v>
      </c>
      <c r="C26" s="27">
        <v>1.4350000000000001</v>
      </c>
    </row>
    <row r="27" spans="1:3" x14ac:dyDescent="0.3">
      <c r="A27" s="29">
        <v>54</v>
      </c>
      <c r="B27" s="27">
        <v>1.361</v>
      </c>
      <c r="C27" s="27">
        <v>1.47</v>
      </c>
    </row>
    <row r="28" spans="1:3" x14ac:dyDescent="0.3">
      <c r="A28" s="29">
        <v>55</v>
      </c>
      <c r="B28" s="27">
        <v>1.385</v>
      </c>
      <c r="C28" s="27">
        <v>1.5069999999999999</v>
      </c>
    </row>
    <row r="29" spans="1:3" ht="14" x14ac:dyDescent="0.3">
      <c r="A29" s="29">
        <v>56</v>
      </c>
      <c r="B29" s="27">
        <v>1.411</v>
      </c>
      <c r="C29" s="31">
        <v>1.5449999999999999</v>
      </c>
    </row>
    <row r="30" spans="1:3" ht="14" x14ac:dyDescent="0.3">
      <c r="A30" s="29">
        <v>57</v>
      </c>
      <c r="B30" s="27">
        <v>1.4370000000000001</v>
      </c>
      <c r="C30" s="30">
        <v>1.585</v>
      </c>
    </row>
    <row r="31" spans="1:3" ht="14" x14ac:dyDescent="0.3">
      <c r="A31" s="29">
        <v>58</v>
      </c>
      <c r="B31" s="27">
        <v>1.462</v>
      </c>
      <c r="C31" s="31">
        <v>1.625</v>
      </c>
    </row>
    <row r="32" spans="1:3" ht="14" x14ac:dyDescent="0.3">
      <c r="A32" s="29">
        <v>59</v>
      </c>
      <c r="B32" s="27">
        <v>1.488</v>
      </c>
      <c r="C32" s="30">
        <v>1.665</v>
      </c>
    </row>
    <row r="33" spans="1:3" ht="14" x14ac:dyDescent="0.3">
      <c r="A33" s="29">
        <v>60</v>
      </c>
      <c r="B33" s="27">
        <v>1.514</v>
      </c>
      <c r="C33" s="31">
        <v>1.7050000000000001</v>
      </c>
    </row>
    <row r="34" spans="1:3" ht="14" x14ac:dyDescent="0.3">
      <c r="A34" s="29">
        <v>61</v>
      </c>
      <c r="B34" s="27">
        <v>1.5409999999999999</v>
      </c>
      <c r="C34" s="30">
        <v>1.744</v>
      </c>
    </row>
    <row r="35" spans="1:3" ht="14" x14ac:dyDescent="0.3">
      <c r="A35" s="29">
        <v>62</v>
      </c>
      <c r="B35" s="27">
        <v>1.5680000000000001</v>
      </c>
      <c r="C35" s="31">
        <v>1.778</v>
      </c>
    </row>
    <row r="36" spans="1:3" ht="14" x14ac:dyDescent="0.3">
      <c r="A36" s="29">
        <v>63</v>
      </c>
      <c r="B36" s="27">
        <v>1.5980000000000001</v>
      </c>
      <c r="C36" s="30">
        <v>1.8080000000000001</v>
      </c>
    </row>
    <row r="37" spans="1:3" ht="14" x14ac:dyDescent="0.3">
      <c r="A37" s="29">
        <v>64</v>
      </c>
      <c r="B37" s="27">
        <v>1.629</v>
      </c>
      <c r="C37" s="31">
        <v>1.839</v>
      </c>
    </row>
    <row r="38" spans="1:3" ht="14" x14ac:dyDescent="0.3">
      <c r="A38" s="29">
        <v>65</v>
      </c>
      <c r="B38" s="27">
        <v>1.663</v>
      </c>
      <c r="C38" s="30">
        <v>1.873</v>
      </c>
    </row>
    <row r="39" spans="1:3" ht="14" x14ac:dyDescent="0.3">
      <c r="A39" s="29">
        <v>66</v>
      </c>
      <c r="B39" s="27">
        <v>1.6990000000000001</v>
      </c>
      <c r="C39" s="31">
        <v>1.909</v>
      </c>
    </row>
    <row r="40" spans="1:3" ht="14" x14ac:dyDescent="0.3">
      <c r="A40" s="29">
        <v>67</v>
      </c>
      <c r="B40" s="27">
        <v>1.738</v>
      </c>
      <c r="C40" s="30">
        <v>1.948</v>
      </c>
    </row>
    <row r="41" spans="1:3" ht="14" x14ac:dyDescent="0.3">
      <c r="A41" s="29">
        <v>68</v>
      </c>
      <c r="B41" s="27">
        <v>1.7789999999999999</v>
      </c>
      <c r="C41" s="31">
        <v>1.9890000000000001</v>
      </c>
    </row>
    <row r="42" spans="1:3" ht="14" x14ac:dyDescent="0.3">
      <c r="A42" s="29">
        <v>69</v>
      </c>
      <c r="B42" s="27">
        <v>1.823</v>
      </c>
      <c r="C42" s="30">
        <v>2.0329999999999999</v>
      </c>
    </row>
    <row r="43" spans="1:3" ht="14" x14ac:dyDescent="0.3">
      <c r="A43" s="29">
        <v>70</v>
      </c>
      <c r="B43" s="27">
        <v>1.867</v>
      </c>
      <c r="C43" s="31">
        <v>2.077</v>
      </c>
    </row>
    <row r="44" spans="1:3" ht="14" x14ac:dyDescent="0.3">
      <c r="A44" s="29">
        <v>71</v>
      </c>
      <c r="B44" s="27">
        <v>1.91</v>
      </c>
      <c r="C44" s="30">
        <v>2.12</v>
      </c>
    </row>
    <row r="45" spans="1:3" ht="14" x14ac:dyDescent="0.3">
      <c r="A45" s="29">
        <v>72</v>
      </c>
      <c r="B45" s="27">
        <v>1.9530000000000001</v>
      </c>
      <c r="C45" s="31">
        <v>2.1629999999999998</v>
      </c>
    </row>
    <row r="46" spans="1:3" ht="14" x14ac:dyDescent="0.3">
      <c r="A46" s="29">
        <v>73</v>
      </c>
      <c r="B46" s="27">
        <v>2.004</v>
      </c>
      <c r="C46" s="30">
        <v>2.214</v>
      </c>
    </row>
    <row r="47" spans="1:3" ht="14" x14ac:dyDescent="0.3">
      <c r="A47" s="29">
        <v>74</v>
      </c>
      <c r="B47" s="27">
        <v>2.06</v>
      </c>
      <c r="C47" s="31">
        <v>2.27</v>
      </c>
    </row>
    <row r="48" spans="1:3" ht="14" x14ac:dyDescent="0.3">
      <c r="A48" s="29">
        <v>75</v>
      </c>
      <c r="B48" s="27">
        <v>2.117</v>
      </c>
      <c r="C48" s="30">
        <v>2.327</v>
      </c>
    </row>
    <row r="49" spans="1:3" ht="14" x14ac:dyDescent="0.3">
      <c r="A49" s="29">
        <v>76</v>
      </c>
      <c r="B49" s="27">
        <v>2.181</v>
      </c>
      <c r="C49" s="31">
        <v>2.391</v>
      </c>
    </row>
    <row r="50" spans="1:3" ht="14" x14ac:dyDescent="0.3">
      <c r="A50" s="29">
        <v>77</v>
      </c>
      <c r="B50" s="27">
        <v>2.2549999999999999</v>
      </c>
      <c r="C50" s="30">
        <v>2.4649999999999999</v>
      </c>
    </row>
    <row r="51" spans="1:3" ht="14" x14ac:dyDescent="0.3">
      <c r="A51" s="29">
        <v>78</v>
      </c>
      <c r="B51" s="27">
        <v>2.3359999999999999</v>
      </c>
      <c r="C51" s="31">
        <v>2.5459999999999998</v>
      </c>
    </row>
    <row r="52" spans="1:3" ht="14" x14ac:dyDescent="0.3">
      <c r="A52" s="29">
        <v>79</v>
      </c>
      <c r="B52" s="27">
        <v>2.419</v>
      </c>
      <c r="C52" s="30">
        <v>2.629</v>
      </c>
    </row>
    <row r="53" spans="1:3" ht="14" x14ac:dyDescent="0.3">
      <c r="A53" s="29">
        <v>80</v>
      </c>
      <c r="B53" s="27">
        <v>2.504</v>
      </c>
      <c r="C53" s="31">
        <v>2.714</v>
      </c>
    </row>
    <row r="54" spans="1:3" ht="14" x14ac:dyDescent="0.3">
      <c r="A54" s="29">
        <v>81</v>
      </c>
      <c r="B54" s="27">
        <v>2.597</v>
      </c>
      <c r="C54" s="32"/>
    </row>
    <row r="55" spans="1:3" ht="14" x14ac:dyDescent="0.3">
      <c r="A55" s="29">
        <v>82</v>
      </c>
      <c r="B55" s="27">
        <v>2.702</v>
      </c>
      <c r="C55" s="32"/>
    </row>
    <row r="56" spans="1:3" ht="14" x14ac:dyDescent="0.3">
      <c r="A56" s="29">
        <v>83</v>
      </c>
      <c r="B56" s="27">
        <v>2.831</v>
      </c>
      <c r="C56" s="32"/>
    </row>
    <row r="57" spans="1:3" ht="14" x14ac:dyDescent="0.3">
      <c r="A57" s="29">
        <v>84</v>
      </c>
      <c r="B57" s="27">
        <v>2.9809999999999999</v>
      </c>
      <c r="C57" s="32"/>
    </row>
    <row r="58" spans="1:3" ht="14" x14ac:dyDescent="0.3">
      <c r="A58" s="29">
        <v>85</v>
      </c>
      <c r="B58" s="27">
        <v>3.153</v>
      </c>
      <c r="C58" s="32"/>
    </row>
    <row r="59" spans="1:3" ht="14" x14ac:dyDescent="0.3">
      <c r="A59" s="29">
        <v>86</v>
      </c>
      <c r="B59" s="27">
        <v>3.3519999999999999</v>
      </c>
      <c r="C59" s="32"/>
    </row>
    <row r="60" spans="1:3" ht="14" x14ac:dyDescent="0.3">
      <c r="A60" s="29">
        <v>87</v>
      </c>
      <c r="B60" s="27">
        <v>3.58</v>
      </c>
      <c r="C60" s="32"/>
    </row>
    <row r="61" spans="1:3" ht="14" x14ac:dyDescent="0.3">
      <c r="A61" s="29">
        <v>88</v>
      </c>
      <c r="B61" s="27">
        <v>3.8420000000000001</v>
      </c>
      <c r="C61" s="32"/>
    </row>
    <row r="62" spans="1:3" ht="14" x14ac:dyDescent="0.3">
      <c r="A62" s="29">
        <v>89</v>
      </c>
      <c r="B62" s="27">
        <v>4.1449999999999996</v>
      </c>
      <c r="C62" s="32"/>
    </row>
    <row r="63" spans="1:3" ht="14" x14ac:dyDescent="0.3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Steinar Aas</cp:lastModifiedBy>
  <cp:lastPrinted>2023-05-26T11:37:03Z</cp:lastPrinted>
  <dcterms:created xsi:type="dcterms:W3CDTF">2001-08-31T20:44:44Z</dcterms:created>
  <dcterms:modified xsi:type="dcterms:W3CDTF">2025-09-11T20:24:06Z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