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in\Downloads\"/>
    </mc:Choice>
  </mc:AlternateContent>
  <xr:revisionPtr revIDLastSave="0" documentId="13_ncr:1_{C5563A68-6FE2-48C8-A0FD-708C0C70FE54}" xr6:coauthVersionLast="47" xr6:coauthVersionMax="47" xr10:uidLastSave="{00000000-0000-0000-0000-000000000000}"/>
  <bookViews>
    <workbookView xWindow="-110" yWindow="-110" windowWidth="19420" windowHeight="10300" tabRatio="178" xr2:uid="{00000000-000D-0000-FFFF-FFFF00000000}"/>
  </bookViews>
  <sheets>
    <sheet name="Pulje 1" sheetId="34" r:id="rId1"/>
    <sheet name="Pulje 2" sheetId="51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3" i="51" l="1"/>
  <c r="AE33" i="51"/>
  <c r="X32" i="51"/>
  <c r="W32" i="51"/>
  <c r="V32" i="51"/>
  <c r="AJ31" i="51"/>
  <c r="AD31" i="51"/>
  <c r="AI31" i="51" s="1"/>
  <c r="AC31" i="51"/>
  <c r="AE31" i="51" s="1"/>
  <c r="AF31" i="51" s="1"/>
  <c r="R31" i="51"/>
  <c r="Q31" i="51"/>
  <c r="S31" i="51" s="1"/>
  <c r="T31" i="51" s="1"/>
  <c r="S32" i="51" s="1"/>
  <c r="X30" i="51"/>
  <c r="W30" i="51"/>
  <c r="V30" i="51"/>
  <c r="AJ29" i="51"/>
  <c r="AD29" i="51"/>
  <c r="AI29" i="51" s="1"/>
  <c r="AC29" i="51"/>
  <c r="AE29" i="51" s="1"/>
  <c r="AF29" i="51" s="1"/>
  <c r="R29" i="51"/>
  <c r="Q29" i="51"/>
  <c r="S29" i="51" s="1"/>
  <c r="T29" i="51" s="1"/>
  <c r="S30" i="51" s="1"/>
  <c r="Z30" i="51" s="1"/>
  <c r="X28" i="51"/>
  <c r="W28" i="51"/>
  <c r="V28" i="51"/>
  <c r="Y28" i="51" s="1"/>
  <c r="AJ27" i="51"/>
  <c r="AD27" i="51"/>
  <c r="AI27" i="51" s="1"/>
  <c r="AC27" i="51"/>
  <c r="AE27" i="51" s="1"/>
  <c r="R27" i="51"/>
  <c r="Q27" i="51"/>
  <c r="S27" i="51" s="1"/>
  <c r="T27" i="51" s="1"/>
  <c r="S28" i="51" s="1"/>
  <c r="X26" i="51"/>
  <c r="W26" i="51"/>
  <c r="V26" i="51"/>
  <c r="AJ25" i="51"/>
  <c r="AD25" i="51"/>
  <c r="AI25" i="51" s="1"/>
  <c r="AC25" i="51"/>
  <c r="AE25" i="51" s="1"/>
  <c r="R25" i="51"/>
  <c r="Q25" i="51"/>
  <c r="S25" i="51" s="1"/>
  <c r="T25" i="51" s="1"/>
  <c r="S26" i="51" s="1"/>
  <c r="X24" i="51"/>
  <c r="W24" i="51"/>
  <c r="V24" i="51"/>
  <c r="AJ23" i="51"/>
  <c r="AD23" i="51"/>
  <c r="AI23" i="51" s="1"/>
  <c r="AC23" i="51"/>
  <c r="AE23" i="51" s="1"/>
  <c r="AF23" i="51" s="1"/>
  <c r="R23" i="51"/>
  <c r="Q23" i="51"/>
  <c r="S23" i="51" s="1"/>
  <c r="T23" i="51" s="1"/>
  <c r="S24" i="51" s="1"/>
  <c r="X22" i="51"/>
  <c r="W22" i="51"/>
  <c r="V22" i="51"/>
  <c r="AJ21" i="51"/>
  <c r="AD21" i="51"/>
  <c r="AI21" i="51" s="1"/>
  <c r="AC21" i="51"/>
  <c r="AE21" i="51" s="1"/>
  <c r="AF21" i="51" s="1"/>
  <c r="R21" i="51"/>
  <c r="Q21" i="51"/>
  <c r="S21" i="51" s="1"/>
  <c r="T21" i="51" s="1"/>
  <c r="S22" i="51" s="1"/>
  <c r="X20" i="51"/>
  <c r="W20" i="51"/>
  <c r="V20" i="51"/>
  <c r="Y20" i="51" s="1"/>
  <c r="AJ19" i="51"/>
  <c r="AD19" i="51"/>
  <c r="AI19" i="51" s="1"/>
  <c r="AC19" i="51"/>
  <c r="AE19" i="51" s="1"/>
  <c r="R19" i="51"/>
  <c r="Q19" i="51"/>
  <c r="S19" i="51" s="1"/>
  <c r="T19" i="51" s="1"/>
  <c r="S20" i="51" s="1"/>
  <c r="X18" i="51"/>
  <c r="W18" i="51"/>
  <c r="V18" i="51"/>
  <c r="AJ17" i="51"/>
  <c r="AD17" i="51"/>
  <c r="AI17" i="51" s="1"/>
  <c r="AC17" i="51"/>
  <c r="AE17" i="51" s="1"/>
  <c r="R17" i="51"/>
  <c r="Q17" i="51"/>
  <c r="S17" i="51" s="1"/>
  <c r="T17" i="51" s="1"/>
  <c r="S18" i="51" s="1"/>
  <c r="X16" i="51"/>
  <c r="W16" i="51"/>
  <c r="V16" i="51"/>
  <c r="AJ15" i="51"/>
  <c r="AD15" i="51"/>
  <c r="AI15" i="51" s="1"/>
  <c r="AC15" i="51"/>
  <c r="AE15" i="51" s="1"/>
  <c r="AF15" i="51" s="1"/>
  <c r="R15" i="51"/>
  <c r="Q15" i="51"/>
  <c r="S15" i="51" s="1"/>
  <c r="T15" i="51" s="1"/>
  <c r="S16" i="51" s="1"/>
  <c r="X14" i="51"/>
  <c r="W14" i="51"/>
  <c r="V14" i="51"/>
  <c r="AJ13" i="51"/>
  <c r="AD13" i="51"/>
  <c r="AI13" i="51" s="1"/>
  <c r="AC13" i="51"/>
  <c r="AE13" i="51" s="1"/>
  <c r="AF13" i="51" s="1"/>
  <c r="R13" i="51"/>
  <c r="Q13" i="51"/>
  <c r="S13" i="51" s="1"/>
  <c r="T13" i="51" s="1"/>
  <c r="S14" i="51" s="1"/>
  <c r="X12" i="51"/>
  <c r="W12" i="51"/>
  <c r="V12" i="51"/>
  <c r="Y12" i="51" s="1"/>
  <c r="AJ11" i="51"/>
  <c r="AD11" i="51"/>
  <c r="AI11" i="51" s="1"/>
  <c r="AC11" i="51"/>
  <c r="AE11" i="51" s="1"/>
  <c r="R11" i="51"/>
  <c r="Q11" i="51"/>
  <c r="S11" i="51" s="1"/>
  <c r="T11" i="51" s="1"/>
  <c r="S12" i="51" s="1"/>
  <c r="X10" i="51"/>
  <c r="W10" i="51"/>
  <c r="V10" i="51"/>
  <c r="AJ9" i="51"/>
  <c r="AD9" i="51"/>
  <c r="AI9" i="51" s="1"/>
  <c r="AC9" i="51"/>
  <c r="AE9" i="51" s="1"/>
  <c r="R9" i="51"/>
  <c r="Q9" i="51"/>
  <c r="S9" i="51" s="1"/>
  <c r="T9" i="51" s="1"/>
  <c r="S10" i="51" s="1"/>
  <c r="Y16" i="51" l="1"/>
  <c r="Y24" i="51"/>
  <c r="Y32" i="51"/>
  <c r="AG21" i="51"/>
  <c r="AH21" i="51"/>
  <c r="U21" i="51"/>
  <c r="AG13" i="51"/>
  <c r="AH13" i="51"/>
  <c r="U13" i="51"/>
  <c r="Z22" i="51"/>
  <c r="Z14" i="51"/>
  <c r="AG29" i="51"/>
  <c r="AH29" i="51"/>
  <c r="U29" i="51"/>
  <c r="Y10" i="51"/>
  <c r="Y18" i="51"/>
  <c r="Y26" i="51"/>
  <c r="Y14" i="51"/>
  <c r="Y22" i="51"/>
  <c r="Y30" i="51"/>
  <c r="U15" i="51"/>
  <c r="AH15" i="51"/>
  <c r="AG15" i="51"/>
  <c r="AF17" i="51"/>
  <c r="Z18" i="51"/>
  <c r="U31" i="51"/>
  <c r="AH31" i="51"/>
  <c r="AG31" i="51"/>
  <c r="U23" i="51"/>
  <c r="AH23" i="51"/>
  <c r="AG23" i="51"/>
  <c r="AF25" i="51"/>
  <c r="Z26" i="51"/>
  <c r="Z12" i="51"/>
  <c r="AF11" i="51"/>
  <c r="Z20" i="51"/>
  <c r="AF19" i="51"/>
  <c r="Z28" i="51"/>
  <c r="AF27" i="51"/>
  <c r="AF9" i="51"/>
  <c r="Z10" i="51"/>
  <c r="Z16" i="51"/>
  <c r="Z24" i="51"/>
  <c r="Z32" i="51"/>
  <c r="AG9" i="51" l="1"/>
  <c r="U9" i="51"/>
  <c r="AH9" i="51"/>
  <c r="AG25" i="51"/>
  <c r="U25" i="51"/>
  <c r="AH25" i="51"/>
  <c r="AG17" i="51"/>
  <c r="U17" i="51"/>
  <c r="AH17" i="51"/>
  <c r="AH19" i="51"/>
  <c r="AG19" i="51"/>
  <c r="U19" i="51"/>
  <c r="AH27" i="51"/>
  <c r="AG27" i="51"/>
  <c r="U27" i="51"/>
  <c r="AH11" i="51"/>
  <c r="U11" i="51"/>
  <c r="AG11" i="51"/>
  <c r="AJ31" i="34" l="1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AJ15" i="34"/>
  <c r="W16" i="34" s="1"/>
  <c r="AJ13" i="34"/>
  <c r="W14" i="34" s="1"/>
  <c r="AJ11" i="34"/>
  <c r="W12" i="34" s="1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AH9" i="34" l="1"/>
  <c r="AI9" i="34" s="1"/>
  <c r="AG9" i="34"/>
  <c r="Y32" i="34"/>
  <c r="Y30" i="34"/>
  <c r="AF31" i="34"/>
  <c r="AG31" i="34" s="1"/>
  <c r="AI31" i="34" s="1"/>
  <c r="AF27" i="34"/>
  <c r="AH27" i="34" s="1"/>
  <c r="AF29" i="34"/>
  <c r="AG29" i="34" s="1"/>
  <c r="AF17" i="34"/>
  <c r="AG17" i="34" s="1"/>
  <c r="AF25" i="34"/>
  <c r="AG25" i="34" s="1"/>
  <c r="AF21" i="34"/>
  <c r="AF11" i="34"/>
  <c r="AG11" i="34" s="1"/>
  <c r="AF23" i="34"/>
  <c r="AH23" i="34" s="1"/>
  <c r="AF19" i="34"/>
  <c r="AH19" i="34" s="1"/>
  <c r="AF15" i="34"/>
  <c r="AG15" i="34" s="1"/>
  <c r="AF13" i="34"/>
  <c r="AH13" i="34" s="1"/>
  <c r="Y26" i="34"/>
  <c r="Y22" i="34"/>
  <c r="Y28" i="34"/>
  <c r="Y12" i="34"/>
  <c r="AH15" i="34"/>
  <c r="AI15" i="34" s="1"/>
  <c r="AG23" i="34"/>
  <c r="AH21" i="34"/>
  <c r="AG21" i="34"/>
  <c r="AH17" i="34"/>
  <c r="AI17" i="34" s="1"/>
  <c r="Y14" i="34"/>
  <c r="Y18" i="34"/>
  <c r="AI23" i="34" l="1"/>
  <c r="AI21" i="34"/>
  <c r="AH25" i="34"/>
  <c r="AI25" i="34" s="1"/>
  <c r="AG19" i="34"/>
  <c r="AI19" i="34" s="1"/>
  <c r="AH31" i="34"/>
  <c r="AG13" i="34"/>
  <c r="AI13" i="34" s="1"/>
  <c r="AG27" i="34"/>
  <c r="AI27" i="34" s="1"/>
  <c r="AH11" i="34"/>
  <c r="AI11" i="34" s="1"/>
  <c r="AH29" i="34"/>
  <c r="AI29" i="34" s="1"/>
  <c r="U11" i="34"/>
  <c r="R31" i="34" l="1"/>
  <c r="Q31" i="34"/>
  <c r="R29" i="34"/>
  <c r="Q29" i="34"/>
  <c r="R27" i="34"/>
  <c r="Q27" i="34"/>
  <c r="R25" i="34"/>
  <c r="Q25" i="34"/>
  <c r="S27" i="34" l="1"/>
  <c r="T27" i="34" s="1"/>
  <c r="S31" i="34"/>
  <c r="T31" i="34" s="1"/>
  <c r="U31" i="34" s="1"/>
  <c r="S29" i="34"/>
  <c r="T29" i="34" s="1"/>
  <c r="S25" i="34"/>
  <c r="T25" i="34" s="1"/>
  <c r="S28" i="34" l="1"/>
  <c r="Z28" i="34" s="1"/>
  <c r="U27" i="34"/>
  <c r="S32" i="34"/>
  <c r="Z32" i="34" s="1"/>
  <c r="S30" i="34"/>
  <c r="Z30" i="34" s="1"/>
  <c r="U29" i="34"/>
  <c r="S26" i="34"/>
  <c r="Z26" i="34" s="1"/>
  <c r="U25" i="34"/>
  <c r="R23" i="34"/>
  <c r="R21" i="34"/>
  <c r="R15" i="34"/>
  <c r="R11" i="34"/>
  <c r="Q23" i="34"/>
  <c r="Q21" i="34"/>
  <c r="Q19" i="34"/>
  <c r="Q15" i="34"/>
  <c r="Q11" i="34"/>
  <c r="S11" i="34" l="1"/>
  <c r="T11" i="34" s="1"/>
  <c r="S12" i="34" s="1"/>
  <c r="S15" i="34"/>
  <c r="S13" i="34"/>
  <c r="Z12" i="34" l="1"/>
  <c r="Y16" i="34"/>
  <c r="T15" i="34"/>
  <c r="T13" i="34"/>
  <c r="S19" i="34" l="1"/>
  <c r="Y20" i="34" l="1"/>
  <c r="T19" i="34"/>
  <c r="R9" i="34"/>
  <c r="Q9" i="34"/>
  <c r="S9" i="34" l="1"/>
  <c r="S23" i="34"/>
  <c r="T23" i="34" s="1"/>
  <c r="S21" i="34"/>
  <c r="S20" i="34"/>
  <c r="S17" i="34"/>
  <c r="Z20" i="34" l="1"/>
  <c r="T17" i="34"/>
  <c r="T21" i="34"/>
  <c r="S22" i="34" s="1"/>
  <c r="Z22" i="34" s="1"/>
  <c r="S18" i="34" l="1"/>
  <c r="U17" i="34"/>
  <c r="Z18" i="34"/>
  <c r="S24" i="34"/>
  <c r="Y24" i="34"/>
  <c r="Z24" i="34" l="1"/>
  <c r="U19" i="34"/>
  <c r="U21" i="34"/>
  <c r="S14" i="34"/>
  <c r="Z14" i="34" l="1"/>
  <c r="U9" i="34"/>
  <c r="S16" i="34"/>
  <c r="U23" i="34"/>
  <c r="Z16" i="34" l="1"/>
  <c r="U13" i="34"/>
  <c r="S10" i="34"/>
  <c r="Y10" i="34"/>
  <c r="Z10" i="34" l="1"/>
  <c r="U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6FF29D93-5C59-2F48-A977-43D41D6350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99EDA0D1-6E28-E841-AC45-F51B9EF0D5EC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1F4062EB-88EB-914A-8C1E-60EE227B32AE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B9014B8A-E9E7-3740-BC02-8ECA6FEA2A9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3476E605-EDF9-CC47-A3AC-85D1AE6B597A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6A88DB57-7AF3-844D-B152-7728F0953B2A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F162DDC-072B-8446-BEBD-30B066855921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055E7DA-FD1F-E443-AAEF-6414B2FC3A4E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80439C31-21F0-B14C-8F6C-EDB1352A384C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376C01A8-A381-3A46-8DAE-960433F88EA9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20B40039-1127-3845-B773-C5B9D50DCC8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83DFD18-FFFF-CD49-BD5A-0FDE5DEE25D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D4CACCD2-13D7-AE4C-9FE0-B72EF2DCB8F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<sst xmlns="http://schemas.openxmlformats.org/spreadsheetml/2006/main" count="235" uniqueCount="98">
  <si>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</si>
  <si>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</si>
  <si>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</si>
  <si>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</si>
  <si>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</si>
  <si>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</si>
  <si>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</si>
  <si>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</si>
  <si>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</si>
  <si>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</si>
  <si>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</si>
  <si>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</si>
  <si>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</si>
  <si>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</si>
  <si>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</si>
  <si>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</si>
  <si>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</si>
  <si>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</si>
  <si>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</si>
  <si>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</si>
  <si>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</si>
  <si>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</si>
  <si>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</si>
  <si>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</si>
  <si>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</si>
  <si>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</si>
  <si>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</si>
  <si>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</si>
  <si>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</si>
  <si>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</si>
  <si>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</si>
  <si>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</si>
  <si>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</si>
  <si>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</si>
  <si>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</si>
  <si>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</si>
  <si>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</si>
  <si>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</si>
  <si>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</si>
  <si>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</si>
  <si>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</si>
  <si>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</si>
  <si>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</si>
  <si>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</si>
  <si>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</si>
  <si>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</si>
  <si>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</si>
  <si>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</si>
  <si>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</si>
  <si>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</si>
  <si>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</si>
  <si>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</si>
  <si>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</si>
  <si>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</si>
  <si>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</si>
  <si>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</si>
  <si>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</si>
  <si>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</si>
  <si>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</si>
  <si>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</si>
  <si>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</si>
  <si>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</si>
  <si>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</si>
  <si>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Kulås alarmplass</t>
  </si>
  <si>
    <t>T&amp;IL National</t>
  </si>
  <si>
    <t>Emma Hundstuen</t>
  </si>
  <si>
    <t>Frida Dingsør Syversen</t>
  </si>
  <si>
    <t>Else-Karin Aas</t>
  </si>
  <si>
    <t>Arwen Olea Dagsland Ravneng</t>
  </si>
  <si>
    <t>13-14</t>
  </si>
  <si>
    <t>UK</t>
  </si>
  <si>
    <t>40</t>
  </si>
  <si>
    <t>UM</t>
  </si>
  <si>
    <t>15-16</t>
  </si>
  <si>
    <t>73</t>
  </si>
  <si>
    <t>1971014</t>
  </si>
  <si>
    <t>2011028</t>
  </si>
  <si>
    <t>Julian Cao</t>
  </si>
  <si>
    <t>81</t>
  </si>
  <si>
    <t>1991006</t>
  </si>
  <si>
    <t>24-34</t>
  </si>
  <si>
    <t>Steinar A. Aas</t>
  </si>
  <si>
    <t>2010028</t>
  </si>
  <si>
    <t>96</t>
  </si>
  <si>
    <t>2010033</t>
  </si>
  <si>
    <t>Benjamin Tmava</t>
  </si>
  <si>
    <t>71</t>
  </si>
  <si>
    <t>+35</t>
  </si>
  <si>
    <t>2010010</t>
  </si>
  <si>
    <t>Roy Arne Bysveen</t>
  </si>
  <si>
    <t>1974008</t>
  </si>
  <si>
    <t>Harald Borgebund</t>
  </si>
  <si>
    <t>+109</t>
  </si>
  <si>
    <t>+87</t>
  </si>
  <si>
    <t>Cornelis Belsby</t>
  </si>
  <si>
    <t>67</t>
  </si>
  <si>
    <t>2012005</t>
  </si>
  <si>
    <t>jørgen bysveen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</si>
</sst>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4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</cellStyleXfs>
  <cellXfs count="2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4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6" fillId="0" borderId="35" xfId="8" applyNumberFormat="1" applyFont="1" applyBorder="1" applyAlignment="1">
      <alignment horizontal="center" vertical="center"/>
    </xf>
    <xf numFmtId="49" fontId="26" fillId="0" borderId="36" xfId="8" applyNumberFormat="1" applyFont="1" applyBorder="1" applyAlignment="1">
      <alignment horizontal="center" vertical="center"/>
    </xf>
    <xf numFmtId="49" fontId="26" fillId="0" borderId="36" xfId="8" quotePrefix="1" applyNumberFormat="1" applyFont="1" applyBorder="1" applyAlignment="1">
      <alignment horizontal="center" vertical="center"/>
    </xf>
    <xf numFmtId="171" fontId="26" fillId="0" borderId="37" xfId="8" applyNumberFormat="1" applyFont="1" applyBorder="1" applyAlignment="1">
      <alignment horizontal="center" vertical="center"/>
    </xf>
    <xf numFmtId="1" fontId="26" fillId="0" borderId="37" xfId="8" applyNumberFormat="1" applyFont="1" applyBorder="1" applyAlignment="1">
      <alignment horizontal="center" vertical="center"/>
    </xf>
    <xf numFmtId="0" fontId="26" fillId="0" borderId="37" xfId="8" applyFont="1" applyBorder="1" applyAlignment="1">
      <alignment vertical="center"/>
    </xf>
    <xf numFmtId="0" fontId="26" fillId="0" borderId="37" xfId="8" applyFont="1" applyBorder="1" applyAlignment="1">
      <alignment horizontal="left" vertical="center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6" fillId="0" borderId="43" xfId="0" applyNumberFormat="1" applyFont="1" applyBorder="1" applyAlignment="1">
      <alignment horizontal="center" vertical="center"/>
    </xf>
    <xf numFmtId="1" fontId="26" fillId="0" borderId="42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49" fontId="26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2" xfId="0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>
      <alignment horizontal="center" vertical="center"/>
    </xf>
    <xf numFmtId="49" fontId="26" fillId="0" borderId="44" xfId="8" applyNumberFormat="1" applyFont="1" applyBorder="1" applyAlignment="1">
      <alignment horizontal="center" vertical="center"/>
    </xf>
    <xf numFmtId="49" fontId="26" fillId="0" borderId="37" xfId="8" quotePrefix="1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6" fillId="0" borderId="45" xfId="8" applyNumberFormat="1" applyFont="1" applyBorder="1" applyAlignment="1">
      <alignment horizontal="center" vertical="center"/>
    </xf>
    <xf numFmtId="2" fontId="26" fillId="0" borderId="46" xfId="8" applyNumberFormat="1" applyFont="1" applyBorder="1" applyAlignment="1">
      <alignment horizontal="center" vertical="center"/>
    </xf>
    <xf numFmtId="2" fontId="26" fillId="0" borderId="47" xfId="8" applyNumberFormat="1" applyFont="1" applyBorder="1" applyAlignment="1">
      <alignment horizontal="center" vertical="center"/>
    </xf>
    <xf numFmtId="0" fontId="26" fillId="0" borderId="47" xfId="8" applyFont="1" applyBorder="1" applyAlignment="1">
      <alignment horizontal="center" vertical="center"/>
    </xf>
    <xf numFmtId="14" fontId="26" fillId="0" borderId="47" xfId="8" applyNumberFormat="1" applyFont="1" applyBorder="1" applyAlignment="1">
      <alignment horizontal="center" vertical="center"/>
    </xf>
    <xf numFmtId="1" fontId="26" fillId="0" borderId="48" xfId="8" applyNumberFormat="1" applyFont="1" applyBorder="1" applyAlignment="1">
      <alignment horizontal="center" vertical="center"/>
    </xf>
    <xf numFmtId="0" fontId="26" fillId="0" borderId="48" xfId="8" applyFont="1" applyBorder="1" applyAlignment="1">
      <alignment horizontal="left" vertical="center"/>
    </xf>
    <xf numFmtId="0" fontId="21" fillId="0" borderId="50" xfId="0" applyFont="1" applyBorder="1" applyAlignment="1">
      <alignment vertical="center"/>
    </xf>
    <xf numFmtId="49" fontId="9" fillId="0" borderId="49" xfId="7" applyNumberFormat="1" applyFont="1" applyBorder="1" applyAlignment="1" applyProtection="1">
      <alignment horizontal="center" vertical="center"/>
      <protection locked="0"/>
    </xf>
    <xf numFmtId="2" fontId="9" fillId="0" borderId="49" xfId="7" applyNumberFormat="1" applyFont="1" applyBorder="1" applyAlignment="1" applyProtection="1">
      <alignment horizontal="center" vertical="center"/>
      <protection locked="0"/>
    </xf>
    <xf numFmtId="49" fontId="9" fillId="0" borderId="49" xfId="7" quotePrefix="1" applyNumberFormat="1" applyFont="1" applyBorder="1" applyAlignment="1" applyProtection="1">
      <alignment horizontal="center" vertical="center"/>
      <protection locked="0"/>
    </xf>
    <xf numFmtId="167" fontId="9" fillId="0" borderId="49" xfId="0" applyNumberFormat="1" applyFont="1" applyBorder="1" applyAlignment="1" applyProtection="1">
      <alignment horizontal="center" vertical="center"/>
      <protection locked="0"/>
    </xf>
    <xf numFmtId="1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49" xfId="7" applyFont="1" applyBorder="1" applyAlignment="1" applyProtection="1">
      <alignment horizontal="left" vertical="center"/>
      <protection locked="0"/>
    </xf>
    <xf numFmtId="1" fontId="9" fillId="0" borderId="49" xfId="7" applyNumberFormat="1" applyFont="1" applyBorder="1" applyAlignment="1" applyProtection="1">
      <alignment horizontal="center" vertical="center"/>
      <protection locked="0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6" fillId="0" borderId="51" xfId="0" applyNumberFormat="1" applyFont="1" applyBorder="1" applyAlignment="1">
      <alignment horizontal="center" vertical="center"/>
    </xf>
    <xf numFmtId="1" fontId="26" fillId="0" borderId="49" xfId="0" applyNumberFormat="1" applyFont="1" applyBorder="1" applyAlignment="1">
      <alignment horizontal="center" vertical="center"/>
    </xf>
    <xf numFmtId="2" fontId="26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8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2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0" xfId="0" applyNumberFormat="1" applyFont="1" applyAlignment="1" applyProtection="1">
      <alignment horizontal="left"/>
      <protection locked="0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28" xfId="0" applyFont="1" applyBorder="1" applyAlignment="1">
      <alignment vertical="center"/>
    </xf>
    <xf numFmtId="0" fontId="16" fillId="0" borderId="0" xfId="0" applyFont="1" applyAlignment="1">
      <alignment horizont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60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15EEE418-C3A6-6944-BD4F-E5E448BF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tabSelected="1" showOutlineSymbols="0" topLeftCell="A6" zoomScale="83" zoomScaleNormal="83" zoomScaleSheetLayoutView="75" zoomScalePageLayoutView="120" workbookViewId="0">
      <selection activeCell="O21" sqref="O21"/>
    </sheetView>
  </sheetViews>
  <sheetFormatPr baseColWidth="10" defaultColWidth="9.1796875" defaultRowHeight="13" x14ac:dyDescent="0.3"/>
  <cols>
    <col min="1" max="1" width="4.36328125" style="3" customWidth="1"/>
    <col min="2" max="2" width="10.1796875" style="3" bestFit="1" customWidth="1"/>
    <col min="3" max="3" width="6.36328125" style="1" customWidth="1"/>
    <col min="4" max="4" width="8.6328125" style="1" customWidth="1"/>
    <col min="5" max="5" width="6.36328125" style="16" customWidth="1"/>
    <col min="6" max="6" width="6.81640625" style="16" customWidth="1"/>
    <col min="7" max="7" width="10.6328125" style="1" customWidth="1"/>
    <col min="8" max="8" width="3.81640625" style="1" customWidth="1"/>
    <col min="9" max="9" width="27.81640625" style="4" customWidth="1"/>
    <col min="10" max="10" width="21" style="4" customWidth="1"/>
    <col min="11" max="11" width="6.81640625" style="1" customWidth="1"/>
    <col min="12" max="12" width="6.81640625" style="18" customWidth="1"/>
    <col min="13" max="13" width="6.81640625" style="1" customWidth="1"/>
    <col min="14" max="14" width="8.81640625" style="1" customWidth="1"/>
    <col min="15" max="19" width="6.81640625" style="1" customWidth="1"/>
    <col min="20" max="23" width="8" style="17" customWidth="1"/>
    <col min="24" max="24" width="9" style="17" customWidth="1"/>
    <col min="25" max="26" width="8" style="17" customWidth="1"/>
    <col min="27" max="27" width="4.36328125" style="17" customWidth="1"/>
    <col min="28" max="28" width="5.6328125" style="17" customWidth="1"/>
    <col min="29" max="29" width="9.6328125" style="3" hidden="1" customWidth="1"/>
    <col min="30" max="31" width="9.1796875" style="3" hidden="1" customWidth="1"/>
    <col min="32" max="32" width="7.81640625" style="3" hidden="1" customWidth="1"/>
    <col min="33" max="33" width="9.1796875" style="3" hidden="1" customWidth="1"/>
    <col min="34" max="35" width="9.1796875" style="2" hidden="1" customWidth="1"/>
    <col min="36" max="36" width="9.1796875" style="3" hidden="1" customWidth="1"/>
    <col min="37" max="37" width="9.1796875" style="3" customWidth="1"/>
    <col min="38" max="16384" width="9.1796875" style="3"/>
  </cols>
  <sheetData>
    <row r="1" spans="1:36" customFormat="1" ht="19" customHeight="1" x14ac:dyDescent="0.3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2">
      <c r="A2" s="15"/>
      <c r="B2" s="15"/>
      <c r="C2" s="15"/>
      <c r="D2" s="15"/>
      <c r="E2" s="15"/>
      <c r="F2" s="15"/>
      <c r="G2" s="214" t="s">
        <v>59</v>
      </c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15"/>
      <c r="T2" s="15"/>
      <c r="U2" s="83" t="s">
        <v>60</v>
      </c>
      <c r="V2" s="15"/>
      <c r="W2" s="15"/>
      <c r="X2" s="15"/>
      <c r="Y2" s="15"/>
    </row>
    <row r="3" spans="1:36" customFormat="1" ht="28" x14ac:dyDescent="0.8">
      <c r="A3" s="15"/>
      <c r="B3" s="15"/>
      <c r="C3" s="15"/>
      <c r="D3" s="15"/>
      <c r="E3" s="84"/>
      <c r="F3" s="15"/>
      <c r="G3" s="215" t="s">
        <v>21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85" t="s">
        <v>61</v>
      </c>
      <c r="T3" s="85"/>
      <c r="U3" s="85"/>
      <c r="V3" s="85"/>
      <c r="W3" s="85"/>
      <c r="X3" s="85"/>
      <c r="Y3" s="85"/>
      <c r="Z3" s="85"/>
    </row>
    <row r="4" spans="1:36" customFormat="1" x14ac:dyDescent="0.3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5" x14ac:dyDescent="0.35">
      <c r="C5" s="24" t="s">
        <v>16</v>
      </c>
      <c r="D5" s="207" t="s">
        <v>56</v>
      </c>
      <c r="E5" s="207"/>
      <c r="F5" s="207"/>
      <c r="G5" s="207"/>
      <c r="H5" s="207"/>
      <c r="I5" s="207"/>
      <c r="J5" s="24" t="s">
        <v>0</v>
      </c>
      <c r="K5" s="207" t="s">
        <v>64</v>
      </c>
      <c r="L5" s="207"/>
      <c r="M5" s="207"/>
      <c r="N5" s="207"/>
      <c r="O5" s="24" t="s">
        <v>1</v>
      </c>
      <c r="P5" s="206" t="s">
        <v>63</v>
      </c>
      <c r="Q5" s="206"/>
      <c r="R5" s="206"/>
      <c r="S5" s="206"/>
      <c r="T5" s="24" t="s">
        <v>2</v>
      </c>
      <c r="U5" s="176">
        <v>45785</v>
      </c>
      <c r="V5" s="176"/>
      <c r="W5" s="55"/>
      <c r="X5" s="55"/>
      <c r="Y5" s="55"/>
      <c r="Z5" s="25" t="s">
        <v>15</v>
      </c>
      <c r="AA5" s="25"/>
      <c r="AB5" s="26">
        <v>1</v>
      </c>
      <c r="AH5" s="35"/>
      <c r="AI5" s="35"/>
    </row>
    <row r="6" spans="1:36" x14ac:dyDescent="0.3">
      <c r="AG6" s="38" t="s">
        <v>27</v>
      </c>
      <c r="AH6" s="38" t="s">
        <v>27</v>
      </c>
      <c r="AI6" s="38" t="s">
        <v>27</v>
      </c>
      <c r="AJ6" s="227" t="s">
        <v>58</v>
      </c>
    </row>
    <row r="7" spans="1:36" s="1" customFormat="1" x14ac:dyDescent="0.3">
      <c r="B7" s="204" t="s">
        <v>33</v>
      </c>
      <c r="C7" s="208" t="s">
        <v>53</v>
      </c>
      <c r="D7" s="208" t="s">
        <v>52</v>
      </c>
      <c r="E7" s="210" t="s">
        <v>54</v>
      </c>
      <c r="F7" s="212" t="s">
        <v>62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27"/>
    </row>
    <row r="8" spans="1:36" s="1" customFormat="1" x14ac:dyDescent="0.3">
      <c r="B8" s="205"/>
      <c r="C8" s="209"/>
      <c r="D8" s="209"/>
      <c r="E8" s="211"/>
      <c r="F8" s="21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">
      <c r="B9" s="150">
        <v>2016002</v>
      </c>
      <c r="C9" s="167" t="s">
        <v>71</v>
      </c>
      <c r="D9" s="168">
        <v>35.9</v>
      </c>
      <c r="E9" s="167" t="s">
        <v>70</v>
      </c>
      <c r="F9" s="169"/>
      <c r="G9" s="170">
        <v>42627</v>
      </c>
      <c r="H9" s="171">
        <v>1</v>
      </c>
      <c r="I9" s="172" t="s">
        <v>66</v>
      </c>
      <c r="J9" s="173" t="s">
        <v>64</v>
      </c>
      <c r="K9" s="174">
        <v>14</v>
      </c>
      <c r="L9" s="175">
        <v>15</v>
      </c>
      <c r="M9" s="175">
        <v>16</v>
      </c>
      <c r="N9" s="174">
        <v>18</v>
      </c>
      <c r="O9" s="159">
        <v>20</v>
      </c>
      <c r="P9" s="159">
        <v>22</v>
      </c>
      <c r="Q9" s="160">
        <f>IF(MAX(K9:M9)&gt;0,IF(MAX(K9:M9)&lt;0,0,TRUNC(MAX(K9:M9)/1)*1),"")</f>
        <v>16</v>
      </c>
      <c r="R9" s="161">
        <f>IF(MAX(N9:P9)&gt;0,IF(MAX(N9:P9)&lt;0,0,TRUNC(MAX(N9:P9)/1)*1),"")</f>
        <v>22</v>
      </c>
      <c r="S9" s="161">
        <f>IF(Q9="","",IF(R9="","",IF(SUM(Q9:R9)=0,"",SUM(Q9:R9))))</f>
        <v>38</v>
      </c>
      <c r="T9" s="162">
        <v>78.319999999999993</v>
      </c>
      <c r="U9" s="163" t="str">
        <f>IF(AF9=1,T9*AI9,"")</f>
        <v/>
      </c>
      <c r="V9" s="164"/>
      <c r="W9" s="164"/>
      <c r="X9" s="164"/>
      <c r="Y9" s="162"/>
      <c r="Z9" s="165"/>
      <c r="AA9" s="165"/>
      <c r="AB9" s="166"/>
      <c r="AC9" s="68">
        <f>U5</f>
        <v>45785</v>
      </c>
      <c r="AD9" s="69" t="str">
        <f>IF(ISNUMBER(FIND("M",E9)),"m",IF(ISNUMBER(FIND("K",E9)),"k"))</f>
        <v>k</v>
      </c>
      <c r="AE9" s="67">
        <f>IF(OR(G9="",AC9=""),0,(YEAR(AC9)-YEAR(G9)))</f>
        <v>9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2.4383430215268254</v>
      </c>
    </row>
    <row r="10" spans="1:36" s="8" customFormat="1" ht="20" customHeight="1" x14ac:dyDescent="0.3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>
        <f>IF(T9="","",T9*1.2)</f>
        <v>93.983999999999995</v>
      </c>
      <c r="T10" s="177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IF(AE9&gt;34,(IF(OR(S10="",V10="",W10="",X10=""),"",SUM(S10,V10,W10,X10))*AI9),IF(OR(S10="",V10="",W10="",X10=""),"", SUM(S10,V10,W10,X10)))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 x14ac:dyDescent="0.25">
      <c r="B11" s="106">
        <v>2016001</v>
      </c>
      <c r="C11" s="167" t="s">
        <v>71</v>
      </c>
      <c r="D11" s="168">
        <v>28.2</v>
      </c>
      <c r="E11" s="167" t="s">
        <v>70</v>
      </c>
      <c r="F11" s="169"/>
      <c r="G11" s="170">
        <v>42376</v>
      </c>
      <c r="H11" s="171">
        <v>2</v>
      </c>
      <c r="I11" s="172" t="s">
        <v>65</v>
      </c>
      <c r="J11" s="173" t="s">
        <v>64</v>
      </c>
      <c r="K11" s="174">
        <v>16</v>
      </c>
      <c r="L11" s="175">
        <v>-17</v>
      </c>
      <c r="M11" s="175">
        <v>17</v>
      </c>
      <c r="N11" s="174">
        <v>18</v>
      </c>
      <c r="O11" s="115">
        <v>20</v>
      </c>
      <c r="P11" s="115">
        <v>22</v>
      </c>
      <c r="Q11" s="116">
        <f>IF(MAX(K11:M11)&gt;0,IF(MAX(K11:M11)&lt;0,0,TRUNC(MAX(K11:M11)/1)*1),"")</f>
        <v>17</v>
      </c>
      <c r="R11" s="117">
        <f>IF(MAX(N11:P11)&gt;0,IF(MAX(N11:P11)&lt;0,0,TRUNC(MAX(N11:P11)/1)*1),"")</f>
        <v>22</v>
      </c>
      <c r="S11" s="117">
        <f>IF(Q11="","",IF(R11="","",IF(SUM(Q11:R11)=0,"",SUM(Q11:R11))))</f>
        <v>39</v>
      </c>
      <c r="T11" s="118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104.24628789766668</v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45785</v>
      </c>
      <c r="AD11" s="69" t="str">
        <f>IF(ISNUMBER(FIND("M",E11)),"m",IF(ISNUMBER(FIND("K",E11)),"k"))</f>
        <v>k</v>
      </c>
      <c r="AE11" s="67">
        <f>IF(OR(G11="",AC11=""),0,(YEAR(AC11)-YEAR(G11)))</f>
        <v>9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2.7652408321204516</v>
      </c>
    </row>
    <row r="12" spans="1:36" s="8" customFormat="1" ht="20" customHeight="1" x14ac:dyDescent="0.3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>
        <f>IF(T11="","",T11*1.2)</f>
        <v>125.09554547720001</v>
      </c>
      <c r="T12" s="177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 x14ac:dyDescent="0.25">
      <c r="B13" s="124" t="s">
        <v>96</v>
      </c>
      <c r="C13" s="107" t="s">
        <v>95</v>
      </c>
      <c r="D13" s="108">
        <v>63</v>
      </c>
      <c r="E13" s="107" t="s">
        <v>72</v>
      </c>
      <c r="F13" s="109" t="s">
        <v>69</v>
      </c>
      <c r="G13" s="110">
        <v>41172</v>
      </c>
      <c r="H13" s="111">
        <v>3</v>
      </c>
      <c r="I13" s="112" t="s">
        <v>94</v>
      </c>
      <c r="J13" s="113" t="s">
        <v>64</v>
      </c>
      <c r="K13" s="114">
        <v>34</v>
      </c>
      <c r="L13" s="115">
        <v>35</v>
      </c>
      <c r="M13" s="115">
        <v>-36</v>
      </c>
      <c r="N13" s="114">
        <v>39</v>
      </c>
      <c r="O13" s="115">
        <v>42</v>
      </c>
      <c r="P13" s="115">
        <v>-45</v>
      </c>
      <c r="Q13" s="116">
        <v>35</v>
      </c>
      <c r="R13" s="117">
        <v>42</v>
      </c>
      <c r="S13" s="117">
        <f>IF(Q13="","",IF(R13="","",IF(SUM(Q13:R13)=0,"",SUM(Q13:R13))))</f>
        <v>77</v>
      </c>
      <c r="T13" s="11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114.37198386708344</v>
      </c>
      <c r="U13" s="119" t="str">
        <f>IF(AF13=1,T13*AI13,"")</f>
        <v/>
      </c>
      <c r="V13" s="120">
        <v>5.08</v>
      </c>
      <c r="W13" s="120">
        <v>8.3000000000000007</v>
      </c>
      <c r="X13" s="120">
        <v>8.68</v>
      </c>
      <c r="Y13" s="125"/>
      <c r="Z13" s="122"/>
      <c r="AA13" s="122"/>
      <c r="AB13" s="123"/>
      <c r="AC13" s="66">
        <f>U5</f>
        <v>45785</v>
      </c>
      <c r="AD13" s="69" t="str">
        <f>IF(ISNUMBER(FIND("M",E13)),"m",IF(ISNUMBER(FIND("K",E13)),"k"))</f>
        <v>m</v>
      </c>
      <c r="AE13" s="67">
        <f>IF(OR(G13="",AC13=""),0,(YEAR(AC13)-YEAR(G13)))</f>
        <v>13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1.4853504398322526</v>
      </c>
    </row>
    <row r="14" spans="1:36" s="8" customFormat="1" ht="20" customHeight="1" x14ac:dyDescent="0.3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>
        <f>IF(T13="","",T13*1.2)</f>
        <v>137.24638064050012</v>
      </c>
      <c r="T14" s="177"/>
      <c r="U14" s="95"/>
      <c r="V14" s="95">
        <f>IF(V13&gt;0,V13*20,"")</f>
        <v>101.6</v>
      </c>
      <c r="W14" s="95">
        <f>IF(W13="","",(W13*10)*AJ13)</f>
        <v>123.28408650607696</v>
      </c>
      <c r="X14" s="101">
        <f>IF(ROUNDUP(X13,1)&gt;0,IF((80+(8-ROUNDUP(X13,1))*40)&lt;0,0,80+(8-ROUNDUP(X13,1))*40),"")</f>
        <v>52.000000000000028</v>
      </c>
      <c r="Y14" s="102">
        <f>IF(SUM(V14,W14,X14)&gt;0,SUM(V14,W14,X14),"")</f>
        <v>276.88408650607698</v>
      </c>
      <c r="Z14" s="103">
        <f>IF(AE13&gt;34,(IF(OR(S14="",V14="",W14="",X14=""),"",SUM(S14,V14,W14,X14))*AI13),IF(OR(S14="",V14="",W14="",X14=""),"", SUM(S14,V14,W14,X14)))</f>
        <v>414.13046714657708</v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 x14ac:dyDescent="0.25">
      <c r="B15" s="124" t="s">
        <v>76</v>
      </c>
      <c r="C15" s="107" t="s">
        <v>86</v>
      </c>
      <c r="D15" s="108">
        <v>67.2</v>
      </c>
      <c r="E15" s="107" t="s">
        <v>72</v>
      </c>
      <c r="F15" s="109" t="s">
        <v>69</v>
      </c>
      <c r="G15" s="110">
        <v>40831</v>
      </c>
      <c r="H15" s="111">
        <v>4</v>
      </c>
      <c r="I15" s="112" t="s">
        <v>68</v>
      </c>
      <c r="J15" s="113" t="s">
        <v>64</v>
      </c>
      <c r="K15" s="114">
        <v>-33</v>
      </c>
      <c r="L15" s="115">
        <v>-33</v>
      </c>
      <c r="M15" s="115">
        <v>-33</v>
      </c>
      <c r="N15" s="114">
        <v>40</v>
      </c>
      <c r="O15" s="115">
        <v>43</v>
      </c>
      <c r="P15" s="115">
        <v>46</v>
      </c>
      <c r="Q15" s="116" t="str">
        <f>IF(MAX(K15:M15)&gt;0,IF(MAX(K15:M15)&lt;0,0,TRUNC(MAX(K15:M15)/1)*1),"")</f>
        <v/>
      </c>
      <c r="R15" s="117">
        <f>IF(MAX(N15:P15)&gt;0,IF(MAX(N15:P15)&lt;0,0,TRUNC(MAX(N15:P15)/1)*1),"")</f>
        <v>46</v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>
        <v>4.66</v>
      </c>
      <c r="W15" s="120">
        <v>7.65</v>
      </c>
      <c r="X15" s="120">
        <v>8.36</v>
      </c>
      <c r="Y15" s="121"/>
      <c r="Z15" s="122"/>
      <c r="AA15" s="122"/>
      <c r="AB15" s="123"/>
      <c r="AC15" s="66">
        <f>U5</f>
        <v>45785</v>
      </c>
      <c r="AD15" s="69" t="str">
        <f>IF(ISNUMBER(FIND("M",E15)),"m",IF(ISNUMBER(FIND("K",E15)),"k"))</f>
        <v>m</v>
      </c>
      <c r="AE15" s="67">
        <f>IF(OR(G15="",AC15=""),0,(YEAR(AC15)-YEAR(G15)))</f>
        <v>14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1.4211556186701482</v>
      </c>
    </row>
    <row r="16" spans="1:36" s="8" customFormat="1" ht="20" customHeight="1" x14ac:dyDescent="0.3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 t="str">
        <f>IF(T15="","",T15*1.2)</f>
        <v/>
      </c>
      <c r="T16" s="177"/>
      <c r="U16" s="95"/>
      <c r="V16" s="95">
        <f>IF(V15&gt;0,V15*20,"")</f>
        <v>93.2</v>
      </c>
      <c r="W16" s="95">
        <f>IF(W15="","",(W15*10)*AJ15)</f>
        <v>108.71840482826633</v>
      </c>
      <c r="X16" s="101">
        <f>IF(ROUNDUP(X15,1)&gt;0,IF((80+(8-ROUNDUP(X15,1))*40)&lt;0,0,80+(8-ROUNDUP(X15,1))*40),"")</f>
        <v>63.999999999999986</v>
      </c>
      <c r="Y16" s="102">
        <f>IF(SUM(V16,W16,X16)&gt;0,SUM(V16,W16,X16),"")</f>
        <v>265.91840482826632</v>
      </c>
      <c r="Z16" s="103" t="str">
        <f>IF(AE15&gt;34,(IF(OR(S16="",V16="",W16="",X16=""),"",SUM(S16,V16,W16,X16))*AI15),IF(OR(S16="",V16="",W16="",X16=""),"", SUM(S16,V16,W16,X16)))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 x14ac:dyDescent="0.3">
      <c r="B17" s="124" t="s">
        <v>75</v>
      </c>
      <c r="C17" s="107" t="s">
        <v>93</v>
      </c>
      <c r="D17" s="108">
        <v>87.1</v>
      </c>
      <c r="E17" s="107" t="s">
        <v>70</v>
      </c>
      <c r="F17" s="109" t="s">
        <v>87</v>
      </c>
      <c r="G17" s="110">
        <v>26068</v>
      </c>
      <c r="H17" s="111">
        <v>5</v>
      </c>
      <c r="I17" s="126" t="s">
        <v>67</v>
      </c>
      <c r="J17" s="113" t="s">
        <v>64</v>
      </c>
      <c r="K17" s="114">
        <v>28</v>
      </c>
      <c r="L17" s="115">
        <v>30</v>
      </c>
      <c r="M17" s="115">
        <v>-32</v>
      </c>
      <c r="N17" s="114">
        <v>40</v>
      </c>
      <c r="O17" s="115">
        <v>42</v>
      </c>
      <c r="P17" s="115">
        <v>-43</v>
      </c>
      <c r="Q17" s="116">
        <v>30</v>
      </c>
      <c r="R17" s="117">
        <v>42</v>
      </c>
      <c r="S17" s="127">
        <f>IF(Q17="","",IF(R17="","",IF(SUM(Q17:R17)=0,"",SUM(Q17:R17))))</f>
        <v>72</v>
      </c>
      <c r="T17" s="118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80.403623919008723</v>
      </c>
      <c r="U17" s="119">
        <f>IF(AF17=1,T17*AI17,"")</f>
        <v>118.19332716094281</v>
      </c>
      <c r="V17" s="120"/>
      <c r="W17" s="120"/>
      <c r="X17" s="120"/>
      <c r="Y17" s="121"/>
      <c r="Z17" s="122"/>
      <c r="AA17" s="122"/>
      <c r="AB17" s="123"/>
      <c r="AC17" s="66">
        <f>U5</f>
        <v>45785</v>
      </c>
      <c r="AD17" s="69" t="str">
        <f>IF(ISNUMBER(FIND("M",E17)),"m",IF(ISNUMBER(FIND("K",E17)),"k"))</f>
        <v>k</v>
      </c>
      <c r="AE17" s="67">
        <f>IF(OR(G17="",AC17=""),0,(YEAR(AC17)-YEAR(G17)))</f>
        <v>54</v>
      </c>
      <c r="AF17" s="34">
        <f t="shared" si="0"/>
        <v>1</v>
      </c>
      <c r="AG17" s="8">
        <f>IF(AF17=1,LOOKUP(AE17,'Meltzer-Faber'!A3:A63,'Meltzer-Faber'!B3:B63))</f>
        <v>1.361</v>
      </c>
      <c r="AH17" s="36">
        <f>IF(AF17=1,LOOKUP(AE17,'Meltzer-Faber'!A3:A63,'Meltzer-Faber'!C3:C63))</f>
        <v>1.47</v>
      </c>
      <c r="AI17" s="36">
        <f t="shared" si="1"/>
        <v>1.47</v>
      </c>
      <c r="AJ17" s="86">
        <f>IF(D17="","",IF(D17&gt;193.609,1,IF(D17&lt;32,10^(0.722762521*LOG10(32/193.609)^2),10^(0.722762521*LOG10(D17/193.609)^2))))</f>
        <v>1.2217452636545312</v>
      </c>
    </row>
    <row r="18" spans="2:36" s="8" customFormat="1" ht="20" customHeight="1" x14ac:dyDescent="0.3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>
        <f>IF(T17="","",T17*1.2)</f>
        <v>96.484348702810465</v>
      </c>
      <c r="T18" s="177"/>
      <c r="U18" s="95"/>
      <c r="V18" s="95" t="str">
        <f>IF(V17&gt;0,V17*20,"")</f>
        <v/>
      </c>
      <c r="W18" s="95"/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e">
        <f>IF(AE17&gt;34,(IF(OR(S18="",V18="",W18="",X18=""),"",SUM(S18,V18,W18,X18))*AI17),IF(OR(S18="",V18="",W18="",X18=""),"", SUM(S18,V18,W18,X18)))</f>
        <v>#VALUE!</v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 x14ac:dyDescent="0.3">
      <c r="B19" s="124" t="s">
        <v>82</v>
      </c>
      <c r="C19" s="107" t="s">
        <v>78</v>
      </c>
      <c r="D19" s="108">
        <v>76.5</v>
      </c>
      <c r="E19" s="107" t="s">
        <v>72</v>
      </c>
      <c r="F19" s="109" t="s">
        <v>73</v>
      </c>
      <c r="G19" s="110">
        <v>40309</v>
      </c>
      <c r="H19" s="111">
        <v>6</v>
      </c>
      <c r="I19" s="126" t="s">
        <v>77</v>
      </c>
      <c r="J19" s="113" t="s">
        <v>64</v>
      </c>
      <c r="K19" s="114">
        <v>45</v>
      </c>
      <c r="L19" s="115">
        <v>50</v>
      </c>
      <c r="M19" s="115">
        <v>60</v>
      </c>
      <c r="N19" s="114">
        <v>65</v>
      </c>
      <c r="O19" s="115">
        <v>75</v>
      </c>
      <c r="P19" s="115">
        <v>80</v>
      </c>
      <c r="Q19" s="116">
        <f>IF(MAX(K19:M19)&gt;0,IF(MAX(K19:M19)&lt;0,0,TRUNC(MAX(K19:M19)/1)*1),"")</f>
        <v>60</v>
      </c>
      <c r="R19" s="117">
        <v>80</v>
      </c>
      <c r="S19" s="127">
        <f>IF(Q19="","",IF(R19="","",IF(SUM(Q19:R19)=0,"",SUM(Q19:R19))))</f>
        <v>140</v>
      </c>
      <c r="T19" s="118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183.51225793068386</v>
      </c>
      <c r="U19" s="119" t="str">
        <f>IF(AF19=1,T19*AI19,"")</f>
        <v/>
      </c>
      <c r="V19" s="120">
        <v>7.22</v>
      </c>
      <c r="W19" s="120">
        <v>7.01</v>
      </c>
      <c r="X19" s="120">
        <v>7.34</v>
      </c>
      <c r="Y19" s="121"/>
      <c r="Z19" s="122"/>
      <c r="AA19" s="122"/>
      <c r="AB19" s="123"/>
      <c r="AC19" s="66">
        <f>U5</f>
        <v>45785</v>
      </c>
      <c r="AD19" s="69" t="str">
        <f>IF(ISNUMBER(FIND("M",E19)),"m",IF(ISNUMBER(FIND("K",E19)),"k"))</f>
        <v>m</v>
      </c>
      <c r="AE19" s="67">
        <f>IF(OR(G19="",AC19=""),0,(YEAR(AC19)-YEAR(G19)))</f>
        <v>15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6">
        <f>IF(D19="","",IF(D19&gt;193.609,1,IF(D19&lt;32,10^(0.722762521*LOG10(32/193.609)^2),10^(0.722762521*LOG10(D19/193.609)^2))))</f>
        <v>1.3108018423620276</v>
      </c>
    </row>
    <row r="20" spans="2:36" s="8" customFormat="1" ht="20" customHeight="1" x14ac:dyDescent="0.3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>
        <f>IF(T19="","",T19*1.2)</f>
        <v>220.21470951682062</v>
      </c>
      <c r="T20" s="177"/>
      <c r="U20" s="95"/>
      <c r="V20" s="95">
        <f>IF(V19&gt;0,V19*20,"")</f>
        <v>144.4</v>
      </c>
      <c r="W20" s="95">
        <f>IF(W19="","",(W19*10)*AJ19)</f>
        <v>91.887209149578126</v>
      </c>
      <c r="X20" s="101">
        <f>IF(ROUNDUP(X19,1)&gt;0,IF((80+(8-ROUNDUP(X19,1))*40)&lt;0,0,80+(8-ROUNDUP(X19,1))*40),"")</f>
        <v>104.00000000000003</v>
      </c>
      <c r="Y20" s="102">
        <f>IF(SUM(V20,W20,X20)&gt;0,SUM(V20,W20,X20),"")</f>
        <v>340.28720914957819</v>
      </c>
      <c r="Z20" s="103">
        <f>IF(AE19&gt;34,(IF(OR(S20="",V20="",W20="",X20=""),"",SUM(S20,V20,W20,X20))*AI19),IF(OR(S20="",V20="",W20="",X20=""),"", SUM(S20,V20,W20,X20)))</f>
        <v>560.50191866639875</v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 x14ac:dyDescent="0.25">
      <c r="B21" s="124" t="s">
        <v>84</v>
      </c>
      <c r="C21" s="107" t="s">
        <v>83</v>
      </c>
      <c r="D21" s="108">
        <v>93</v>
      </c>
      <c r="E21" s="107" t="s">
        <v>72</v>
      </c>
      <c r="F21" s="109" t="s">
        <v>73</v>
      </c>
      <c r="G21" s="110">
        <v>40296</v>
      </c>
      <c r="H21" s="111">
        <v>7</v>
      </c>
      <c r="I21" s="112" t="s">
        <v>85</v>
      </c>
      <c r="J21" s="113" t="s">
        <v>64</v>
      </c>
      <c r="K21" s="114">
        <v>40</v>
      </c>
      <c r="L21" s="115">
        <v>45</v>
      </c>
      <c r="M21" s="115">
        <v>50</v>
      </c>
      <c r="N21" s="114">
        <v>50</v>
      </c>
      <c r="O21" s="115">
        <v>-60</v>
      </c>
      <c r="P21" s="115">
        <v>-60</v>
      </c>
      <c r="Q21" s="116">
        <f>IF(MAX(K21:M21)&gt;0,IF(MAX(K21:M21)&lt;0,0,TRUNC(MAX(K21:M21)/1)*1),"")</f>
        <v>50</v>
      </c>
      <c r="R21" s="117">
        <f>IF(MAX(N21:P21)&gt;0,IF(MAX(N21:P21)&lt;0,0,TRUNC(MAX(N21:P21)/1)*1),"")</f>
        <v>50</v>
      </c>
      <c r="S21" s="127">
        <f>IF(Q21="","",IF(R21="","",IF(SUM(Q21:R21)=0,"",SUM(Q21:R21))))</f>
        <v>100</v>
      </c>
      <c r="T21" s="118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118.38378702684136</v>
      </c>
      <c r="U21" s="119" t="str">
        <f>IF(AF21=1,T21*AI21,"")</f>
        <v/>
      </c>
      <c r="V21" s="120">
        <v>5.47</v>
      </c>
      <c r="W21" s="120">
        <v>6.65</v>
      </c>
      <c r="X21" s="120">
        <v>8.16</v>
      </c>
      <c r="Y21" s="121"/>
      <c r="Z21" s="122"/>
      <c r="AA21" s="122"/>
      <c r="AB21" s="123"/>
      <c r="AC21" s="66">
        <f>U5</f>
        <v>45785</v>
      </c>
      <c r="AD21" s="69" t="str">
        <f>IF(ISNUMBER(FIND("M",E21)),"m",IF(ISNUMBER(FIND("K",E21)),"k"))</f>
        <v>m</v>
      </c>
      <c r="AE21" s="67">
        <f>IF(OR(G21="",AC21=""),0,(YEAR(AC21)-YEAR(G21)))</f>
        <v>15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6">
        <f>IF(D21="","",IF(D21&gt;193.609,1,IF(D21&lt;32,10^(0.722762521*LOG10(32/193.609)^2),10^(0.722762521*LOG10(D21/193.609)^2))))</f>
        <v>1.1838378702684136</v>
      </c>
    </row>
    <row r="22" spans="2:36" s="8" customFormat="1" ht="20" customHeight="1" x14ac:dyDescent="0.3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>
        <f>IF(T21="","",T21*1.2)</f>
        <v>142.06054443220964</v>
      </c>
      <c r="T22" s="177"/>
      <c r="U22" s="95"/>
      <c r="V22" s="95">
        <f>IF(V21&gt;0,V21*20,"")</f>
        <v>109.39999999999999</v>
      </c>
      <c r="W22" s="95">
        <f>IF(W21="","",(W21*10)*AJ21)</f>
        <v>78.725218372849497</v>
      </c>
      <c r="X22" s="101">
        <f>IF(ROUNDUP(X21,1)&gt;0,IF((80+(8-ROUNDUP(X21,1))*40)&lt;0,0,80+(8-ROUNDUP(X21,1))*40),"")</f>
        <v>72.000000000000028</v>
      </c>
      <c r="Y22" s="102">
        <f>IF(SUM(V22,W22,X22)&gt;0,SUM(V22,W22,X22),"")</f>
        <v>260.12521837284953</v>
      </c>
      <c r="Z22" s="103">
        <f>IF(AE21&gt;34,(IF(OR(S22="",V22="",W22="",X22=""),"",SUM(S22,V22,W22,X22))*AI21),IF(OR(S22="",V22="",W22="",X22=""),"", SUM(S22,V22,W22,X22)))</f>
        <v>402.1857628050592</v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 x14ac:dyDescent="0.25">
      <c r="B23" s="124" t="s">
        <v>79</v>
      </c>
      <c r="C23" s="107" t="s">
        <v>92</v>
      </c>
      <c r="D23" s="108">
        <v>110.4</v>
      </c>
      <c r="E23" s="107" t="s">
        <v>72</v>
      </c>
      <c r="F23" s="109" t="s">
        <v>80</v>
      </c>
      <c r="G23" s="110">
        <v>33284</v>
      </c>
      <c r="H23" s="111">
        <v>8</v>
      </c>
      <c r="I23" s="112" t="s">
        <v>81</v>
      </c>
      <c r="J23" s="113" t="s">
        <v>64</v>
      </c>
      <c r="K23" s="114">
        <v>88</v>
      </c>
      <c r="L23" s="115">
        <v>91</v>
      </c>
      <c r="M23" s="115">
        <v>93</v>
      </c>
      <c r="N23" s="114">
        <v>115</v>
      </c>
      <c r="O23" s="115">
        <v>122</v>
      </c>
      <c r="P23" s="115">
        <v>-127</v>
      </c>
      <c r="Q23" s="116">
        <f>IF(MAX(K23:M23)&gt;0,IF(MAX(K23:M23)&lt;0,0,TRUNC(MAX(K23:M23)/1)*1),"")</f>
        <v>93</v>
      </c>
      <c r="R23" s="117">
        <f>IF(MAX(N23:P23)&gt;0,IF(MAX(N23:P23)&lt;0,0,TRUNC(MAX(N23:P23)/1)*1),"")</f>
        <v>122</v>
      </c>
      <c r="S23" s="127">
        <f>IF(Q23="","",IF(R23="","",IF(SUM(Q23:R23)=0,"",SUM(Q23:R23))))</f>
        <v>215</v>
      </c>
      <c r="T23" s="118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237.3851222860323</v>
      </c>
      <c r="U23" s="119" t="str">
        <f>IF(AF23=1,T23*AI23,"")</f>
        <v/>
      </c>
      <c r="V23" s="120">
        <v>6.3</v>
      </c>
      <c r="W23" s="120">
        <v>10.8</v>
      </c>
      <c r="X23" s="120">
        <v>7.91</v>
      </c>
      <c r="Y23" s="121"/>
      <c r="Z23" s="122"/>
      <c r="AA23" s="122"/>
      <c r="AB23" s="123"/>
      <c r="AC23" s="66">
        <f>U5</f>
        <v>45785</v>
      </c>
      <c r="AD23" s="69" t="str">
        <f>IF(ISNUMBER(FIND("M",E23)),"m",IF(ISNUMBER(FIND("K",E23)),"k"))</f>
        <v>m</v>
      </c>
      <c r="AE23" s="82">
        <f>IF(OR(G23="",AC23=""),0,(YEAR(AC23)-YEAR(G23)))</f>
        <v>34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6">
        <f>IF(D23="","",IF(D23&gt;193.609,1,IF(D23&lt;32,10^(0.722762521*LOG10(32/193.609)^2),10^(0.722762521*LOG10(D23/193.609)^2))))</f>
        <v>1.1041168478420107</v>
      </c>
    </row>
    <row r="24" spans="2:36" s="8" customFormat="1" ht="20" customHeight="1" x14ac:dyDescent="0.3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>
        <f>IF(T23="","",T23*1.2)</f>
        <v>284.86214674323872</v>
      </c>
      <c r="T24" s="177"/>
      <c r="U24" s="95"/>
      <c r="V24" s="95">
        <f>IF(V23&gt;0,V23*20,"")</f>
        <v>126</v>
      </c>
      <c r="W24" s="95">
        <f>IF(W23="","",(W23*10)*AJ23)</f>
        <v>119.24461956693716</v>
      </c>
      <c r="X24" s="101">
        <f>IF(ROUNDUP(X23,1)&gt;0,IF((80+(8-ROUNDUP(X23,1))*40)&lt;0,0,80+(8-ROUNDUP(X23,1))*40),"")</f>
        <v>80</v>
      </c>
      <c r="Y24" s="102">
        <f>IF(SUM(V24,W24,X24)&gt;0,SUM(V24,W24,X24),"")</f>
        <v>325.24461956693716</v>
      </c>
      <c r="Z24" s="103">
        <f>IF(AE23&gt;34,(IF(OR(S24="",V24="",W24="",X24=""),"",SUM(S24,V24,W24,X24))*AI23),IF(OR(S24="",V24="",W24="",X24=""),"", SUM(S24,V24,W24,X24)))</f>
        <v>610.10676631017589</v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 x14ac:dyDescent="0.25">
      <c r="B25" s="124" t="s">
        <v>90</v>
      </c>
      <c r="C25" s="107" t="s">
        <v>74</v>
      </c>
      <c r="D25" s="108">
        <v>68.5</v>
      </c>
      <c r="E25" s="107" t="s">
        <v>72</v>
      </c>
      <c r="F25" s="109" t="s">
        <v>87</v>
      </c>
      <c r="G25" s="110">
        <v>27306</v>
      </c>
      <c r="H25" s="111">
        <v>9</v>
      </c>
      <c r="I25" s="112" t="s">
        <v>89</v>
      </c>
      <c r="J25" s="113" t="s">
        <v>64</v>
      </c>
      <c r="K25" s="114">
        <v>50</v>
      </c>
      <c r="L25" s="115">
        <v>53</v>
      </c>
      <c r="M25" s="115">
        <v>55</v>
      </c>
      <c r="N25" s="114">
        <v>65</v>
      </c>
      <c r="O25" s="115">
        <v>70</v>
      </c>
      <c r="P25" s="115">
        <v>-74</v>
      </c>
      <c r="Q25" s="116">
        <f>IF(MAX(K25:M25)&gt;0,IF(MAX(K25:M25)&lt;0,0,TRUNC(MAX(K25:M25)/1)*1),"")</f>
        <v>55</v>
      </c>
      <c r="R25" s="117">
        <f>IF(MAX(N25:P25)&gt;0,IF(MAX(N25:P25)&lt;0,0,TRUNC(MAX(N25:P25)/1)*1),"")</f>
        <v>70</v>
      </c>
      <c r="S25" s="127">
        <f>IF(Q25="","",IF(R25="","",IF(SUM(Q25:R25)=0,"",SUM(Q25:R25))))</f>
        <v>125</v>
      </c>
      <c r="T25" s="118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175.4178795957117</v>
      </c>
      <c r="U25" s="119">
        <f>IF(AF25=1,T25*AI25,"")</f>
        <v>227.51698983563807</v>
      </c>
      <c r="V25" s="120">
        <v>6.87</v>
      </c>
      <c r="W25" s="120">
        <v>8.9499999999999993</v>
      </c>
      <c r="X25" s="120">
        <v>7.51</v>
      </c>
      <c r="Y25" s="121"/>
      <c r="Z25" s="122"/>
      <c r="AA25" s="122"/>
      <c r="AB25" s="123"/>
      <c r="AC25" s="66">
        <f>U5</f>
        <v>45785</v>
      </c>
      <c r="AD25" s="69" t="str">
        <f>IF(ISNUMBER(FIND("M",E25)),"m",IF(ISNUMBER(FIND("K",E25)),"k"))</f>
        <v>m</v>
      </c>
      <c r="AE25" s="82">
        <f>IF(OR(G25="",AC25=""),0,(YEAR(AC25)-YEAR(G25)))</f>
        <v>51</v>
      </c>
      <c r="AF25" s="34">
        <f t="shared" ref="AF25" si="2">IF(AE25&gt;34,1,0)</f>
        <v>1</v>
      </c>
      <c r="AG25" s="8">
        <f>IF(AF25=1,LOOKUP(AE25,'Meltzer-Faber'!A5:A65,'Meltzer-Faber'!B5:B65))</f>
        <v>1.2969999999999999</v>
      </c>
      <c r="AH25" s="36">
        <f>IF(AF25=1,LOOKUP(AE25,'Meltzer-Faber'!A5:A65,'Meltzer-Faber'!C5:C65))</f>
        <v>1.369</v>
      </c>
      <c r="AI25" s="36">
        <f t="shared" ref="AI25" si="3">IF(AD25="m",AG25,IF(AD25="k",AH25,""))</f>
        <v>1.2969999999999999</v>
      </c>
      <c r="AJ25" s="86">
        <f>IF(D25="","",IF(D25&gt;193.609,1,IF(D25&lt;32,10^(0.722762521*LOG10(32/193.609)^2),10^(0.722762521*LOG10(D25/193.609)^2))))</f>
        <v>1.4033430367656936</v>
      </c>
    </row>
    <row r="26" spans="2:36" s="8" customFormat="1" ht="20" customHeight="1" x14ac:dyDescent="0.3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>
        <f>IF(T25="","",T25*1.2)</f>
        <v>210.50145551485403</v>
      </c>
      <c r="T26" s="177"/>
      <c r="U26" s="95"/>
      <c r="V26" s="95">
        <f>IF(V25&gt;0,V25*20,"")</f>
        <v>137.4</v>
      </c>
      <c r="W26" s="95">
        <f>IF(W25="","",(W25*10)*AJ25)</f>
        <v>125.59920179052958</v>
      </c>
      <c r="X26" s="101">
        <f>IF(ROUNDUP(X25,1)&gt;0,IF((80+(8-ROUNDUP(X25,1))*40)&lt;0,0,80+(8-ROUNDUP(X25,1))*40),"")</f>
        <v>96.000000000000014</v>
      </c>
      <c r="Y26" s="102">
        <f>IF(SUM(V26,W26,X26)&gt;0,SUM(V26,W26,X26),"")</f>
        <v>358.99920179052958</v>
      </c>
      <c r="Z26" s="103">
        <f>IF(AE25&gt;34,(IF(OR(S26="",V26="",W26="",X26=""),"",SUM(S26,V26,W26,X26))*AI25),IF(OR(S26="",V26="",W26="",X26=""),"", SUM(S26,V26,W26,X26)))</f>
        <v>738.64235252508252</v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 x14ac:dyDescent="0.25">
      <c r="B27" s="124" t="s">
        <v>88</v>
      </c>
      <c r="C27" s="128">
        <v>81</v>
      </c>
      <c r="D27" s="108">
        <v>74</v>
      </c>
      <c r="E27" s="129" t="s">
        <v>72</v>
      </c>
      <c r="F27" s="130" t="s">
        <v>73</v>
      </c>
      <c r="G27" s="131">
        <v>40390</v>
      </c>
      <c r="H27" s="107"/>
      <c r="I27" s="113" t="s">
        <v>97</v>
      </c>
      <c r="J27" s="113" t="s">
        <v>64</v>
      </c>
      <c r="K27" s="132">
        <v>50</v>
      </c>
      <c r="L27" s="133">
        <v>57</v>
      </c>
      <c r="M27" s="133">
        <v>62</v>
      </c>
      <c r="N27" s="133">
        <v>70</v>
      </c>
      <c r="O27" s="134">
        <v>90</v>
      </c>
      <c r="P27" s="134">
        <v>100</v>
      </c>
      <c r="Q27" s="116">
        <f>IF(MAX(K27:M27)&gt;0,IF(MAX(K27:M27)&lt;0,0,TRUNC(MAX(K27:M27)/1)*1),"")</f>
        <v>62</v>
      </c>
      <c r="R27" s="117">
        <f>IF(MAX(N27:P27)&gt;0,IF(MAX(N27:P27)&lt;0,0,TRUNC(MAX(N27:P27)/1)*1),"")</f>
        <v>100</v>
      </c>
      <c r="S27" s="127">
        <f>IF(Q27="","",IF(R27="","",IF(SUM(Q27:R27)=0,"",SUM(Q27:R27))))</f>
        <v>162</v>
      </c>
      <c r="T27" s="118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>216.57785059965533</v>
      </c>
      <c r="U27" s="119" t="str">
        <f>IF(AF27=1,T27*AI27,"")</f>
        <v/>
      </c>
      <c r="V27" s="135">
        <v>8.0399999999999991</v>
      </c>
      <c r="W27" s="135">
        <v>12.1</v>
      </c>
      <c r="X27" s="136">
        <v>7.08</v>
      </c>
      <c r="Y27" s="121"/>
      <c r="Z27" s="122"/>
      <c r="AA27" s="122"/>
      <c r="AB27" s="123"/>
      <c r="AC27" s="66">
        <f>U5</f>
        <v>45785</v>
      </c>
      <c r="AD27" s="69" t="str">
        <f>IF(ISNUMBER(FIND("M",E27)),"m",IF(ISNUMBER(FIND("K",E27)),"k"))</f>
        <v>m</v>
      </c>
      <c r="AE27" s="82">
        <f>IF(OR(G27="",AC27=""),0,(YEAR(AC27)-YEAR(G27)))</f>
        <v>15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b">
        <f t="shared" ref="AI27" si="5">IF(AD27="m",AG27,IF(AD27="k",AH27,""))</f>
        <v>0</v>
      </c>
      <c r="AJ27" s="86">
        <f>IF(D27="","",IF(D27&gt;193.609,1,IF(D27&lt;32,10^(0.722762521*LOG10(32/193.609)^2),10^(0.722762521*LOG10(D27/193.609)^2))))</f>
        <v>1.3369003123435514</v>
      </c>
    </row>
    <row r="28" spans="2:36" s="8" customFormat="1" ht="20" customHeight="1" x14ac:dyDescent="0.3">
      <c r="B28" s="105"/>
      <c r="C28" s="141"/>
      <c r="D28" s="95"/>
      <c r="E28" s="96"/>
      <c r="F28" s="96"/>
      <c r="G28" s="142"/>
      <c r="H28" s="97"/>
      <c r="I28" s="99"/>
      <c r="J28" s="99"/>
      <c r="K28" s="178"/>
      <c r="L28" s="178"/>
      <c r="M28" s="178"/>
      <c r="N28" s="178"/>
      <c r="O28" s="178"/>
      <c r="P28" s="178"/>
      <c r="Q28" s="100"/>
      <c r="R28" s="95"/>
      <c r="S28" s="177">
        <f>IF(T27="","",T27*1.2)</f>
        <v>259.8934207195864</v>
      </c>
      <c r="T28" s="177"/>
      <c r="U28" s="95"/>
      <c r="V28" s="95">
        <f>IF(V27&gt;0,V27*20,"")</f>
        <v>160.79999999999998</v>
      </c>
      <c r="W28" s="95">
        <f>IF(W27="","",(W27*10)*AJ27)</f>
        <v>161.76493779356971</v>
      </c>
      <c r="X28" s="101">
        <f>IF(ROUNDUP(X27,1)&gt;0,IF((80+(8-ROUNDUP(X27,1))*40)&lt;0,0,80+(8-ROUNDUP(X27,1))*40),"")</f>
        <v>116.00000000000001</v>
      </c>
      <c r="Y28" s="102">
        <f>IF(SUM(V28,W28,X28)&gt;0,SUM(V28,W28,X28),"")</f>
        <v>438.5649377935697</v>
      </c>
      <c r="Z28" s="103">
        <f>IF(AE27&gt;34,(IF(OR(S28="",V28="",W28="",X28=""),"",SUM(S28,V28,W28,X28))*AI27),IF(OR(S28="",V28="",W28="",X28=""),"", SUM(S28,V28,W28,X28)))</f>
        <v>698.4583585131561</v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 x14ac:dyDescent="0.25">
      <c r="B29" s="124"/>
      <c r="C29" s="137"/>
      <c r="D29" s="87"/>
      <c r="E29" s="88"/>
      <c r="F29" s="138"/>
      <c r="G29" s="90"/>
      <c r="H29" s="91"/>
      <c r="I29" s="92"/>
      <c r="J29" s="9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45785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 x14ac:dyDescent="0.3">
      <c r="B30" s="105"/>
      <c r="C30" s="143"/>
      <c r="D30" s="144"/>
      <c r="E30" s="145"/>
      <c r="F30" s="146"/>
      <c r="G30" s="147"/>
      <c r="H30" s="148"/>
      <c r="I30" s="149"/>
      <c r="J30" s="149"/>
      <c r="K30" s="178"/>
      <c r="L30" s="178"/>
      <c r="M30" s="178"/>
      <c r="N30" s="178"/>
      <c r="O30" s="178"/>
      <c r="P30" s="178"/>
      <c r="Q30" s="100"/>
      <c r="R30" s="95"/>
      <c r="S30" s="177" t="str">
        <f>IF(T29="","",T29*1.2)</f>
        <v/>
      </c>
      <c r="T30" s="177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IF(AE29&gt;34,(IF(OR(S30="",V30="",W30="",X30=""),"",SUM(S30,V30,W30,X30))*AI29),IF(OR(S30="",V30="",W30="",X30=""),"", SUM(S30,V30,W30,X30)))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 x14ac:dyDescent="0.25">
      <c r="B31" s="124"/>
      <c r="C31" s="137"/>
      <c r="D31" s="87"/>
      <c r="E31" s="88"/>
      <c r="F31" s="89"/>
      <c r="G31" s="90"/>
      <c r="H31" s="91"/>
      <c r="I31" s="92"/>
      <c r="J31" s="9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45785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 x14ac:dyDescent="0.3">
      <c r="B32" s="105"/>
      <c r="C32" s="143"/>
      <c r="D32" s="144"/>
      <c r="E32" s="145"/>
      <c r="F32" s="146"/>
      <c r="G32" s="147"/>
      <c r="H32" s="148"/>
      <c r="I32" s="149"/>
      <c r="J32" s="149"/>
      <c r="K32" s="178"/>
      <c r="L32" s="178"/>
      <c r="M32" s="178"/>
      <c r="N32" s="178"/>
      <c r="O32" s="178"/>
      <c r="P32" s="178"/>
      <c r="Q32" s="100"/>
      <c r="R32" s="95"/>
      <c r="S32" s="177" t="str">
        <f>IF(T31="","",T31*1.2)</f>
        <v/>
      </c>
      <c r="T32" s="177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IF(AE31&gt;34,(IF(OR(S32="",V32="",W32="",X32=""),"",SUM(S32,V32,W32,X32))*AI31),IF(OR(S32="",V32="",W32="",X32=""),"", SUM(S32,V32,W32,X32)))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 x14ac:dyDescent="0.3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3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3">
      <c r="B35" s="181" t="s">
        <v>34</v>
      </c>
      <c r="C35" s="182"/>
      <c r="D35" s="77" t="s">
        <v>33</v>
      </c>
      <c r="E35" s="181" t="s">
        <v>4</v>
      </c>
      <c r="F35" s="187"/>
      <c r="G35" s="187"/>
      <c r="H35" s="182"/>
      <c r="I35" s="50" t="s">
        <v>43</v>
      </c>
      <c r="J35" s="21"/>
      <c r="K35" s="181" t="s">
        <v>34</v>
      </c>
      <c r="L35" s="187"/>
      <c r="M35" s="182"/>
      <c r="N35" s="54" t="s">
        <v>33</v>
      </c>
      <c r="O35" s="196" t="s">
        <v>4</v>
      </c>
      <c r="P35" s="197"/>
      <c r="Q35" s="197"/>
      <c r="R35" s="198"/>
      <c r="S35" s="196" t="s">
        <v>43</v>
      </c>
      <c r="T35" s="19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3">
      <c r="B36" s="183" t="s">
        <v>41</v>
      </c>
      <c r="C36" s="184"/>
      <c r="D36" s="78">
        <v>1979003</v>
      </c>
      <c r="E36" s="188" t="s">
        <v>91</v>
      </c>
      <c r="F36" s="189"/>
      <c r="G36" s="189"/>
      <c r="H36" s="184"/>
      <c r="I36" s="49" t="s">
        <v>64</v>
      </c>
      <c r="J36" s="4"/>
      <c r="K36" s="183" t="s">
        <v>36</v>
      </c>
      <c r="L36" s="189"/>
      <c r="M36" s="184"/>
      <c r="N36" s="51"/>
      <c r="O36" s="199"/>
      <c r="P36" s="200"/>
      <c r="Q36" s="200"/>
      <c r="R36" s="201"/>
      <c r="S36" s="199"/>
      <c r="T36" s="228"/>
      <c r="AF36" s="1"/>
      <c r="AH36" s="35"/>
      <c r="AI36" s="35"/>
    </row>
    <row r="37" spans="2:35" s="5" customFormat="1" ht="21" customHeight="1" x14ac:dyDescent="0.3">
      <c r="B37" s="185" t="s">
        <v>37</v>
      </c>
      <c r="C37" s="186"/>
      <c r="D37" s="79">
        <v>1979003</v>
      </c>
      <c r="E37" s="190" t="s">
        <v>91</v>
      </c>
      <c r="F37" s="191"/>
      <c r="G37" s="191"/>
      <c r="H37" s="186"/>
      <c r="I37" s="47" t="s">
        <v>64</v>
      </c>
      <c r="J37" s="4"/>
      <c r="K37" s="185" t="s">
        <v>39</v>
      </c>
      <c r="L37" s="191"/>
      <c r="M37" s="186"/>
      <c r="N37" s="52"/>
      <c r="O37" s="179"/>
      <c r="P37" s="202"/>
      <c r="Q37" s="202"/>
      <c r="R37" s="203"/>
      <c r="S37" s="179"/>
      <c r="T37" s="180"/>
      <c r="AH37" s="35"/>
      <c r="AI37" s="35"/>
    </row>
    <row r="38" spans="2:35" s="5" customFormat="1" ht="19" customHeight="1" x14ac:dyDescent="0.3">
      <c r="B38" s="185" t="s">
        <v>37</v>
      </c>
      <c r="C38" s="186"/>
      <c r="D38" s="79">
        <v>1991006</v>
      </c>
      <c r="E38" s="190" t="s">
        <v>81</v>
      </c>
      <c r="F38" s="191"/>
      <c r="G38" s="191"/>
      <c r="H38" s="186"/>
      <c r="I38" s="47" t="s">
        <v>64</v>
      </c>
      <c r="J38" s="4"/>
      <c r="K38" s="185" t="s">
        <v>38</v>
      </c>
      <c r="L38" s="191"/>
      <c r="M38" s="186"/>
      <c r="N38" s="52"/>
      <c r="O38" s="179"/>
      <c r="P38" s="202"/>
      <c r="Q38" s="202"/>
      <c r="R38" s="203"/>
      <c r="S38" s="179"/>
      <c r="T38" s="180"/>
      <c r="V38" s="5" t="s">
        <v>55</v>
      </c>
      <c r="AH38" s="35"/>
      <c r="AI38" s="35"/>
    </row>
    <row r="39" spans="2:35" s="5" customFormat="1" ht="21" customHeight="1" x14ac:dyDescent="0.3">
      <c r="B39" s="185" t="s">
        <v>37</v>
      </c>
      <c r="C39" s="186"/>
      <c r="D39" s="79">
        <v>1971014</v>
      </c>
      <c r="E39" s="190" t="s">
        <v>67</v>
      </c>
      <c r="F39" s="191"/>
      <c r="G39" s="191"/>
      <c r="H39" s="186"/>
      <c r="I39" s="47" t="s">
        <v>64</v>
      </c>
      <c r="J39" s="4"/>
      <c r="K39" s="185" t="s">
        <v>35</v>
      </c>
      <c r="L39" s="191"/>
      <c r="M39" s="186"/>
      <c r="N39" s="52"/>
      <c r="O39" s="179"/>
      <c r="P39" s="202"/>
      <c r="Q39" s="202"/>
      <c r="R39" s="203"/>
      <c r="S39" s="179"/>
      <c r="T39" s="180"/>
      <c r="AD39" s="5" t="s">
        <v>13</v>
      </c>
      <c r="AH39" s="35"/>
      <c r="AI39" s="35"/>
    </row>
    <row r="40" spans="2:35" s="5" customFormat="1" ht="20" customHeight="1" x14ac:dyDescent="0.3">
      <c r="B40" s="185" t="s">
        <v>37</v>
      </c>
      <c r="C40" s="186"/>
      <c r="D40" s="79">
        <v>1974008</v>
      </c>
      <c r="E40" s="190" t="s">
        <v>89</v>
      </c>
      <c r="F40" s="191"/>
      <c r="G40" s="191"/>
      <c r="H40" s="186"/>
      <c r="I40" s="47" t="s">
        <v>64</v>
      </c>
      <c r="J40" s="4"/>
      <c r="K40" s="185" t="s">
        <v>35</v>
      </c>
      <c r="L40" s="191"/>
      <c r="M40" s="186"/>
      <c r="N40" s="52"/>
      <c r="O40" s="179"/>
      <c r="P40" s="202"/>
      <c r="Q40" s="202"/>
      <c r="R40" s="203"/>
      <c r="S40" s="179"/>
      <c r="T40" s="180"/>
      <c r="AH40" s="35"/>
      <c r="AI40" s="35"/>
    </row>
    <row r="41" spans="2:35" ht="19" customHeight="1" x14ac:dyDescent="0.3">
      <c r="B41" s="185" t="s">
        <v>37</v>
      </c>
      <c r="C41" s="186"/>
      <c r="D41" s="79"/>
      <c r="E41" s="190"/>
      <c r="F41" s="191"/>
      <c r="G41" s="191"/>
      <c r="H41" s="186"/>
      <c r="I41" s="47"/>
      <c r="J41" s="3"/>
      <c r="K41" s="185" t="s">
        <v>35</v>
      </c>
      <c r="L41" s="191"/>
      <c r="M41" s="186"/>
      <c r="N41" s="52"/>
      <c r="O41" s="179"/>
      <c r="P41" s="202"/>
      <c r="Q41" s="202"/>
      <c r="R41" s="203"/>
      <c r="S41" s="179"/>
      <c r="T41" s="180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3">
      <c r="B42" s="185" t="s">
        <v>40</v>
      </c>
      <c r="C42" s="186"/>
      <c r="D42" s="79"/>
      <c r="E42" s="190"/>
      <c r="F42" s="191"/>
      <c r="G42" s="191"/>
      <c r="H42" s="186"/>
      <c r="I42" s="47"/>
      <c r="J42" s="3"/>
      <c r="K42" s="185" t="s">
        <v>57</v>
      </c>
      <c r="L42" s="191"/>
      <c r="M42" s="186"/>
      <c r="N42" s="52"/>
      <c r="O42" s="179"/>
      <c r="P42" s="202"/>
      <c r="Q42" s="202"/>
      <c r="R42" s="203"/>
      <c r="S42" s="179"/>
      <c r="T42" s="180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3">
      <c r="B43" s="193"/>
      <c r="C43" s="195"/>
      <c r="D43" s="80"/>
      <c r="E43" s="224"/>
      <c r="F43" s="194"/>
      <c r="G43" s="194"/>
      <c r="H43" s="195"/>
      <c r="I43" s="48"/>
      <c r="J43" s="3"/>
      <c r="K43" s="193"/>
      <c r="L43" s="194"/>
      <c r="M43" s="195"/>
      <c r="N43" s="53"/>
      <c r="O43" s="219"/>
      <c r="P43" s="220"/>
      <c r="Q43" s="220"/>
      <c r="R43" s="221"/>
      <c r="S43" s="219"/>
      <c r="T43" s="222"/>
      <c r="U43" s="3"/>
      <c r="V43" s="3"/>
      <c r="W43" s="3"/>
      <c r="X43" s="3"/>
      <c r="Y43" s="3"/>
      <c r="Z43" s="3"/>
      <c r="AA43" s="3"/>
      <c r="AB43" s="3"/>
    </row>
    <row r="44" spans="2:35" ht="19" customHeight="1" x14ac:dyDescent="0.3">
      <c r="B44" s="226"/>
      <c r="C44" s="226"/>
      <c r="D44" s="192"/>
      <c r="E44" s="192"/>
      <c r="F44" s="56"/>
      <c r="G44" s="192"/>
      <c r="H44" s="192"/>
      <c r="I44" s="192"/>
      <c r="J44" s="3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3">
      <c r="B45" s="216" t="s">
        <v>42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8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3"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225"/>
      <c r="U46" s="3"/>
      <c r="V46" s="3"/>
      <c r="W46" s="3"/>
      <c r="X46" s="3"/>
      <c r="Y46" s="3"/>
      <c r="Z46" s="3"/>
      <c r="AA46" s="3"/>
      <c r="AB46" s="3"/>
    </row>
    <row r="47" spans="2:35" ht="14" x14ac:dyDescent="0.3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 x14ac:dyDescent="0.3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3">
      <c r="E50" s="223"/>
      <c r="F50" s="223"/>
      <c r="G50" s="223"/>
    </row>
  </sheetData>
  <mergeCells count="102"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</mergeCells>
  <phoneticPr fontId="20" type="noConversion"/>
  <conditionalFormatting sqref="K27">
    <cfRule type="cellIs" dxfId="59" priority="35" stopIfTrue="1" operator="between">
      <formula>1</formula>
      <formula>300</formula>
    </cfRule>
    <cfRule type="cellIs" dxfId="58" priority="36" stopIfTrue="1" operator="lessThanOrEqual">
      <formula>0</formula>
    </cfRule>
  </conditionalFormatting>
  <conditionalFormatting sqref="K29">
    <cfRule type="cellIs" dxfId="57" priority="33" stopIfTrue="1" operator="between">
      <formula>1</formula>
      <formula>300</formula>
    </cfRule>
    <cfRule type="cellIs" dxfId="56" priority="34" stopIfTrue="1" operator="lessThanOrEqual">
      <formula>0</formula>
    </cfRule>
  </conditionalFormatting>
  <conditionalFormatting sqref="K31">
    <cfRule type="cellIs" dxfId="55" priority="31" stopIfTrue="1" operator="between">
      <formula>1</formula>
      <formula>300</formula>
    </cfRule>
    <cfRule type="cellIs" dxfId="54" priority="32" stopIfTrue="1" operator="lessThanOrEqual">
      <formula>0</formula>
    </cfRule>
  </conditionalFormatting>
  <conditionalFormatting sqref="K9:P9">
    <cfRule type="cellIs" dxfId="53" priority="3" stopIfTrue="1" operator="between">
      <formula>1</formula>
      <formula>300</formula>
    </cfRule>
    <cfRule type="cellIs" dxfId="52" priority="4" stopIfTrue="1" operator="lessThanOrEqual">
      <formula>0</formula>
    </cfRule>
  </conditionalFormatting>
  <conditionalFormatting sqref="K11:P11">
    <cfRule type="cellIs" dxfId="51" priority="1" stopIfTrue="1" operator="between">
      <formula>1</formula>
      <formula>300</formula>
    </cfRule>
    <cfRule type="cellIs" dxfId="50" priority="2" stopIfTrue="1" operator="lessThanOrEqual">
      <formula>0</formula>
    </cfRule>
  </conditionalFormatting>
  <conditionalFormatting sqref="K13:P13">
    <cfRule type="cellIs" dxfId="49" priority="11" stopIfTrue="1" operator="between">
      <formula>1</formula>
      <formula>300</formula>
    </cfRule>
    <cfRule type="cellIs" dxfId="48" priority="12" stopIfTrue="1" operator="lessThanOrEqual">
      <formula>0</formula>
    </cfRule>
  </conditionalFormatting>
  <conditionalFormatting sqref="K15:P15">
    <cfRule type="cellIs" dxfId="47" priority="13" stopIfTrue="1" operator="between">
      <formula>1</formula>
      <formula>300</formula>
    </cfRule>
    <cfRule type="cellIs" dxfId="46" priority="14" stopIfTrue="1" operator="lessThanOrEqual">
      <formula>0</formula>
    </cfRule>
  </conditionalFormatting>
  <conditionalFormatting sqref="K17:P17">
    <cfRule type="cellIs" dxfId="45" priority="19" stopIfTrue="1" operator="between">
      <formula>1</formula>
      <formula>300</formula>
    </cfRule>
    <cfRule type="cellIs" dxfId="44" priority="20" stopIfTrue="1" operator="lessThanOrEqual">
      <formula>0</formula>
    </cfRule>
  </conditionalFormatting>
  <conditionalFormatting sqref="K19:P19">
    <cfRule type="cellIs" dxfId="43" priority="5" stopIfTrue="1" operator="between">
      <formula>1</formula>
      <formula>300</formula>
    </cfRule>
    <cfRule type="cellIs" dxfId="42" priority="6" stopIfTrue="1" operator="lessThanOrEqual">
      <formula>0</formula>
    </cfRule>
  </conditionalFormatting>
  <conditionalFormatting sqref="K21:P21">
    <cfRule type="cellIs" dxfId="41" priority="7" stopIfTrue="1" operator="between">
      <formula>1</formula>
      <formula>300</formula>
    </cfRule>
    <cfRule type="cellIs" dxfId="40" priority="8" stopIfTrue="1" operator="lessThanOrEqual">
      <formula>0</formula>
    </cfRule>
  </conditionalFormatting>
  <conditionalFormatting sqref="K23:P23">
    <cfRule type="cellIs" dxfId="39" priority="9" stopIfTrue="1" operator="between">
      <formula>1</formula>
      <formula>300</formula>
    </cfRule>
    <cfRule type="cellIs" dxfId="38" priority="10" stopIfTrue="1" operator="lessThanOrEqual">
      <formula>0</formula>
    </cfRule>
  </conditionalFormatting>
  <conditionalFormatting sqref="K25:P25">
    <cfRule type="cellIs" dxfId="37" priority="21" stopIfTrue="1" operator="between">
      <formula>1</formula>
      <formula>300</formula>
    </cfRule>
    <cfRule type="cellIs" dxfId="36" priority="22" stopIfTrue="1" operator="lessThanOrEqual">
      <formula>0</formula>
    </cfRule>
  </conditionalFormatting>
  <conditionalFormatting sqref="L27:N27">
    <cfRule type="cellIs" dxfId="35" priority="59" stopIfTrue="1" operator="between">
      <formula>1</formula>
      <formula>300</formula>
    </cfRule>
    <cfRule type="cellIs" dxfId="34" priority="60" stopIfTrue="1" operator="lessThanOrEqual">
      <formula>0</formula>
    </cfRule>
  </conditionalFormatting>
  <conditionalFormatting sqref="L29:N29">
    <cfRule type="cellIs" dxfId="33" priority="57" stopIfTrue="1" operator="between">
      <formula>1</formula>
      <formula>300</formula>
    </cfRule>
    <cfRule type="cellIs" dxfId="32" priority="58" stopIfTrue="1" operator="lessThanOrEqual">
      <formula>0</formula>
    </cfRule>
  </conditionalFormatting>
  <conditionalFormatting sqref="L31:N31">
    <cfRule type="cellIs" dxfId="31" priority="55" stopIfTrue="1" operator="between">
      <formula>1</formula>
      <formula>300</formula>
    </cfRule>
    <cfRule type="cellIs" dxfId="30" priority="56" stopIfTrue="1" operator="lessThanOrEqual">
      <formula>0</formula>
    </cfRule>
  </conditionalFormatting>
  <dataValidations count="6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C48F630E-8040-4E32-BCD0-78DA9FEB131F}">
      <formula1>"40,45,49,55,59,64,71,76,81,+81,87,+87,49,55,61,67,73,81,89,96,102,+102,109,+109"</formula1>
    </dataValidation>
    <dataValidation type="list" allowBlank="1" showInputMessage="1" showErrorMessage="1" sqref="E9 F12 E13 E15 E17 E19 E21 E23 E25 E27 E29 E31 E11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3 F15 F17 F19 F21 F23 F25 F27 F29 F11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DB98-42AB-6647-AAE5-6213532F6B6E}">
  <sheetPr>
    <pageSetUpPr autoPageBreaks="0" fitToPage="1"/>
  </sheetPr>
  <dimension ref="A1:AJ50"/>
  <sheetViews>
    <sheetView showGridLines="0" showRowColHeaders="0" showZeros="0" showOutlineSymbols="0" topLeftCell="A2" zoomScaleNormal="100" zoomScaleSheetLayoutView="75" zoomScalePageLayoutView="120" workbookViewId="0">
      <selection activeCell="W5" sqref="W5"/>
    </sheetView>
  </sheetViews>
  <sheetFormatPr baseColWidth="10" defaultColWidth="9.1796875" defaultRowHeight="13" x14ac:dyDescent="0.3"/>
  <cols>
    <col min="1" max="1" width="4.36328125" style="3" customWidth="1"/>
    <col min="2" max="2" width="10.1796875" style="3" bestFit="1" customWidth="1"/>
    <col min="3" max="3" width="6.36328125" style="1" customWidth="1"/>
    <col min="4" max="4" width="8.6328125" style="1" customWidth="1"/>
    <col min="5" max="6" width="6.36328125" style="16" customWidth="1"/>
    <col min="7" max="7" width="10.6328125" style="1" customWidth="1"/>
    <col min="8" max="8" width="3.81640625" style="1" customWidth="1"/>
    <col min="9" max="9" width="27.81640625" style="4" customWidth="1"/>
    <col min="10" max="10" width="21" style="4" customWidth="1"/>
    <col min="11" max="11" width="6.81640625" style="1" customWidth="1"/>
    <col min="12" max="12" width="6.81640625" style="18" customWidth="1"/>
    <col min="13" max="13" width="6.81640625" style="1" customWidth="1"/>
    <col min="14" max="14" width="8.81640625" style="1" customWidth="1"/>
    <col min="15" max="19" width="6.81640625" style="1" customWidth="1"/>
    <col min="20" max="23" width="8" style="17" customWidth="1"/>
    <col min="24" max="24" width="9" style="17" customWidth="1"/>
    <col min="25" max="26" width="8" style="17" customWidth="1"/>
    <col min="27" max="27" width="4.36328125" style="17" customWidth="1"/>
    <col min="28" max="28" width="5.6328125" style="17" customWidth="1"/>
    <col min="29" max="29" width="9.6328125" style="3" hidden="1" customWidth="1"/>
    <col min="30" max="31" width="9.1796875" style="3" hidden="1" customWidth="1"/>
    <col min="32" max="32" width="7.81640625" style="3" hidden="1" customWidth="1"/>
    <col min="33" max="33" width="9.1796875" style="3" hidden="1" customWidth="1"/>
    <col min="34" max="35" width="9.1796875" style="2" hidden="1" customWidth="1"/>
    <col min="36" max="36" width="9.1796875" style="3" hidden="1" customWidth="1"/>
    <col min="37" max="37" width="0" style="3" hidden="1" customWidth="1"/>
    <col min="38" max="16384" width="9.1796875" style="3"/>
  </cols>
  <sheetData>
    <row r="1" spans="1:36" customFormat="1" ht="19" customHeight="1" x14ac:dyDescent="0.3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2">
      <c r="A2" s="15"/>
      <c r="B2" s="15"/>
      <c r="C2" s="15"/>
      <c r="D2" s="15"/>
      <c r="E2" s="15"/>
      <c r="F2" s="15"/>
      <c r="G2" s="214" t="s">
        <v>59</v>
      </c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15"/>
      <c r="T2" s="15"/>
      <c r="U2" s="83" t="s">
        <v>60</v>
      </c>
      <c r="V2" s="15"/>
      <c r="W2" s="15"/>
      <c r="X2" s="15"/>
      <c r="Y2" s="15"/>
    </row>
    <row r="3" spans="1:36" customFormat="1" ht="28" x14ac:dyDescent="0.8">
      <c r="A3" s="15"/>
      <c r="B3" s="15"/>
      <c r="C3" s="15"/>
      <c r="D3" s="15"/>
      <c r="E3" s="84"/>
      <c r="F3" s="15"/>
      <c r="G3" s="215" t="s">
        <v>21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85" t="s">
        <v>61</v>
      </c>
      <c r="T3" s="85"/>
      <c r="U3" s="85"/>
      <c r="V3" s="85"/>
      <c r="W3" s="85"/>
      <c r="X3" s="85"/>
      <c r="Y3" s="85"/>
      <c r="Z3" s="85"/>
    </row>
    <row r="4" spans="1:36" customFormat="1" x14ac:dyDescent="0.3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5" x14ac:dyDescent="0.35">
      <c r="C5" s="24" t="s">
        <v>16</v>
      </c>
      <c r="D5" s="207" t="s">
        <v>56</v>
      </c>
      <c r="E5" s="207"/>
      <c r="F5" s="207"/>
      <c r="G5" s="207"/>
      <c r="H5" s="207"/>
      <c r="I5" s="207"/>
      <c r="J5" s="24" t="s">
        <v>0</v>
      </c>
      <c r="K5" s="207"/>
      <c r="L5" s="207"/>
      <c r="M5" s="207"/>
      <c r="N5" s="207"/>
      <c r="O5" s="24" t="s">
        <v>1</v>
      </c>
      <c r="P5" s="206"/>
      <c r="Q5" s="206"/>
      <c r="R5" s="206"/>
      <c r="S5" s="206"/>
      <c r="T5" s="24" t="s">
        <v>2</v>
      </c>
      <c r="U5" s="176">
        <v>45443</v>
      </c>
      <c r="V5" s="176"/>
      <c r="W5" s="55"/>
      <c r="X5" s="55"/>
      <c r="Y5" s="55"/>
      <c r="Z5" s="25" t="s">
        <v>15</v>
      </c>
      <c r="AA5" s="25"/>
      <c r="AB5" s="26">
        <v>2</v>
      </c>
      <c r="AH5" s="35"/>
      <c r="AI5" s="35"/>
    </row>
    <row r="6" spans="1:36" x14ac:dyDescent="0.3">
      <c r="AG6" s="38" t="s">
        <v>27</v>
      </c>
      <c r="AH6" s="38" t="s">
        <v>27</v>
      </c>
      <c r="AI6" s="38" t="s">
        <v>27</v>
      </c>
      <c r="AJ6" s="227" t="s">
        <v>58</v>
      </c>
    </row>
    <row r="7" spans="1:36" s="1" customFormat="1" x14ac:dyDescent="0.3">
      <c r="B7" s="204" t="s">
        <v>33</v>
      </c>
      <c r="C7" s="208" t="s">
        <v>53</v>
      </c>
      <c r="D7" s="208" t="s">
        <v>52</v>
      </c>
      <c r="E7" s="210" t="s">
        <v>54</v>
      </c>
      <c r="F7" s="212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27"/>
    </row>
    <row r="8" spans="1:36" s="1" customFormat="1" x14ac:dyDescent="0.3">
      <c r="B8" s="205"/>
      <c r="C8" s="209"/>
      <c r="D8" s="209"/>
      <c r="E8" s="211"/>
      <c r="F8" s="21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">
      <c r="B9" s="150"/>
      <c r="C9" s="151"/>
      <c r="D9" s="152"/>
      <c r="E9" s="151"/>
      <c r="F9" s="153"/>
      <c r="G9" s="154"/>
      <c r="H9" s="155"/>
      <c r="I9" s="156"/>
      <c r="J9" s="157"/>
      <c r="K9" s="158"/>
      <c r="L9" s="159"/>
      <c r="M9" s="159"/>
      <c r="N9" s="158"/>
      <c r="O9" s="159"/>
      <c r="P9" s="159"/>
      <c r="Q9" s="160" t="str">
        <f>IF(MAX(K9:M9)&gt;0,IF(MAX(K9:M9)&lt;0,0,TRUNC(MAX(K9:M9)/1)*1),"")</f>
        <v/>
      </c>
      <c r="R9" s="161" t="str">
        <f>IF(MAX(N9:P9)&gt;0,IF(MAX(N9:P9)&lt;0,0,TRUNC(MAX(N9:P9)/1)*1),"")</f>
        <v/>
      </c>
      <c r="S9" s="161" t="str">
        <f>IF(Q9="","",IF(R9="","",IF(SUM(Q9:R9)=0,"",SUM(Q9:R9))))</f>
        <v/>
      </c>
      <c r="T9" s="162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63" t="str">
        <f>IF(AF9=1,T9*AI9,"")</f>
        <v/>
      </c>
      <c r="V9" s="164"/>
      <c r="W9" s="164"/>
      <c r="X9" s="164"/>
      <c r="Y9" s="162"/>
      <c r="Z9" s="165"/>
      <c r="AA9" s="165"/>
      <c r="AB9" s="166"/>
      <c r="AC9" s="68">
        <f>U5</f>
        <v>45443</v>
      </c>
      <c r="AD9" s="69" t="b">
        <f>IF(ISNUMBER(FIND("M",E9)),"m",IF(ISNUMBER(FIND("K",E9)),"k"))</f>
        <v>0</v>
      </c>
      <c r="AE9" s="67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6" t="str">
        <f>IF(D9="","",IF(D9&gt;193.609,1,IF(D9&lt;32,10^(0.722762521*LOG10(32/193.609)^2),10^(0.722762521*LOG10(D9/193.609)^2))))</f>
        <v/>
      </c>
    </row>
    <row r="10" spans="1:36" s="8" customFormat="1" ht="20" customHeight="1" x14ac:dyDescent="0.3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 t="str">
        <f>IF(T9="","",T9*1.2)</f>
        <v/>
      </c>
      <c r="T10" s="177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IF(AE9&gt;34,(IF(OR(S10="",V10="",W10="",X10=""),"",SUM(S10,V10,W10,X10))*AI9),IF(OR(S10="",V10="",W10="",X10=""),"", SUM(S10,V10,W10,X10)))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 x14ac:dyDescent="0.25">
      <c r="B11" s="106"/>
      <c r="C11" s="107"/>
      <c r="D11" s="108"/>
      <c r="E11" s="107"/>
      <c r="F11" s="109"/>
      <c r="G11" s="110"/>
      <c r="H11" s="111"/>
      <c r="I11" s="112"/>
      <c r="J11" s="113"/>
      <c r="K11" s="114"/>
      <c r="L11" s="115"/>
      <c r="M11" s="115"/>
      <c r="N11" s="114"/>
      <c r="O11" s="115"/>
      <c r="P11" s="115"/>
      <c r="Q11" s="116" t="str">
        <f>IF(MAX(K11:M11)&gt;0,IF(MAX(K11:M11)&lt;0,0,TRUNC(MAX(K11:M11)/1)*1),"")</f>
        <v/>
      </c>
      <c r="R11" s="117" t="str">
        <f>IF(MAX(N11:P11)&gt;0,IF(MAX(N11:P11)&lt;0,0,TRUNC(MAX(N11:P11)/1)*1),"")</f>
        <v/>
      </c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45443</v>
      </c>
      <c r="AD11" s="69" t="b">
        <f>IF(ISNUMBER(FIND("M",E11)),"m",IF(ISNUMBER(FIND("K",E11)),"k"))</f>
        <v>0</v>
      </c>
      <c r="AE11" s="67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 x14ac:dyDescent="0.3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 t="str">
        <f>IF(T11="","",T11*1.2)</f>
        <v/>
      </c>
      <c r="T12" s="177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 x14ac:dyDescent="0.25">
      <c r="B13" s="124"/>
      <c r="C13" s="107"/>
      <c r="D13" s="108"/>
      <c r="E13" s="107"/>
      <c r="F13" s="109"/>
      <c r="G13" s="110"/>
      <c r="H13" s="111"/>
      <c r="I13" s="112"/>
      <c r="J13" s="113"/>
      <c r="K13" s="114"/>
      <c r="L13" s="115"/>
      <c r="M13" s="115"/>
      <c r="N13" s="114"/>
      <c r="O13" s="115"/>
      <c r="P13" s="115"/>
      <c r="Q13" s="116" t="str">
        <f>IF(MAX(K13:M13)&gt;0,IF(MAX(K13:M13)&lt;0,0,TRUNC(MAX(K13:M13)/1)*1),"")</f>
        <v/>
      </c>
      <c r="R13" s="117" t="str">
        <f>IF(MAX(N13:P13)&gt;0,IF(MAX(N13:P13)&lt;0,0,TRUNC(MAX(N13:P13)/1)*1),"")</f>
        <v/>
      </c>
      <c r="S13" s="117" t="str">
        <f>IF(Q13="","",IF(R13="","",IF(SUM(Q13:R13)=0,"",SUM(Q13:R13))))</f>
        <v/>
      </c>
      <c r="T13" s="118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9" t="str">
        <f>IF(AF13=1,T13*AI13,"")</f>
        <v/>
      </c>
      <c r="V13" s="120"/>
      <c r="W13" s="120"/>
      <c r="X13" s="120"/>
      <c r="Y13" s="125"/>
      <c r="Z13" s="122"/>
      <c r="AA13" s="122"/>
      <c r="AB13" s="123"/>
      <c r="AC13" s="66">
        <f>U5</f>
        <v>45443</v>
      </c>
      <c r="AD13" s="69" t="b">
        <f>IF(ISNUMBER(FIND("M",E13)),"m",IF(ISNUMBER(FIND("K",E13)),"k"))</f>
        <v>0</v>
      </c>
      <c r="AE13" s="67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6" t="str">
        <f>IF(D13="","",IF(D13&gt;193.609,1,IF(D13&lt;32,10^(0.722762521*LOG10(32/193.609)^2),10^(0.722762521*LOG10(D13/193.609)^2))))</f>
        <v/>
      </c>
    </row>
    <row r="14" spans="1:36" s="8" customFormat="1" ht="20" customHeight="1" x14ac:dyDescent="0.3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 t="str">
        <f>IF(T13="","",T13*1.2)</f>
        <v/>
      </c>
      <c r="T14" s="177"/>
      <c r="U14" s="95"/>
      <c r="V14" s="95" t="str">
        <f>IF(V13&gt;0,V13*20,"")</f>
        <v/>
      </c>
      <c r="W14" s="95" t="str">
        <f>IF(W13="","",(W13*10)*AJ13)</f>
        <v/>
      </c>
      <c r="X14" s="101" t="str">
        <f>IF(ROUNDUP(X13,1)&gt;0,IF((80+(8-ROUNDUP(X13,1))*40)&lt;0,0,80+(8-ROUNDUP(X13,1))*40),"")</f>
        <v/>
      </c>
      <c r="Y14" s="102" t="str">
        <f>IF(SUM(V14,W14,X14)&gt;0,SUM(V14,W14,X14),"")</f>
        <v/>
      </c>
      <c r="Z14" s="103" t="str">
        <f>IF(AE13&gt;34,(IF(OR(S14="",V14="",W14="",X14=""),"",SUM(S14,V14,W14,X14))*AI13),IF(OR(S14="",V14="",W14="",X14=""),"", SUM(S14,V14,W14,X14)))</f>
        <v/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 x14ac:dyDescent="0.25">
      <c r="B15" s="124"/>
      <c r="C15" s="107"/>
      <c r="D15" s="108"/>
      <c r="E15" s="107"/>
      <c r="F15" s="109"/>
      <c r="G15" s="110"/>
      <c r="H15" s="111"/>
      <c r="I15" s="112"/>
      <c r="J15" s="113"/>
      <c r="K15" s="114"/>
      <c r="L15" s="115"/>
      <c r="M15" s="115"/>
      <c r="N15" s="114"/>
      <c r="O15" s="115"/>
      <c r="P15" s="115"/>
      <c r="Q15" s="116" t="str">
        <f>IF(MAX(K15:M15)&gt;0,IF(MAX(K15:M15)&lt;0,0,TRUNC(MAX(K15:M15)/1)*1),"")</f>
        <v/>
      </c>
      <c r="R15" s="117" t="str">
        <f>IF(MAX(N15:P15)&gt;0,IF(MAX(N15:P15)&lt;0,0,TRUNC(MAX(N15:P15)/1)*1),"")</f>
        <v/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45443</v>
      </c>
      <c r="AD15" s="69" t="b">
        <f>IF(ISNUMBER(FIND("M",E15)),"m",IF(ISNUMBER(FIND("K",E15)),"k"))</f>
        <v>0</v>
      </c>
      <c r="AE15" s="67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6" t="str">
        <f>IF(D15="","",IF(D15&gt;193.609,1,IF(D15&lt;32,10^(0.722762521*LOG10(32/193.609)^2),10^(0.722762521*LOG10(D15/193.609)^2))))</f>
        <v/>
      </c>
    </row>
    <row r="16" spans="1:36" s="8" customFormat="1" ht="20" customHeight="1" x14ac:dyDescent="0.3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 t="str">
        <f>IF(T15="","",T15*1.2)</f>
        <v/>
      </c>
      <c r="T16" s="177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IF(AE15&gt;34,(IF(OR(S16="",V16="",W16="",X16=""),"",SUM(S16,V16,W16,X16))*AI15),IF(OR(S16="",V16="",W16="",X16=""),"", SUM(S16,V16,W16,X16)))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 x14ac:dyDescent="0.3">
      <c r="B17" s="124"/>
      <c r="C17" s="107"/>
      <c r="D17" s="108"/>
      <c r="E17" s="107"/>
      <c r="F17" s="109"/>
      <c r="G17" s="110"/>
      <c r="H17" s="111"/>
      <c r="I17" s="126"/>
      <c r="J17" s="113"/>
      <c r="K17" s="114"/>
      <c r="L17" s="115"/>
      <c r="M17" s="115"/>
      <c r="N17" s="114"/>
      <c r="O17" s="115"/>
      <c r="P17" s="115"/>
      <c r="Q17" s="116" t="str">
        <f>IF(MAX(K17:M17)&gt;0,IF(MAX(K17:M17)&lt;0,0,TRUNC(MAX(K17:M17)/1)*1),"")</f>
        <v/>
      </c>
      <c r="R17" s="117" t="str">
        <f>IF(MAX(N17:P17)&gt;0,IF(MAX(N17:P17)&lt;0,0,TRUNC(MAX(N17:P17)/1)*1),"")</f>
        <v/>
      </c>
      <c r="S17" s="127" t="str">
        <f>IF(Q17="","",IF(R17="","",IF(SUM(Q17:R17)=0,"",SUM(Q17:R17))))</f>
        <v/>
      </c>
      <c r="T17" s="11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9" t="str">
        <f>IF(AF17=1,T17*AI17,"")</f>
        <v/>
      </c>
      <c r="V17" s="120"/>
      <c r="W17" s="120"/>
      <c r="X17" s="120"/>
      <c r="Y17" s="121"/>
      <c r="Z17" s="122"/>
      <c r="AA17" s="122"/>
      <c r="AB17" s="123"/>
      <c r="AC17" s="66">
        <f>U5</f>
        <v>45443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 x14ac:dyDescent="0.3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 t="str">
        <f>IF(T17="","",T17*1.2)</f>
        <v/>
      </c>
      <c r="T18" s="177"/>
      <c r="U18" s="95"/>
      <c r="V18" s="95" t="str">
        <f>IF(V17&gt;0,V17*20,"")</f>
        <v/>
      </c>
      <c r="W18" s="95" t="str">
        <f>IF(W17="","",(W17*10)*AJ17)</f>
        <v/>
      </c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str">
        <f>IF(AE17&gt;34,(IF(OR(S18="",V18="",W18="",X18=""),"",SUM(S18,V18,W18,X18))*AI17),IF(OR(S18="",V18="",W18="",X18=""),"", SUM(S18,V18,W18,X18)))</f>
        <v/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 x14ac:dyDescent="0.3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45443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 x14ac:dyDescent="0.3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 t="str">
        <f>IF(T19="","",T19*1.2)</f>
        <v/>
      </c>
      <c r="T20" s="177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IF(AE19&gt;34,(IF(OR(S20="",V20="",W20="",X20=""),"",SUM(S20,V20,W20,X20))*AI19),IF(OR(S20="",V20="",W20="",X20=""),"", SUM(S20,V20,W20,X20)))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 x14ac:dyDescent="0.25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45443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 x14ac:dyDescent="0.3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 t="str">
        <f>IF(T21="","",T21*1.2)</f>
        <v/>
      </c>
      <c r="T22" s="177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IF(AE21&gt;34,(IF(OR(S22="",V22="",W22="",X22=""),"",SUM(S22,V22,W22,X22))*AI21),IF(OR(S22="",V22="",W22="",X22=""),"", SUM(S22,V22,W22,X22)))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 x14ac:dyDescent="0.25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45443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 x14ac:dyDescent="0.3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 t="str">
        <f>IF(T23="","",T23*1.2)</f>
        <v/>
      </c>
      <c r="T24" s="177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IF(AE23&gt;34,(IF(OR(S24="",V24="",W24="",X24=""),"",SUM(S24,V24,W24,X24))*AI23),IF(OR(S24="",V24="",W24="",X24=""),"", SUM(S24,V24,W24,X24)))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 x14ac:dyDescent="0.25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45443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 x14ac:dyDescent="0.3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 t="str">
        <f>IF(T25="","",T25*1.2)</f>
        <v/>
      </c>
      <c r="T26" s="177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IF(AE25&gt;34,(IF(OR(S26="",V26="",W26="",X26=""),"",SUM(S26,V26,W26,X26))*AI25),IF(OR(S26="",V26="",W26="",X26=""),"", SUM(S26,V26,W26,X26)))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 x14ac:dyDescent="0.25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45443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 x14ac:dyDescent="0.3">
      <c r="B28" s="105"/>
      <c r="C28" s="141"/>
      <c r="D28" s="95"/>
      <c r="E28" s="96"/>
      <c r="F28" s="96"/>
      <c r="G28" s="142"/>
      <c r="H28" s="97"/>
      <c r="I28" s="99" t="s">
        <v>13</v>
      </c>
      <c r="J28" s="99"/>
      <c r="K28" s="178"/>
      <c r="L28" s="178"/>
      <c r="M28" s="178"/>
      <c r="N28" s="178"/>
      <c r="O28" s="178"/>
      <c r="P28" s="178"/>
      <c r="Q28" s="100"/>
      <c r="R28" s="95"/>
      <c r="S28" s="177" t="str">
        <f>IF(T27="","",T27*1.2)</f>
        <v/>
      </c>
      <c r="T28" s="177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IF(AE27&gt;34,(IF(OR(S28="",V28="",W28="",X28=""),"",SUM(S28,V28,W28,X28))*AI27),IF(OR(S28="",V28="",W28="",X28=""),"", SUM(S28,V28,W28,X28)))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 x14ac:dyDescent="0.25">
      <c r="B29" s="124"/>
      <c r="C29" s="128"/>
      <c r="D29" s="108"/>
      <c r="E29" s="129"/>
      <c r="F29" s="130"/>
      <c r="G29" s="131"/>
      <c r="H29" s="107"/>
      <c r="I29" s="113"/>
      <c r="J29" s="11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45443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 x14ac:dyDescent="0.3">
      <c r="B30" s="105"/>
      <c r="C30" s="141"/>
      <c r="D30" s="95"/>
      <c r="E30" s="96"/>
      <c r="F30" s="96"/>
      <c r="G30" s="142"/>
      <c r="H30" s="97"/>
      <c r="I30" s="99"/>
      <c r="J30" s="99"/>
      <c r="K30" s="178"/>
      <c r="L30" s="178"/>
      <c r="M30" s="178"/>
      <c r="N30" s="178"/>
      <c r="O30" s="178"/>
      <c r="P30" s="178"/>
      <c r="Q30" s="100"/>
      <c r="R30" s="95"/>
      <c r="S30" s="177" t="str">
        <f>IF(T29="","",T29*1.2)</f>
        <v/>
      </c>
      <c r="T30" s="177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IF(AE29&gt;34,(IF(OR(S30="",V30="",W30="",X30=""),"",SUM(S30,V30,W30,X30))*AI29),IF(OR(S30="",V30="",W30="",X30=""),"", SUM(S30,V30,W30,X30)))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 x14ac:dyDescent="0.25">
      <c r="B31" s="124"/>
      <c r="C31" s="128"/>
      <c r="D31" s="108"/>
      <c r="E31" s="129"/>
      <c r="F31" s="130"/>
      <c r="G31" s="131"/>
      <c r="H31" s="107"/>
      <c r="I31" s="113" t="s">
        <v>13</v>
      </c>
      <c r="J31" s="11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45443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 x14ac:dyDescent="0.3">
      <c r="B32" s="105"/>
      <c r="C32" s="141"/>
      <c r="D32" s="95"/>
      <c r="E32" s="96"/>
      <c r="F32" s="96"/>
      <c r="G32" s="142"/>
      <c r="H32" s="97"/>
      <c r="I32" s="99"/>
      <c r="J32" s="99"/>
      <c r="K32" s="178"/>
      <c r="L32" s="178"/>
      <c r="M32" s="178"/>
      <c r="N32" s="178"/>
      <c r="O32" s="178"/>
      <c r="P32" s="178"/>
      <c r="Q32" s="100"/>
      <c r="R32" s="95"/>
      <c r="S32" s="177" t="str">
        <f>IF(T31="","",T31*1.2)</f>
        <v/>
      </c>
      <c r="T32" s="177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IF(AE31&gt;34,(IF(OR(S32="",V32="",W32="",X32=""),"",SUM(S32,V32,W32,X32))*AI31),IF(OR(S32="",V32="",W32="",X32=""),"", SUM(S32,V32,W32,X32)))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 x14ac:dyDescent="0.3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3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3">
      <c r="B35" s="181" t="s">
        <v>34</v>
      </c>
      <c r="C35" s="182"/>
      <c r="D35" s="77" t="s">
        <v>33</v>
      </c>
      <c r="E35" s="181" t="s">
        <v>4</v>
      </c>
      <c r="F35" s="187"/>
      <c r="G35" s="187"/>
      <c r="H35" s="182"/>
      <c r="I35" s="50" t="s">
        <v>43</v>
      </c>
      <c r="J35" s="21"/>
      <c r="K35" s="181" t="s">
        <v>34</v>
      </c>
      <c r="L35" s="187"/>
      <c r="M35" s="182"/>
      <c r="N35" s="54" t="s">
        <v>33</v>
      </c>
      <c r="O35" s="196" t="s">
        <v>4</v>
      </c>
      <c r="P35" s="197"/>
      <c r="Q35" s="197"/>
      <c r="R35" s="198"/>
      <c r="S35" s="196" t="s">
        <v>43</v>
      </c>
      <c r="T35" s="19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3">
      <c r="B36" s="183" t="s">
        <v>41</v>
      </c>
      <c r="C36" s="184"/>
      <c r="D36" s="78"/>
      <c r="E36" s="188"/>
      <c r="F36" s="189"/>
      <c r="G36" s="189"/>
      <c r="H36" s="184"/>
      <c r="I36" s="49"/>
      <c r="J36" s="4"/>
      <c r="K36" s="183" t="s">
        <v>36</v>
      </c>
      <c r="L36" s="189"/>
      <c r="M36" s="184"/>
      <c r="N36" s="51"/>
      <c r="O36" s="199"/>
      <c r="P36" s="200"/>
      <c r="Q36" s="200"/>
      <c r="R36" s="201"/>
      <c r="S36" s="199"/>
      <c r="T36" s="228"/>
      <c r="AF36" s="1"/>
      <c r="AH36" s="35"/>
      <c r="AI36" s="35"/>
    </row>
    <row r="37" spans="2:35" s="5" customFormat="1" ht="21" customHeight="1" x14ac:dyDescent="0.3">
      <c r="B37" s="185" t="s">
        <v>37</v>
      </c>
      <c r="C37" s="186"/>
      <c r="D37" s="79"/>
      <c r="E37" s="190"/>
      <c r="F37" s="191"/>
      <c r="G37" s="191"/>
      <c r="H37" s="186"/>
      <c r="I37" s="47"/>
      <c r="J37" s="4"/>
      <c r="K37" s="185" t="s">
        <v>39</v>
      </c>
      <c r="L37" s="191"/>
      <c r="M37" s="186"/>
      <c r="N37" s="52"/>
      <c r="O37" s="179"/>
      <c r="P37" s="202"/>
      <c r="Q37" s="202"/>
      <c r="R37" s="203"/>
      <c r="S37" s="179"/>
      <c r="T37" s="180"/>
      <c r="AH37" s="35"/>
      <c r="AI37" s="35"/>
    </row>
    <row r="38" spans="2:35" s="5" customFormat="1" ht="19" customHeight="1" x14ac:dyDescent="0.3">
      <c r="B38" s="185" t="s">
        <v>37</v>
      </c>
      <c r="C38" s="186"/>
      <c r="D38" s="79"/>
      <c r="E38" s="190"/>
      <c r="F38" s="191"/>
      <c r="G38" s="191"/>
      <c r="H38" s="186"/>
      <c r="I38" s="47"/>
      <c r="J38" s="4"/>
      <c r="K38" s="185" t="s">
        <v>38</v>
      </c>
      <c r="L38" s="191"/>
      <c r="M38" s="186"/>
      <c r="N38" s="52"/>
      <c r="O38" s="179"/>
      <c r="P38" s="202"/>
      <c r="Q38" s="202"/>
      <c r="R38" s="203"/>
      <c r="S38" s="179"/>
      <c r="T38" s="180"/>
      <c r="V38" s="5" t="s">
        <v>55</v>
      </c>
      <c r="AH38" s="35"/>
      <c r="AI38" s="35"/>
    </row>
    <row r="39" spans="2:35" s="5" customFormat="1" ht="21" customHeight="1" x14ac:dyDescent="0.3">
      <c r="B39" s="185" t="s">
        <v>37</v>
      </c>
      <c r="C39" s="186"/>
      <c r="D39" s="79"/>
      <c r="E39" s="190"/>
      <c r="F39" s="191"/>
      <c r="G39" s="191"/>
      <c r="H39" s="186"/>
      <c r="I39" s="47"/>
      <c r="J39" s="4"/>
      <c r="K39" s="185" t="s">
        <v>35</v>
      </c>
      <c r="L39" s="191"/>
      <c r="M39" s="186"/>
      <c r="N39" s="52"/>
      <c r="O39" s="179"/>
      <c r="P39" s="202"/>
      <c r="Q39" s="202"/>
      <c r="R39" s="203"/>
      <c r="S39" s="179"/>
      <c r="T39" s="180"/>
      <c r="AD39" s="5" t="s">
        <v>13</v>
      </c>
      <c r="AH39" s="35"/>
      <c r="AI39" s="35"/>
    </row>
    <row r="40" spans="2:35" s="5" customFormat="1" ht="20" customHeight="1" x14ac:dyDescent="0.3">
      <c r="B40" s="185" t="s">
        <v>37</v>
      </c>
      <c r="C40" s="186"/>
      <c r="D40" s="79"/>
      <c r="E40" s="190"/>
      <c r="F40" s="191"/>
      <c r="G40" s="191"/>
      <c r="H40" s="186"/>
      <c r="I40" s="47"/>
      <c r="J40" s="4"/>
      <c r="K40" s="185" t="s">
        <v>35</v>
      </c>
      <c r="L40" s="191"/>
      <c r="M40" s="186"/>
      <c r="N40" s="52"/>
      <c r="O40" s="179"/>
      <c r="P40" s="202"/>
      <c r="Q40" s="202"/>
      <c r="R40" s="203"/>
      <c r="S40" s="179"/>
      <c r="T40" s="180"/>
      <c r="AH40" s="35"/>
      <c r="AI40" s="35"/>
    </row>
    <row r="41" spans="2:35" ht="19" customHeight="1" x14ac:dyDescent="0.3">
      <c r="B41" s="185" t="s">
        <v>37</v>
      </c>
      <c r="C41" s="186"/>
      <c r="D41" s="79"/>
      <c r="E41" s="190"/>
      <c r="F41" s="191"/>
      <c r="G41" s="191"/>
      <c r="H41" s="186"/>
      <c r="I41" s="47"/>
      <c r="J41" s="3"/>
      <c r="K41" s="185" t="s">
        <v>35</v>
      </c>
      <c r="L41" s="191"/>
      <c r="M41" s="186"/>
      <c r="N41" s="52"/>
      <c r="O41" s="179"/>
      <c r="P41" s="202"/>
      <c r="Q41" s="202"/>
      <c r="R41" s="203"/>
      <c r="S41" s="179"/>
      <c r="T41" s="180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3">
      <c r="B42" s="185" t="s">
        <v>40</v>
      </c>
      <c r="C42" s="186"/>
      <c r="D42" s="79"/>
      <c r="E42" s="190"/>
      <c r="F42" s="191"/>
      <c r="G42" s="191"/>
      <c r="H42" s="186"/>
      <c r="I42" s="47"/>
      <c r="J42" s="3"/>
      <c r="K42" s="185" t="s">
        <v>57</v>
      </c>
      <c r="L42" s="191"/>
      <c r="M42" s="186"/>
      <c r="N42" s="52"/>
      <c r="O42" s="179"/>
      <c r="P42" s="202"/>
      <c r="Q42" s="202"/>
      <c r="R42" s="203"/>
      <c r="S42" s="179"/>
      <c r="T42" s="180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3">
      <c r="B43" s="193"/>
      <c r="C43" s="195"/>
      <c r="D43" s="80"/>
      <c r="E43" s="224"/>
      <c r="F43" s="194"/>
      <c r="G43" s="194"/>
      <c r="H43" s="195"/>
      <c r="I43" s="48"/>
      <c r="J43" s="3"/>
      <c r="K43" s="193"/>
      <c r="L43" s="194"/>
      <c r="M43" s="195"/>
      <c r="N43" s="53"/>
      <c r="O43" s="219"/>
      <c r="P43" s="220"/>
      <c r="Q43" s="220"/>
      <c r="R43" s="221"/>
      <c r="S43" s="219"/>
      <c r="T43" s="222"/>
      <c r="U43" s="3"/>
      <c r="V43" s="3"/>
      <c r="W43" s="3"/>
      <c r="X43" s="3"/>
      <c r="Y43" s="3"/>
      <c r="Z43" s="3"/>
      <c r="AA43" s="3"/>
      <c r="AB43" s="3"/>
    </row>
    <row r="44" spans="2:35" ht="19" customHeight="1" x14ac:dyDescent="0.3">
      <c r="B44" s="226"/>
      <c r="C44" s="226"/>
      <c r="D44" s="192"/>
      <c r="E44" s="192"/>
      <c r="F44" s="56"/>
      <c r="G44" s="192"/>
      <c r="H44" s="192"/>
      <c r="I44" s="192"/>
      <c r="J44" s="3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3">
      <c r="B45" s="216" t="s">
        <v>42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8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3"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225"/>
      <c r="U46" s="3"/>
      <c r="V46" s="3"/>
      <c r="W46" s="3"/>
      <c r="X46" s="3"/>
      <c r="Y46" s="3"/>
      <c r="Z46" s="3"/>
      <c r="AA46" s="3"/>
      <c r="AB46" s="3"/>
    </row>
    <row r="47" spans="2:35" ht="14" x14ac:dyDescent="0.3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 x14ac:dyDescent="0.3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3">
      <c r="E50" s="223"/>
      <c r="F50" s="223"/>
      <c r="G50" s="223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29" priority="23" stopIfTrue="1" operator="between">
      <formula>1</formula>
      <formula>300</formula>
    </cfRule>
    <cfRule type="cellIs" dxfId="28" priority="24" stopIfTrue="1" operator="lessThanOrEqual">
      <formula>0</formula>
    </cfRule>
  </conditionalFormatting>
  <conditionalFormatting sqref="K29">
    <cfRule type="cellIs" dxfId="27" priority="21" stopIfTrue="1" operator="between">
      <formula>1</formula>
      <formula>300</formula>
    </cfRule>
    <cfRule type="cellIs" dxfId="26" priority="22" stopIfTrue="1" operator="lessThanOrEqual">
      <formula>0</formula>
    </cfRule>
  </conditionalFormatting>
  <conditionalFormatting sqref="K31">
    <cfRule type="cellIs" dxfId="25" priority="19" stopIfTrue="1" operator="between">
      <formula>1</formula>
      <formula>300</formula>
    </cfRule>
    <cfRule type="cellIs" dxfId="24" priority="20" stopIfTrue="1" operator="lessThanOrEqual">
      <formula>0</formula>
    </cfRule>
  </conditionalFormatting>
  <conditionalFormatting sqref="K9:P9">
    <cfRule type="cellIs" dxfId="23" priority="13" stopIfTrue="1" operator="between">
      <formula>1</formula>
      <formula>300</formula>
    </cfRule>
    <cfRule type="cellIs" dxfId="22" priority="14" stopIfTrue="1" operator="lessThanOrEqual">
      <formula>0</formula>
    </cfRule>
  </conditionalFormatting>
  <conditionalFormatting sqref="K11:P11">
    <cfRule type="cellIs" dxfId="21" priority="11" stopIfTrue="1" operator="between">
      <formula>1</formula>
      <formula>300</formula>
    </cfRule>
    <cfRule type="cellIs" dxfId="20" priority="12" stopIfTrue="1" operator="lessThanOrEqual">
      <formula>0</formula>
    </cfRule>
  </conditionalFormatting>
  <conditionalFormatting sqref="K13:P1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K15:P15">
    <cfRule type="cellIs" dxfId="17" priority="9" stopIfTrue="1" operator="between">
      <formula>1</formula>
      <formula>300</formula>
    </cfRule>
    <cfRule type="cellIs" dxfId="16" priority="10" stopIfTrue="1" operator="lessThanOrEqual">
      <formula>0</formula>
    </cfRule>
  </conditionalFormatting>
  <conditionalFormatting sqref="K17:P17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K19:P19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conditionalFormatting sqref="K21:P21">
    <cfRule type="cellIs" dxfId="11" priority="3" stopIfTrue="1" operator="between">
      <formula>1</formula>
      <formula>300</formula>
    </cfRule>
    <cfRule type="cellIs" dxfId="10" priority="4" stopIfTrue="1" operator="lessThanOrEqual">
      <formula>0</formula>
    </cfRule>
  </conditionalFormatting>
  <conditionalFormatting sqref="K23:P23">
    <cfRule type="cellIs" dxfId="9" priority="5" stopIfTrue="1" operator="between">
      <formula>1</formula>
      <formula>300</formula>
    </cfRule>
    <cfRule type="cellIs" dxfId="8" priority="6" stopIfTrue="1" operator="lessThanOrEqual">
      <formula>0</formula>
    </cfRule>
  </conditionalFormatting>
  <conditionalFormatting sqref="K25:P25">
    <cfRule type="cellIs" dxfId="7" priority="17" stopIfTrue="1" operator="between">
      <formula>1</formula>
      <formula>300</formula>
    </cfRule>
    <cfRule type="cellIs" dxfId="6" priority="18" stopIfTrue="1" operator="lessThanOrEqual">
      <formula>0</formula>
    </cfRule>
  </conditionalFormatting>
  <conditionalFormatting sqref="L27:N27">
    <cfRule type="cellIs" dxfId="5" priority="29" stopIfTrue="1" operator="between">
      <formula>1</formula>
      <formula>300</formula>
    </cfRule>
    <cfRule type="cellIs" dxfId="4" priority="30" stopIfTrue="1" operator="lessThanOrEqual">
      <formula>0</formula>
    </cfRule>
  </conditionalFormatting>
  <conditionalFormatting sqref="L29:N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6">
    <dataValidation type="list" allowBlank="1" showInputMessage="1" showErrorMessage="1" sqref="F9 F11 F13 F15 F17 F19 F21 F23 F25 F27 F29 F31" xr:uid="{FC77AFFA-F080-B44B-9F5B-D94E911A8ABC}">
      <formula1>"11-12,13-14,15-16,17-18,19-23,24-34,+35"</formula1>
    </dataValidation>
    <dataValidation type="list" allowBlank="1" showInputMessage="1" showErrorMessage="1" prompt="Feil_i_kat. 5-kamp - Feil verdi i kategori 5-kamp" sqref="G12" xr:uid="{C7E12B2F-757C-0141-94F8-4D0D1A36A21A}">
      <formula1>"11-12,13-14,15-16,17-18,19-23,24-34,+35,35+"</formula1>
    </dataValidation>
    <dataValidation type="list" allowBlank="1" showInputMessage="1" showErrorMessage="1" sqref="E9 F12 E13 E15 E17 E19 E21 E23 E25 E27 E29 E31 E11" xr:uid="{198EFB6E-24CC-4446-8792-61B06710178D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5B2C7448-9AB5-614A-999F-A6E0968F371D}">
      <formula1>"40,45,49,55,59,64,71,76,81,+81,87,+87,49,55,61,67,73,81,89,96,102,+102,109,+109"</formula1>
    </dataValidation>
    <dataValidation type="list" allowBlank="1" showInputMessage="1" showErrorMessage="1" sqref="D5:I5" xr:uid="{F8DBE25A-B11C-0841-B155-3D907454224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7BCCF461-ADF9-C748-8DE1-33DB89814AE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796875" defaultRowHeight="13" x14ac:dyDescent="0.3"/>
  <cols>
    <col min="1" max="1" width="11.36328125" customWidth="1"/>
    <col min="2" max="2" width="11.6328125" style="23" customWidth="1"/>
    <col min="3" max="3" width="12.36328125" bestFit="1" customWidth="1"/>
  </cols>
  <sheetData>
    <row r="1" spans="1:3" x14ac:dyDescent="0.3">
      <c r="A1" s="229" t="s">
        <v>24</v>
      </c>
      <c r="B1" s="229"/>
      <c r="C1" s="229"/>
    </row>
    <row r="2" spans="1:3" x14ac:dyDescent="0.3">
      <c r="A2" s="28" t="s">
        <v>22</v>
      </c>
      <c r="B2" s="27" t="s">
        <v>25</v>
      </c>
      <c r="C2" t="s">
        <v>26</v>
      </c>
    </row>
    <row r="3" spans="1:3" x14ac:dyDescent="0.3">
      <c r="A3" s="29">
        <v>30</v>
      </c>
      <c r="B3" s="27">
        <v>1</v>
      </c>
      <c r="C3" s="28">
        <v>1</v>
      </c>
    </row>
    <row r="4" spans="1:3" x14ac:dyDescent="0.3">
      <c r="A4" s="29">
        <v>31</v>
      </c>
      <c r="B4" s="27">
        <v>1.016</v>
      </c>
      <c r="C4" s="27">
        <v>1.016</v>
      </c>
    </row>
    <row r="5" spans="1:3" x14ac:dyDescent="0.3">
      <c r="A5" s="29">
        <v>32</v>
      </c>
      <c r="B5" s="27">
        <v>1.0309999999999999</v>
      </c>
      <c r="C5" s="27">
        <v>1.0169999999999999</v>
      </c>
    </row>
    <row r="6" spans="1:3" x14ac:dyDescent="0.3">
      <c r="A6" s="29">
        <v>33</v>
      </c>
      <c r="B6" s="27">
        <v>1.046</v>
      </c>
      <c r="C6" s="27">
        <v>1.046</v>
      </c>
    </row>
    <row r="7" spans="1:3" x14ac:dyDescent="0.3">
      <c r="A7" s="29">
        <v>34</v>
      </c>
      <c r="B7" s="27">
        <v>1.0589999999999999</v>
      </c>
      <c r="C7" s="27">
        <v>1.0589999999999999</v>
      </c>
    </row>
    <row r="8" spans="1:3" x14ac:dyDescent="0.3">
      <c r="A8" s="29">
        <v>35</v>
      </c>
      <c r="B8" s="27">
        <v>1.0720000000000001</v>
      </c>
      <c r="C8" s="27">
        <v>1.0720000000000001</v>
      </c>
    </row>
    <row r="9" spans="1:3" x14ac:dyDescent="0.3">
      <c r="A9" s="29">
        <v>36</v>
      </c>
      <c r="B9" s="27">
        <v>1.083</v>
      </c>
      <c r="C9" s="27">
        <v>1.0840000000000001</v>
      </c>
    </row>
    <row r="10" spans="1:3" x14ac:dyDescent="0.3">
      <c r="A10" s="29">
        <v>37</v>
      </c>
      <c r="B10" s="27">
        <v>1.0960000000000001</v>
      </c>
      <c r="C10" s="27">
        <v>1.097</v>
      </c>
    </row>
    <row r="11" spans="1:3" x14ac:dyDescent="0.3">
      <c r="A11" s="29">
        <v>38</v>
      </c>
      <c r="B11" s="27">
        <v>1.109</v>
      </c>
      <c r="C11" s="27">
        <v>1.1100000000000001</v>
      </c>
    </row>
    <row r="12" spans="1:3" x14ac:dyDescent="0.3">
      <c r="A12" s="29">
        <v>39</v>
      </c>
      <c r="B12" s="27">
        <v>1.1220000000000001</v>
      </c>
      <c r="C12" s="27">
        <v>1.1240000000000001</v>
      </c>
    </row>
    <row r="13" spans="1:3" x14ac:dyDescent="0.3">
      <c r="A13" s="29">
        <v>40</v>
      </c>
      <c r="B13" s="27">
        <v>1.135</v>
      </c>
      <c r="C13" s="27">
        <v>1.1379999999999999</v>
      </c>
    </row>
    <row r="14" spans="1:3" x14ac:dyDescent="0.3">
      <c r="A14" s="29">
        <v>41</v>
      </c>
      <c r="B14" s="27">
        <v>1.149</v>
      </c>
      <c r="C14" s="27">
        <v>1.153</v>
      </c>
    </row>
    <row r="15" spans="1:3" x14ac:dyDescent="0.3">
      <c r="A15" s="29">
        <v>42</v>
      </c>
      <c r="B15" s="27">
        <v>1.1619999999999999</v>
      </c>
      <c r="C15" s="27">
        <v>1.17</v>
      </c>
    </row>
    <row r="16" spans="1:3" x14ac:dyDescent="0.3">
      <c r="A16" s="29">
        <v>43</v>
      </c>
      <c r="B16" s="27">
        <v>1.1759999999999999</v>
      </c>
      <c r="C16" s="27">
        <v>1.1870000000000001</v>
      </c>
    </row>
    <row r="17" spans="1:3" x14ac:dyDescent="0.3">
      <c r="A17" s="29">
        <v>44</v>
      </c>
      <c r="B17" s="27">
        <v>1.1890000000000001</v>
      </c>
      <c r="C17" s="27">
        <v>1.2050000000000001</v>
      </c>
    </row>
    <row r="18" spans="1:3" x14ac:dyDescent="0.3">
      <c r="A18" s="29">
        <v>45</v>
      </c>
      <c r="B18" s="27">
        <v>1.2030000000000001</v>
      </c>
      <c r="C18" s="27">
        <v>1.2230000000000001</v>
      </c>
    </row>
    <row r="19" spans="1:3" x14ac:dyDescent="0.3">
      <c r="A19" s="29">
        <v>46</v>
      </c>
      <c r="B19" s="27">
        <v>1.218</v>
      </c>
      <c r="C19" s="27">
        <v>1.244</v>
      </c>
    </row>
    <row r="20" spans="1:3" x14ac:dyDescent="0.3">
      <c r="A20" s="29">
        <v>47</v>
      </c>
      <c r="B20" s="27">
        <v>1.2330000000000001</v>
      </c>
      <c r="C20" s="27">
        <v>1.2649999999999999</v>
      </c>
    </row>
    <row r="21" spans="1:3" x14ac:dyDescent="0.3">
      <c r="A21" s="29">
        <v>48</v>
      </c>
      <c r="B21" s="27">
        <v>1.248</v>
      </c>
      <c r="C21" s="27">
        <v>1.288</v>
      </c>
    </row>
    <row r="22" spans="1:3" x14ac:dyDescent="0.3">
      <c r="A22" s="29">
        <v>49</v>
      </c>
      <c r="B22" s="27">
        <v>1.2629999999999999</v>
      </c>
      <c r="C22" s="27">
        <v>1.3129999999999999</v>
      </c>
    </row>
    <row r="23" spans="1:3" x14ac:dyDescent="0.3">
      <c r="A23" s="29">
        <v>50</v>
      </c>
      <c r="B23" s="27">
        <v>1.2789999999999999</v>
      </c>
      <c r="C23" s="27">
        <v>1.34</v>
      </c>
    </row>
    <row r="24" spans="1:3" x14ac:dyDescent="0.3">
      <c r="A24" s="29">
        <v>51</v>
      </c>
      <c r="B24" s="27">
        <v>1.2969999999999999</v>
      </c>
      <c r="C24" s="27">
        <v>1.369</v>
      </c>
    </row>
    <row r="25" spans="1:3" x14ac:dyDescent="0.3">
      <c r="A25" s="29">
        <v>52</v>
      </c>
      <c r="B25" s="27">
        <v>1.3160000000000001</v>
      </c>
      <c r="C25" s="27">
        <v>1.401</v>
      </c>
    </row>
    <row r="26" spans="1:3" x14ac:dyDescent="0.3">
      <c r="A26" s="29">
        <v>53</v>
      </c>
      <c r="B26" s="27">
        <v>1.3380000000000001</v>
      </c>
      <c r="C26" s="27">
        <v>1.4350000000000001</v>
      </c>
    </row>
    <row r="27" spans="1:3" x14ac:dyDescent="0.3">
      <c r="A27" s="29">
        <v>54</v>
      </c>
      <c r="B27" s="27">
        <v>1.361</v>
      </c>
      <c r="C27" s="27">
        <v>1.47</v>
      </c>
    </row>
    <row r="28" spans="1:3" x14ac:dyDescent="0.3">
      <c r="A28" s="29">
        <v>55</v>
      </c>
      <c r="B28" s="27">
        <v>1.385</v>
      </c>
      <c r="C28" s="27">
        <v>1.5069999999999999</v>
      </c>
    </row>
    <row r="29" spans="1:3" ht="14" x14ac:dyDescent="0.3">
      <c r="A29" s="29">
        <v>56</v>
      </c>
      <c r="B29" s="27">
        <v>1.411</v>
      </c>
      <c r="C29" s="31">
        <v>1.5449999999999999</v>
      </c>
    </row>
    <row r="30" spans="1:3" ht="14" x14ac:dyDescent="0.3">
      <c r="A30" s="29">
        <v>57</v>
      </c>
      <c r="B30" s="27">
        <v>1.4370000000000001</v>
      </c>
      <c r="C30" s="30">
        <v>1.585</v>
      </c>
    </row>
    <row r="31" spans="1:3" ht="14" x14ac:dyDescent="0.3">
      <c r="A31" s="29">
        <v>58</v>
      </c>
      <c r="B31" s="27">
        <v>1.462</v>
      </c>
      <c r="C31" s="31">
        <v>1.625</v>
      </c>
    </row>
    <row r="32" spans="1:3" ht="14" x14ac:dyDescent="0.3">
      <c r="A32" s="29">
        <v>59</v>
      </c>
      <c r="B32" s="27">
        <v>1.488</v>
      </c>
      <c r="C32" s="30">
        <v>1.665</v>
      </c>
    </row>
    <row r="33" spans="1:3" ht="14" x14ac:dyDescent="0.3">
      <c r="A33" s="29">
        <v>60</v>
      </c>
      <c r="B33" s="27">
        <v>1.514</v>
      </c>
      <c r="C33" s="31">
        <v>1.7050000000000001</v>
      </c>
    </row>
    <row r="34" spans="1:3" ht="14" x14ac:dyDescent="0.3">
      <c r="A34" s="29">
        <v>61</v>
      </c>
      <c r="B34" s="27">
        <v>1.5409999999999999</v>
      </c>
      <c r="C34" s="30">
        <v>1.744</v>
      </c>
    </row>
    <row r="35" spans="1:3" ht="14" x14ac:dyDescent="0.3">
      <c r="A35" s="29">
        <v>62</v>
      </c>
      <c r="B35" s="27">
        <v>1.5680000000000001</v>
      </c>
      <c r="C35" s="31">
        <v>1.778</v>
      </c>
    </row>
    <row r="36" spans="1:3" ht="14" x14ac:dyDescent="0.3">
      <c r="A36" s="29">
        <v>63</v>
      </c>
      <c r="B36" s="27">
        <v>1.5980000000000001</v>
      </c>
      <c r="C36" s="30">
        <v>1.8080000000000001</v>
      </c>
    </row>
    <row r="37" spans="1:3" ht="14" x14ac:dyDescent="0.3">
      <c r="A37" s="29">
        <v>64</v>
      </c>
      <c r="B37" s="27">
        <v>1.629</v>
      </c>
      <c r="C37" s="31">
        <v>1.839</v>
      </c>
    </row>
    <row r="38" spans="1:3" ht="14" x14ac:dyDescent="0.3">
      <c r="A38" s="29">
        <v>65</v>
      </c>
      <c r="B38" s="27">
        <v>1.663</v>
      </c>
      <c r="C38" s="30">
        <v>1.873</v>
      </c>
    </row>
    <row r="39" spans="1:3" ht="14" x14ac:dyDescent="0.3">
      <c r="A39" s="29">
        <v>66</v>
      </c>
      <c r="B39" s="27">
        <v>1.6990000000000001</v>
      </c>
      <c r="C39" s="31">
        <v>1.909</v>
      </c>
    </row>
    <row r="40" spans="1:3" ht="14" x14ac:dyDescent="0.3">
      <c r="A40" s="29">
        <v>67</v>
      </c>
      <c r="B40" s="27">
        <v>1.738</v>
      </c>
      <c r="C40" s="30">
        <v>1.948</v>
      </c>
    </row>
    <row r="41" spans="1:3" ht="14" x14ac:dyDescent="0.3">
      <c r="A41" s="29">
        <v>68</v>
      </c>
      <c r="B41" s="27">
        <v>1.7789999999999999</v>
      </c>
      <c r="C41" s="31">
        <v>1.9890000000000001</v>
      </c>
    </row>
    <row r="42" spans="1:3" ht="14" x14ac:dyDescent="0.3">
      <c r="A42" s="29">
        <v>69</v>
      </c>
      <c r="B42" s="27">
        <v>1.823</v>
      </c>
      <c r="C42" s="30">
        <v>2.0329999999999999</v>
      </c>
    </row>
    <row r="43" spans="1:3" ht="14" x14ac:dyDescent="0.3">
      <c r="A43" s="29">
        <v>70</v>
      </c>
      <c r="B43" s="27">
        <v>1.867</v>
      </c>
      <c r="C43" s="31">
        <v>2.077</v>
      </c>
    </row>
    <row r="44" spans="1:3" ht="14" x14ac:dyDescent="0.3">
      <c r="A44" s="29">
        <v>71</v>
      </c>
      <c r="B44" s="27">
        <v>1.91</v>
      </c>
      <c r="C44" s="30">
        <v>2.12</v>
      </c>
    </row>
    <row r="45" spans="1:3" ht="14" x14ac:dyDescent="0.3">
      <c r="A45" s="29">
        <v>72</v>
      </c>
      <c r="B45" s="27">
        <v>1.9530000000000001</v>
      </c>
      <c r="C45" s="31">
        <v>2.1629999999999998</v>
      </c>
    </row>
    <row r="46" spans="1:3" ht="14" x14ac:dyDescent="0.3">
      <c r="A46" s="29">
        <v>73</v>
      </c>
      <c r="B46" s="27">
        <v>2.004</v>
      </c>
      <c r="C46" s="30">
        <v>2.214</v>
      </c>
    </row>
    <row r="47" spans="1:3" ht="14" x14ac:dyDescent="0.3">
      <c r="A47" s="29">
        <v>74</v>
      </c>
      <c r="B47" s="27">
        <v>2.06</v>
      </c>
      <c r="C47" s="31">
        <v>2.27</v>
      </c>
    </row>
    <row r="48" spans="1:3" ht="14" x14ac:dyDescent="0.3">
      <c r="A48" s="29">
        <v>75</v>
      </c>
      <c r="B48" s="27">
        <v>2.117</v>
      </c>
      <c r="C48" s="30">
        <v>2.327</v>
      </c>
    </row>
    <row r="49" spans="1:3" ht="14" x14ac:dyDescent="0.3">
      <c r="A49" s="29">
        <v>76</v>
      </c>
      <c r="B49" s="27">
        <v>2.181</v>
      </c>
      <c r="C49" s="31">
        <v>2.391</v>
      </c>
    </row>
    <row r="50" spans="1:3" ht="14" x14ac:dyDescent="0.3">
      <c r="A50" s="29">
        <v>77</v>
      </c>
      <c r="B50" s="27">
        <v>2.2549999999999999</v>
      </c>
      <c r="C50" s="30">
        <v>2.4649999999999999</v>
      </c>
    </row>
    <row r="51" spans="1:3" ht="14" x14ac:dyDescent="0.3">
      <c r="A51" s="29">
        <v>78</v>
      </c>
      <c r="B51" s="27">
        <v>2.3359999999999999</v>
      </c>
      <c r="C51" s="31">
        <v>2.5459999999999998</v>
      </c>
    </row>
    <row r="52" spans="1:3" ht="14" x14ac:dyDescent="0.3">
      <c r="A52" s="29">
        <v>79</v>
      </c>
      <c r="B52" s="27">
        <v>2.419</v>
      </c>
      <c r="C52" s="30">
        <v>2.629</v>
      </c>
    </row>
    <row r="53" spans="1:3" ht="14" x14ac:dyDescent="0.3">
      <c r="A53" s="29">
        <v>80</v>
      </c>
      <c r="B53" s="27">
        <v>2.504</v>
      </c>
      <c r="C53" s="31">
        <v>2.714</v>
      </c>
    </row>
    <row r="54" spans="1:3" ht="14" x14ac:dyDescent="0.3">
      <c r="A54" s="29">
        <v>81</v>
      </c>
      <c r="B54" s="27">
        <v>2.597</v>
      </c>
      <c r="C54" s="32"/>
    </row>
    <row r="55" spans="1:3" ht="14" x14ac:dyDescent="0.3">
      <c r="A55" s="29">
        <v>82</v>
      </c>
      <c r="B55" s="27">
        <v>2.702</v>
      </c>
      <c r="C55" s="32"/>
    </row>
    <row r="56" spans="1:3" ht="14" x14ac:dyDescent="0.3">
      <c r="A56" s="29">
        <v>83</v>
      </c>
      <c r="B56" s="27">
        <v>2.831</v>
      </c>
      <c r="C56" s="32"/>
    </row>
    <row r="57" spans="1:3" ht="14" x14ac:dyDescent="0.3">
      <c r="A57" s="29">
        <v>84</v>
      </c>
      <c r="B57" s="27">
        <v>2.9809999999999999</v>
      </c>
      <c r="C57" s="32"/>
    </row>
    <row r="58" spans="1:3" ht="14" x14ac:dyDescent="0.3">
      <c r="A58" s="29">
        <v>85</v>
      </c>
      <c r="B58" s="27">
        <v>3.153</v>
      </c>
      <c r="C58" s="32"/>
    </row>
    <row r="59" spans="1:3" ht="14" x14ac:dyDescent="0.3">
      <c r="A59" s="29">
        <v>86</v>
      </c>
      <c r="B59" s="27">
        <v>3.3519999999999999</v>
      </c>
      <c r="C59" s="32"/>
    </row>
    <row r="60" spans="1:3" ht="14" x14ac:dyDescent="0.3">
      <c r="A60" s="29">
        <v>87</v>
      </c>
      <c r="B60" s="27">
        <v>3.58</v>
      </c>
      <c r="C60" s="32"/>
    </row>
    <row r="61" spans="1:3" ht="14" x14ac:dyDescent="0.3">
      <c r="A61" s="29">
        <v>88</v>
      </c>
      <c r="B61" s="27">
        <v>3.8420000000000001</v>
      </c>
      <c r="C61" s="32"/>
    </row>
    <row r="62" spans="1:3" ht="14" x14ac:dyDescent="0.3">
      <c r="A62" s="29">
        <v>89</v>
      </c>
      <c r="B62" s="27">
        <v>4.1449999999999996</v>
      </c>
      <c r="C62" s="32"/>
    </row>
    <row r="63" spans="1:3" ht="14" x14ac:dyDescent="0.3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Steinar Aas</cp:lastModifiedBy>
  <cp:lastPrinted>2023-05-26T11:37:03Z</cp:lastPrinted>
  <dcterms:created xsi:type="dcterms:W3CDTF">2001-08-31T20:44:44Z</dcterms:created>
  <dcterms:modified xsi:type="dcterms:W3CDTF">2025-05-21T18:03:02Z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