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BKTRH\Downloads\"/>
    </mc:Choice>
  </mc:AlternateContent>
  <xr:revisionPtr revIDLastSave="0" documentId="13_ncr:1_{8078AD03-B610-4CB9-A082-E2D3033D880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1" sheetId="1" r:id="rId1"/>
    <sheet name="P2" sheetId="2" r:id="rId2"/>
    <sheet name="P3" sheetId="21" r:id="rId3"/>
    <sheet name="P4" sheetId="25" r:id="rId4"/>
    <sheet name="P5" sheetId="23" r:id="rId5"/>
    <sheet name="Meltzer-Faber" sheetId="19" state="hidden" r:id="rId6"/>
    <sheet name="Module1" sheetId="20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Q3PC6+h+HLPB3/voIkx0FhypDCpdgLfz/MbcjnSwjKs="/>
    </ext>
  </extLst>
</workbook>
</file>

<file path=xl/calcChain.xml><?xml version="1.0" encoding="utf-8"?>
<calcChain xmlns="http://schemas.openxmlformats.org/spreadsheetml/2006/main">
  <c r="L17" i="25" l="1"/>
  <c r="X32" i="25"/>
  <c r="W32" i="25"/>
  <c r="V32" i="25"/>
  <c r="Y32" i="25" s="1"/>
  <c r="X30" i="25"/>
  <c r="W30" i="25"/>
  <c r="V30" i="25"/>
  <c r="S29" i="25"/>
  <c r="T29" i="25" s="1"/>
  <c r="S30" i="25" s="1"/>
  <c r="X28" i="25"/>
  <c r="W28" i="25"/>
  <c r="V28" i="25"/>
  <c r="X26" i="25"/>
  <c r="W26" i="25"/>
  <c r="V26" i="25"/>
  <c r="X24" i="25"/>
  <c r="W24" i="25"/>
  <c r="V24" i="25"/>
  <c r="X22" i="25"/>
  <c r="V22" i="25"/>
  <c r="X20" i="25"/>
  <c r="V20" i="25"/>
  <c r="X18" i="25"/>
  <c r="V18" i="25"/>
  <c r="X16" i="25"/>
  <c r="V16" i="25"/>
  <c r="X14" i="25"/>
  <c r="V14" i="25"/>
  <c r="X12" i="25"/>
  <c r="V12" i="25"/>
  <c r="R11" i="25"/>
  <c r="Q11" i="25"/>
  <c r="X24" i="23"/>
  <c r="V24" i="23"/>
  <c r="Q25" i="25"/>
  <c r="R25" i="25"/>
  <c r="R23" i="25"/>
  <c r="Q23" i="25"/>
  <c r="R21" i="25"/>
  <c r="Q21" i="25"/>
  <c r="AF33" i="25"/>
  <c r="AE33" i="25"/>
  <c r="R32" i="25"/>
  <c r="Q32" i="25"/>
  <c r="AJ31" i="25"/>
  <c r="AE31" i="25"/>
  <c r="AF31" i="25" s="1"/>
  <c r="AD31" i="25"/>
  <c r="AI31" i="25" s="1"/>
  <c r="AC31" i="25"/>
  <c r="R31" i="25"/>
  <c r="Q31" i="25"/>
  <c r="S31" i="25" s="1"/>
  <c r="T31" i="25" s="1"/>
  <c r="S32" i="25" s="1"/>
  <c r="Z32" i="25" s="1"/>
  <c r="R30" i="25"/>
  <c r="Q30" i="25"/>
  <c r="AJ29" i="25"/>
  <c r="AD29" i="25"/>
  <c r="AC29" i="25"/>
  <c r="AE29" i="25" s="1"/>
  <c r="AF29" i="25" s="1"/>
  <c r="U29" i="25" s="1"/>
  <c r="R29" i="25"/>
  <c r="R28" i="25"/>
  <c r="Q28" i="25"/>
  <c r="AJ27" i="25"/>
  <c r="AE27" i="25"/>
  <c r="AF27" i="25" s="1"/>
  <c r="AD27" i="25"/>
  <c r="AI27" i="25" s="1"/>
  <c r="AC27" i="25"/>
  <c r="R27" i="25"/>
  <c r="Q27" i="25"/>
  <c r="S27" i="25" s="1"/>
  <c r="T27" i="25" s="1"/>
  <c r="S28" i="25" s="1"/>
  <c r="R26" i="25"/>
  <c r="Q26" i="25"/>
  <c r="AJ25" i="25"/>
  <c r="AD25" i="25"/>
  <c r="AC25" i="25"/>
  <c r="AE25" i="25" s="1"/>
  <c r="AF25" i="25" s="1"/>
  <c r="R24" i="25"/>
  <c r="Q24" i="25"/>
  <c r="AJ23" i="25"/>
  <c r="AE23" i="25"/>
  <c r="AF23" i="25" s="1"/>
  <c r="AH23" i="25" s="1"/>
  <c r="AD23" i="25"/>
  <c r="AC23" i="25"/>
  <c r="R22" i="25"/>
  <c r="Q22" i="25"/>
  <c r="AJ21" i="25"/>
  <c r="W22" i="25" s="1"/>
  <c r="AD21" i="25"/>
  <c r="AC21" i="25"/>
  <c r="AE21" i="25" s="1"/>
  <c r="AF21" i="25" s="1"/>
  <c r="R20" i="25"/>
  <c r="Q20" i="25"/>
  <c r="AJ19" i="25"/>
  <c r="W20" i="25" s="1"/>
  <c r="AE19" i="25"/>
  <c r="AF19" i="25" s="1"/>
  <c r="AD19" i="25"/>
  <c r="AC19" i="25"/>
  <c r="R19" i="25"/>
  <c r="Q19" i="25"/>
  <c r="R18" i="25"/>
  <c r="Q18" i="25"/>
  <c r="AJ17" i="25"/>
  <c r="W18" i="25" s="1"/>
  <c r="AD17" i="25"/>
  <c r="AC17" i="25"/>
  <c r="AE17" i="25" s="1"/>
  <c r="AF17" i="25" s="1"/>
  <c r="U17" i="25" s="1"/>
  <c r="R17" i="25"/>
  <c r="Q17" i="25"/>
  <c r="S17" i="25" s="1"/>
  <c r="T17" i="25" s="1"/>
  <c r="S18" i="25" s="1"/>
  <c r="AJ15" i="25"/>
  <c r="W16" i="25" s="1"/>
  <c r="AE15" i="25"/>
  <c r="AF15" i="25" s="1"/>
  <c r="U15" i="25" s="1"/>
  <c r="AD15" i="25"/>
  <c r="AC15" i="25"/>
  <c r="R15" i="25"/>
  <c r="Q15" i="25"/>
  <c r="AJ13" i="25"/>
  <c r="W14" i="25" s="1"/>
  <c r="AD13" i="25"/>
  <c r="AC13" i="25"/>
  <c r="AE13" i="25" s="1"/>
  <c r="AF13" i="25" s="1"/>
  <c r="U13" i="25" s="1"/>
  <c r="R13" i="25"/>
  <c r="Q13" i="25"/>
  <c r="AJ11" i="25"/>
  <c r="W12" i="25" s="1"/>
  <c r="AE11" i="25"/>
  <c r="AF11" i="25" s="1"/>
  <c r="U11" i="25" s="1"/>
  <c r="AD11" i="25"/>
  <c r="AC11" i="25"/>
  <c r="X10" i="25"/>
  <c r="V10" i="25"/>
  <c r="AJ9" i="25"/>
  <c r="W10" i="25" s="1"/>
  <c r="AD9" i="25"/>
  <c r="AC9" i="25"/>
  <c r="AE9" i="25" s="1"/>
  <c r="AF9" i="25" s="1"/>
  <c r="R9" i="25"/>
  <c r="Q9" i="25"/>
  <c r="R23" i="23"/>
  <c r="R22" i="23"/>
  <c r="R21" i="23"/>
  <c r="R20" i="23"/>
  <c r="R19" i="23"/>
  <c r="R18" i="23"/>
  <c r="Q23" i="23"/>
  <c r="Q22" i="23"/>
  <c r="Q21" i="23"/>
  <c r="Q20" i="23"/>
  <c r="Q19" i="23"/>
  <c r="Q18" i="23"/>
  <c r="X30" i="21"/>
  <c r="V30" i="21"/>
  <c r="X28" i="21"/>
  <c r="V28" i="21"/>
  <c r="X26" i="21"/>
  <c r="V26" i="21"/>
  <c r="X24" i="21"/>
  <c r="V24" i="21"/>
  <c r="V22" i="21"/>
  <c r="R32" i="21"/>
  <c r="Q32" i="21"/>
  <c r="R31" i="21"/>
  <c r="Q31" i="21"/>
  <c r="S31" i="21" s="1"/>
  <c r="T31" i="21" s="1"/>
  <c r="S32" i="21" s="1"/>
  <c r="R30" i="21"/>
  <c r="Q30" i="21"/>
  <c r="R29" i="21"/>
  <c r="Q29" i="21"/>
  <c r="R28" i="21"/>
  <c r="Q28" i="21"/>
  <c r="R27" i="21"/>
  <c r="Q27" i="21"/>
  <c r="R26" i="21"/>
  <c r="Q26" i="21"/>
  <c r="R25" i="21"/>
  <c r="Q25" i="21"/>
  <c r="R24" i="21"/>
  <c r="Q24" i="21"/>
  <c r="R23" i="21"/>
  <c r="Q23" i="21"/>
  <c r="R22" i="21"/>
  <c r="Q22" i="21"/>
  <c r="R21" i="21"/>
  <c r="Q21" i="21"/>
  <c r="R20" i="21"/>
  <c r="Q20" i="21"/>
  <c r="R19" i="21"/>
  <c r="Q19" i="21"/>
  <c r="S19" i="21" s="1"/>
  <c r="X24" i="1"/>
  <c r="V24" i="1"/>
  <c r="R21" i="2"/>
  <c r="R20" i="2"/>
  <c r="R19" i="2"/>
  <c r="R18" i="2"/>
  <c r="R17" i="2"/>
  <c r="R16" i="2"/>
  <c r="R15" i="2"/>
  <c r="R14" i="2"/>
  <c r="R13" i="2"/>
  <c r="R12" i="2"/>
  <c r="R11" i="2"/>
  <c r="R10" i="2"/>
  <c r="Q19" i="2"/>
  <c r="Q18" i="2"/>
  <c r="AF33" i="23"/>
  <c r="AE33" i="23"/>
  <c r="AJ31" i="23"/>
  <c r="AD31" i="23"/>
  <c r="AI31" i="23" s="1"/>
  <c r="AC31" i="23"/>
  <c r="AE31" i="23" s="1"/>
  <c r="AF31" i="23" s="1"/>
  <c r="R31" i="23"/>
  <c r="Q31" i="23"/>
  <c r="AJ29" i="23"/>
  <c r="AD29" i="23"/>
  <c r="AI29" i="23" s="1"/>
  <c r="AC29" i="23"/>
  <c r="AE29" i="23" s="1"/>
  <c r="AF29" i="23" s="1"/>
  <c r="R29" i="23"/>
  <c r="Q29" i="23"/>
  <c r="AJ27" i="23"/>
  <c r="AD27" i="23"/>
  <c r="AI27" i="23" s="1"/>
  <c r="AC27" i="23"/>
  <c r="AE27" i="23" s="1"/>
  <c r="AF27" i="23" s="1"/>
  <c r="R27" i="23"/>
  <c r="Q27" i="23"/>
  <c r="R26" i="23"/>
  <c r="Q26" i="23"/>
  <c r="AJ25" i="23"/>
  <c r="AD25" i="23"/>
  <c r="AI25" i="23" s="1"/>
  <c r="AC25" i="23"/>
  <c r="AE25" i="23" s="1"/>
  <c r="AF25" i="23" s="1"/>
  <c r="R24" i="23"/>
  <c r="Q24" i="23"/>
  <c r="AJ23" i="23"/>
  <c r="AD23" i="23"/>
  <c r="AC23" i="23"/>
  <c r="AE23" i="23" s="1"/>
  <c r="AF23" i="23" s="1"/>
  <c r="X22" i="23"/>
  <c r="V22" i="23"/>
  <c r="AJ21" i="23"/>
  <c r="W22" i="23" s="1"/>
  <c r="AD21" i="23"/>
  <c r="AC21" i="23"/>
  <c r="AE21" i="23" s="1"/>
  <c r="AF21" i="23" s="1"/>
  <c r="X20" i="23"/>
  <c r="V20" i="23"/>
  <c r="AJ19" i="23"/>
  <c r="W20" i="23" s="1"/>
  <c r="AD19" i="23"/>
  <c r="AC19" i="23"/>
  <c r="AE19" i="23" s="1"/>
  <c r="AF19" i="23" s="1"/>
  <c r="X18" i="23"/>
  <c r="V18" i="23"/>
  <c r="AJ17" i="23"/>
  <c r="W18" i="23" s="1"/>
  <c r="AD17" i="23"/>
  <c r="AC17" i="23"/>
  <c r="AE17" i="23" s="1"/>
  <c r="AF17" i="23" s="1"/>
  <c r="R17" i="23"/>
  <c r="Q17" i="23"/>
  <c r="X16" i="23"/>
  <c r="V16" i="23"/>
  <c r="AJ15" i="23"/>
  <c r="W16" i="23" s="1"/>
  <c r="AD15" i="23"/>
  <c r="AC15" i="23"/>
  <c r="AE15" i="23" s="1"/>
  <c r="AF15" i="23" s="1"/>
  <c r="R15" i="23"/>
  <c r="Q15" i="23"/>
  <c r="X14" i="23"/>
  <c r="V14" i="23"/>
  <c r="AJ13" i="23"/>
  <c r="W14" i="23" s="1"/>
  <c r="AD13" i="23"/>
  <c r="AC13" i="23"/>
  <c r="AE13" i="23" s="1"/>
  <c r="AF13" i="23" s="1"/>
  <c r="R13" i="23"/>
  <c r="Q13" i="23"/>
  <c r="X12" i="23"/>
  <c r="V12" i="23"/>
  <c r="AJ11" i="23"/>
  <c r="W12" i="23" s="1"/>
  <c r="AD11" i="23"/>
  <c r="AC11" i="23"/>
  <c r="AE11" i="23" s="1"/>
  <c r="AF11" i="23" s="1"/>
  <c r="R11" i="23"/>
  <c r="Q11" i="23"/>
  <c r="X10" i="23"/>
  <c r="V10" i="23"/>
  <c r="AJ9" i="23"/>
  <c r="W10" i="23" s="1"/>
  <c r="AD9" i="23"/>
  <c r="AC9" i="23"/>
  <c r="AE9" i="23" s="1"/>
  <c r="AF9" i="23" s="1"/>
  <c r="R9" i="23"/>
  <c r="Q9" i="23"/>
  <c r="AF33" i="21"/>
  <c r="AE33" i="21"/>
  <c r="AJ31" i="21"/>
  <c r="AE31" i="21"/>
  <c r="AF31" i="21" s="1"/>
  <c r="AD31" i="21"/>
  <c r="AC31" i="21"/>
  <c r="AJ29" i="21"/>
  <c r="W30" i="21" s="1"/>
  <c r="Y30" i="21" s="1"/>
  <c r="AE29" i="21"/>
  <c r="AF29" i="21" s="1"/>
  <c r="AD29" i="21"/>
  <c r="AC29" i="21"/>
  <c r="AJ27" i="21"/>
  <c r="W28" i="21" s="1"/>
  <c r="Y28" i="21" s="1"/>
  <c r="AD27" i="21"/>
  <c r="AC27" i="21"/>
  <c r="AE27" i="21" s="1"/>
  <c r="AF27" i="21" s="1"/>
  <c r="AJ25" i="21"/>
  <c r="W26" i="21" s="1"/>
  <c r="AE25" i="21"/>
  <c r="AF25" i="21" s="1"/>
  <c r="AD25" i="21"/>
  <c r="AC25" i="21"/>
  <c r="AJ23" i="21"/>
  <c r="W24" i="21" s="1"/>
  <c r="AD23" i="21"/>
  <c r="AC23" i="21"/>
  <c r="AE23" i="21" s="1"/>
  <c r="AF23" i="21" s="1"/>
  <c r="X22" i="21"/>
  <c r="AJ21" i="21"/>
  <c r="W22" i="21" s="1"/>
  <c r="AD21" i="21"/>
  <c r="AC21" i="21"/>
  <c r="AE21" i="21" s="1"/>
  <c r="AF21" i="21" s="1"/>
  <c r="X20" i="21"/>
  <c r="V20" i="21"/>
  <c r="AJ19" i="21"/>
  <c r="W20" i="21" s="1"/>
  <c r="AD19" i="21"/>
  <c r="AC19" i="21"/>
  <c r="AE19" i="21" s="1"/>
  <c r="AF19" i="21" s="1"/>
  <c r="X18" i="21"/>
  <c r="V18" i="21"/>
  <c r="R18" i="21"/>
  <c r="Q18" i="21"/>
  <c r="AJ17" i="21"/>
  <c r="W18" i="21" s="1"/>
  <c r="AD17" i="21"/>
  <c r="AC17" i="21"/>
  <c r="AE17" i="21" s="1"/>
  <c r="AF17" i="21" s="1"/>
  <c r="R17" i="21"/>
  <c r="Q17" i="21"/>
  <c r="X16" i="21"/>
  <c r="W16" i="21"/>
  <c r="V16" i="21"/>
  <c r="AJ15" i="21"/>
  <c r="AD15" i="21"/>
  <c r="AC15" i="21"/>
  <c r="AE15" i="21" s="1"/>
  <c r="AF15" i="21" s="1"/>
  <c r="R15" i="21"/>
  <c r="Q15" i="21"/>
  <c r="S15" i="21" s="1"/>
  <c r="T15" i="21" s="1"/>
  <c r="S16" i="21" s="1"/>
  <c r="X14" i="21"/>
  <c r="V14" i="21"/>
  <c r="AJ13" i="21"/>
  <c r="W14" i="21" s="1"/>
  <c r="AD13" i="21"/>
  <c r="AC13" i="21"/>
  <c r="AE13" i="21" s="1"/>
  <c r="AF13" i="21" s="1"/>
  <c r="R13" i="21"/>
  <c r="Q13" i="21"/>
  <c r="X12" i="21"/>
  <c r="V12" i="21"/>
  <c r="AJ11" i="21"/>
  <c r="W12" i="21" s="1"/>
  <c r="AD11" i="21"/>
  <c r="AC11" i="21"/>
  <c r="AE11" i="21" s="1"/>
  <c r="AF11" i="21" s="1"/>
  <c r="R11" i="21"/>
  <c r="Q11" i="21"/>
  <c r="X10" i="21"/>
  <c r="V10" i="21"/>
  <c r="AJ9" i="21"/>
  <c r="W10" i="21" s="1"/>
  <c r="AE9" i="21"/>
  <c r="AF9" i="21" s="1"/>
  <c r="AD9" i="21"/>
  <c r="AC9" i="21"/>
  <c r="R9" i="21"/>
  <c r="Q9" i="21"/>
  <c r="X22" i="2"/>
  <c r="W22" i="2"/>
  <c r="V22" i="2"/>
  <c r="X20" i="2"/>
  <c r="V20" i="2"/>
  <c r="X18" i="2"/>
  <c r="V18" i="2"/>
  <c r="X16" i="2"/>
  <c r="V16" i="2"/>
  <c r="X14" i="2"/>
  <c r="V14" i="2"/>
  <c r="X12" i="2"/>
  <c r="V12" i="2"/>
  <c r="X10" i="2"/>
  <c r="V10" i="2"/>
  <c r="Q20" i="2"/>
  <c r="Q22" i="2"/>
  <c r="R22" i="2"/>
  <c r="Q24" i="2"/>
  <c r="R24" i="2"/>
  <c r="Q26" i="2"/>
  <c r="R26" i="2"/>
  <c r="Q27" i="2"/>
  <c r="R27" i="2"/>
  <c r="Q29" i="2"/>
  <c r="R29" i="2"/>
  <c r="Q31" i="2"/>
  <c r="R31" i="2"/>
  <c r="Q11" i="2"/>
  <c r="Q13" i="2"/>
  <c r="Q15" i="2"/>
  <c r="Q17" i="2"/>
  <c r="R9" i="2"/>
  <c r="Q9" i="2"/>
  <c r="R9" i="1"/>
  <c r="Q9" i="1"/>
  <c r="R31" i="1"/>
  <c r="Q31" i="1"/>
  <c r="S31" i="1" s="1"/>
  <c r="T31" i="1" s="1"/>
  <c r="S32" i="1" s="1"/>
  <c r="R29" i="1"/>
  <c r="Q29" i="1"/>
  <c r="S29" i="1" s="1"/>
  <c r="T29" i="1" s="1"/>
  <c r="S30" i="1" s="1"/>
  <c r="R27" i="1"/>
  <c r="Q27" i="1"/>
  <c r="S27" i="1" s="1"/>
  <c r="T27" i="1" s="1"/>
  <c r="S28" i="1" s="1"/>
  <c r="R25" i="1"/>
  <c r="Q25" i="1"/>
  <c r="S25" i="1" s="1"/>
  <c r="T25" i="1" s="1"/>
  <c r="S26" i="1" s="1"/>
  <c r="R23" i="1"/>
  <c r="Q23" i="1"/>
  <c r="R19" i="1"/>
  <c r="Q19" i="1"/>
  <c r="R17" i="1"/>
  <c r="Q17" i="1"/>
  <c r="R15" i="1"/>
  <c r="Q15" i="1"/>
  <c r="R13" i="1"/>
  <c r="Q13" i="1"/>
  <c r="R11" i="1"/>
  <c r="Q11" i="1"/>
  <c r="X22" i="1"/>
  <c r="V22" i="1"/>
  <c r="R21" i="1"/>
  <c r="Q21" i="1"/>
  <c r="X20" i="1"/>
  <c r="V20" i="1"/>
  <c r="X18" i="1"/>
  <c r="V18" i="1"/>
  <c r="X16" i="1"/>
  <c r="V16" i="1"/>
  <c r="X14" i="1"/>
  <c r="V14" i="1"/>
  <c r="X12" i="1"/>
  <c r="V12" i="1"/>
  <c r="X10" i="1"/>
  <c r="V10" i="1"/>
  <c r="Y30" i="25" l="1"/>
  <c r="S13" i="21"/>
  <c r="T13" i="21" s="1"/>
  <c r="S14" i="21" s="1"/>
  <c r="S19" i="2"/>
  <c r="S23" i="25"/>
  <c r="T23" i="25" s="1"/>
  <c r="S24" i="25" s="1"/>
  <c r="Z24" i="25" s="1"/>
  <c r="Z30" i="25"/>
  <c r="AB30" i="25" s="1"/>
  <c r="T19" i="21"/>
  <c r="S20" i="21" s="1"/>
  <c r="Z20" i="21" s="1"/>
  <c r="S11" i="23"/>
  <c r="T11" i="23" s="1"/>
  <c r="S12" i="23" s="1"/>
  <c r="S25" i="21"/>
  <c r="T25" i="21" s="1"/>
  <c r="S26" i="21" s="1"/>
  <c r="Z26" i="21" s="1"/>
  <c r="Z22" i="2"/>
  <c r="S21" i="21"/>
  <c r="T21" i="21" s="1"/>
  <c r="S22" i="21" s="1"/>
  <c r="Z22" i="21" s="1"/>
  <c r="S13" i="23"/>
  <c r="T13" i="23" s="1"/>
  <c r="S14" i="23" s="1"/>
  <c r="Z14" i="23" s="1"/>
  <c r="S23" i="21"/>
  <c r="T23" i="21" s="1"/>
  <c r="S24" i="21" s="1"/>
  <c r="Z24" i="21" s="1"/>
  <c r="S29" i="21"/>
  <c r="T29" i="21" s="1"/>
  <c r="S30" i="21" s="1"/>
  <c r="Z30" i="21" s="1"/>
  <c r="S11" i="2"/>
  <c r="S25" i="25"/>
  <c r="T25" i="25" s="1"/>
  <c r="S26" i="25" s="1"/>
  <c r="Z26" i="25" s="1"/>
  <c r="AB26" i="25" s="1"/>
  <c r="S17" i="23"/>
  <c r="T17" i="23" s="1"/>
  <c r="S18" i="23" s="1"/>
  <c r="Z18" i="23" s="1"/>
  <c r="Y24" i="21"/>
  <c r="S13" i="25"/>
  <c r="T13" i="25" s="1"/>
  <c r="S14" i="25" s="1"/>
  <c r="S13" i="2"/>
  <c r="S19" i="23"/>
  <c r="T19" i="23" s="1"/>
  <c r="S20" i="23" s="1"/>
  <c r="Z20" i="23" s="1"/>
  <c r="S11" i="21"/>
  <c r="T11" i="21" s="1"/>
  <c r="S12" i="21" s="1"/>
  <c r="Z12" i="21" s="1"/>
  <c r="S17" i="21"/>
  <c r="T17" i="21" s="1"/>
  <c r="S18" i="21" s="1"/>
  <c r="Z18" i="21" s="1"/>
  <c r="S15" i="2"/>
  <c r="Y26" i="21"/>
  <c r="S17" i="2"/>
  <c r="S27" i="21"/>
  <c r="T27" i="21" s="1"/>
  <c r="S28" i="21" s="1"/>
  <c r="Z28" i="21" s="1"/>
  <c r="S9" i="23"/>
  <c r="T9" i="23" s="1"/>
  <c r="S10" i="23" s="1"/>
  <c r="Z10" i="23" s="1"/>
  <c r="S19" i="25"/>
  <c r="Z28" i="25"/>
  <c r="S21" i="25"/>
  <c r="T21" i="25" s="1"/>
  <c r="S22" i="25" s="1"/>
  <c r="Z22" i="25" s="1"/>
  <c r="AB22" i="25" s="1"/>
  <c r="AH27" i="25"/>
  <c r="U27" i="25"/>
  <c r="AH31" i="25"/>
  <c r="U31" i="25"/>
  <c r="Z14" i="25"/>
  <c r="Y24" i="25"/>
  <c r="AB24" i="25" s="1"/>
  <c r="S11" i="25"/>
  <c r="T11" i="25" s="1"/>
  <c r="S12" i="25" s="1"/>
  <c r="Z12" i="25" s="1"/>
  <c r="Y26" i="25"/>
  <c r="S15" i="25"/>
  <c r="T15" i="25" s="1"/>
  <c r="S16" i="25" s="1"/>
  <c r="Z16" i="25" s="1"/>
  <c r="T19" i="25"/>
  <c r="S20" i="25" s="1"/>
  <c r="Z20" i="25" s="1"/>
  <c r="AB32" i="25"/>
  <c r="Z18" i="25"/>
  <c r="Y22" i="25"/>
  <c r="Y20" i="25"/>
  <c r="AB20" i="25" s="1"/>
  <c r="Y14" i="25"/>
  <c r="AH19" i="25"/>
  <c r="Y12" i="25"/>
  <c r="Y18" i="25"/>
  <c r="Y16" i="25"/>
  <c r="Y28" i="25"/>
  <c r="W24" i="23"/>
  <c r="Y24" i="23" s="1"/>
  <c r="S15" i="23"/>
  <c r="T15" i="23" s="1"/>
  <c r="S16" i="23" s="1"/>
  <c r="S23" i="23"/>
  <c r="T23" i="23" s="1"/>
  <c r="S24" i="23" s="1"/>
  <c r="S21" i="23"/>
  <c r="T21" i="23" s="1"/>
  <c r="S22" i="23" s="1"/>
  <c r="Z22" i="23" s="1"/>
  <c r="Y22" i="23"/>
  <c r="Y10" i="23"/>
  <c r="AG27" i="25"/>
  <c r="AG23" i="25"/>
  <c r="AI23" i="25" s="1"/>
  <c r="U23" i="25" s="1"/>
  <c r="AG19" i="25"/>
  <c r="AI19" i="25" s="1"/>
  <c r="S9" i="25"/>
  <c r="T9" i="25" s="1"/>
  <c r="S10" i="25" s="1"/>
  <c r="Z10" i="25" s="1"/>
  <c r="Y10" i="25"/>
  <c r="AI9" i="25"/>
  <c r="AG15" i="25"/>
  <c r="AI15" i="25" s="1"/>
  <c r="AH15" i="25"/>
  <c r="AH17" i="25"/>
  <c r="AG17" i="25"/>
  <c r="AI17" i="25" s="1"/>
  <c r="AH25" i="25"/>
  <c r="AG25" i="25"/>
  <c r="AI25" i="25" s="1"/>
  <c r="AG11" i="25"/>
  <c r="AI11" i="25" s="1"/>
  <c r="AH11" i="25"/>
  <c r="AH13" i="25"/>
  <c r="AG13" i="25"/>
  <c r="AG9" i="25"/>
  <c r="AH9" i="25"/>
  <c r="AI13" i="25"/>
  <c r="AH21" i="25"/>
  <c r="AG21" i="25"/>
  <c r="AI21" i="25" s="1"/>
  <c r="AH29" i="25"/>
  <c r="AG29" i="25"/>
  <c r="AI29" i="25" s="1"/>
  <c r="AG31" i="25"/>
  <c r="Y10" i="21"/>
  <c r="S9" i="21"/>
  <c r="T9" i="21" s="1"/>
  <c r="S23" i="1"/>
  <c r="S21" i="1"/>
  <c r="S19" i="1"/>
  <c r="S17" i="1"/>
  <c r="S15" i="1"/>
  <c r="S13" i="1"/>
  <c r="S11" i="1"/>
  <c r="S9" i="1"/>
  <c r="Y20" i="23"/>
  <c r="Y18" i="23"/>
  <c r="Y16" i="23"/>
  <c r="Y14" i="23"/>
  <c r="Y12" i="23"/>
  <c r="Y22" i="21"/>
  <c r="Y20" i="21"/>
  <c r="Y18" i="21"/>
  <c r="Y16" i="21"/>
  <c r="Y14" i="21"/>
  <c r="Y12" i="21"/>
  <c r="AH9" i="23"/>
  <c r="AG9" i="23"/>
  <c r="AI9" i="23" s="1"/>
  <c r="U9" i="23"/>
  <c r="U13" i="23"/>
  <c r="AH13" i="23"/>
  <c r="AG13" i="23"/>
  <c r="AI13" i="23" s="1"/>
  <c r="U19" i="23"/>
  <c r="AH19" i="23"/>
  <c r="AG19" i="23"/>
  <c r="AI19" i="23" s="1"/>
  <c r="U23" i="23"/>
  <c r="AG23" i="23"/>
  <c r="AI23" i="23" s="1"/>
  <c r="AH23" i="23"/>
  <c r="U27" i="23"/>
  <c r="AH27" i="23"/>
  <c r="AG27" i="23"/>
  <c r="AG25" i="23"/>
  <c r="AH25" i="23"/>
  <c r="U25" i="23"/>
  <c r="U11" i="23"/>
  <c r="AH11" i="23"/>
  <c r="AG11" i="23"/>
  <c r="AI11" i="23" s="1"/>
  <c r="U15" i="23"/>
  <c r="AH15" i="23"/>
  <c r="AG15" i="23"/>
  <c r="AI15" i="23" s="1"/>
  <c r="U17" i="23"/>
  <c r="AH17" i="23"/>
  <c r="AG17" i="23"/>
  <c r="AI17" i="23" s="1"/>
  <c r="U21" i="23"/>
  <c r="AH21" i="23"/>
  <c r="AG21" i="23"/>
  <c r="AI21" i="23" s="1"/>
  <c r="AG29" i="23"/>
  <c r="AH29" i="23"/>
  <c r="U29" i="23"/>
  <c r="AH31" i="23"/>
  <c r="U31" i="23"/>
  <c r="AG31" i="23"/>
  <c r="Z12" i="23"/>
  <c r="Z16" i="23"/>
  <c r="U15" i="21"/>
  <c r="AH15" i="21"/>
  <c r="AG15" i="21"/>
  <c r="AI15" i="21" s="1"/>
  <c r="U19" i="21"/>
  <c r="AH19" i="21"/>
  <c r="AG19" i="21"/>
  <c r="AI19" i="21" s="1"/>
  <c r="U21" i="21"/>
  <c r="AG21" i="21"/>
  <c r="AI21" i="21" s="1"/>
  <c r="AH21" i="21"/>
  <c r="U27" i="21"/>
  <c r="AG27" i="21"/>
  <c r="AI27" i="21" s="1"/>
  <c r="AH27" i="21"/>
  <c r="AG25" i="21"/>
  <c r="AI25" i="21" s="1"/>
  <c r="AH25" i="21"/>
  <c r="U25" i="21"/>
  <c r="AH9" i="21"/>
  <c r="AG9" i="21"/>
  <c r="AI9" i="21" s="1"/>
  <c r="U9" i="21"/>
  <c r="U11" i="21"/>
  <c r="AG11" i="21"/>
  <c r="AI11" i="21" s="1"/>
  <c r="AH11" i="21"/>
  <c r="U13" i="21"/>
  <c r="AG13" i="21"/>
  <c r="AI13" i="21" s="1"/>
  <c r="AH13" i="21"/>
  <c r="U17" i="21"/>
  <c r="AG17" i="21"/>
  <c r="AI17" i="21" s="1"/>
  <c r="AH17" i="21"/>
  <c r="U23" i="21"/>
  <c r="AH23" i="21"/>
  <c r="AG23" i="21"/>
  <c r="AI23" i="21" s="1"/>
  <c r="AG29" i="21"/>
  <c r="AI29" i="21" s="1"/>
  <c r="U29" i="21"/>
  <c r="AH29" i="21"/>
  <c r="AH31" i="21"/>
  <c r="U31" i="21"/>
  <c r="AG31" i="21"/>
  <c r="AI31" i="21" s="1"/>
  <c r="Z16" i="21"/>
  <c r="Z14" i="21"/>
  <c r="Y22" i="2"/>
  <c r="S9" i="2"/>
  <c r="Z24" i="23" l="1"/>
  <c r="AB14" i="25"/>
  <c r="U21" i="25"/>
  <c r="AB28" i="25"/>
  <c r="S10" i="21"/>
  <c r="Z10" i="21" s="1"/>
  <c r="AB10" i="21" s="1"/>
  <c r="U25" i="25"/>
  <c r="AB18" i="25"/>
  <c r="AB12" i="25"/>
  <c r="U19" i="25"/>
  <c r="AB16" i="25"/>
  <c r="U9" i="25"/>
  <c r="AB10" i="23"/>
  <c r="AB10" i="25"/>
  <c r="AF33" i="2" l="1"/>
  <c r="AE33" i="2"/>
  <c r="AJ31" i="2"/>
  <c r="AD31" i="2"/>
  <c r="AI31" i="2" s="1"/>
  <c r="AC31" i="2"/>
  <c r="AE31" i="2" s="1"/>
  <c r="AJ29" i="2"/>
  <c r="AD29" i="2"/>
  <c r="AC29" i="2"/>
  <c r="AE29" i="2" s="1"/>
  <c r="AJ27" i="2"/>
  <c r="AD27" i="2"/>
  <c r="AC27" i="2"/>
  <c r="AE27" i="2" s="1"/>
  <c r="AJ25" i="2"/>
  <c r="AD25" i="2"/>
  <c r="AC25" i="2"/>
  <c r="AE25" i="2" s="1"/>
  <c r="AF25" i="2" s="1"/>
  <c r="AJ23" i="2"/>
  <c r="AD23" i="2"/>
  <c r="AC23" i="2"/>
  <c r="AE23" i="2" s="1"/>
  <c r="AJ21" i="2"/>
  <c r="AD21" i="2"/>
  <c r="AC21" i="2"/>
  <c r="AE21" i="2" s="1"/>
  <c r="AJ19" i="2"/>
  <c r="W20" i="2" s="1"/>
  <c r="Y20" i="2" s="1"/>
  <c r="AD19" i="2"/>
  <c r="T19" i="2" s="1"/>
  <c r="S20" i="2" s="1"/>
  <c r="AC19" i="2"/>
  <c r="AE19" i="2" s="1"/>
  <c r="AJ17" i="2"/>
  <c r="W18" i="2" s="1"/>
  <c r="Y18" i="2" s="1"/>
  <c r="AD17" i="2"/>
  <c r="T17" i="2" s="1"/>
  <c r="S18" i="2" s="1"/>
  <c r="AC17" i="2"/>
  <c r="AE17" i="2" s="1"/>
  <c r="AF17" i="2" s="1"/>
  <c r="U17" i="2" s="1"/>
  <c r="AJ15" i="2"/>
  <c r="W16" i="2" s="1"/>
  <c r="Y16" i="2" s="1"/>
  <c r="AD15" i="2"/>
  <c r="T15" i="2" s="1"/>
  <c r="S16" i="2" s="1"/>
  <c r="Z16" i="2" s="1"/>
  <c r="AC15" i="2"/>
  <c r="AE15" i="2" s="1"/>
  <c r="AF15" i="2" s="1"/>
  <c r="U15" i="2" s="1"/>
  <c r="AJ13" i="2"/>
  <c r="W14" i="2" s="1"/>
  <c r="Y14" i="2" s="1"/>
  <c r="AD13" i="2"/>
  <c r="T13" i="2" s="1"/>
  <c r="S14" i="2" s="1"/>
  <c r="Z14" i="2" s="1"/>
  <c r="AC13" i="2"/>
  <c r="AE13" i="2" s="1"/>
  <c r="AJ11" i="2"/>
  <c r="W12" i="2" s="1"/>
  <c r="Y12" i="2" s="1"/>
  <c r="AD11" i="2"/>
  <c r="T11" i="2" s="1"/>
  <c r="S12" i="2" s="1"/>
  <c r="Z12" i="2" s="1"/>
  <c r="AC11" i="2"/>
  <c r="AE11" i="2" s="1"/>
  <c r="AJ9" i="2"/>
  <c r="W10" i="2" s="1"/>
  <c r="Y10" i="2" s="1"/>
  <c r="AD9" i="2"/>
  <c r="T9" i="2" s="1"/>
  <c r="S10" i="2" s="1"/>
  <c r="AC9" i="2"/>
  <c r="AE9" i="2" s="1"/>
  <c r="AF9" i="2" s="1"/>
  <c r="AF33" i="1"/>
  <c r="AE33" i="1"/>
  <c r="AJ31" i="1"/>
  <c r="AD31" i="1"/>
  <c r="AI31" i="1" s="1"/>
  <c r="AC31" i="1"/>
  <c r="AE31" i="1" s="1"/>
  <c r="AF31" i="1" s="1"/>
  <c r="AJ29" i="1"/>
  <c r="AD29" i="1"/>
  <c r="AC29" i="1"/>
  <c r="AE29" i="1" s="1"/>
  <c r="AJ27" i="1"/>
  <c r="AD27" i="1"/>
  <c r="AI27" i="1" s="1"/>
  <c r="AC27" i="1"/>
  <c r="AE27" i="1" s="1"/>
  <c r="AJ25" i="1"/>
  <c r="AD25" i="1"/>
  <c r="AC25" i="1"/>
  <c r="AE25" i="1" s="1"/>
  <c r="AJ23" i="1"/>
  <c r="W24" i="1" s="1"/>
  <c r="Y24" i="1" s="1"/>
  <c r="AD23" i="1"/>
  <c r="AC23" i="1"/>
  <c r="AE23" i="1" s="1"/>
  <c r="AF23" i="1" s="1"/>
  <c r="AH23" i="1" s="1"/>
  <c r="AJ21" i="1"/>
  <c r="W22" i="1" s="1"/>
  <c r="AD21" i="1"/>
  <c r="T21" i="1" s="1"/>
  <c r="S22" i="1" s="1"/>
  <c r="AC21" i="1"/>
  <c r="AE21" i="1" s="1"/>
  <c r="AF21" i="1" s="1"/>
  <c r="U21" i="1" s="1"/>
  <c r="AJ19" i="1"/>
  <c r="W20" i="1" s="1"/>
  <c r="Y20" i="1" s="1"/>
  <c r="AD19" i="1"/>
  <c r="T19" i="1" s="1"/>
  <c r="S20" i="1" s="1"/>
  <c r="Z20" i="1" s="1"/>
  <c r="AC19" i="1"/>
  <c r="AE19" i="1" s="1"/>
  <c r="AJ17" i="1"/>
  <c r="W18" i="1" s="1"/>
  <c r="AD17" i="1"/>
  <c r="T17" i="1" s="1"/>
  <c r="S18" i="1" s="1"/>
  <c r="AC17" i="1"/>
  <c r="AE17" i="1" s="1"/>
  <c r="AJ15" i="1"/>
  <c r="W16" i="1" s="1"/>
  <c r="AD15" i="1"/>
  <c r="T15" i="1" s="1"/>
  <c r="S16" i="1" s="1"/>
  <c r="AC15" i="1"/>
  <c r="AE15" i="1" s="1"/>
  <c r="AJ13" i="1"/>
  <c r="W14" i="1" s="1"/>
  <c r="AD13" i="1"/>
  <c r="T13" i="1" s="1"/>
  <c r="S14" i="1" s="1"/>
  <c r="AC13" i="1"/>
  <c r="AE13" i="1" s="1"/>
  <c r="AJ11" i="1"/>
  <c r="W12" i="1" s="1"/>
  <c r="AD11" i="1"/>
  <c r="T11" i="1" s="1"/>
  <c r="S12" i="1" s="1"/>
  <c r="AC11" i="1"/>
  <c r="AE11" i="1" s="1"/>
  <c r="AJ9" i="1"/>
  <c r="W10" i="1" s="1"/>
  <c r="AD9" i="1"/>
  <c r="T9" i="1" s="1"/>
  <c r="S10" i="1" s="1"/>
  <c r="AC9" i="1"/>
  <c r="AE9" i="1" s="1"/>
  <c r="Z10" i="2" l="1"/>
  <c r="AB10" i="2" s="1"/>
  <c r="Z20" i="2"/>
  <c r="Z18" i="2"/>
  <c r="AI23" i="1"/>
  <c r="T23" i="1"/>
  <c r="S24" i="1" s="1"/>
  <c r="Z24" i="1" s="1"/>
  <c r="AH25" i="2"/>
  <c r="AI25" i="2" s="1"/>
  <c r="U25" i="2"/>
  <c r="AH9" i="2"/>
  <c r="AI9" i="2" s="1"/>
  <c r="U9" i="2"/>
  <c r="Y18" i="1"/>
  <c r="Z18" i="1"/>
  <c r="Y12" i="1"/>
  <c r="Z12" i="1"/>
  <c r="Y16" i="1"/>
  <c r="Z16" i="1"/>
  <c r="Y14" i="1"/>
  <c r="Z14" i="1"/>
  <c r="Y22" i="1"/>
  <c r="Z22" i="1"/>
  <c r="Y10" i="1"/>
  <c r="Z10" i="1"/>
  <c r="AH17" i="2"/>
  <c r="AG17" i="2"/>
  <c r="AF13" i="1"/>
  <c r="AH31" i="1"/>
  <c r="AG31" i="1"/>
  <c r="AH21" i="1"/>
  <c r="AG21" i="1"/>
  <c r="AH15" i="2"/>
  <c r="AI15" i="2" s="1"/>
  <c r="AG15" i="2"/>
  <c r="AF9" i="1"/>
  <c r="U9" i="1" s="1"/>
  <c r="AF17" i="1"/>
  <c r="U17" i="1" s="1"/>
  <c r="AF13" i="2"/>
  <c r="U13" i="2" s="1"/>
  <c r="AF29" i="1"/>
  <c r="AG25" i="2"/>
  <c r="AF25" i="1"/>
  <c r="AF19" i="2"/>
  <c r="AF29" i="2"/>
  <c r="U29" i="2" s="1"/>
  <c r="AF31" i="2"/>
  <c r="U31" i="2" s="1"/>
  <c r="AF11" i="1"/>
  <c r="U11" i="1" s="1"/>
  <c r="AF27" i="1"/>
  <c r="AG9" i="2"/>
  <c r="AF23" i="2"/>
  <c r="U23" i="2" s="1"/>
  <c r="AF27" i="2"/>
  <c r="U27" i="2" s="1"/>
  <c r="AF15" i="1"/>
  <c r="U15" i="1" s="1"/>
  <c r="AF21" i="2"/>
  <c r="U21" i="2" s="1"/>
  <c r="AF19" i="1"/>
  <c r="AG23" i="1"/>
  <c r="AF11" i="2"/>
  <c r="U11" i="2" s="1"/>
  <c r="AI21" i="1" l="1"/>
  <c r="AI17" i="2"/>
  <c r="AB10" i="1"/>
  <c r="AH13" i="1"/>
  <c r="U13" i="1"/>
  <c r="AG13" i="1"/>
  <c r="AG11" i="2"/>
  <c r="AH11" i="2"/>
  <c r="AI11" i="2" s="1"/>
  <c r="AG15" i="1"/>
  <c r="AH15" i="1"/>
  <c r="AG11" i="1"/>
  <c r="AH11" i="1"/>
  <c r="AI11" i="1" s="1"/>
  <c r="AH13" i="2"/>
  <c r="AI13" i="2" s="1"/>
  <c r="AG13" i="2"/>
  <c r="AG29" i="2"/>
  <c r="AH29" i="2"/>
  <c r="AI29" i="2" s="1"/>
  <c r="AH23" i="2"/>
  <c r="AI23" i="2" s="1"/>
  <c r="AG23" i="2"/>
  <c r="AH31" i="2"/>
  <c r="AG31" i="2"/>
  <c r="AH25" i="1"/>
  <c r="AG25" i="1"/>
  <c r="AI25" i="1" s="1"/>
  <c r="AH17" i="1"/>
  <c r="AG17" i="1"/>
  <c r="AG19" i="2"/>
  <c r="AI19" i="2" s="1"/>
  <c r="U19" i="2" s="1"/>
  <c r="AH19" i="2"/>
  <c r="AH29" i="1"/>
  <c r="AG29" i="1"/>
  <c r="AI29" i="1" s="1"/>
  <c r="AH19" i="1"/>
  <c r="AI19" i="1" s="1"/>
  <c r="U19" i="1" s="1"/>
  <c r="AG19" i="1"/>
  <c r="AG27" i="2"/>
  <c r="AH27" i="2"/>
  <c r="AI27" i="2" s="1"/>
  <c r="AH9" i="1"/>
  <c r="AI9" i="1" s="1"/>
  <c r="AG9" i="1"/>
  <c r="AH21" i="2"/>
  <c r="AI21" i="2" s="1"/>
  <c r="AG21" i="2"/>
  <c r="AH27" i="1"/>
  <c r="AG27" i="1"/>
  <c r="AI13" i="1" l="1"/>
  <c r="AI17" i="1"/>
  <c r="A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5000000}">
      <text>
        <r>
          <rPr>
            <sz val="10"/>
            <color rgb="FF000000"/>
            <rFont val="Open Sans"/>
            <scheme val="minor"/>
          </rPr>
          <t>======
ID#AAAA5a9afXI
SLB    (2023-09-16 17:55:39)
I Norge bruke vi kun en desimal, internasjonalt 2, vi bør bruke 2 dersom innveiings vekta tillater det.</t>
        </r>
      </text>
    </comment>
    <comment ref="E7" authorId="0" shapeId="0" xr:uid="{00000000-0006-0000-0000-000008000000}">
      <text>
        <r>
          <rPr>
            <sz val="10"/>
            <color rgb="FF000000"/>
            <rFont val="Open Sans"/>
            <scheme val="minor"/>
          </rPr>
          <t>======
ID#AAAA5a9afWw
Schlumberger    (2023-09-16 17:55:39)
UK,JK,SK og VK blir SinclairTabell for Kvinner brukt.
M0,M1..Kvinner virker ikke.
For ALLE andre kategorier blir tabell for men brukt.</t>
        </r>
      </text>
    </comment>
    <comment ref="L7" authorId="0" shapeId="0" xr:uid="{00000000-0006-0000-0000-000009000000}">
      <text>
        <r>
          <rPr>
            <sz val="10"/>
            <color rgb="FF000000"/>
            <rFont val="Open Sans"/>
            <scheme val="minor"/>
          </rPr>
          <t>======
ID#AAAA5a9afWk
NVF    (2023-09-16 17:55:39)
Bruk minus (-) for underkjent. Feks -140
Bruk N og F for neste og første, feks 170F og 175N</t>
        </r>
      </text>
    </comment>
    <comment ref="O7" authorId="0" shapeId="0" xr:uid="{00000000-0006-0000-0000-000003000000}">
      <text>
        <r>
          <rPr>
            <sz val="10"/>
            <color rgb="FF000000"/>
            <rFont val="Open Sans"/>
            <scheme val="minor"/>
          </rPr>
          <t>======
ID#AAAA5a9afXU
NVF    (2023-09-16 17:55:39)
Bruk minus (-) for underkjent. Feks -140
Bruk N og F for neste og første, feks 170F og 175N</t>
        </r>
      </text>
    </comment>
    <comment ref="R7" authorId="0" shapeId="0" xr:uid="{00000000-0006-0000-0000-00000B000000}">
      <text>
        <r>
          <rPr>
            <sz val="10"/>
            <color rgb="FF000000"/>
            <rFont val="Open Sans"/>
            <scheme val="minor"/>
          </rPr>
          <t>======
ID#AAAA5a9afWc
SLB    (2023-09-16 17:55:39)
Automatisk, ikke skriv I dette feltet</t>
        </r>
      </text>
    </comment>
    <comment ref="S7" authorId="0" shapeId="0" xr:uid="{00000000-0006-0000-0000-00000D000000}">
      <text>
        <r>
          <rPr>
            <sz val="10"/>
            <color rgb="FF000000"/>
            <rFont val="Open Sans"/>
            <scheme val="minor"/>
          </rPr>
          <t>======
ID#AAAA5a9afWI
SLB    (2023-09-16 17:55:39)
Automatisk, ikke skriv I dette feltet</t>
        </r>
      </text>
    </comment>
    <comment ref="T7" authorId="0" shapeId="0" xr:uid="{00000000-0006-0000-0000-000006000000}">
      <text>
        <r>
          <rPr>
            <sz val="10"/>
            <color rgb="FF000000"/>
            <rFont val="Open Sans"/>
            <scheme val="minor"/>
          </rPr>
          <t>======
ID#AAAA5a9afXA
SLB    (2023-09-16 17:55:39)
Automatisk, ikke skriv I dette feltet
Svar ja/yes til Macro
under opstart</t>
        </r>
      </text>
    </comment>
    <comment ref="V7" authorId="0" shapeId="0" xr:uid="{00000000-0006-0000-0000-000007000000}">
      <text>
        <r>
          <rPr>
            <sz val="10"/>
            <color rgb="FF000000"/>
            <rFont val="Open Sans"/>
            <scheme val="minor"/>
          </rPr>
          <t>======
ID#AAAA5a9afWo
tull    (2023-09-16 17:55:39)
Angis i meter med to desimaler, f.eks. 7,65</t>
        </r>
      </text>
    </comment>
    <comment ref="W7" authorId="0" shapeId="0" xr:uid="{00000000-0006-0000-0000-000001000000}">
      <text>
        <r>
          <rPr>
            <sz val="10"/>
            <color rgb="FF000000"/>
            <rFont val="Open Sans"/>
            <scheme val="minor"/>
          </rPr>
          <t>======
ID#AAAA5a9afXs
tull    (2023-09-16 17:55:39)
Angis i meter med to desimaler, f.eks.9,75.</t>
        </r>
      </text>
    </comment>
    <comment ref="X7" authorId="0" shapeId="0" xr:uid="{00000000-0006-0000-0000-00000A000000}">
      <text>
        <r>
          <rPr>
            <sz val="10"/>
            <color rgb="FF000000"/>
            <rFont val="Open Sans"/>
            <scheme val="minor"/>
          </rPr>
          <t>======
ID#AAAA5a9afWg
tull    (2023-09-16 17:55:39)
Angis i sekund med en eller to desimaler, f.eks. 7,3 eller 7,21. Forhøyes automaisk oppover til nærmeste tidel ved poengberegning, dvs. 7,21 blir 7.3 som tellende.</t>
        </r>
      </text>
    </comment>
    <comment ref="V8" authorId="0" shapeId="0" xr:uid="{00000000-0006-0000-0000-000002000000}">
      <text>
        <r>
          <rPr>
            <sz val="10"/>
            <color rgb="FF000000"/>
            <rFont val="Open Sans"/>
            <scheme val="minor"/>
          </rPr>
          <t>======
ID#AAAA5a9afXo
tull    (2023-09-16 17:55:39)
Automatisk, ikke skriv i dette feltet.</t>
        </r>
      </text>
    </comment>
    <comment ref="W8" authorId="0" shapeId="0" xr:uid="{00000000-0006-0000-0000-000004000000}">
      <text>
        <r>
          <rPr>
            <sz val="10"/>
            <color rgb="FF000000"/>
            <rFont val="Open Sans"/>
            <scheme val="minor"/>
          </rPr>
          <t>======
ID#AAAA5a9afXY
tull    (2023-09-16 17:55:39)
Automatisk, ikke skriv i dette feltet.</t>
        </r>
      </text>
    </comment>
    <comment ref="X8" authorId="0" shapeId="0" xr:uid="{00000000-0006-0000-0000-00000C000000}">
      <text>
        <r>
          <rPr>
            <sz val="10"/>
            <color rgb="FF000000"/>
            <rFont val="Open Sans"/>
            <scheme val="minor"/>
          </rPr>
          <t>======
ID#AAAA5a9afWQ
tull    (2023-09-16 17:55:39)
Automatisk, ikke skriv i dette feltet.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+lN7d+W+xOpcVWQlbrSQdLiPUQ=="/>
    </ext>
  </extLst>
</comments>
</file>

<file path=xl/sharedStrings.xml><?xml version="1.0" encoding="utf-8"?>
<sst xmlns="http://schemas.openxmlformats.org/spreadsheetml/2006/main" count="670" uniqueCount="156">
  <si>
    <r>
      <rPr>
        <b/>
        <sz val="28"/>
        <color theme="1"/>
        <rFont val="Arial Black"/>
        <family val="2"/>
      </rPr>
      <t xml:space="preserve">5 - k a m p    p r o t o k o l l 
</t>
    </r>
    <r>
      <rPr>
        <b/>
        <sz val="24"/>
        <color theme="1"/>
        <rFont val="Arial Black"/>
        <family val="2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</si>
  <si>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</si>
  <si>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</si>
  <si>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</si>
  <si>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</si>
  <si>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Arrangør:</t>
  </si>
  <si>
    <t>Sted:</t>
  </si>
  <si>
    <t>Dato:</t>
  </si>
  <si>
    <t>Pulje:</t>
  </si>
  <si>
    <t>meltzer</t>
  </si>
  <si>
    <t>Sinclair
Coeff.</t>
  </si>
  <si>
    <t>NVF-ID</t>
  </si>
  <si>
    <t>Vekt
kl</t>
  </si>
  <si>
    <t>Kropps-
vekt</t>
  </si>
  <si>
    <t xml:space="preserve"> Kate-vekt</t>
  </si>
  <si>
    <t>Kat
5 kamp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</si>
  <si>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</si>
  <si>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</si>
  <si>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</si>
  <si>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</si>
  <si>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</si>
  <si>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</si>
  <si>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</si>
  <si>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</si>
  <si>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</si>
  <si>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3-hopp</t>
  </si>
  <si>
    <t>Kulekast</t>
  </si>
  <si>
    <t>40 m sprint</t>
  </si>
  <si>
    <t>3-kamp</t>
  </si>
  <si>
    <t>5-kamp</t>
  </si>
  <si>
    <t>Pl.</t>
  </si>
  <si>
    <t>Rek.</t>
  </si>
  <si>
    <t>faber</t>
  </si>
  <si>
    <t>dato</t>
  </si>
  <si>
    <t>nr</t>
  </si>
  <si>
    <t xml:space="preserve">      hver øvelse</t>
  </si>
  <si>
    <t>lagt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</si>
  <si>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</si>
  <si>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</si>
  <si>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</si>
  <si>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</si>
  <si>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</si>
  <si>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</si>
  <si>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</si>
  <si>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</si>
  <si>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 xml:space="preserve"> </t>
  </si>
  <si>
    <t>Rolle</t>
  </si>
  <si>
    <t>Klubb</t>
  </si>
  <si>
    <t>.</t>
  </si>
  <si>
    <t>Beskrivelse rekorder</t>
  </si>
  <si>
    <r>
      <rPr>
        <b/>
        <sz val="28"/>
        <color theme="1"/>
        <rFont val="Arial Black"/>
        <family val="2"/>
      </rPr>
      <t xml:space="preserve">5 - k a m p    p r o t o k o l l 
</t>
    </r>
    <r>
      <rPr>
        <b/>
        <sz val="24"/>
        <color theme="1"/>
        <rFont val="Arial Black"/>
        <family val="2"/>
      </rPr>
      <t>inkl. vektløft-protokoll</t>
    </r>
  </si>
  <si>
    <t>Meltzer-Faber</t>
  </si>
  <si>
    <t>Poeng menn</t>
  </si>
  <si>
    <t>Poeng kvinner</t>
  </si>
  <si>
    <t>Nidelv IL</t>
  </si>
  <si>
    <t>Tempebanen</t>
  </si>
  <si>
    <t>UK</t>
  </si>
  <si>
    <t>Anine Sofie Fritz Almås</t>
  </si>
  <si>
    <t>UM</t>
  </si>
  <si>
    <t>Casper Moe-Akselsen</t>
  </si>
  <si>
    <t>Kevin Moe-Akselsen</t>
  </si>
  <si>
    <t>Alexander Stormoen Bruun</t>
  </si>
  <si>
    <t>11-12</t>
  </si>
  <si>
    <t>Trondheim AK</t>
  </si>
  <si>
    <t>Steinar Wedø</t>
  </si>
  <si>
    <t>Hitra VK</t>
  </si>
  <si>
    <t>Stevnets leder</t>
  </si>
  <si>
    <t>Dommer</t>
  </si>
  <si>
    <t>Tidtaker</t>
  </si>
  <si>
    <t>Speaker</t>
  </si>
  <si>
    <t>Chief Marshall</t>
  </si>
  <si>
    <t>Regionsmesterskap</t>
  </si>
  <si>
    <t>SK</t>
  </si>
  <si>
    <t xml:space="preserve">24-34  </t>
  </si>
  <si>
    <t>Kaja Elisabeth Nilsen</t>
  </si>
  <si>
    <t>JK</t>
  </si>
  <si>
    <t xml:space="preserve">19-23  </t>
  </si>
  <si>
    <t>Ronja Lenvik</t>
  </si>
  <si>
    <t>Maria Sødal</t>
  </si>
  <si>
    <t>Ida Regine Thorstensen</t>
  </si>
  <si>
    <t>Marte A. Walseth</t>
  </si>
  <si>
    <t>Solveig Olsen</t>
  </si>
  <si>
    <t xml:space="preserve">13-14  </t>
  </si>
  <si>
    <t>Natali Siska</t>
  </si>
  <si>
    <t xml:space="preserve">15-16  </t>
  </si>
  <si>
    <t>Sigrid Johanne Røvik</t>
  </si>
  <si>
    <t>M45</t>
  </si>
  <si>
    <t xml:space="preserve">+35  </t>
  </si>
  <si>
    <t>Martin Hatle</t>
  </si>
  <si>
    <t>Emil Røvik</t>
  </si>
  <si>
    <t>Viktor Steiro</t>
  </si>
  <si>
    <t>Martin Christoffer Nordgård</t>
  </si>
  <si>
    <t>Henrik Eskerod</t>
  </si>
  <si>
    <t>SM</t>
  </si>
  <si>
    <t>Kim Aleksander Kværnø</t>
  </si>
  <si>
    <t>M40</t>
  </si>
  <si>
    <t>Jakob Ciljan Skjelbred</t>
  </si>
  <si>
    <t>Leangen AK</t>
  </si>
  <si>
    <t>Elijah Nhat Hoang</t>
  </si>
  <si>
    <t>Marius Haranes</t>
  </si>
  <si>
    <t>Øyvind Berg</t>
  </si>
  <si>
    <t>M50</t>
  </si>
  <si>
    <t>Vegard Vikane</t>
  </si>
  <si>
    <t>Roland Siska</t>
  </si>
  <si>
    <t xml:space="preserve">17-18  </t>
  </si>
  <si>
    <t>Tomack Sand</t>
  </si>
  <si>
    <t>JM</t>
  </si>
  <si>
    <t>Rasmus Heggvik Aune</t>
  </si>
  <si>
    <t>Henrik Kjeldsberg</t>
  </si>
  <si>
    <t>Ruben Vikhals Bjerkan</t>
  </si>
  <si>
    <t>Remy Heggvik Aune</t>
  </si>
  <si>
    <t>Mikal Akseth</t>
  </si>
  <si>
    <t>40</t>
  </si>
  <si>
    <t>45</t>
  </si>
  <si>
    <t>64</t>
  </si>
  <si>
    <t>67</t>
  </si>
  <si>
    <t>89</t>
  </si>
  <si>
    <t>81</t>
  </si>
  <si>
    <t>59</t>
  </si>
  <si>
    <t>55</t>
  </si>
  <si>
    <t>71</t>
  </si>
  <si>
    <t>87</t>
  </si>
  <si>
    <t>61</t>
  </si>
  <si>
    <t>49</t>
  </si>
  <si>
    <t>96</t>
  </si>
  <si>
    <t>102</t>
  </si>
  <si>
    <t>73</t>
  </si>
  <si>
    <t xml:space="preserve"> Sol Anette Waaler</t>
  </si>
  <si>
    <t xml:space="preserve">Jonny Block </t>
  </si>
  <si>
    <t xml:space="preserve">Tryggve Duun </t>
  </si>
  <si>
    <t>_</t>
  </si>
  <si>
    <t>Tore Wisth</t>
  </si>
  <si>
    <t>Sekretær</t>
  </si>
  <si>
    <t xml:space="preserve">Randi Schei </t>
  </si>
  <si>
    <t xml:space="preserve">Lennart Hafsmo Vitsø </t>
  </si>
  <si>
    <t>Line Svebak Berg</t>
  </si>
  <si>
    <t xml:space="preserve">Hitra VK </t>
  </si>
  <si>
    <t>Tryggve Duun</t>
  </si>
  <si>
    <t xml:space="preserve">Theo Svankild Darell </t>
  </si>
  <si>
    <t xml:space="preserve">Ida Regine Thorstensen </t>
  </si>
  <si>
    <t xml:space="preserve">Rasmus Heggvik Aune </t>
  </si>
  <si>
    <t>Øyvind Wiig Petersen</t>
  </si>
  <si>
    <t>1997001</t>
  </si>
  <si>
    <t>24-34</t>
  </si>
  <si>
    <t>Bjørn Johnsen</t>
  </si>
  <si>
    <t>Trond Kvilhaug</t>
  </si>
  <si>
    <t>Natasha-Anne Robson Moe</t>
  </si>
  <si>
    <t>Lovisa Hansen Dadadottir</t>
  </si>
  <si>
    <t>Ragnar Dreier</t>
  </si>
  <si>
    <t>Eskil Forås</t>
  </si>
  <si>
    <t>Hauk Gulbrandsen</t>
  </si>
  <si>
    <t>Sigurd Haug Korsvoll</t>
  </si>
  <si>
    <t>Rene A. Rand Djupå</t>
  </si>
  <si>
    <t>Kenneth Kaald Jørgensen</t>
  </si>
  <si>
    <t xml:space="preserve">Steffen Svebak Mastad </t>
  </si>
  <si>
    <t xml:space="preserve">Trondheim 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</si>
</sst>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"/>
    <numFmt numFmtId="165" formatCode="0.0"/>
    <numFmt numFmtId="166" formatCode="0.0;[Red]0.0"/>
    <numFmt numFmtId="167" formatCode="dd\.mm\.yyyy"/>
    <numFmt numFmtId="168" formatCode="0;[Red]0"/>
    <numFmt numFmtId="169" formatCode="General;[Red]\-General"/>
    <numFmt numFmtId="170" formatCode="0.000"/>
    <numFmt numFmtId="171" formatCode="dd/mm/yy;@"/>
  </numFmts>
  <fonts count="28" x14ac:knownFonts="1">
    <font>
      <sz val="10"/>
      <color rgb="FF000000"/>
      <name val="Open Sans"/>
      <scheme val="minor"/>
    </font>
    <font>
      <sz val="10"/>
      <color theme="1"/>
      <name val="Open Sans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8"/>
      <color theme="1"/>
      <name val="Arial Black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 Black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Open Sans"/>
    </font>
    <font>
      <b/>
      <i/>
      <sz val="10"/>
      <color theme="1"/>
      <name val="Arial"/>
      <family val="2"/>
    </font>
    <font>
      <b/>
      <sz val="12"/>
      <color rgb="FF000080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Open Sans"/>
      <scheme val="minor"/>
    </font>
    <font>
      <sz val="11"/>
      <color rgb="FF000000"/>
      <name val="Arial"/>
      <family val="2"/>
    </font>
    <font>
      <b/>
      <sz val="24"/>
      <color theme="1"/>
      <name val="Arial Black"/>
      <family val="2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Open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rgb="FF000000"/>
      </top>
      <bottom style="dotted">
        <color rgb="FF000000"/>
      </bottom>
      <diagonal/>
    </border>
  </borders>
  <cellStyleXfs count="3">
    <xf numFmtId="0" fontId="0" fillId="0" borderId="0"/>
    <xf numFmtId="0" fontId="25" fillId="0" borderId="1"/>
    <xf numFmtId="0" fontId="27" fillId="0" borderId="1"/>
  </cellStyleXfs>
  <cellXfs count="1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49" fontId="10" fillId="0" borderId="11" xfId="0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168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9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/>
    <xf numFmtId="0" fontId="8" fillId="0" borderId="17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5" fillId="0" borderId="0" xfId="0" applyFont="1"/>
    <xf numFmtId="170" fontId="15" fillId="0" borderId="0" xfId="0" applyNumberFormat="1" applyFont="1"/>
    <xf numFmtId="0" fontId="19" fillId="0" borderId="0" xfId="0" applyFont="1"/>
    <xf numFmtId="1" fontId="15" fillId="0" borderId="0" xfId="0" applyNumberFormat="1" applyFont="1"/>
    <xf numFmtId="170" fontId="20" fillId="0" borderId="0" xfId="0" applyNumberFormat="1" applyFont="1" applyAlignment="1">
      <alignment horizontal="right" vertical="center"/>
    </xf>
    <xf numFmtId="170" fontId="20" fillId="3" borderId="1" xfId="0" applyNumberFormat="1" applyFont="1" applyFill="1" applyBorder="1" applyAlignment="1">
      <alignment horizontal="right" vertical="center"/>
    </xf>
    <xf numFmtId="170" fontId="1" fillId="0" borderId="0" xfId="0" applyNumberFormat="1" applyFont="1"/>
    <xf numFmtId="171" fontId="22" fillId="0" borderId="39" xfId="0" applyNumberFormat="1" applyFont="1" applyBorder="1" applyAlignment="1">
      <alignment horizontal="center" vertical="center"/>
    </xf>
    <xf numFmtId="1" fontId="23" fillId="0" borderId="39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2" fontId="24" fillId="0" borderId="12" xfId="0" applyNumberFormat="1" applyFont="1" applyBorder="1" applyAlignment="1">
      <alignment horizontal="center" vertical="center"/>
    </xf>
    <xf numFmtId="2" fontId="24" fillId="0" borderId="12" xfId="1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>
      <alignment horizontal="left"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vertical="center"/>
    </xf>
    <xf numFmtId="1" fontId="24" fillId="0" borderId="12" xfId="0" applyNumberFormat="1" applyFont="1" applyBorder="1" applyAlignment="1">
      <alignment horizontal="center" vertical="center" wrapText="1"/>
    </xf>
    <xf numFmtId="0" fontId="26" fillId="0" borderId="42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2" fillId="0" borderId="7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12" fillId="0" borderId="6" xfId="0" applyFont="1" applyBorder="1"/>
    <xf numFmtId="165" fontId="2" fillId="0" borderId="3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 wrapText="1"/>
    </xf>
    <xf numFmtId="2" fontId="24" fillId="0" borderId="13" xfId="1" applyNumberFormat="1" applyFont="1" applyBorder="1" applyAlignment="1">
      <alignment horizontal="center" vertical="center" wrapText="1"/>
    </xf>
    <xf numFmtId="0" fontId="26" fillId="0" borderId="45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2" fillId="0" borderId="32" xfId="0" applyFont="1" applyBorder="1"/>
    <xf numFmtId="0" fontId="2" fillId="0" borderId="18" xfId="0" applyFont="1" applyBorder="1" applyAlignment="1">
      <alignment horizontal="left" vertical="center"/>
    </xf>
    <xf numFmtId="0" fontId="12" fillId="0" borderId="18" xfId="0" applyFont="1" applyBorder="1"/>
    <xf numFmtId="0" fontId="2" fillId="0" borderId="30" xfId="0" applyFont="1" applyBorder="1" applyAlignment="1">
      <alignment horizontal="left" vertical="center"/>
    </xf>
    <xf numFmtId="0" fontId="12" fillId="0" borderId="27" xfId="0" applyFont="1" applyBorder="1"/>
    <xf numFmtId="0" fontId="12" fillId="0" borderId="25" xfId="0" applyFont="1" applyBorder="1"/>
    <xf numFmtId="0" fontId="2" fillId="0" borderId="34" xfId="0" applyFont="1" applyBorder="1" applyAlignment="1">
      <alignment horizontal="left" vertical="center"/>
    </xf>
    <xf numFmtId="0" fontId="12" fillId="0" borderId="35" xfId="0" applyFont="1" applyBorder="1"/>
    <xf numFmtId="0" fontId="1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12" fillId="0" borderId="29" xfId="0" applyFont="1" applyBorder="1"/>
    <xf numFmtId="0" fontId="2" fillId="0" borderId="34" xfId="0" applyFont="1" applyBorder="1" applyAlignment="1">
      <alignment vertical="center"/>
    </xf>
    <xf numFmtId="0" fontId="12" fillId="0" borderId="37" xfId="0" applyFont="1" applyBorder="1"/>
    <xf numFmtId="0" fontId="1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4" xfId="0" applyFont="1" applyBorder="1"/>
    <xf numFmtId="0" fontId="12" fillId="0" borderId="38" xfId="0" applyFont="1" applyBorder="1"/>
    <xf numFmtId="0" fontId="8" fillId="0" borderId="15" xfId="0" applyFont="1" applyBorder="1" applyAlignment="1">
      <alignment horizontal="left" vertical="center"/>
    </xf>
    <xf numFmtId="0" fontId="12" fillId="0" borderId="16" xfId="0" applyFont="1" applyBorder="1"/>
    <xf numFmtId="0" fontId="26" fillId="0" borderId="44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2" fillId="0" borderId="22" xfId="0" applyFont="1" applyBorder="1"/>
    <xf numFmtId="0" fontId="12" fillId="0" borderId="20" xfId="0" applyFont="1" applyBorder="1"/>
    <xf numFmtId="0" fontId="2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3" xfId="2" xr:uid="{97B54573-6038-45BB-B9A6-4DF21F80A5F4}"/>
    <cellStyle name="Normal_Sheet1" xfId="1" xr:uid="{92BC316F-3B3C-4867-AD42-389397DFA82D}"/>
  </cellStyles>
  <dxfs count="20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4F02E66F-D1D4-4B56-8841-851FCBFF1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71450"/>
          <a:ext cx="847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3B71CEF6-BF41-42E5-A53E-6C97A452EA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" y="171450"/>
          <a:ext cx="847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7300271-D95F-4F7B-A3FB-F0D36874C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71450"/>
          <a:ext cx="847725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showGridLines="0" tabSelected="1" zoomScale="80" zoomScaleNormal="80" workbookViewId="0">
      <selection activeCell="H25" sqref="H25"/>
    </sheetView>
  </sheetViews>
  <sheetFormatPr defaultColWidth="14.42578125" defaultRowHeight="15" customHeight="1" x14ac:dyDescent="0.3"/>
  <cols>
    <col min="1" max="1" width="4.28515625" customWidth="1"/>
    <col min="2" max="2" width="10.140625" customWidth="1"/>
    <col min="3" max="3" width="10.85546875" customWidth="1"/>
    <col min="4" max="4" width="8.7109375" customWidth="1"/>
    <col min="5" max="5" width="10" customWidth="1"/>
    <col min="6" max="6" width="10.140625" customWidth="1"/>
    <col min="7" max="7" width="16.140625" customWidth="1"/>
    <col min="8" max="8" width="3.85546875" customWidth="1"/>
    <col min="9" max="9" width="35.28515625" customWidth="1"/>
    <col min="10" max="10" width="19.7109375" customWidth="1"/>
    <col min="11" max="13" width="6.85546875" customWidth="1"/>
    <col min="14" max="14" width="8.85546875" customWidth="1"/>
    <col min="15" max="19" width="6.85546875" customWidth="1"/>
    <col min="20" max="20" width="8" customWidth="1"/>
    <col min="21" max="21" width="11.42578125" customWidth="1"/>
    <col min="22" max="23" width="8" customWidth="1"/>
    <col min="24" max="24" width="9" customWidth="1"/>
    <col min="25" max="26" width="8" customWidth="1"/>
    <col min="27" max="27" width="4.28515625" customWidth="1"/>
    <col min="28" max="28" width="5.7109375" customWidth="1"/>
    <col min="29" max="29" width="9.7109375" hidden="1" customWidth="1"/>
    <col min="30" max="31" width="9.140625" hidden="1" customWidth="1"/>
    <col min="32" max="32" width="7.85546875" hidden="1" customWidth="1"/>
    <col min="33" max="36" width="9.140625" hidden="1" customWidth="1"/>
  </cols>
  <sheetData>
    <row r="1" spans="1:36" ht="18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0.7">
      <c r="A2" s="1"/>
      <c r="B2" s="1"/>
      <c r="C2" s="1"/>
      <c r="D2" s="1"/>
      <c r="E2" s="1"/>
      <c r="F2" s="1"/>
      <c r="G2" s="112" t="s">
        <v>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7" customHeight="1" x14ac:dyDescent="0.5">
      <c r="A3" s="1"/>
      <c r="B3" s="1"/>
      <c r="C3" s="1"/>
      <c r="D3" s="1"/>
      <c r="E3" s="7"/>
      <c r="F3" s="1"/>
      <c r="G3" s="114" t="s">
        <v>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5.4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3">
      <c r="A5" s="9"/>
      <c r="B5" s="9"/>
      <c r="C5" s="10" t="s">
        <v>4</v>
      </c>
      <c r="D5" s="115" t="s">
        <v>71</v>
      </c>
      <c r="E5" s="113"/>
      <c r="F5" s="113"/>
      <c r="G5" s="113"/>
      <c r="H5" s="113"/>
      <c r="I5" s="113"/>
      <c r="J5" s="10" t="s">
        <v>5</v>
      </c>
      <c r="K5" s="115" t="s">
        <v>54</v>
      </c>
      <c r="L5" s="113"/>
      <c r="M5" s="113"/>
      <c r="N5" s="113"/>
      <c r="O5" s="10" t="s">
        <v>6</v>
      </c>
      <c r="P5" s="115" t="s">
        <v>55</v>
      </c>
      <c r="Q5" s="113"/>
      <c r="R5" s="113"/>
      <c r="S5" s="113"/>
      <c r="T5" s="10" t="s">
        <v>7</v>
      </c>
      <c r="U5" s="12">
        <v>45451</v>
      </c>
      <c r="V5" s="11"/>
      <c r="W5" s="13"/>
      <c r="X5" s="13"/>
      <c r="Y5" s="13"/>
      <c r="Z5" s="14" t="s">
        <v>8</v>
      </c>
      <c r="AA5" s="14"/>
      <c r="AB5" s="15">
        <v>1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3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9</v>
      </c>
      <c r="AH6" s="20" t="s">
        <v>9</v>
      </c>
      <c r="AI6" s="20" t="s">
        <v>9</v>
      </c>
      <c r="AJ6" s="116" t="s">
        <v>10</v>
      </c>
    </row>
    <row r="7" spans="1:36" ht="12.75" customHeight="1" x14ac:dyDescent="0.3">
      <c r="A7" s="2"/>
      <c r="B7" s="117" t="s">
        <v>11</v>
      </c>
      <c r="C7" s="110" t="s">
        <v>12</v>
      </c>
      <c r="D7" s="110" t="s">
        <v>13</v>
      </c>
      <c r="E7" s="119" t="s">
        <v>14</v>
      </c>
      <c r="F7" s="120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2"/>
      <c r="L7" s="23" t="s">
        <v>20</v>
      </c>
      <c r="M7" s="21"/>
      <c r="N7" s="21"/>
      <c r="O7" s="24" t="s">
        <v>21</v>
      </c>
      <c r="P7" s="21"/>
      <c r="Q7" s="25" t="s">
        <v>22</v>
      </c>
      <c r="R7" s="21"/>
      <c r="S7" s="21" t="s">
        <v>23</v>
      </c>
      <c r="T7" s="26" t="s">
        <v>24</v>
      </c>
      <c r="U7" s="27" t="s">
        <v>24</v>
      </c>
      <c r="V7" s="28" t="s">
        <v>25</v>
      </c>
      <c r="W7" s="28" t="s">
        <v>26</v>
      </c>
      <c r="X7" s="28" t="s">
        <v>27</v>
      </c>
      <c r="Y7" s="29" t="s">
        <v>28</v>
      </c>
      <c r="Z7" s="30" t="s">
        <v>29</v>
      </c>
      <c r="AA7" s="31" t="s">
        <v>30</v>
      </c>
      <c r="AB7" s="26" t="s">
        <v>31</v>
      </c>
      <c r="AC7" s="5"/>
      <c r="AD7" s="2"/>
      <c r="AE7" s="2"/>
      <c r="AF7" s="2"/>
      <c r="AG7" s="32" t="s">
        <v>32</v>
      </c>
      <c r="AH7" s="32" t="s">
        <v>32</v>
      </c>
      <c r="AI7" s="32" t="s">
        <v>32</v>
      </c>
      <c r="AJ7" s="113"/>
    </row>
    <row r="8" spans="1:36" ht="12.75" customHeight="1" x14ac:dyDescent="0.3">
      <c r="A8" s="2"/>
      <c r="B8" s="118"/>
      <c r="C8" s="111"/>
      <c r="D8" s="111"/>
      <c r="E8" s="111"/>
      <c r="F8" s="111"/>
      <c r="G8" s="33" t="s">
        <v>33</v>
      </c>
      <c r="H8" s="33" t="s">
        <v>34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35</v>
      </c>
      <c r="R8" s="33"/>
      <c r="S8" s="33" t="s">
        <v>36</v>
      </c>
      <c r="T8" s="37"/>
      <c r="U8" s="38" t="s">
        <v>37</v>
      </c>
      <c r="V8" s="28" t="s">
        <v>24</v>
      </c>
      <c r="W8" s="28" t="s">
        <v>24</v>
      </c>
      <c r="X8" s="28" t="s">
        <v>24</v>
      </c>
      <c r="Y8" s="39" t="s">
        <v>38</v>
      </c>
      <c r="Z8" s="40" t="s">
        <v>39</v>
      </c>
      <c r="AA8" s="40"/>
      <c r="AB8" s="37"/>
      <c r="AC8" s="2"/>
      <c r="AD8" s="2" t="s">
        <v>40</v>
      </c>
      <c r="AE8" s="2" t="s">
        <v>41</v>
      </c>
      <c r="AF8" s="5" t="s">
        <v>37</v>
      </c>
      <c r="AG8" s="32" t="s">
        <v>42</v>
      </c>
      <c r="AH8" s="32" t="s">
        <v>43</v>
      </c>
      <c r="AI8" s="32" t="s">
        <v>44</v>
      </c>
      <c r="AJ8" s="2"/>
    </row>
    <row r="9" spans="1:36" ht="19.5" customHeight="1" x14ac:dyDescent="0.3">
      <c r="A9" s="41"/>
      <c r="B9" s="42">
        <v>1990030</v>
      </c>
      <c r="C9" s="43" t="s">
        <v>119</v>
      </c>
      <c r="D9" s="44">
        <v>49.63</v>
      </c>
      <c r="E9" s="43" t="s">
        <v>72</v>
      </c>
      <c r="F9" s="43" t="s">
        <v>73</v>
      </c>
      <c r="G9" s="95">
        <v>32971</v>
      </c>
      <c r="H9" s="96">
        <v>1</v>
      </c>
      <c r="I9" s="97" t="s">
        <v>74</v>
      </c>
      <c r="J9" s="97" t="s">
        <v>54</v>
      </c>
      <c r="K9" s="48">
        <v>27</v>
      </c>
      <c r="L9" s="48">
        <v>29</v>
      </c>
      <c r="M9" s="48">
        <v>-31</v>
      </c>
      <c r="N9" s="48">
        <v>40</v>
      </c>
      <c r="O9" s="48">
        <v>42</v>
      </c>
      <c r="P9" s="48">
        <v>44</v>
      </c>
      <c r="Q9" s="48">
        <f t="shared" ref="Q9" si="0">IF(MAX(K9:M9)&gt;0,IF(MAX(K9:M9)&lt;0,0,TRUNC(MAX(K9:M9)/1)*1),"")</f>
        <v>29</v>
      </c>
      <c r="R9" s="46">
        <f t="shared" ref="R9" si="1">IF(MAX(N9:P9)&gt;0,IF(MAX(N9:P9)&lt;0,0,TRUNC(MAX(N9:P9)/1)*1),"")</f>
        <v>44</v>
      </c>
      <c r="S9" s="46">
        <f t="shared" ref="S9" si="2">IF(Q9="","",IF(R9="","",IF(SUM(Q9:R9)=0,"",SUM(Q9:R9))))</f>
        <v>73</v>
      </c>
      <c r="T9" s="49">
        <f t="shared" ref="T9" si="3"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113.01203516091286</v>
      </c>
      <c r="U9" s="98" t="str">
        <f t="shared" ref="U9:U11" si="4">IF(AF9=1,T9*AI9,"")</f>
        <v/>
      </c>
      <c r="V9" s="50">
        <v>6.45</v>
      </c>
      <c r="W9" s="50">
        <v>8.17</v>
      </c>
      <c r="X9" s="50">
        <v>8.11</v>
      </c>
      <c r="Y9" s="49"/>
      <c r="Z9" s="99"/>
      <c r="AA9" s="49"/>
      <c r="AB9" s="99"/>
      <c r="AC9" s="52">
        <f>U5</f>
        <v>45451</v>
      </c>
      <c r="AD9" s="53" t="str">
        <f>IF(ISNUMBER(FIND("M",E9)),"m",IF(ISNUMBER(FIND("K",E9)),"k"))</f>
        <v>k</v>
      </c>
      <c r="AE9" s="54">
        <f>IF(OR(G9="",AC9=""),0,(YEAR(AC9)-YEAR(G9)))</f>
        <v>34</v>
      </c>
      <c r="AF9" s="55">
        <f>IF(AE9&gt;34,1,0)</f>
        <v>0</v>
      </c>
      <c r="AG9" s="41" t="b">
        <f>IF(AF9=1,LOOKUP(AE9,'Meltzer-Faber'!A3:A63,'Meltzer-Faber'!B3:B63))</f>
        <v>0</v>
      </c>
      <c r="AH9" s="56" t="b">
        <f>IF(AF9=1,LOOKUP(AE9,'Meltzer-Faber'!A3:A63,'Meltzer-Faber'!C3:C63))</f>
        <v>0</v>
      </c>
      <c r="AI9" s="56" t="b">
        <f>IF(AD9="m",AG9,IF(AD9="k",AH9,""))</f>
        <v>0</v>
      </c>
      <c r="AJ9" s="41">
        <f>IF(D9="","",IF(D9&gt;193.609,1,IF(D9&lt;32,10^(0.722762521*LOG10(32/193.609)^2),10^(0.722762521*LOG10(D9/193.609)^2))))</f>
        <v>1.7889660418798621</v>
      </c>
    </row>
    <row r="10" spans="1:36" ht="19.5" customHeight="1" x14ac:dyDescent="0.3">
      <c r="A10" s="41"/>
      <c r="B10" s="42"/>
      <c r="C10" s="43"/>
      <c r="D10" s="44"/>
      <c r="E10" s="44"/>
      <c r="F10" s="51"/>
      <c r="G10" s="45"/>
      <c r="H10" s="46"/>
      <c r="I10" s="47"/>
      <c r="J10" s="47"/>
      <c r="K10" s="121"/>
      <c r="L10" s="122"/>
      <c r="M10" s="123"/>
      <c r="N10" s="124"/>
      <c r="O10" s="125"/>
      <c r="P10" s="126"/>
      <c r="Q10" s="99"/>
      <c r="R10" s="99"/>
      <c r="S10" s="127">
        <f>IF(T9="","",T9*1.2)</f>
        <v>135.61444219309541</v>
      </c>
      <c r="T10" s="128"/>
      <c r="U10" s="99"/>
      <c r="V10" s="99">
        <f>IF(V9&gt;0,V9*20,"")</f>
        <v>129</v>
      </c>
      <c r="W10" s="99">
        <f>IF(W9="","",(W9*10)*AJ9)</f>
        <v>146.15852562158474</v>
      </c>
      <c r="X10" s="98">
        <f>IF(ROUNDUP(X9,1)&gt;0,IF((80+(8-ROUNDUP(X9,1))*40)&lt;0,0,80+(8-ROUNDUP(X9,1))*40),"")</f>
        <v>72.000000000000028</v>
      </c>
      <c r="Y10" s="100">
        <f>IF(SUM(V10,W10,X10)&gt;0,SUM(V10,W10,X10),"")</f>
        <v>347.15852562158477</v>
      </c>
      <c r="Z10" s="101">
        <f>IF(OR(S10="",V10="",W10="",X10=""),"",SUM(S10,V10,W10,X10))</f>
        <v>482.77296781468021</v>
      </c>
      <c r="AA10" s="106">
        <v>2</v>
      </c>
      <c r="AB10" s="101" t="str">
        <f>IF(OR(U10="",X10="",Y10="",Z10=""),"",SUM(U10,X10,Y10,Z10))</f>
        <v/>
      </c>
      <c r="AC10" s="57"/>
      <c r="AD10" s="2"/>
      <c r="AE10" s="54"/>
      <c r="AF10" s="58"/>
      <c r="AG10" s="41"/>
      <c r="AH10" s="56"/>
      <c r="AI10" s="56"/>
      <c r="AJ10" s="41"/>
    </row>
    <row r="11" spans="1:36" ht="19.5" customHeight="1" x14ac:dyDescent="0.3">
      <c r="A11" s="41"/>
      <c r="B11" s="42">
        <v>2004001</v>
      </c>
      <c r="C11" s="43" t="s">
        <v>118</v>
      </c>
      <c r="D11" s="44">
        <v>55.47</v>
      </c>
      <c r="E11" s="43" t="s">
        <v>75</v>
      </c>
      <c r="F11" s="43" t="s">
        <v>76</v>
      </c>
      <c r="G11" s="95">
        <v>38084</v>
      </c>
      <c r="H11" s="96">
        <v>2</v>
      </c>
      <c r="I11" s="97" t="s">
        <v>77</v>
      </c>
      <c r="J11" s="97" t="s">
        <v>65</v>
      </c>
      <c r="K11" s="48">
        <v>68</v>
      </c>
      <c r="L11" s="48">
        <v>70</v>
      </c>
      <c r="M11" s="48">
        <v>72</v>
      </c>
      <c r="N11" s="48">
        <v>83</v>
      </c>
      <c r="O11" s="48">
        <v>86</v>
      </c>
      <c r="P11" s="48">
        <v>88</v>
      </c>
      <c r="Q11" s="48">
        <f t="shared" ref="Q11" si="5">IF(MAX(K11:M11)&gt;0,IF(MAX(K11:M11)&lt;0,0,TRUNC(MAX(K11:M11)/1)*1),"")</f>
        <v>72</v>
      </c>
      <c r="R11" s="46">
        <f t="shared" ref="R11" si="6">IF(MAX(N11:P11)&gt;0,IF(MAX(N11:P11)&lt;0,0,TRUNC(MAX(N11:P11)/1)*1),"")</f>
        <v>88</v>
      </c>
      <c r="S11" s="46">
        <f t="shared" ref="S11" si="7">IF(Q11="","",IF(R11="","",IF(SUM(Q11:R11)=0,"",SUM(Q11:R11))))</f>
        <v>160</v>
      </c>
      <c r="T11" s="49">
        <f t="shared" ref="T11" si="8"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228.25124464523071</v>
      </c>
      <c r="U11" s="98" t="str">
        <f t="shared" si="4"/>
        <v/>
      </c>
      <c r="V11" s="50">
        <v>7.44</v>
      </c>
      <c r="W11" s="50">
        <v>10.58</v>
      </c>
      <c r="X11" s="50">
        <v>7.26</v>
      </c>
      <c r="Y11" s="49"/>
      <c r="Z11" s="99"/>
      <c r="AA11" s="49"/>
      <c r="AB11" s="99"/>
      <c r="AC11" s="57">
        <f>U5</f>
        <v>45451</v>
      </c>
      <c r="AD11" s="53" t="str">
        <f>IF(ISNUMBER(FIND("M",E11)),"m",IF(ISNUMBER(FIND("K",E11)),"k"))</f>
        <v>k</v>
      </c>
      <c r="AE11" s="54">
        <f>IF(OR(G11="",AC11=""),0,(YEAR(AC11)-YEAR(G11)))</f>
        <v>20</v>
      </c>
      <c r="AF11" s="55">
        <f>IF(AE11&gt;34,1,0)</f>
        <v>0</v>
      </c>
      <c r="AG11" s="41" t="b">
        <f>IF(AF11=1,LOOKUP(AE11,'Meltzer-Faber'!A3:A63,'Meltzer-Faber'!B3:B63))</f>
        <v>0</v>
      </c>
      <c r="AH11" s="56" t="b">
        <f>IF(AF11=1,LOOKUP(AE11,'Meltzer-Faber'!A3:A63,'Meltzer-Faber'!C3:C63))</f>
        <v>0</v>
      </c>
      <c r="AI11" s="56" t="b">
        <f>IF(AD11="m",AG11,IF(AD11="k",AH11,""))</f>
        <v>0</v>
      </c>
      <c r="AJ11" s="41">
        <f>IF(D11="","",IF(D11&gt;193.609,1,IF(D11&lt;32,10^(0.722762521*LOG10(32/193.609)^2),10^(0.722762521*LOG10(D11/193.609)^2))))</f>
        <v>1.6330584154170398</v>
      </c>
    </row>
    <row r="12" spans="1:36" ht="19.5" customHeight="1" x14ac:dyDescent="0.3">
      <c r="A12" s="41"/>
      <c r="B12" s="42"/>
      <c r="C12" s="43"/>
      <c r="D12" s="44"/>
      <c r="E12" s="44"/>
      <c r="F12" s="51"/>
      <c r="G12" s="45"/>
      <c r="H12" s="46"/>
      <c r="I12" s="47"/>
      <c r="J12" s="47"/>
      <c r="K12" s="121"/>
      <c r="L12" s="122"/>
      <c r="M12" s="123"/>
      <c r="N12" s="124"/>
      <c r="O12" s="125"/>
      <c r="P12" s="126"/>
      <c r="Q12" s="99"/>
      <c r="R12" s="99"/>
      <c r="S12" s="127">
        <f>IF(T11="","",T11*1.2)</f>
        <v>273.90149357427686</v>
      </c>
      <c r="T12" s="128"/>
      <c r="U12" s="99"/>
      <c r="V12" s="99">
        <f t="shared" ref="V12" si="9">IF(V11&gt;0,V11*20,"")</f>
        <v>148.80000000000001</v>
      </c>
      <c r="W12" s="99">
        <f t="shared" ref="W12" si="10">IF(W11="","",(W11*10)*AJ11)</f>
        <v>172.77758035112279</v>
      </c>
      <c r="X12" s="98">
        <f t="shared" ref="X12" si="11">IF(ROUNDUP(X11,1)&gt;0,IF((80+(8-ROUNDUP(X11,1))*40)&lt;0,0,80+(8-ROUNDUP(X11,1))*40),"")</f>
        <v>108</v>
      </c>
      <c r="Y12" s="100">
        <f t="shared" ref="Y12" si="12">IF(SUM(V12,W12,X12)&gt;0,SUM(V12,W12,X12),"")</f>
        <v>429.57758035112283</v>
      </c>
      <c r="Z12" s="101">
        <f t="shared" ref="Z12" si="13">IF(OR(S12="",V12="",W12="",X12=""),"",SUM(S12,V12,W12,X12))</f>
        <v>703.47907392539969</v>
      </c>
      <c r="AA12" s="106">
        <v>1</v>
      </c>
      <c r="AB12" s="101"/>
      <c r="AC12" s="57"/>
      <c r="AD12" s="2"/>
      <c r="AE12" s="54"/>
      <c r="AF12" s="55"/>
      <c r="AG12" s="41"/>
      <c r="AH12" s="56"/>
      <c r="AI12" s="56"/>
      <c r="AJ12" s="41"/>
    </row>
    <row r="13" spans="1:36" ht="19.5" customHeight="1" x14ac:dyDescent="0.3">
      <c r="A13" s="41"/>
      <c r="B13" s="42">
        <v>1992002</v>
      </c>
      <c r="C13" s="43" t="s">
        <v>118</v>
      </c>
      <c r="D13" s="44">
        <v>55.39</v>
      </c>
      <c r="E13" s="43" t="s">
        <v>72</v>
      </c>
      <c r="F13" s="43" t="s">
        <v>73</v>
      </c>
      <c r="G13" s="95">
        <v>33830</v>
      </c>
      <c r="H13" s="96">
        <v>3</v>
      </c>
      <c r="I13" s="97" t="s">
        <v>127</v>
      </c>
      <c r="J13" s="97" t="s">
        <v>63</v>
      </c>
      <c r="K13" s="48">
        <v>82</v>
      </c>
      <c r="L13" s="48">
        <v>-84</v>
      </c>
      <c r="M13" s="48">
        <v>-84</v>
      </c>
      <c r="N13" s="48">
        <v>-103</v>
      </c>
      <c r="O13" s="48">
        <v>103</v>
      </c>
      <c r="P13" s="48">
        <v>106</v>
      </c>
      <c r="Q13" s="48">
        <f t="shared" ref="Q13" si="14">IF(MAX(K13:M13)&gt;0,IF(MAX(K13:M13)&lt;0,0,TRUNC(MAX(K13:M13)/1)*1),"")</f>
        <v>82</v>
      </c>
      <c r="R13" s="46">
        <f t="shared" ref="R13" si="15">IF(MAX(N13:P13)&gt;0,IF(MAX(N13:P13)&lt;0,0,TRUNC(MAX(N13:P13)/1)*1),"")</f>
        <v>106</v>
      </c>
      <c r="S13" s="46">
        <f t="shared" ref="S13" si="16">IF(Q13="","",IF(R13="","",IF(SUM(Q13:R13)=0,"",SUM(Q13:R13))))</f>
        <v>188</v>
      </c>
      <c r="T13" s="49">
        <f t="shared" ref="T13" si="17"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268.46530587440793</v>
      </c>
      <c r="U13" s="98" t="str">
        <f t="shared" ref="U13" si="18">IF(AF13=1,T13*AI13,"")</f>
        <v/>
      </c>
      <c r="V13" s="50"/>
      <c r="W13" s="50"/>
      <c r="X13" s="50"/>
      <c r="Y13" s="49"/>
      <c r="Z13" s="99"/>
      <c r="AA13" s="49"/>
      <c r="AB13" s="99"/>
      <c r="AC13" s="57">
        <f>U5</f>
        <v>45451</v>
      </c>
      <c r="AD13" s="53" t="str">
        <f>IF(ISNUMBER(FIND("M",E13)),"m",IF(ISNUMBER(FIND("K",E13)),"k"))</f>
        <v>k</v>
      </c>
      <c r="AE13" s="54">
        <f>IF(OR(G13="",AC13=""),0,(YEAR(AC13)-YEAR(G13)))</f>
        <v>32</v>
      </c>
      <c r="AF13" s="55">
        <f>IF(AE13&gt;34,1,0)</f>
        <v>0</v>
      </c>
      <c r="AG13" s="41" t="b">
        <f>IF(AF13=1,LOOKUP(AE13,'Meltzer-Faber'!A3:A63,'Meltzer-Faber'!B3:B63))</f>
        <v>0</v>
      </c>
      <c r="AH13" s="56" t="b">
        <f>IF(AF13=1,LOOKUP(AE13,'Meltzer-Faber'!A3:A63,'Meltzer-Faber'!C3:C63))</f>
        <v>0</v>
      </c>
      <c r="AI13" s="56" t="b">
        <f>IF(AD13="m",AG13,IF(AD13="k",AH13,""))</f>
        <v>0</v>
      </c>
      <c r="AJ13" s="41">
        <f>IF(D13="","",IF(D13&gt;193.609,1,IF(D13&lt;32,10^(0.722762521*LOG10(32/193.609)^2),10^(0.722762521*LOG10(D13/193.609)^2))))</f>
        <v>1.6349100829608418</v>
      </c>
    </row>
    <row r="14" spans="1:36" ht="19.5" customHeight="1" x14ac:dyDescent="0.3">
      <c r="A14" s="41"/>
      <c r="B14" s="42"/>
      <c r="C14" s="43"/>
      <c r="D14" s="44"/>
      <c r="E14" s="44"/>
      <c r="F14" s="51"/>
      <c r="G14" s="45"/>
      <c r="H14" s="46"/>
      <c r="I14" s="47"/>
      <c r="J14" s="47"/>
      <c r="K14" s="121"/>
      <c r="L14" s="122"/>
      <c r="M14" s="123"/>
      <c r="N14" s="124"/>
      <c r="O14" s="125"/>
      <c r="P14" s="126"/>
      <c r="Q14" s="99"/>
      <c r="R14" s="99"/>
      <c r="S14" s="127">
        <f>IF(T13="","",T13*1.2)</f>
        <v>322.1583670492895</v>
      </c>
      <c r="T14" s="128"/>
      <c r="U14" s="99"/>
      <c r="V14" s="99" t="str">
        <f t="shared" ref="V14" si="19">IF(V13&gt;0,V13*20,"")</f>
        <v/>
      </c>
      <c r="W14" s="99" t="str">
        <f t="shared" ref="W14" si="20">IF(W13="","",(W13*10)*AJ13)</f>
        <v/>
      </c>
      <c r="X14" s="98" t="str">
        <f t="shared" ref="X14" si="21">IF(ROUNDUP(X13,1)&gt;0,IF((80+(8-ROUNDUP(X13,1))*40)&lt;0,0,80+(8-ROUNDUP(X13,1))*40),"")</f>
        <v/>
      </c>
      <c r="Y14" s="100" t="str">
        <f t="shared" ref="Y14" si="22">IF(SUM(V14,W14,X14)&gt;0,SUM(V14,W14,X14),"")</f>
        <v/>
      </c>
      <c r="Z14" s="101" t="str">
        <f t="shared" ref="Z14" si="23">IF(OR(S14="",V14="",W14="",X14=""),"",SUM(S14,V14,W14,X14))</f>
        <v/>
      </c>
      <c r="AA14" s="106"/>
      <c r="AB14" s="101"/>
      <c r="AC14" s="57"/>
      <c r="AD14" s="2"/>
      <c r="AE14" s="54"/>
      <c r="AF14" s="55"/>
      <c r="AG14" s="41"/>
      <c r="AH14" s="56"/>
      <c r="AI14" s="56"/>
      <c r="AJ14" s="41"/>
    </row>
    <row r="15" spans="1:36" ht="19.5" customHeight="1" x14ac:dyDescent="0.3">
      <c r="A15" s="41"/>
      <c r="B15" s="42">
        <v>2003020</v>
      </c>
      <c r="C15" s="43" t="s">
        <v>120</v>
      </c>
      <c r="D15" s="44">
        <v>69.89</v>
      </c>
      <c r="E15" s="43" t="s">
        <v>72</v>
      </c>
      <c r="F15" s="43" t="s">
        <v>76</v>
      </c>
      <c r="G15" s="95">
        <v>37782</v>
      </c>
      <c r="H15" s="96">
        <v>4</v>
      </c>
      <c r="I15" s="97" t="s">
        <v>78</v>
      </c>
      <c r="J15" s="97" t="s">
        <v>63</v>
      </c>
      <c r="K15" s="48">
        <v>37</v>
      </c>
      <c r="L15" s="48">
        <v>39</v>
      </c>
      <c r="M15" s="48">
        <v>42</v>
      </c>
      <c r="N15" s="48">
        <v>57</v>
      </c>
      <c r="O15" s="48">
        <v>-61</v>
      </c>
      <c r="P15" s="48">
        <v>61</v>
      </c>
      <c r="Q15" s="48">
        <f t="shared" ref="Q15" si="24">IF(MAX(K15:M15)&gt;0,IF(MAX(K15:M15)&lt;0,0,TRUNC(MAX(K15:M15)/1)*1),"")</f>
        <v>42</v>
      </c>
      <c r="R15" s="46">
        <f t="shared" ref="R15" si="25">IF(MAX(N15:P15)&gt;0,IF(MAX(N15:P15)&lt;0,0,TRUNC(MAX(N15:P15)/1)*1),"")</f>
        <v>61</v>
      </c>
      <c r="S15" s="46">
        <f t="shared" ref="S15" si="26">IF(Q15="","",IF(R15="","",IF(SUM(Q15:R15)=0,"",SUM(Q15:R15))))</f>
        <v>103</v>
      </c>
      <c r="T15" s="49">
        <f t="shared" ref="T15" si="27"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127.38390330187134</v>
      </c>
      <c r="U15" s="98" t="str">
        <f t="shared" ref="U15" si="28">IF(AF15=1,T15*AI15,"")</f>
        <v/>
      </c>
      <c r="V15" s="50">
        <v>5.95</v>
      </c>
      <c r="W15" s="50">
        <v>8.11</v>
      </c>
      <c r="X15" s="50">
        <v>7.84</v>
      </c>
      <c r="Y15" s="49"/>
      <c r="Z15" s="99"/>
      <c r="AA15" s="49"/>
      <c r="AB15" s="99"/>
      <c r="AC15" s="57">
        <f>U5</f>
        <v>45451</v>
      </c>
      <c r="AD15" s="53" t="str">
        <f>IF(ISNUMBER(FIND("M",E15)),"m",IF(ISNUMBER(FIND("K",E15)),"k"))</f>
        <v>k</v>
      </c>
      <c r="AE15" s="54">
        <f>IF(OR(G15="",AC15=""),0,(YEAR(AC15)-YEAR(G15)))</f>
        <v>21</v>
      </c>
      <c r="AF15" s="55">
        <f>IF(AE15&gt;34,1,0)</f>
        <v>0</v>
      </c>
      <c r="AG15" s="41" t="b">
        <f>IF(AF15=1,LOOKUP(AE15,'Meltzer-Faber'!A3:A63,'Meltzer-Faber'!B3:B63))</f>
        <v>0</v>
      </c>
      <c r="AH15" s="56" t="b">
        <f>IF(AF15=1,LOOKUP(AE15,'Meltzer-Faber'!A3:A63,'Meltzer-Faber'!C3:C63))</f>
        <v>0</v>
      </c>
      <c r="AI15" s="56" t="b">
        <f>IF(AD15="m",AG15,IF(AD15="k",AH15,""))</f>
        <v>0</v>
      </c>
      <c r="AJ15" s="41">
        <f>IF(D15="","",IF(D15&gt;193.609,1,IF(D15&lt;32,10^(0.722762521*LOG10(32/193.609)^2),10^(0.722762521*LOG10(D15/193.609)^2))))</f>
        <v>1.3852499274431571</v>
      </c>
    </row>
    <row r="16" spans="1:36" ht="19.5" customHeight="1" x14ac:dyDescent="0.3">
      <c r="A16" s="41"/>
      <c r="B16" s="42"/>
      <c r="C16" s="43"/>
      <c r="D16" s="44"/>
      <c r="E16" s="44"/>
      <c r="F16" s="51"/>
      <c r="G16" s="45"/>
      <c r="H16" s="46"/>
      <c r="I16" s="47"/>
      <c r="J16" s="47"/>
      <c r="K16" s="121"/>
      <c r="L16" s="122"/>
      <c r="M16" s="123"/>
      <c r="N16" s="124"/>
      <c r="O16" s="125"/>
      <c r="P16" s="126"/>
      <c r="Q16" s="99"/>
      <c r="R16" s="99"/>
      <c r="S16" s="127">
        <f>IF(T15="","",T15*1.2)</f>
        <v>152.86068396224562</v>
      </c>
      <c r="T16" s="128"/>
      <c r="U16" s="99"/>
      <c r="V16" s="99">
        <f t="shared" ref="V16" si="29">IF(V15&gt;0,V15*20,"")</f>
        <v>119</v>
      </c>
      <c r="W16" s="99">
        <f t="shared" ref="W16" si="30">IF(W15="","",(W15*10)*AJ15)</f>
        <v>112.34376911564003</v>
      </c>
      <c r="X16" s="98">
        <f t="shared" ref="X16" si="31">IF(ROUNDUP(X15,1)&gt;0,IF((80+(8-ROUNDUP(X15,1))*40)&lt;0,0,80+(8-ROUNDUP(X15,1))*40),"")</f>
        <v>84.000000000000028</v>
      </c>
      <c r="Y16" s="100">
        <f t="shared" ref="Y16" si="32">IF(SUM(V16,W16,X16)&gt;0,SUM(V16,W16,X16),"")</f>
        <v>315.34376911564004</v>
      </c>
      <c r="Z16" s="101">
        <f t="shared" ref="Z16" si="33">IF(OR(S16="",V16="",W16="",X16=""),"",SUM(S16,V16,W16,X16))</f>
        <v>468.20445307788566</v>
      </c>
      <c r="AA16" s="106">
        <v>3</v>
      </c>
      <c r="AB16" s="101"/>
      <c r="AC16" s="57"/>
      <c r="AD16" s="2"/>
      <c r="AE16" s="54"/>
      <c r="AF16" s="55"/>
      <c r="AG16" s="41"/>
      <c r="AH16" s="56"/>
      <c r="AI16" s="56"/>
      <c r="AJ16" s="41"/>
    </row>
    <row r="17" spans="1:36" ht="19.5" customHeight="1" x14ac:dyDescent="0.3">
      <c r="A17" s="41"/>
      <c r="B17" s="42">
        <v>1999001</v>
      </c>
      <c r="C17" s="43" t="s">
        <v>120</v>
      </c>
      <c r="D17" s="44">
        <v>70.73</v>
      </c>
      <c r="E17" s="43" t="s">
        <v>72</v>
      </c>
      <c r="F17" s="43" t="s">
        <v>73</v>
      </c>
      <c r="G17" s="95">
        <v>36430</v>
      </c>
      <c r="H17" s="96">
        <v>5</v>
      </c>
      <c r="I17" s="97" t="s">
        <v>79</v>
      </c>
      <c r="J17" s="97" t="s">
        <v>54</v>
      </c>
      <c r="K17" s="48">
        <v>62</v>
      </c>
      <c r="L17" s="48">
        <v>66</v>
      </c>
      <c r="M17" s="48">
        <v>70</v>
      </c>
      <c r="N17" s="48">
        <v>72</v>
      </c>
      <c r="O17" s="48">
        <v>-76</v>
      </c>
      <c r="P17" s="48" t="s">
        <v>130</v>
      </c>
      <c r="Q17" s="48">
        <f t="shared" ref="Q17" si="34">IF(MAX(K17:M17)&gt;0,IF(MAX(K17:M17)&lt;0,0,TRUNC(MAX(K17:M17)/1)*1),"")</f>
        <v>70</v>
      </c>
      <c r="R17" s="46">
        <f t="shared" ref="R17" si="35">IF(MAX(N17:P17)&gt;0,IF(MAX(N17:P17)&lt;0,0,TRUNC(MAX(N17:P17)/1)*1),"")</f>
        <v>72</v>
      </c>
      <c r="S17" s="46">
        <f t="shared" ref="S17" si="36">IF(Q17="","",IF(R17="","",IF(SUM(Q17:R17)=0,"",SUM(Q17:R17))))</f>
        <v>142</v>
      </c>
      <c r="T17" s="49">
        <f t="shared" ref="T17" si="37"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174.49795469500978</v>
      </c>
      <c r="U17" s="98" t="str">
        <f t="shared" ref="U17" si="38">IF(AF17=1,T17*AI17,"")</f>
        <v/>
      </c>
      <c r="V17" s="50">
        <v>6.62</v>
      </c>
      <c r="W17" s="50">
        <v>9.2899999999999991</v>
      </c>
      <c r="X17" s="50">
        <v>7.86</v>
      </c>
      <c r="Y17" s="49"/>
      <c r="Z17" s="99"/>
      <c r="AA17" s="49"/>
      <c r="AB17" s="99"/>
      <c r="AC17" s="57">
        <f>U5</f>
        <v>45451</v>
      </c>
      <c r="AD17" s="53" t="str">
        <f>IF(ISNUMBER(FIND("M",E17)),"m",IF(ISNUMBER(FIND("K",E17)),"k"))</f>
        <v>k</v>
      </c>
      <c r="AE17" s="54">
        <f>IF(OR(G17="",AC17=""),0,(YEAR(AC17)-YEAR(G17)))</f>
        <v>25</v>
      </c>
      <c r="AF17" s="55">
        <f>IF(AE17&gt;34,1,0)</f>
        <v>0</v>
      </c>
      <c r="AG17" s="41" t="b">
        <f>IF(AF17=1,LOOKUP(AE17,'Meltzer-Faber'!A3:A63,'Meltzer-Faber'!B3:B63))</f>
        <v>0</v>
      </c>
      <c r="AH17" s="56" t="b">
        <f>IF(AF17=1,LOOKUP(AE17,'Meltzer-Faber'!A3:A63,'Meltzer-Faber'!C3:C63))</f>
        <v>0</v>
      </c>
      <c r="AI17" s="56" t="b">
        <f>IF(AD17="m",AG17,IF(AD17="k",AH17,""))</f>
        <v>0</v>
      </c>
      <c r="AJ17" s="41">
        <f>IF(D17="","",IF(D17&gt;193.609,1,IF(D17&lt;32,10^(0.722762521*LOG10(32/193.609)^2),10^(0.722762521*LOG10(D17/193.609)^2))))</f>
        <v>1.3747655570476696</v>
      </c>
    </row>
    <row r="18" spans="1:36" ht="19.5" customHeight="1" x14ac:dyDescent="0.3">
      <c r="A18" s="41"/>
      <c r="B18" s="42"/>
      <c r="C18" s="43"/>
      <c r="D18" s="44"/>
      <c r="E18" s="44"/>
      <c r="F18" s="51"/>
      <c r="G18" s="45"/>
      <c r="H18" s="46"/>
      <c r="I18" s="47"/>
      <c r="J18" s="47"/>
      <c r="K18" s="121"/>
      <c r="L18" s="122"/>
      <c r="M18" s="123"/>
      <c r="N18" s="124"/>
      <c r="O18" s="125"/>
      <c r="P18" s="126"/>
      <c r="Q18" s="99"/>
      <c r="R18" s="99"/>
      <c r="S18" s="127">
        <f>IF(T17="","",T17*1.2)</f>
        <v>209.39754563401172</v>
      </c>
      <c r="T18" s="128"/>
      <c r="U18" s="99"/>
      <c r="V18" s="99">
        <f t="shared" ref="V18" si="39">IF(V17&gt;0,V17*20,"")</f>
        <v>132.4</v>
      </c>
      <c r="W18" s="99">
        <f t="shared" ref="W18" si="40">IF(W17="","",(W17*10)*AJ17)</f>
        <v>127.71572024972849</v>
      </c>
      <c r="X18" s="98">
        <f t="shared" ref="X18" si="41">IF(ROUNDUP(X17,1)&gt;0,IF((80+(8-ROUNDUP(X17,1))*40)&lt;0,0,80+(8-ROUNDUP(X17,1))*40),"")</f>
        <v>84.000000000000028</v>
      </c>
      <c r="Y18" s="100">
        <f t="shared" ref="Y18" si="42">IF(SUM(V18,W18,X18)&gt;0,SUM(V18,W18,X18),"")</f>
        <v>344.1157202497285</v>
      </c>
      <c r="Z18" s="101">
        <f t="shared" ref="Z18" si="43">IF(OR(S18="",V18="",W18="",X18=""),"",SUM(S18,V18,W18,X18))</f>
        <v>553.51326588374025</v>
      </c>
      <c r="AA18" s="106">
        <v>1</v>
      </c>
      <c r="AB18" s="101"/>
      <c r="AC18" s="57"/>
      <c r="AD18" s="2"/>
      <c r="AE18" s="54"/>
      <c r="AF18" s="55"/>
      <c r="AG18" s="41"/>
      <c r="AH18" s="56"/>
      <c r="AI18" s="56"/>
      <c r="AJ18" s="41"/>
    </row>
    <row r="19" spans="1:36" ht="19.5" customHeight="1" x14ac:dyDescent="0.3">
      <c r="A19" s="41"/>
      <c r="B19" s="42">
        <v>2004002</v>
      </c>
      <c r="C19" s="43" t="s">
        <v>117</v>
      </c>
      <c r="D19" s="44">
        <v>76.53</v>
      </c>
      <c r="E19" s="43" t="s">
        <v>75</v>
      </c>
      <c r="F19" s="43" t="s">
        <v>76</v>
      </c>
      <c r="G19" s="95">
        <v>38072</v>
      </c>
      <c r="H19" s="96">
        <v>6</v>
      </c>
      <c r="I19" s="97" t="s">
        <v>80</v>
      </c>
      <c r="J19" s="97" t="s">
        <v>54</v>
      </c>
      <c r="K19" s="48">
        <v>57</v>
      </c>
      <c r="L19" s="48">
        <v>60</v>
      </c>
      <c r="M19" s="48">
        <v>-63</v>
      </c>
      <c r="N19" s="48">
        <v>67</v>
      </c>
      <c r="O19" s="48">
        <v>70</v>
      </c>
      <c r="P19" s="48">
        <v>72</v>
      </c>
      <c r="Q19" s="48">
        <f t="shared" ref="Q19" si="44">IF(MAX(K19:M19)&gt;0,IF(MAX(K19:M19)&lt;0,0,TRUNC(MAX(K19:M19)/1)*1),"")</f>
        <v>60</v>
      </c>
      <c r="R19" s="46">
        <f t="shared" ref="R19" si="45">IF(MAX(N19:P19)&gt;0,IF(MAX(N19:P19)&lt;0,0,TRUNC(MAX(N19:P19)/1)*1),"")</f>
        <v>72</v>
      </c>
      <c r="S19" s="46">
        <f t="shared" ref="S19" si="46">IF(Q19="","",IF(R19="","",IF(SUM(Q19:R19)=0,"",SUM(Q19:R19))))</f>
        <v>132</v>
      </c>
      <c r="T19" s="49">
        <f t="shared" ref="T19" si="47"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155.89404684111034</v>
      </c>
      <c r="U19" s="98" t="str">
        <f t="shared" ref="U19" si="48">IF(AF19=1,T19*AI19,"")</f>
        <v/>
      </c>
      <c r="V19" s="50">
        <v>6.28</v>
      </c>
      <c r="W19" s="50">
        <v>9.42</v>
      </c>
      <c r="X19" s="50">
        <v>7.94</v>
      </c>
      <c r="Y19" s="49"/>
      <c r="Z19" s="99"/>
      <c r="AA19" s="49"/>
      <c r="AB19" s="99"/>
      <c r="AC19" s="57">
        <f>U5</f>
        <v>45451</v>
      </c>
      <c r="AD19" s="53" t="str">
        <f>IF(ISNUMBER(FIND("M",E19)),"m",IF(ISNUMBER(FIND("K",E19)),"k"))</f>
        <v>k</v>
      </c>
      <c r="AE19" s="54">
        <f>IF(OR(G19="",AC19=""),0,(YEAR(AC19)-YEAR(G19)))</f>
        <v>20</v>
      </c>
      <c r="AF19" s="55">
        <f>IF(AE19&gt;34,1,0)</f>
        <v>0</v>
      </c>
      <c r="AG19" s="41" t="b">
        <f>IF(AF19=1,LOOKUP(AE19,'Meltzer-Faber'!A3:A63,'Meltzer-Faber'!B3:B63))</f>
        <v>0</v>
      </c>
      <c r="AH19" s="56" t="b">
        <f>IF(AF19=1,LOOKUP(AE19,'Meltzer-Faber'!A3:A63,'Meltzer-Faber'!C3:C63))</f>
        <v>0</v>
      </c>
      <c r="AI19" s="56" t="b">
        <f>IF(AD19="m",AG19,IF(AD19="k",AH19,""))</f>
        <v>0</v>
      </c>
      <c r="AJ19" s="41">
        <f>IF(D19="","",IF(D19&gt;193.609,1,IF(D19&lt;32,10^(0.722762521*LOG10(32/193.609)^2),10^(0.722762521*LOG10(D19/193.609)^2))))</f>
        <v>1.3105023501107897</v>
      </c>
    </row>
    <row r="20" spans="1:36" ht="19.5" customHeight="1" x14ac:dyDescent="0.3">
      <c r="A20" s="41"/>
      <c r="B20" s="42"/>
      <c r="C20" s="43"/>
      <c r="D20" s="44"/>
      <c r="E20" s="44"/>
      <c r="F20" s="51"/>
      <c r="G20" s="45"/>
      <c r="H20" s="46"/>
      <c r="I20" s="47"/>
      <c r="J20" s="47"/>
      <c r="K20" s="121"/>
      <c r="L20" s="122"/>
      <c r="M20" s="123"/>
      <c r="N20" s="124"/>
      <c r="O20" s="125"/>
      <c r="P20" s="126"/>
      <c r="Q20" s="99"/>
      <c r="R20" s="99"/>
      <c r="S20" s="127">
        <f>IF(T19="","",T19*1.2)</f>
        <v>187.0728562093324</v>
      </c>
      <c r="T20" s="128"/>
      <c r="U20" s="99"/>
      <c r="V20" s="99">
        <f t="shared" ref="V20" si="49">IF(V19&gt;0,V19*20,"")</f>
        <v>125.60000000000001</v>
      </c>
      <c r="W20" s="99">
        <f t="shared" ref="W20" si="50">IF(W19="","",(W19*10)*AJ19)</f>
        <v>123.4493213804364</v>
      </c>
      <c r="X20" s="98">
        <f t="shared" ref="X20" si="51">IF(ROUNDUP(X19,1)&gt;0,IF((80+(8-ROUNDUP(X19,1))*40)&lt;0,0,80+(8-ROUNDUP(X19,1))*40),"")</f>
        <v>80</v>
      </c>
      <c r="Y20" s="100">
        <f t="shared" ref="Y20" si="52">IF(SUM(V20,W20,X20)&gt;0,SUM(V20,W20,X20),"")</f>
        <v>329.04932138043642</v>
      </c>
      <c r="Z20" s="101">
        <f t="shared" ref="Z20" si="53">IF(OR(S20="",V20="",W20="",X20=""),"",SUM(S20,V20,W20,X20))</f>
        <v>516.12217758976885</v>
      </c>
      <c r="AA20" s="106">
        <v>2</v>
      </c>
      <c r="AB20" s="101"/>
      <c r="AC20" s="57"/>
      <c r="AD20" s="2"/>
      <c r="AE20" s="54"/>
      <c r="AF20" s="55"/>
      <c r="AG20" s="41"/>
      <c r="AH20" s="56"/>
      <c r="AI20" s="56"/>
      <c r="AJ20" s="41"/>
    </row>
    <row r="21" spans="1:36" ht="19.5" customHeight="1" x14ac:dyDescent="0.3">
      <c r="A21" s="41"/>
      <c r="B21" s="42">
        <v>1994033</v>
      </c>
      <c r="C21" s="43" t="s">
        <v>117</v>
      </c>
      <c r="D21" s="44">
        <v>79.14</v>
      </c>
      <c r="E21" s="43" t="s">
        <v>72</v>
      </c>
      <c r="F21" s="43" t="s">
        <v>73</v>
      </c>
      <c r="G21" s="95">
        <v>34676</v>
      </c>
      <c r="H21" s="96">
        <v>7</v>
      </c>
      <c r="I21" s="97" t="s">
        <v>146</v>
      </c>
      <c r="J21" s="97" t="s">
        <v>54</v>
      </c>
      <c r="K21" s="48">
        <v>35</v>
      </c>
      <c r="L21" s="48">
        <v>38</v>
      </c>
      <c r="M21" s="48">
        <v>-40</v>
      </c>
      <c r="N21" s="48">
        <v>45</v>
      </c>
      <c r="O21" s="48">
        <v>48</v>
      </c>
      <c r="P21" s="48">
        <v>51</v>
      </c>
      <c r="Q21" s="48">
        <f t="shared" ref="Q21" si="54">IF(MAX(K21:M21)&gt;0,IF(MAX(K21:M21)&lt;0,0,TRUNC(MAX(K21:M21)/1)*1),"")</f>
        <v>38</v>
      </c>
      <c r="R21" s="46">
        <f t="shared" ref="R21" si="55">IF(MAX(N21:P21)&gt;0,IF(MAX(N21:P21)&lt;0,0,TRUNC(MAX(N21:P21)/1)*1),"")</f>
        <v>51</v>
      </c>
      <c r="S21" s="46">
        <f t="shared" ref="S21" si="56">IF(Q21="","",IF(R21="","",IF(SUM(Q21:R21)=0,"",SUM(Q21:R21))))</f>
        <v>89</v>
      </c>
      <c r="T21" s="49">
        <f t="shared" ref="T21" si="57"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103.4823740862802</v>
      </c>
      <c r="U21" s="98" t="str">
        <f>IF(AF21=1,T21*AI21,"")</f>
        <v/>
      </c>
      <c r="V21" s="50">
        <v>5.68</v>
      </c>
      <c r="W21" s="50">
        <v>5.84</v>
      </c>
      <c r="X21" s="50">
        <v>8.6999999999999993</v>
      </c>
      <c r="Y21" s="49"/>
      <c r="Z21" s="99"/>
      <c r="AA21" s="49"/>
      <c r="AB21" s="99"/>
      <c r="AC21" s="57">
        <f>U5</f>
        <v>45451</v>
      </c>
      <c r="AD21" s="53" t="str">
        <f>IF(ISNUMBER(FIND("M",E21)),"m",IF(ISNUMBER(FIND("K",E21)),"k"))</f>
        <v>k</v>
      </c>
      <c r="AE21" s="54">
        <f>IF(OR(G21="",AC21=""),0,(YEAR(AC21)-YEAR(G21)))</f>
        <v>30</v>
      </c>
      <c r="AF21" s="55">
        <f>IF(AE21&gt;34,1,0)</f>
        <v>0</v>
      </c>
      <c r="AG21" s="41" t="b">
        <f>IF(AF21=1,LOOKUP(AE21,'Meltzer-Faber'!A3:A63,'Meltzer-Faber'!B3:B63))</f>
        <v>0</v>
      </c>
      <c r="AH21" s="56" t="b">
        <f>IF(AF21=1,LOOKUP(AE21,'Meltzer-Faber'!A3:A63,'Meltzer-Faber'!C3:C63))</f>
        <v>0</v>
      </c>
      <c r="AI21" s="56" t="b">
        <f>IF(AD21="m",AG21,IF(AD21="k",AH21,""))</f>
        <v>0</v>
      </c>
      <c r="AJ21" s="41">
        <f>IF(D21="","",IF(D21&gt;193.609,1,IF(D21&lt;32,10^(0.722762521*LOG10(32/193.609)^2),10^(0.722762521*LOG10(D21/193.609)^2))))</f>
        <v>1.2855966693984413</v>
      </c>
    </row>
    <row r="22" spans="1:36" ht="19.5" customHeight="1" x14ac:dyDescent="0.3">
      <c r="A22" s="41"/>
      <c r="B22" s="42"/>
      <c r="C22" s="43"/>
      <c r="D22" s="44"/>
      <c r="E22" s="44"/>
      <c r="F22" s="51"/>
      <c r="G22" s="45"/>
      <c r="H22" s="46"/>
      <c r="I22" s="47"/>
      <c r="J22" s="47"/>
      <c r="K22" s="121"/>
      <c r="L22" s="122"/>
      <c r="M22" s="123"/>
      <c r="N22" s="124"/>
      <c r="O22" s="125"/>
      <c r="P22" s="126"/>
      <c r="Q22" s="99"/>
      <c r="R22" s="99"/>
      <c r="S22" s="127">
        <f>IF(T21="","",T21*1.2)</f>
        <v>124.17884890353623</v>
      </c>
      <c r="T22" s="128"/>
      <c r="U22" s="99"/>
      <c r="V22" s="99">
        <f t="shared" ref="V22:V24" si="58">IF(V21&gt;0,V21*20,"")</f>
        <v>113.6</v>
      </c>
      <c r="W22" s="99">
        <f t="shared" ref="W22" si="59">IF(W21="","",(W21*10)*AJ21)</f>
        <v>75.078845492868965</v>
      </c>
      <c r="X22" s="98">
        <f t="shared" ref="X22:X24" si="60">IF(ROUNDUP(X21,1)&gt;0,IF((80+(8-ROUNDUP(X21,1))*40)&lt;0,0,80+(8-ROUNDUP(X21,1))*40),"")</f>
        <v>52.000000000000028</v>
      </c>
      <c r="Y22" s="100">
        <f t="shared" ref="Y22" si="61">IF(SUM(V22,W22,X22)&gt;0,SUM(V22,W22,X22),"")</f>
        <v>240.67884549286899</v>
      </c>
      <c r="Z22" s="101">
        <f t="shared" ref="Z22" si="62">IF(OR(S22="",V22="",W22="",X22=""),"",SUM(S22,V22,W22,X22))</f>
        <v>364.85769439640524</v>
      </c>
      <c r="AA22" s="106">
        <v>4</v>
      </c>
      <c r="AB22" s="101"/>
      <c r="AC22" s="57"/>
      <c r="AD22" s="2"/>
      <c r="AE22" s="54"/>
      <c r="AF22" s="55"/>
      <c r="AG22" s="41"/>
      <c r="AH22" s="56"/>
      <c r="AI22" s="56"/>
      <c r="AJ22" s="41"/>
    </row>
    <row r="23" spans="1:36" ht="19.5" customHeight="1" x14ac:dyDescent="0.3">
      <c r="A23" s="41"/>
      <c r="B23" s="42">
        <v>1994032</v>
      </c>
      <c r="C23" s="43" t="s">
        <v>121</v>
      </c>
      <c r="D23" s="44">
        <v>85.07</v>
      </c>
      <c r="E23" s="43" t="s">
        <v>72</v>
      </c>
      <c r="F23" s="43" t="s">
        <v>73</v>
      </c>
      <c r="G23" s="95">
        <v>34487</v>
      </c>
      <c r="H23" s="96">
        <v>8</v>
      </c>
      <c r="I23" s="97" t="s">
        <v>147</v>
      </c>
      <c r="J23" s="97" t="s">
        <v>54</v>
      </c>
      <c r="K23" s="48">
        <v>34</v>
      </c>
      <c r="L23" s="48">
        <v>36</v>
      </c>
      <c r="M23" s="48">
        <v>38</v>
      </c>
      <c r="N23" s="48">
        <v>50</v>
      </c>
      <c r="O23" s="48">
        <v>53</v>
      </c>
      <c r="P23" s="48">
        <v>-55</v>
      </c>
      <c r="Q23" s="48">
        <f t="shared" ref="Q23" si="63">IF(MAX(K23:M23)&gt;0,IF(MAX(K23:M23)&lt;0,0,TRUNC(MAX(K23:M23)/1)*1),"")</f>
        <v>38</v>
      </c>
      <c r="R23" s="46">
        <f t="shared" ref="R23" si="64">IF(MAX(N23:P23)&gt;0,IF(MAX(N23:P23)&lt;0,0,TRUNC(MAX(N23:P23)/1)*1),"")</f>
        <v>53</v>
      </c>
      <c r="S23" s="46">
        <f t="shared" ref="S23" si="65">IF(Q23="","",IF(R23="","",IF(SUM(Q23:R23)=0,"",SUM(Q23:R23))))</f>
        <v>91</v>
      </c>
      <c r="T23" s="49">
        <f t="shared" ref="T23" si="66"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102.57603189520862</v>
      </c>
      <c r="U23" s="98"/>
      <c r="V23" s="50">
        <v>5.99</v>
      </c>
      <c r="W23" s="50">
        <v>10.65</v>
      </c>
      <c r="X23" s="50">
        <v>8</v>
      </c>
      <c r="Y23" s="49"/>
      <c r="Z23" s="99"/>
      <c r="AA23" s="49"/>
      <c r="AB23" s="99"/>
      <c r="AC23" s="57">
        <f>U5</f>
        <v>45451</v>
      </c>
      <c r="AD23" s="53" t="str">
        <f>IF(ISNUMBER(FIND("M",E23)),"m",IF(ISNUMBER(FIND("K",E23)),"k"))</f>
        <v>k</v>
      </c>
      <c r="AE23" s="59">
        <f>IF(OR(G23="",AC23=""),0,(YEAR(AC23)-YEAR(G23)))</f>
        <v>30</v>
      </c>
      <c r="AF23" s="55">
        <f>IF(AE23&gt;34,1,0)</f>
        <v>0</v>
      </c>
      <c r="AG23" s="41" t="b">
        <f>IF(AF23=1,LOOKUP(AE23,'Meltzer-Faber'!A3:A63,'Meltzer-Faber'!B3:B63))</f>
        <v>0</v>
      </c>
      <c r="AH23" s="56" t="b">
        <f>IF(AF23=1,LOOKUP(AE23,'Meltzer-Faber'!A3:A63,'Meltzer-Faber'!C3:C63))</f>
        <v>0</v>
      </c>
      <c r="AI23" s="56" t="b">
        <f>IF(AD23="m",AG23,IF(AD23="k",AH23,""))</f>
        <v>0</v>
      </c>
      <c r="AJ23" s="41">
        <f>IF(D23="","",IF(D23&gt;193.609,1,IF(D23&lt;32,10^(0.722762521*LOG10(32/193.609)^2),10^(0.722762521*LOG10(D23/193.609)^2))))</f>
        <v>1.2364948864741703</v>
      </c>
    </row>
    <row r="24" spans="1:36" ht="19.5" customHeight="1" x14ac:dyDescent="0.3">
      <c r="A24" s="41"/>
      <c r="B24" s="42"/>
      <c r="C24" s="43"/>
      <c r="D24" s="44"/>
      <c r="E24" s="44"/>
      <c r="F24" s="51"/>
      <c r="G24" s="45"/>
      <c r="H24" s="46"/>
      <c r="I24" s="47"/>
      <c r="J24" s="47"/>
      <c r="K24" s="121"/>
      <c r="L24" s="122"/>
      <c r="M24" s="123"/>
      <c r="N24" s="124"/>
      <c r="O24" s="125"/>
      <c r="P24" s="126"/>
      <c r="Q24" s="99"/>
      <c r="R24" s="99"/>
      <c r="S24" s="127">
        <f>IF(T23="","",T23*1.2)</f>
        <v>123.09123827425033</v>
      </c>
      <c r="T24" s="128"/>
      <c r="U24" s="99"/>
      <c r="V24" s="99">
        <f t="shared" si="58"/>
        <v>119.80000000000001</v>
      </c>
      <c r="W24" s="99">
        <f t="shared" ref="W24" si="67">IF(W23="","",(W23*10)*AJ23)</f>
        <v>131.68670540949913</v>
      </c>
      <c r="X24" s="98">
        <f t="shared" si="60"/>
        <v>80</v>
      </c>
      <c r="Y24" s="100">
        <f t="shared" ref="Y24" si="68">IF(SUM(V24,W24,X24)&gt;0,SUM(V24,W24,X24),"")</f>
        <v>331.48670540949911</v>
      </c>
      <c r="Z24" s="101">
        <f t="shared" ref="Z24" si="69">IF(OR(S24="",V24="",W24="",X24=""),"",SUM(S24,V24,W24,X24))</f>
        <v>454.57794368374948</v>
      </c>
      <c r="AA24" s="106">
        <v>3</v>
      </c>
      <c r="AB24" s="101"/>
      <c r="AC24" s="57"/>
      <c r="AD24" s="2"/>
      <c r="AE24" s="54"/>
      <c r="AF24" s="55"/>
      <c r="AG24" s="41"/>
      <c r="AH24" s="56"/>
      <c r="AI24" s="56"/>
      <c r="AJ24" s="41"/>
    </row>
    <row r="25" spans="1:36" ht="19.5" customHeight="1" x14ac:dyDescent="0.3">
      <c r="A25" s="41"/>
      <c r="B25" s="42"/>
      <c r="C25" s="43"/>
      <c r="D25" s="44"/>
      <c r="E25" s="43"/>
      <c r="F25" s="43"/>
      <c r="G25" s="95"/>
      <c r="H25" s="96"/>
      <c r="I25" s="97"/>
      <c r="J25" s="97"/>
      <c r="K25" s="48"/>
      <c r="L25" s="48"/>
      <c r="M25" s="48"/>
      <c r="N25" s="48"/>
      <c r="O25" s="48"/>
      <c r="P25" s="48"/>
      <c r="Q25" s="48" t="str">
        <f t="shared" ref="Q25" si="70">IF(MAX(K25:M25)&gt;0,IF(MAX(K25:M25)&lt;0,0,TRUNC(MAX(K25:M25)/1)*1),"")</f>
        <v/>
      </c>
      <c r="R25" s="46" t="str">
        <f t="shared" ref="R25" si="71">IF(MAX(N25:P25)&gt;0,IF(MAX(N25:P25)&lt;0,0,TRUNC(MAX(N25:P25)/1)*1),"")</f>
        <v/>
      </c>
      <c r="S25" s="46" t="str">
        <f t="shared" ref="S25" si="72">IF(Q25="","",IF(R25="","",IF(SUM(Q25:R25)=0,"",SUM(Q25:R25))))</f>
        <v/>
      </c>
      <c r="T25" s="49" t="str">
        <f t="shared" ref="T25" si="73"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/>
      </c>
      <c r="U25" s="98"/>
      <c r="V25" s="50"/>
      <c r="W25" s="50"/>
      <c r="X25" s="50"/>
      <c r="Y25" s="49"/>
      <c r="Z25" s="99"/>
      <c r="AA25" s="49"/>
      <c r="AB25" s="99"/>
      <c r="AC25" s="57">
        <f>U5</f>
        <v>45451</v>
      </c>
      <c r="AD25" s="53" t="b">
        <f>IF(ISNUMBER(FIND("M",E25)),"m",IF(ISNUMBER(FIND("K",E25)),"k"))</f>
        <v>0</v>
      </c>
      <c r="AE25" s="59">
        <f>IF(OR(G25="",AC25=""),0,(YEAR(AC25)-YEAR(G25)))</f>
        <v>0</v>
      </c>
      <c r="AF25" s="55">
        <f>IF(AE25&gt;34,1,0)</f>
        <v>0</v>
      </c>
      <c r="AG25" s="41" t="b">
        <f>IF(AF25=1,LOOKUP(AE25,'Meltzer-Faber'!A5:A65,'Meltzer-Faber'!B5:B65))</f>
        <v>0</v>
      </c>
      <c r="AH25" s="56" t="b">
        <f>IF(AF25=1,LOOKUP(AE25,'Meltzer-Faber'!A5:A65,'Meltzer-Faber'!C5:C65))</f>
        <v>0</v>
      </c>
      <c r="AI25" s="56" t="str">
        <f>IF(AD25="m",AG25,IF(AD25="k",AH25,""))</f>
        <v/>
      </c>
      <c r="AJ25" s="41" t="str">
        <f>IF(D25="","",IF(D25&gt;193.609,1,IF(D25&lt;32,10^(0.722762521*LOG10(32/193.609)^2),10^(0.722762521*LOG10(D25/193.609)^2))))</f>
        <v/>
      </c>
    </row>
    <row r="26" spans="1:36" ht="19.5" customHeight="1" x14ac:dyDescent="0.3">
      <c r="A26" s="41"/>
      <c r="B26" s="42"/>
      <c r="C26" s="43"/>
      <c r="D26" s="44"/>
      <c r="E26" s="44"/>
      <c r="F26" s="51"/>
      <c r="G26" s="45"/>
      <c r="H26" s="46"/>
      <c r="I26" s="47"/>
      <c r="J26" s="47"/>
      <c r="K26" s="121"/>
      <c r="L26" s="122"/>
      <c r="M26" s="123"/>
      <c r="N26" s="124"/>
      <c r="O26" s="125"/>
      <c r="P26" s="126"/>
      <c r="Q26" s="99"/>
      <c r="R26" s="99"/>
      <c r="S26" s="127" t="str">
        <f>IF(T25="","",T25*1.2)</f>
        <v/>
      </c>
      <c r="T26" s="128"/>
      <c r="U26" s="99"/>
      <c r="V26" s="99"/>
      <c r="W26" s="99"/>
      <c r="X26" s="98"/>
      <c r="Y26" s="100"/>
      <c r="Z26" s="101"/>
      <c r="AA26" s="106"/>
      <c r="AB26" s="101"/>
      <c r="AC26" s="57"/>
      <c r="AD26" s="2"/>
      <c r="AE26" s="54"/>
      <c r="AF26" s="55"/>
      <c r="AG26" s="41"/>
      <c r="AH26" s="56"/>
      <c r="AI26" s="56"/>
      <c r="AJ26" s="41"/>
    </row>
    <row r="27" spans="1:36" ht="19.5" customHeight="1" x14ac:dyDescent="0.3">
      <c r="A27" s="41"/>
      <c r="B27" s="42"/>
      <c r="C27" s="43"/>
      <c r="D27" s="44"/>
      <c r="E27" s="43"/>
      <c r="F27" s="43"/>
      <c r="G27" s="95"/>
      <c r="H27" s="96"/>
      <c r="I27" s="97"/>
      <c r="J27" s="97"/>
      <c r="K27" s="48"/>
      <c r="L27" s="48"/>
      <c r="M27" s="48"/>
      <c r="N27" s="48"/>
      <c r="O27" s="48"/>
      <c r="P27" s="48"/>
      <c r="Q27" s="48" t="str">
        <f t="shared" ref="Q27" si="74">IF(MAX(K27:M27)&gt;0,IF(MAX(K27:M27)&lt;0,0,TRUNC(MAX(K27:M27)/1)*1),"")</f>
        <v/>
      </c>
      <c r="R27" s="46" t="str">
        <f t="shared" ref="R27" si="75">IF(MAX(N27:P27)&gt;0,IF(MAX(N27:P27)&lt;0,0,TRUNC(MAX(N27:P27)/1)*1),"")</f>
        <v/>
      </c>
      <c r="S27" s="46" t="str">
        <f t="shared" ref="S27" si="76">IF(Q27="","",IF(R27="","",IF(SUM(Q27:R27)=0,"",SUM(Q27:R27))))</f>
        <v/>
      </c>
      <c r="T27" s="49" t="str">
        <f t="shared" ref="T27" si="77"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98"/>
      <c r="V27" s="50"/>
      <c r="W27" s="50"/>
      <c r="X27" s="50"/>
      <c r="Y27" s="49"/>
      <c r="Z27" s="99"/>
      <c r="AA27" s="49"/>
      <c r="AB27" s="99"/>
      <c r="AC27" s="57">
        <f>U5</f>
        <v>45451</v>
      </c>
      <c r="AD27" s="53" t="b">
        <f>IF(ISNUMBER(FIND("M",E27)),"m",IF(ISNUMBER(FIND("K",E27)),"k"))</f>
        <v>0</v>
      </c>
      <c r="AE27" s="59">
        <f>IF(OR(G27="",AC27=""),0,(YEAR(AC27)-YEAR(G27)))</f>
        <v>0</v>
      </c>
      <c r="AF27" s="55">
        <f>IF(AE27&gt;34,1,0)</f>
        <v>0</v>
      </c>
      <c r="AG27" s="41" t="b">
        <f>IF(AF27=1,LOOKUP(AE27,'Meltzer-Faber'!A7:A67,'Meltzer-Faber'!B7:B67))</f>
        <v>0</v>
      </c>
      <c r="AH27" s="56" t="b">
        <f>IF(AF27=1,LOOKUP(AE27,'Meltzer-Faber'!A7:A67,'Meltzer-Faber'!C7:C67))</f>
        <v>0</v>
      </c>
      <c r="AI27" s="56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3">
      <c r="A28" s="41"/>
      <c r="B28" s="42"/>
      <c r="C28" s="43"/>
      <c r="D28" s="44"/>
      <c r="E28" s="44"/>
      <c r="F28" s="51"/>
      <c r="G28" s="45"/>
      <c r="H28" s="46"/>
      <c r="I28" s="47"/>
      <c r="J28" s="47"/>
      <c r="K28" s="121"/>
      <c r="L28" s="122"/>
      <c r="M28" s="123"/>
      <c r="N28" s="124"/>
      <c r="O28" s="125"/>
      <c r="P28" s="126"/>
      <c r="Q28" s="99"/>
      <c r="R28" s="99"/>
      <c r="S28" s="127" t="str">
        <f>IF(T27="","",T27*1.2)</f>
        <v/>
      </c>
      <c r="T28" s="128"/>
      <c r="U28" s="99"/>
      <c r="V28" s="99"/>
      <c r="W28" s="99"/>
      <c r="X28" s="98"/>
      <c r="Y28" s="100"/>
      <c r="Z28" s="101"/>
      <c r="AA28" s="106"/>
      <c r="AB28" s="101"/>
      <c r="AC28" s="57"/>
      <c r="AD28" s="2"/>
      <c r="AE28" s="54"/>
      <c r="AF28" s="55"/>
      <c r="AG28" s="41"/>
      <c r="AH28" s="56"/>
      <c r="AI28" s="56"/>
      <c r="AJ28" s="41"/>
    </row>
    <row r="29" spans="1:36" ht="19.5" customHeight="1" x14ac:dyDescent="0.3">
      <c r="A29" s="41"/>
      <c r="B29" s="42"/>
      <c r="C29" s="43"/>
      <c r="D29" s="44"/>
      <c r="E29" s="43"/>
      <c r="F29" s="43"/>
      <c r="G29" s="95"/>
      <c r="H29" s="96"/>
      <c r="I29" s="97"/>
      <c r="J29" s="97"/>
      <c r="K29" s="48"/>
      <c r="L29" s="48"/>
      <c r="M29" s="48"/>
      <c r="N29" s="48"/>
      <c r="O29" s="48"/>
      <c r="P29" s="48"/>
      <c r="Q29" s="48" t="str">
        <f t="shared" ref="Q29" si="78">IF(MAX(K29:M29)&gt;0,IF(MAX(K29:M29)&lt;0,0,TRUNC(MAX(K29:M29)/1)*1),"")</f>
        <v/>
      </c>
      <c r="R29" s="46" t="str">
        <f t="shared" ref="R29" si="79">IF(MAX(N29:P29)&gt;0,IF(MAX(N29:P29)&lt;0,0,TRUNC(MAX(N29:P29)/1)*1),"")</f>
        <v/>
      </c>
      <c r="S29" s="46" t="str">
        <f t="shared" ref="S29" si="80">IF(Q29="","",IF(R29="","",IF(SUM(Q29:R29)=0,"",SUM(Q29:R29))))</f>
        <v/>
      </c>
      <c r="T29" s="49" t="str">
        <f t="shared" ref="T29" si="81"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98"/>
      <c r="V29" s="50"/>
      <c r="W29" s="50"/>
      <c r="X29" s="50"/>
      <c r="Y29" s="49"/>
      <c r="Z29" s="99"/>
      <c r="AA29" s="49"/>
      <c r="AB29" s="99"/>
      <c r="AC29" s="57">
        <f>U5</f>
        <v>45451</v>
      </c>
      <c r="AD29" s="53" t="b">
        <f>IF(ISNUMBER(FIND("M",E29)),"m",IF(ISNUMBER(FIND("K",E29)),"k"))</f>
        <v>0</v>
      </c>
      <c r="AE29" s="59">
        <f>IF(OR(G29="",AC29=""),0,(YEAR(AC29)-YEAR(G29)))</f>
        <v>0</v>
      </c>
      <c r="AF29" s="55">
        <f>IF(AE29&gt;34,1,0)</f>
        <v>0</v>
      </c>
      <c r="AG29" s="41" t="b">
        <f>IF(AF29=1,LOOKUP(AE29,'Meltzer-Faber'!A9:A69,'Meltzer-Faber'!B9:B69))</f>
        <v>0</v>
      </c>
      <c r="AH29" s="56" t="b">
        <f>IF(AF29=1,LOOKUP(AE29,'Meltzer-Faber'!A9:A69,'Meltzer-Faber'!C9:C69))</f>
        <v>0</v>
      </c>
      <c r="AI29" s="56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3">
      <c r="A30" s="41"/>
      <c r="B30" s="42"/>
      <c r="C30" s="43"/>
      <c r="D30" s="44"/>
      <c r="E30" s="44"/>
      <c r="F30" s="51"/>
      <c r="G30" s="45"/>
      <c r="H30" s="46"/>
      <c r="I30" s="47"/>
      <c r="J30" s="47"/>
      <c r="K30" s="121"/>
      <c r="L30" s="122"/>
      <c r="M30" s="123"/>
      <c r="N30" s="124"/>
      <c r="O30" s="125"/>
      <c r="P30" s="126"/>
      <c r="Q30" s="99"/>
      <c r="R30" s="99"/>
      <c r="S30" s="127" t="str">
        <f>IF(T29="","",T29*1.2)</f>
        <v/>
      </c>
      <c r="T30" s="128"/>
      <c r="U30" s="99"/>
      <c r="V30" s="99"/>
      <c r="W30" s="99"/>
      <c r="X30" s="98"/>
      <c r="Y30" s="100"/>
      <c r="Z30" s="101"/>
      <c r="AA30" s="106"/>
      <c r="AB30" s="101"/>
      <c r="AC30" s="57"/>
      <c r="AD30" s="2"/>
      <c r="AE30" s="54"/>
      <c r="AF30" s="55"/>
      <c r="AG30" s="41"/>
      <c r="AH30" s="56"/>
      <c r="AI30" s="56"/>
      <c r="AJ30" s="41"/>
    </row>
    <row r="31" spans="1:36" ht="19.5" customHeight="1" x14ac:dyDescent="0.3">
      <c r="A31" s="41"/>
      <c r="B31" s="42"/>
      <c r="C31" s="43"/>
      <c r="D31" s="44"/>
      <c r="E31" s="43"/>
      <c r="F31" s="43"/>
      <c r="G31" s="95"/>
      <c r="H31" s="96"/>
      <c r="I31" s="97"/>
      <c r="J31" s="97"/>
      <c r="K31" s="48"/>
      <c r="L31" s="48"/>
      <c r="M31" s="48"/>
      <c r="N31" s="48"/>
      <c r="O31" s="48"/>
      <c r="P31" s="48"/>
      <c r="Q31" s="48" t="str">
        <f t="shared" ref="Q31" si="82">IF(MAX(K31:M31)&gt;0,IF(MAX(K31:M31)&lt;0,0,TRUNC(MAX(K31:M31)/1)*1),"")</f>
        <v/>
      </c>
      <c r="R31" s="46" t="str">
        <f t="shared" ref="R31" si="83">IF(MAX(N31:P31)&gt;0,IF(MAX(N31:P31)&lt;0,0,TRUNC(MAX(N31:P31)/1)*1),"")</f>
        <v/>
      </c>
      <c r="S31" s="46" t="str">
        <f t="shared" ref="S31" si="84">IF(Q31="","",IF(R31="","",IF(SUM(Q31:R31)=0,"",SUM(Q31:R31))))</f>
        <v/>
      </c>
      <c r="T31" s="49" t="str">
        <f t="shared" ref="T31" si="85"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98"/>
      <c r="V31" s="50"/>
      <c r="W31" s="50"/>
      <c r="X31" s="50"/>
      <c r="Y31" s="49"/>
      <c r="Z31" s="99"/>
      <c r="AA31" s="49"/>
      <c r="AB31" s="99"/>
      <c r="AC31" s="57">
        <f>U5</f>
        <v>45451</v>
      </c>
      <c r="AD31" s="53" t="b">
        <f>IF(ISNUMBER(FIND("M",E31)),"m",IF(ISNUMBER(FIND("K",E31)),"k"))</f>
        <v>0</v>
      </c>
      <c r="AE31" s="59">
        <f>IF(OR(G31="",AC31=""),0,(YEAR(AC31)-YEAR(G31)))</f>
        <v>0</v>
      </c>
      <c r="AF31" s="55">
        <f>IF(AE31&gt;34,1,0)</f>
        <v>0</v>
      </c>
      <c r="AG31" s="41" t="b">
        <f>IF(AF31=1,LOOKUP(AE31,'Meltzer-Faber'!A11:A71,'Meltzer-Faber'!B11:B71))</f>
        <v>0</v>
      </c>
      <c r="AH31" s="56" t="b">
        <f>IF(AF31=1,LOOKUP(AE31,'Meltzer-Faber'!A11:A71,'Meltzer-Faber'!C11:C71))</f>
        <v>0</v>
      </c>
      <c r="AI31" s="56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3">
      <c r="A32" s="41"/>
      <c r="B32" s="42"/>
      <c r="C32" s="43"/>
      <c r="D32" s="44"/>
      <c r="E32" s="44"/>
      <c r="F32" s="51"/>
      <c r="G32" s="45"/>
      <c r="H32" s="46"/>
      <c r="I32" s="47"/>
      <c r="J32" s="47"/>
      <c r="K32" s="121"/>
      <c r="L32" s="122"/>
      <c r="M32" s="123"/>
      <c r="N32" s="124"/>
      <c r="O32" s="125"/>
      <c r="P32" s="126"/>
      <c r="Q32" s="99"/>
      <c r="R32" s="99"/>
      <c r="S32" s="127" t="str">
        <f>IF(T31="","",T31*1.2)</f>
        <v/>
      </c>
      <c r="T32" s="128"/>
      <c r="U32" s="99"/>
      <c r="V32" s="99"/>
      <c r="W32" s="99"/>
      <c r="X32" s="98"/>
      <c r="Y32" s="100"/>
      <c r="Z32" s="101"/>
      <c r="AA32" s="106"/>
      <c r="AB32" s="101"/>
      <c r="AC32" s="57"/>
      <c r="AD32" s="2"/>
      <c r="AE32" s="54"/>
      <c r="AF32" s="55"/>
      <c r="AG32" s="41"/>
      <c r="AH32" s="56"/>
      <c r="AI32" s="56"/>
      <c r="AJ32" s="41"/>
    </row>
    <row r="33" spans="1:36" ht="18.75" customHeight="1" x14ac:dyDescent="0.3">
      <c r="A33" s="60"/>
      <c r="B33" s="60"/>
      <c r="C33" s="60"/>
      <c r="D33" s="61"/>
      <c r="E33" s="62"/>
      <c r="F33" s="62"/>
      <c r="G33" s="62"/>
      <c r="H33" s="63"/>
      <c r="I33" s="60"/>
      <c r="J33" s="60"/>
      <c r="K33" s="64"/>
      <c r="L33" s="65"/>
      <c r="M33" s="64"/>
      <c r="N33" s="64" t="s">
        <v>45</v>
      </c>
      <c r="O33" s="64"/>
      <c r="P33" s="64"/>
      <c r="Q33" s="62"/>
      <c r="R33" s="62"/>
      <c r="S33" s="62"/>
      <c r="T33" s="66"/>
      <c r="U33" s="66"/>
      <c r="V33" s="66"/>
      <c r="W33" s="66"/>
      <c r="X33" s="66"/>
      <c r="Y33" s="66"/>
      <c r="Z33" s="66"/>
      <c r="AA33" s="66"/>
      <c r="AB33" s="66"/>
      <c r="AC33" s="2"/>
      <c r="AD33" s="67"/>
      <c r="AE33" s="68">
        <f>(YEAR(AC33)-YEAR(G33))</f>
        <v>0</v>
      </c>
      <c r="AF33" s="55">
        <f>IF(AE35&gt;34,1,0)</f>
        <v>0</v>
      </c>
      <c r="AG33" s="60"/>
      <c r="AH33" s="63"/>
      <c r="AI33" s="63"/>
      <c r="AJ33" s="60"/>
    </row>
    <row r="34" spans="1:36" ht="21" customHeight="1" x14ac:dyDescent="0.3">
      <c r="A34" s="60"/>
      <c r="B34" s="60"/>
      <c r="C34" s="60"/>
      <c r="D34" s="61"/>
      <c r="E34" s="62"/>
      <c r="F34" s="62"/>
      <c r="G34" s="62"/>
      <c r="H34" s="63"/>
      <c r="I34" s="60"/>
      <c r="J34" s="60"/>
      <c r="K34" s="64"/>
      <c r="L34" s="65"/>
      <c r="M34" s="64"/>
      <c r="N34" s="64"/>
      <c r="O34" s="64"/>
      <c r="P34" s="64"/>
      <c r="Q34" s="62"/>
      <c r="R34" s="62"/>
      <c r="S34" s="62"/>
      <c r="T34" s="66"/>
      <c r="U34" s="66"/>
      <c r="V34" s="66"/>
      <c r="W34" s="66"/>
      <c r="X34" s="66"/>
      <c r="Y34" s="66"/>
      <c r="Z34" s="66"/>
      <c r="AA34" s="66"/>
      <c r="AB34" s="66"/>
      <c r="AC34" s="2"/>
      <c r="AD34" s="67"/>
      <c r="AE34" s="68"/>
      <c r="AF34" s="55"/>
      <c r="AG34" s="60"/>
      <c r="AH34" s="63"/>
      <c r="AI34" s="63"/>
      <c r="AJ34" s="60"/>
    </row>
    <row r="35" spans="1:36" ht="22.5" customHeight="1" x14ac:dyDescent="0.3">
      <c r="A35" s="4"/>
      <c r="B35" s="152" t="s">
        <v>46</v>
      </c>
      <c r="C35" s="153"/>
      <c r="D35" s="69" t="s">
        <v>11</v>
      </c>
      <c r="E35" s="152" t="s">
        <v>18</v>
      </c>
      <c r="F35" s="134"/>
      <c r="G35" s="134"/>
      <c r="H35" s="153"/>
      <c r="I35" s="70" t="s">
        <v>47</v>
      </c>
      <c r="J35" s="71"/>
      <c r="K35" s="152" t="s">
        <v>46</v>
      </c>
      <c r="L35" s="134"/>
      <c r="M35" s="153"/>
      <c r="N35" s="72" t="s">
        <v>11</v>
      </c>
      <c r="O35" s="162" t="s">
        <v>18</v>
      </c>
      <c r="P35" s="134"/>
      <c r="Q35" s="134"/>
      <c r="R35" s="153"/>
      <c r="S35" s="162" t="s">
        <v>47</v>
      </c>
      <c r="T35" s="153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73"/>
      <c r="AI35" s="73"/>
      <c r="AJ35" s="4"/>
    </row>
    <row r="36" spans="1:36" ht="19.5" customHeight="1" x14ac:dyDescent="0.3">
      <c r="A36" s="9"/>
      <c r="B36" s="154" t="s">
        <v>66</v>
      </c>
      <c r="C36" s="155"/>
      <c r="D36" s="102">
        <v>1973008</v>
      </c>
      <c r="E36" s="146" t="s">
        <v>128</v>
      </c>
      <c r="F36" s="136"/>
      <c r="G36" s="136"/>
      <c r="H36" s="137"/>
      <c r="I36" s="103" t="s">
        <v>54</v>
      </c>
      <c r="J36" s="18"/>
      <c r="K36" s="154"/>
      <c r="L36" s="155"/>
      <c r="M36" s="155"/>
      <c r="N36" s="109"/>
      <c r="O36" s="156"/>
      <c r="P36" s="157"/>
      <c r="Q36" s="157"/>
      <c r="R36" s="158"/>
      <c r="S36" s="156"/>
      <c r="T36" s="15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3">
      <c r="A37" s="9"/>
      <c r="B37" s="129" t="s">
        <v>67</v>
      </c>
      <c r="C37" s="130"/>
      <c r="D37" s="104">
        <v>2000025</v>
      </c>
      <c r="E37" s="146" t="s">
        <v>94</v>
      </c>
      <c r="F37" s="136"/>
      <c r="G37" s="136"/>
      <c r="H37" s="137"/>
      <c r="I37" s="105" t="s">
        <v>65</v>
      </c>
      <c r="J37" s="18"/>
      <c r="K37" s="129"/>
      <c r="L37" s="130"/>
      <c r="M37" s="130"/>
      <c r="N37" s="104"/>
      <c r="O37" s="141"/>
      <c r="P37" s="136"/>
      <c r="Q37" s="136"/>
      <c r="R37" s="137"/>
      <c r="S37" s="160"/>
      <c r="T37" s="161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3">
      <c r="A38" s="9"/>
      <c r="B38" s="129" t="s">
        <v>67</v>
      </c>
      <c r="C38" s="130"/>
      <c r="D38" s="104">
        <v>1965001</v>
      </c>
      <c r="E38" s="146" t="s">
        <v>129</v>
      </c>
      <c r="F38" s="136"/>
      <c r="G38" s="136"/>
      <c r="H38" s="137"/>
      <c r="I38" s="105" t="s">
        <v>63</v>
      </c>
      <c r="J38" s="18"/>
      <c r="K38" s="129"/>
      <c r="L38" s="130"/>
      <c r="M38" s="130"/>
      <c r="N38" s="104"/>
      <c r="O38" s="141"/>
      <c r="P38" s="136"/>
      <c r="Q38" s="136"/>
      <c r="R38" s="137"/>
      <c r="S38" s="160"/>
      <c r="T38" s="161"/>
      <c r="U38" s="9"/>
      <c r="V38" s="9" t="s">
        <v>48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3">
      <c r="A39" s="9"/>
      <c r="B39" s="129" t="s">
        <v>67</v>
      </c>
      <c r="C39" s="130"/>
      <c r="D39" s="74">
        <v>1956002</v>
      </c>
      <c r="E39" s="146" t="s">
        <v>131</v>
      </c>
      <c r="F39" s="136"/>
      <c r="G39" s="136"/>
      <c r="H39" s="137"/>
      <c r="I39" s="75" t="s">
        <v>54</v>
      </c>
      <c r="J39" s="18"/>
      <c r="K39" s="129"/>
      <c r="L39" s="130"/>
      <c r="M39" s="130"/>
      <c r="N39" s="76"/>
      <c r="O39" s="141"/>
      <c r="P39" s="136"/>
      <c r="Q39" s="136"/>
      <c r="R39" s="137"/>
      <c r="S39" s="141"/>
      <c r="T39" s="142"/>
      <c r="U39" s="9"/>
      <c r="V39" s="9"/>
      <c r="W39" s="9"/>
      <c r="X39" s="9"/>
      <c r="Y39" s="9"/>
      <c r="Z39" s="9"/>
      <c r="AA39" s="9"/>
      <c r="AB39" s="9"/>
      <c r="AC39" s="9"/>
      <c r="AD39" s="9" t="s">
        <v>45</v>
      </c>
      <c r="AE39" s="9"/>
      <c r="AF39" s="9"/>
      <c r="AG39" s="9"/>
      <c r="AH39" s="16"/>
      <c r="AI39" s="16"/>
      <c r="AJ39" s="9"/>
    </row>
    <row r="40" spans="1:36" ht="19.5" customHeight="1" x14ac:dyDescent="0.3">
      <c r="A40" s="9"/>
      <c r="B40" s="129" t="s">
        <v>132</v>
      </c>
      <c r="C40" s="130"/>
      <c r="D40" s="74">
        <v>1973001</v>
      </c>
      <c r="E40" s="146" t="s">
        <v>133</v>
      </c>
      <c r="F40" s="136"/>
      <c r="G40" s="136"/>
      <c r="H40" s="137"/>
      <c r="I40" s="75" t="s">
        <v>65</v>
      </c>
      <c r="J40" s="18"/>
      <c r="K40" s="129"/>
      <c r="L40" s="130"/>
      <c r="M40" s="130"/>
      <c r="N40" s="76"/>
      <c r="O40" s="141"/>
      <c r="P40" s="136"/>
      <c r="Q40" s="136"/>
      <c r="R40" s="137"/>
      <c r="S40" s="141"/>
      <c r="T40" s="142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3">
      <c r="A41" s="4"/>
      <c r="B41" s="129" t="s">
        <v>69</v>
      </c>
      <c r="C41" s="130"/>
      <c r="D41" s="74">
        <v>1973008</v>
      </c>
      <c r="E41" s="135" t="s">
        <v>128</v>
      </c>
      <c r="F41" s="136"/>
      <c r="G41" s="136"/>
      <c r="H41" s="137"/>
      <c r="I41" s="75" t="s">
        <v>54</v>
      </c>
      <c r="J41" s="4"/>
      <c r="K41" s="129"/>
      <c r="L41" s="130"/>
      <c r="M41" s="130"/>
      <c r="N41" s="76"/>
      <c r="O41" s="141"/>
      <c r="P41" s="136"/>
      <c r="Q41" s="136"/>
      <c r="R41" s="137"/>
      <c r="S41" s="141"/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3">
      <c r="A42" s="4"/>
      <c r="B42" s="129" t="s">
        <v>70</v>
      </c>
      <c r="C42" s="130"/>
      <c r="D42" s="74">
        <v>1956004</v>
      </c>
      <c r="E42" s="135" t="s">
        <v>144</v>
      </c>
      <c r="F42" s="136"/>
      <c r="G42" s="136"/>
      <c r="H42" s="137"/>
      <c r="I42" s="75" t="s">
        <v>54</v>
      </c>
      <c r="J42" s="4"/>
      <c r="K42" s="129"/>
      <c r="L42" s="130"/>
      <c r="M42" s="130"/>
      <c r="N42" s="76"/>
      <c r="O42" s="141"/>
      <c r="P42" s="136"/>
      <c r="Q42" s="136"/>
      <c r="R42" s="137"/>
      <c r="S42" s="141"/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3">
      <c r="A43" s="4"/>
      <c r="B43" s="131"/>
      <c r="C43" s="132"/>
      <c r="D43" s="77"/>
      <c r="E43" s="138"/>
      <c r="F43" s="139"/>
      <c r="G43" s="139"/>
      <c r="H43" s="132"/>
      <c r="I43" s="78"/>
      <c r="J43" s="4"/>
      <c r="K43" s="147"/>
      <c r="L43" s="148"/>
      <c r="M43" s="148"/>
      <c r="N43" s="79"/>
      <c r="O43" s="143"/>
      <c r="P43" s="139"/>
      <c r="Q43" s="139"/>
      <c r="R43" s="132"/>
      <c r="S43" s="143"/>
      <c r="T43" s="14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3">
      <c r="A44" s="4"/>
      <c r="B44" s="133"/>
      <c r="C44" s="134"/>
      <c r="D44" s="140"/>
      <c r="E44" s="134"/>
      <c r="F44" s="80"/>
      <c r="G44" s="140"/>
      <c r="H44" s="134"/>
      <c r="I44" s="134"/>
      <c r="J44" s="4"/>
      <c r="K44" s="140"/>
      <c r="L44" s="134"/>
      <c r="M44" s="134"/>
      <c r="N44" s="140"/>
      <c r="O44" s="134"/>
      <c r="P44" s="140"/>
      <c r="Q44" s="134"/>
      <c r="R44" s="134"/>
      <c r="S44" s="134"/>
      <c r="T44" s="1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3">
      <c r="A45" s="4"/>
      <c r="B45" s="149" t="s">
        <v>49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3">
      <c r="A46" s="4"/>
      <c r="B46" s="1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3">
      <c r="A47" s="4"/>
      <c r="B47" s="2"/>
      <c r="C47" s="2"/>
      <c r="D47" s="81"/>
      <c r="E47" s="9"/>
      <c r="F47" s="9"/>
      <c r="G47" s="81"/>
      <c r="H47" s="9"/>
      <c r="I47" s="7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3">
      <c r="A48" s="4"/>
      <c r="B48" s="82"/>
      <c r="C48" s="82"/>
      <c r="D48" s="83"/>
      <c r="E48" s="84"/>
      <c r="F48" s="84"/>
      <c r="G48" s="85"/>
      <c r="H48" s="8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3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3">
      <c r="A50" s="4"/>
      <c r="B50" s="4"/>
      <c r="C50" s="2"/>
      <c r="D50" s="2"/>
      <c r="E50" s="145"/>
      <c r="F50" s="113"/>
      <c r="G50" s="113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3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3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3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3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3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3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3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3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3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3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3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3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3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3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3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3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3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3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3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3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3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3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3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3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3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3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3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3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3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3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3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3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3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3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3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3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3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3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3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3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3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3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3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3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3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3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3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3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3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3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3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3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3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3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3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3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3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3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3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3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3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3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3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3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3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3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3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3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3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3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3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3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3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3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3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3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3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3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3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3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3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3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3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3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3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3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3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3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3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3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3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3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3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3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3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3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3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3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3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3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3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3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3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3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3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3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3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3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3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3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3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3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3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3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3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3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3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3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3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3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3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3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3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3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3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3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3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3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3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3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3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3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3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3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3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3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3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3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3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3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3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3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3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3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3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3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3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3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3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3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3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3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3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3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3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3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3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3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3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3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3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3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3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3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3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3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3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3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3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3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3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3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3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3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3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3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3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3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3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3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3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3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3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3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3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3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3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3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3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3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3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3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3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3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3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3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3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3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3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3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3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3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3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3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3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3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3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3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3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3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3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3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3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3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3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3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3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3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3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3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3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3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3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3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3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3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3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3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3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3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3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3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3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3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3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3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3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3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3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3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3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3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3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3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3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3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3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3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3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3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3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3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3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3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3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3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3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3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3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3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3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3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3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3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3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3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3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3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3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3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3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3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3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3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3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3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3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3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3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3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3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3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3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3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3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3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3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3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3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3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3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3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3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3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3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3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3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3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3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3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3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3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3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3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3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3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3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3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3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3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3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3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3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3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3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3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3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3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3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3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3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3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3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3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3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3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3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3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3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3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3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3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3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3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3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3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3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3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3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3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3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3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3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3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3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3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3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3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3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3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3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3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3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3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3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3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3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3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3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3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3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3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3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3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3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3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3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3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3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3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3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3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3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3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3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3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3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3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3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3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3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3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3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3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3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3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3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3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3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3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3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3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3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3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3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3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3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3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3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3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3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3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3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3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3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3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3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3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3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3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3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3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3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3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3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3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3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3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3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3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3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3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3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3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3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3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3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3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3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3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3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3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3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3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3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3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3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3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3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3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3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3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3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3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3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3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3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3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3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3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3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3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3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3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3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3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3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3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3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3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3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3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3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3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3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3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3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3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3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3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3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3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3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3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3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3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3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3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3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3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3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3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3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3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3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3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3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3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3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3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3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3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3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3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3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3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3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3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3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3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3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3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3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3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3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3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3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3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3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3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3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3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3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3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3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3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3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3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3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3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3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3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3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3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3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3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3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3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3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3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3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3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3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3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3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3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3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3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3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3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3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3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3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3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3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3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3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3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3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3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3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3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3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3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3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3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3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3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3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3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3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3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3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3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3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3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3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3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3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3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3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3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3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3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3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3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3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3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3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3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3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3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3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3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3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3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3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3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3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3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3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3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3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3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3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3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3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3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3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3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3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3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3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3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3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3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3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3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3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3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3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3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3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3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3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3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3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3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3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3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3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3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3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3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3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3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3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3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3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3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3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3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3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3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3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3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3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3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3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3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3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3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3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3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3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3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3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3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3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3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3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3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3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3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3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3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3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3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3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3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3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3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3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3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3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3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3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3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3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3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3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3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3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3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3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3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3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3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3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3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3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3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3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3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3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3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3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3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3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3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3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3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3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3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3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3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3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3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3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3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3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3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3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3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3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3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3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3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3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3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3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3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3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3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3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3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3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3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3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3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3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3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3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3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3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3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3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3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3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3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3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3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3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3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3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3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3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3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3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3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3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3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3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3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3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3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3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3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3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3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3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3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3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3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3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3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3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3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3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3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3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3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3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3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3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3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3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3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3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3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3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3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3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3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3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3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3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3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3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3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3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3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3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3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3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3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3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3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3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3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3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3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3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3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3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3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3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3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3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3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3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3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3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3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3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3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3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3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3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3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3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3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3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3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3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3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3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3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3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3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3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3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3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3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3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3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3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3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3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3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3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3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3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3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3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3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3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3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3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3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3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3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3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3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3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3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3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3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3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3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3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3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3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3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3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3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3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3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3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3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3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3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3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3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3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3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3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3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3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3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3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3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3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3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3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3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3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3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3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3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3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3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3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3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3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3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3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3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3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3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3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3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3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3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3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3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3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3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3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3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3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3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3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3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3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3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3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3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3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3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3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3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3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3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3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3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3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3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3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3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3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3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3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3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3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3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3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3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3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3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3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3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3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3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3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3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3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3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3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3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3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3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3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3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3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3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3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3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3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3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B35:C35"/>
    <mergeCell ref="B36:C36"/>
    <mergeCell ref="E36:H36"/>
    <mergeCell ref="O36:R36"/>
    <mergeCell ref="S36:T36"/>
    <mergeCell ref="B37:C37"/>
    <mergeCell ref="B38:C38"/>
    <mergeCell ref="S38:T38"/>
    <mergeCell ref="K32:M32"/>
    <mergeCell ref="N32:P32"/>
    <mergeCell ref="S32:T32"/>
    <mergeCell ref="E35:H35"/>
    <mergeCell ref="K35:M35"/>
    <mergeCell ref="O35:R35"/>
    <mergeCell ref="S35:T35"/>
    <mergeCell ref="K36:M36"/>
    <mergeCell ref="K37:M37"/>
    <mergeCell ref="O37:R37"/>
    <mergeCell ref="S37:T37"/>
    <mergeCell ref="E37:H37"/>
    <mergeCell ref="N28:P28"/>
    <mergeCell ref="S28:T28"/>
    <mergeCell ref="K24:M24"/>
    <mergeCell ref="N24:P24"/>
    <mergeCell ref="S24:T24"/>
    <mergeCell ref="K26:M26"/>
    <mergeCell ref="N26:P26"/>
    <mergeCell ref="S26:T26"/>
    <mergeCell ref="K28:M28"/>
    <mergeCell ref="E50:G50"/>
    <mergeCell ref="E38:H38"/>
    <mergeCell ref="B39:C39"/>
    <mergeCell ref="E39:H39"/>
    <mergeCell ref="B40:C40"/>
    <mergeCell ref="E40:H40"/>
    <mergeCell ref="E41:H41"/>
    <mergeCell ref="K38:M38"/>
    <mergeCell ref="K39:M39"/>
    <mergeCell ref="K40:M40"/>
    <mergeCell ref="K41:M41"/>
    <mergeCell ref="K42:M42"/>
    <mergeCell ref="K43:M43"/>
    <mergeCell ref="K44:M44"/>
    <mergeCell ref="B46:T46"/>
    <mergeCell ref="B45:T45"/>
    <mergeCell ref="K30:M30"/>
    <mergeCell ref="N30:P30"/>
    <mergeCell ref="S30:T30"/>
    <mergeCell ref="B41:C41"/>
    <mergeCell ref="B42:C42"/>
    <mergeCell ref="B43:C43"/>
    <mergeCell ref="B44:C44"/>
    <mergeCell ref="E42:H42"/>
    <mergeCell ref="E43:H43"/>
    <mergeCell ref="D44:E44"/>
    <mergeCell ref="G44:I44"/>
    <mergeCell ref="O38:R38"/>
    <mergeCell ref="O39:R39"/>
    <mergeCell ref="S39:T39"/>
    <mergeCell ref="O40:R40"/>
    <mergeCell ref="S40:T40"/>
    <mergeCell ref="S41:T41"/>
    <mergeCell ref="O41:R41"/>
    <mergeCell ref="O42:R42"/>
    <mergeCell ref="S42:T42"/>
    <mergeCell ref="O43:R43"/>
    <mergeCell ref="S43:T43"/>
    <mergeCell ref="N44:O44"/>
    <mergeCell ref="P44:T44"/>
    <mergeCell ref="K16:M16"/>
    <mergeCell ref="N16:P16"/>
    <mergeCell ref="S16:T16"/>
    <mergeCell ref="N22:P22"/>
    <mergeCell ref="S22:T22"/>
    <mergeCell ref="K18:M18"/>
    <mergeCell ref="N18:P18"/>
    <mergeCell ref="S18:T18"/>
    <mergeCell ref="K20:M20"/>
    <mergeCell ref="N20:P20"/>
    <mergeCell ref="S20:T20"/>
    <mergeCell ref="K22:M22"/>
    <mergeCell ref="K10:M10"/>
    <mergeCell ref="N10:P10"/>
    <mergeCell ref="S10:T10"/>
    <mergeCell ref="N12:P12"/>
    <mergeCell ref="S12:T12"/>
    <mergeCell ref="K12:M12"/>
    <mergeCell ref="K14:M14"/>
    <mergeCell ref="N14:P14"/>
    <mergeCell ref="S14:T14"/>
    <mergeCell ref="C7:C8"/>
    <mergeCell ref="D7:D8"/>
    <mergeCell ref="G2:R2"/>
    <mergeCell ref="G3:R3"/>
    <mergeCell ref="D5:I5"/>
    <mergeCell ref="K5:N5"/>
    <mergeCell ref="P5:S5"/>
    <mergeCell ref="AJ6:AJ7"/>
    <mergeCell ref="B7:B8"/>
    <mergeCell ref="E7:E8"/>
    <mergeCell ref="F7:F8"/>
  </mergeCells>
  <conditionalFormatting sqref="K11:P11 K13:P13 K15:P15 K17:P17 K19:P19 K21:P21 K23:P23 K25:P25 K27:P27 K29:P29 K31:P31">
    <cfRule type="cellIs" dxfId="19" priority="3" stopIfTrue="1" operator="between">
      <formula>1</formula>
      <formula>300</formula>
    </cfRule>
    <cfRule type="cellIs" dxfId="18" priority="4" stopIfTrue="1" operator="lessThanOrEqual">
      <formula>0</formula>
    </cfRule>
  </conditionalFormatting>
  <conditionalFormatting sqref="K9:P9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dataValidations count="7">
    <dataValidation type="list" allowBlank="1" showErrorMessage="1" sqref="C25 C13 C27 C15 C29 C9:C11 C31 C17 C19 C21 C23" xr:uid="{00000000-0002-0000-0000-000000000000}">
      <formula1>"40,45,49,55,59,64,71,76,81,=81,87,=87,49,55,61,67,73,81,89,96,102,=102,109,=109"</formula1>
    </dataValidation>
    <dataValidation type="list" allowBlank="1" showInputMessage="1" showErrorMessage="1" prompt="Feil_i_kat. 5-kamp - Feil verdi i kategori 5-kamp" sqref="G12" xr:uid="{00000000-0002-0000-0000-000001000000}">
      <formula1>"11-12,13-14,15-16,17-18,19-23,24-34,=35,35+"</formula1>
    </dataValidation>
    <dataValidation type="list" allowBlank="1" showErrorMessage="1" sqref="E9 E13 F12 E27 E17 E29 E21 E31 E23 E25" xr:uid="{00000000-0002-0000-0000-000002000000}">
      <formula1>"UM,JM,SM,UK,JK,SK,M35,M40,M45,M50,M55,M60,M65,M70,M75,M80,M85,M90,K35,K40,K45,K50,K55,K60,K65,K70,K75,K80,K85,K90"</formula1>
    </dataValidation>
    <dataValidation type="list" allowBlank="1" showErrorMessage="1" sqref="F9 F11 F13 F15 F17 F19 F21 F23 F25 F27 F29 F31" xr:uid="{00000000-0002-0000-0000-000003000000}">
      <formula1>"11-12,13-14,15-16,17-18,19-23,24-34,=35"</formula1>
    </dataValidation>
    <dataValidation type="list" allowBlank="1" showErrorMessage="1" sqref="D5" xr:uid="{00000000-0002-0000-00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B43" xr:uid="{00000000-0002-0000-0000-000005000000}">
      <formula1>"Dommer,Stevnets leder,Jury,Sekretær,Speaker,Teknisk kontrollør,Chief Marshall,Tidtaker"</formula1>
    </dataValidation>
    <dataValidation type="list" allowBlank="1" showInputMessage="1" showErrorMessage="1" sqref="B36:C42 K36:M43" xr:uid="{58817E7D-1215-45E6-85C4-D29DB8B7D3EE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" footer="0"/>
  <pageSetup paperSize="9" scale="52" orientation="landscape" r:id="rId1"/>
  <headerFooter>
    <oddFooter>&amp;C_x000D_&amp;1#&amp;"Verdana"&amp;7&amp;K000000 Confidential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000"/>
  <sheetViews>
    <sheetView showGridLines="0" tabSelected="1" topLeftCell="A2" zoomScale="80" zoomScaleNormal="80" workbookViewId="0">
      <selection activeCell="H25" sqref="H25"/>
    </sheetView>
  </sheetViews>
  <sheetFormatPr defaultColWidth="14.42578125" defaultRowHeight="15" customHeight="1" x14ac:dyDescent="0.3"/>
  <cols>
    <col min="1" max="1" width="4.28515625" customWidth="1"/>
    <col min="2" max="2" width="10.140625" customWidth="1"/>
    <col min="3" max="3" width="10.85546875" customWidth="1"/>
    <col min="4" max="4" width="8.7109375" customWidth="1"/>
    <col min="5" max="5" width="10" customWidth="1"/>
    <col min="6" max="6" width="10.140625" customWidth="1"/>
    <col min="7" max="7" width="16.140625" customWidth="1"/>
    <col min="8" max="8" width="3.85546875" customWidth="1"/>
    <col min="9" max="9" width="35.28515625" customWidth="1"/>
    <col min="10" max="10" width="19.7109375" customWidth="1"/>
    <col min="11" max="13" width="6.85546875" customWidth="1"/>
    <col min="14" max="14" width="8.85546875" customWidth="1"/>
    <col min="15" max="19" width="6.85546875" customWidth="1"/>
    <col min="20" max="20" width="8" customWidth="1"/>
    <col min="21" max="21" width="11.42578125" customWidth="1"/>
    <col min="22" max="23" width="8" customWidth="1"/>
    <col min="24" max="24" width="9" customWidth="1"/>
    <col min="25" max="26" width="8" customWidth="1"/>
    <col min="27" max="27" width="5.140625" customWidth="1"/>
    <col min="28" max="28" width="5.7109375" customWidth="1"/>
    <col min="29" max="29" width="9.7109375" hidden="1" customWidth="1"/>
    <col min="30" max="31" width="9.140625" hidden="1" customWidth="1"/>
    <col min="32" max="32" width="7.85546875" hidden="1" customWidth="1"/>
    <col min="33" max="36" width="9.140625" hidden="1" customWidth="1"/>
  </cols>
  <sheetData>
    <row r="1" spans="1:36" ht="18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0.7">
      <c r="A2" s="1"/>
      <c r="B2" s="1"/>
      <c r="C2" s="1"/>
      <c r="D2" s="1"/>
      <c r="E2" s="1"/>
      <c r="F2" s="1"/>
      <c r="G2" s="112" t="s">
        <v>50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4" customHeight="1" x14ac:dyDescent="0.5">
      <c r="A3" s="1"/>
      <c r="B3" s="1"/>
      <c r="C3" s="1"/>
      <c r="D3" s="1"/>
      <c r="E3" s="7"/>
      <c r="F3" s="1"/>
      <c r="G3" s="114" t="s">
        <v>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2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3">
      <c r="A5" s="9"/>
      <c r="B5" s="9"/>
      <c r="C5" s="10" t="s">
        <v>4</v>
      </c>
      <c r="D5" s="115" t="s">
        <v>71</v>
      </c>
      <c r="E5" s="113"/>
      <c r="F5" s="113"/>
      <c r="G5" s="113"/>
      <c r="H5" s="113"/>
      <c r="I5" s="113"/>
      <c r="J5" s="10" t="s">
        <v>5</v>
      </c>
      <c r="K5" s="115" t="s">
        <v>54</v>
      </c>
      <c r="L5" s="113"/>
      <c r="M5" s="113"/>
      <c r="N5" s="113"/>
      <c r="O5" s="10" t="s">
        <v>6</v>
      </c>
      <c r="P5" s="115" t="s">
        <v>55</v>
      </c>
      <c r="Q5" s="113"/>
      <c r="R5" s="113"/>
      <c r="S5" s="113"/>
      <c r="T5" s="10" t="s">
        <v>7</v>
      </c>
      <c r="U5" s="12">
        <v>45451</v>
      </c>
      <c r="V5" s="11"/>
      <c r="W5" s="13"/>
      <c r="X5" s="13"/>
      <c r="Y5" s="13"/>
      <c r="Z5" s="14" t="s">
        <v>8</v>
      </c>
      <c r="AA5" s="14"/>
      <c r="AB5" s="15">
        <v>2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3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9</v>
      </c>
      <c r="AH6" s="20" t="s">
        <v>9</v>
      </c>
      <c r="AI6" s="20" t="s">
        <v>9</v>
      </c>
      <c r="AJ6" s="116" t="s">
        <v>10</v>
      </c>
    </row>
    <row r="7" spans="1:36" ht="12.75" customHeight="1" x14ac:dyDescent="0.3">
      <c r="A7" s="2"/>
      <c r="B7" s="117" t="s">
        <v>11</v>
      </c>
      <c r="C7" s="110" t="s">
        <v>12</v>
      </c>
      <c r="D7" s="110" t="s">
        <v>13</v>
      </c>
      <c r="E7" s="119" t="s">
        <v>14</v>
      </c>
      <c r="F7" s="120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2"/>
      <c r="L7" s="23" t="s">
        <v>20</v>
      </c>
      <c r="M7" s="21"/>
      <c r="N7" s="21"/>
      <c r="O7" s="24" t="s">
        <v>21</v>
      </c>
      <c r="P7" s="21"/>
      <c r="Q7" s="25" t="s">
        <v>22</v>
      </c>
      <c r="R7" s="21"/>
      <c r="S7" s="21" t="s">
        <v>23</v>
      </c>
      <c r="T7" s="26" t="s">
        <v>24</v>
      </c>
      <c r="U7" s="27" t="s">
        <v>24</v>
      </c>
      <c r="V7" s="28" t="s">
        <v>25</v>
      </c>
      <c r="W7" s="28" t="s">
        <v>26</v>
      </c>
      <c r="X7" s="28" t="s">
        <v>27</v>
      </c>
      <c r="Y7" s="29" t="s">
        <v>28</v>
      </c>
      <c r="Z7" s="30" t="s">
        <v>29</v>
      </c>
      <c r="AA7" s="31" t="s">
        <v>30</v>
      </c>
      <c r="AB7" s="26" t="s">
        <v>31</v>
      </c>
      <c r="AC7" s="5"/>
      <c r="AD7" s="2"/>
      <c r="AE7" s="2"/>
      <c r="AF7" s="2"/>
      <c r="AG7" s="32" t="s">
        <v>32</v>
      </c>
      <c r="AH7" s="32" t="s">
        <v>32</v>
      </c>
      <c r="AI7" s="32" t="s">
        <v>32</v>
      </c>
      <c r="AJ7" s="113"/>
    </row>
    <row r="8" spans="1:36" ht="12.75" customHeight="1" x14ac:dyDescent="0.3">
      <c r="A8" s="2"/>
      <c r="B8" s="118"/>
      <c r="C8" s="111"/>
      <c r="D8" s="111"/>
      <c r="E8" s="111"/>
      <c r="F8" s="111"/>
      <c r="G8" s="33" t="s">
        <v>33</v>
      </c>
      <c r="H8" s="33" t="s">
        <v>34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35</v>
      </c>
      <c r="R8" s="33"/>
      <c r="S8" s="33" t="s">
        <v>36</v>
      </c>
      <c r="T8" s="37"/>
      <c r="U8" s="38" t="s">
        <v>37</v>
      </c>
      <c r="V8" s="28" t="s">
        <v>24</v>
      </c>
      <c r="W8" s="28" t="s">
        <v>24</v>
      </c>
      <c r="X8" s="28" t="s">
        <v>24</v>
      </c>
      <c r="Y8" s="39" t="s">
        <v>38</v>
      </c>
      <c r="Z8" s="40" t="s">
        <v>39</v>
      </c>
      <c r="AA8" s="40"/>
      <c r="AB8" s="37"/>
      <c r="AC8" s="2"/>
      <c r="AD8" s="2" t="s">
        <v>40</v>
      </c>
      <c r="AE8" s="2" t="s">
        <v>41</v>
      </c>
      <c r="AF8" s="5" t="s">
        <v>37</v>
      </c>
      <c r="AG8" s="32" t="s">
        <v>42</v>
      </c>
      <c r="AH8" s="32" t="s">
        <v>43</v>
      </c>
      <c r="AI8" s="32" t="s">
        <v>44</v>
      </c>
      <c r="AJ8" s="2"/>
    </row>
    <row r="9" spans="1:36" ht="19.5" customHeight="1" x14ac:dyDescent="0.3">
      <c r="A9" s="41"/>
      <c r="B9" s="42">
        <v>2012015</v>
      </c>
      <c r="C9" s="43" t="s">
        <v>112</v>
      </c>
      <c r="D9" s="44">
        <v>39.61</v>
      </c>
      <c r="E9" s="43" t="s">
        <v>56</v>
      </c>
      <c r="F9" s="43" t="s">
        <v>62</v>
      </c>
      <c r="G9" s="95">
        <v>41111</v>
      </c>
      <c r="H9" s="96">
        <v>1</v>
      </c>
      <c r="I9" s="97" t="s">
        <v>57</v>
      </c>
      <c r="J9" s="97" t="s">
        <v>54</v>
      </c>
      <c r="K9" s="48">
        <v>18</v>
      </c>
      <c r="L9" s="48">
        <v>-19</v>
      </c>
      <c r="M9" s="48">
        <v>19</v>
      </c>
      <c r="N9" s="48">
        <v>19</v>
      </c>
      <c r="O9" s="48">
        <v>20</v>
      </c>
      <c r="P9" s="48">
        <v>21</v>
      </c>
      <c r="Q9" s="48">
        <f t="shared" ref="Q9" si="0">IF(MAX(K9:M9)&gt;0,IF(MAX(K9:M9)&lt;0,0,TRUNC(MAX(K9:M9)/1)*1),"")</f>
        <v>19</v>
      </c>
      <c r="R9" s="46">
        <f t="shared" ref="R9:R21" si="1">IF(MAX(N9:P9)&gt;0,IF(MAX(N9:P9)&lt;0,0,TRUNC(MAX(N9:P9)/1)*1),"")</f>
        <v>21</v>
      </c>
      <c r="S9" s="46">
        <f t="shared" ref="S9" si="2">IF(Q9="","",IF(R9="","",IF(SUM(Q9:R9)=0,"",SUM(Q9:R9))))</f>
        <v>40</v>
      </c>
      <c r="T9" s="49">
        <f t="shared" ref="T9" si="3"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75.009485768449821</v>
      </c>
      <c r="U9" s="98" t="str">
        <f t="shared" ref="U9:U31" si="4">IF(AF9=1,T9*AI9,"")</f>
        <v/>
      </c>
      <c r="V9" s="50">
        <v>5.17</v>
      </c>
      <c r="W9" s="50">
        <v>6.19</v>
      </c>
      <c r="X9" s="50">
        <v>8.35</v>
      </c>
      <c r="Y9" s="49"/>
      <c r="Z9" s="99"/>
      <c r="AA9" s="49"/>
      <c r="AB9" s="99"/>
      <c r="AC9" s="52">
        <f>U5</f>
        <v>45451</v>
      </c>
      <c r="AD9" s="53" t="str">
        <f>IF(ISNUMBER(FIND("M",E9)),"m",IF(ISNUMBER(FIND("K",E9)),"k"))</f>
        <v>k</v>
      </c>
      <c r="AE9" s="54">
        <f>IF(OR(G9="",AC9=""),0,(YEAR(AC9)-YEAR(G9)))</f>
        <v>12</v>
      </c>
      <c r="AF9" s="55">
        <f>IF(AE9&gt;34,1,0)</f>
        <v>0</v>
      </c>
      <c r="AG9" s="41" t="b">
        <f>IF(AF9=1,LOOKUP(AE9,'Meltzer-Faber'!A3:A63,'Meltzer-Faber'!B3:B63))</f>
        <v>0</v>
      </c>
      <c r="AH9" s="56" t="b">
        <f>IF(AF9=1,LOOKUP(AE9,'Meltzer-Faber'!A3:A63,'Meltzer-Faber'!C3:C63))</f>
        <v>0</v>
      </c>
      <c r="AI9" s="56" t="b">
        <f>IF(AD9="m",AG9,IF(AD9="k",AH9,""))</f>
        <v>0</v>
      </c>
      <c r="AJ9" s="41">
        <f>IF(D9="","",IF(D9&gt;193.609,1,IF(D9&lt;32,10^(0.722762521*LOG10(32/193.609)^2),10^(0.722762521*LOG10(D9/193.609)^2))))</f>
        <v>2.2040973370569614</v>
      </c>
    </row>
    <row r="10" spans="1:36" ht="19.5" customHeight="1" x14ac:dyDescent="0.3">
      <c r="A10" s="41"/>
      <c r="B10" s="42"/>
      <c r="C10" s="43"/>
      <c r="D10" s="44"/>
      <c r="E10" s="44"/>
      <c r="F10" s="51"/>
      <c r="G10" s="45"/>
      <c r="H10" s="46"/>
      <c r="I10" s="47"/>
      <c r="J10" s="47"/>
      <c r="K10" s="121"/>
      <c r="L10" s="122"/>
      <c r="M10" s="123"/>
      <c r="N10" s="124"/>
      <c r="O10" s="125"/>
      <c r="P10" s="126"/>
      <c r="Q10" s="99"/>
      <c r="R10" s="99" t="str">
        <f t="shared" si="1"/>
        <v/>
      </c>
      <c r="S10" s="127">
        <f>IF(T9="","",T9*1.2)</f>
        <v>90.011382922139788</v>
      </c>
      <c r="T10" s="128"/>
      <c r="U10" s="99"/>
      <c r="V10" s="99">
        <f>IF(V9&gt;0,V9*20,"")</f>
        <v>103.4</v>
      </c>
      <c r="W10" s="99">
        <f>IF(W9="","",(W9*10)*AJ9)</f>
        <v>136.43362516382592</v>
      </c>
      <c r="X10" s="98">
        <f>IF(ROUNDUP(X9,1)&gt;0,IF((80+(8-ROUNDUP(X9,1))*40)&lt;0,0,80+(8-ROUNDUP(X9,1))*40),"")</f>
        <v>63.999999999999986</v>
      </c>
      <c r="Y10" s="100">
        <f>IF(SUM(V10,W10,X10)&gt;0,SUM(V10,W10,X10),"")</f>
        <v>303.8336251638259</v>
      </c>
      <c r="Z10" s="101">
        <f>IF(OR(S10="",V10="",W10="",X10=""),"",SUM(S10,V10,W10,X10))</f>
        <v>393.84500808596573</v>
      </c>
      <c r="AA10" s="106">
        <v>2</v>
      </c>
      <c r="AB10" s="101" t="str">
        <f>IF(OR(U10="",X10="",Y10="",Z10=""),"",SUM(U10,X10,Y10,Z10))</f>
        <v/>
      </c>
      <c r="AC10" s="57"/>
      <c r="AD10" s="2"/>
      <c r="AE10" s="54"/>
      <c r="AF10" s="58"/>
      <c r="AG10" s="41"/>
      <c r="AH10" s="56"/>
      <c r="AI10" s="56"/>
      <c r="AJ10" s="41"/>
    </row>
    <row r="11" spans="1:36" ht="19.5" customHeight="1" x14ac:dyDescent="0.3">
      <c r="A11" s="41"/>
      <c r="B11" s="42">
        <v>2012007</v>
      </c>
      <c r="C11" s="43" t="s">
        <v>113</v>
      </c>
      <c r="D11" s="44">
        <v>43.61</v>
      </c>
      <c r="E11" s="43" t="s">
        <v>56</v>
      </c>
      <c r="F11" s="43" t="s">
        <v>62</v>
      </c>
      <c r="G11" s="95">
        <v>41055</v>
      </c>
      <c r="H11" s="96">
        <v>2</v>
      </c>
      <c r="I11" s="97" t="s">
        <v>81</v>
      </c>
      <c r="J11" s="97" t="s">
        <v>65</v>
      </c>
      <c r="K11" s="48">
        <v>-24</v>
      </c>
      <c r="L11" s="48">
        <v>24</v>
      </c>
      <c r="M11" s="48">
        <v>26</v>
      </c>
      <c r="N11" s="48">
        <v>-29</v>
      </c>
      <c r="O11" s="48">
        <v>30</v>
      </c>
      <c r="P11" s="48">
        <v>33</v>
      </c>
      <c r="Q11" s="48">
        <f t="shared" ref="Q11" si="5">IF(MAX(K11:M11)&gt;0,IF(MAX(K11:M11)&lt;0,0,TRUNC(MAX(K11:M11)/1)*1),"")</f>
        <v>26</v>
      </c>
      <c r="R11" s="46">
        <f t="shared" si="1"/>
        <v>33</v>
      </c>
      <c r="S11" s="46">
        <f t="shared" ref="S11" si="6">IF(Q11="","",IF(R11="","",IF(SUM(Q11:R11)=0,"",SUM(Q11:R11))))</f>
        <v>59</v>
      </c>
      <c r="T11" s="49">
        <f t="shared" ref="T11" si="7"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101.51846990588494</v>
      </c>
      <c r="U11" s="98" t="str">
        <f t="shared" si="4"/>
        <v/>
      </c>
      <c r="V11" s="50">
        <v>5.45</v>
      </c>
      <c r="W11" s="50">
        <v>6.95</v>
      </c>
      <c r="X11" s="50">
        <v>7.41</v>
      </c>
      <c r="Y11" s="49"/>
      <c r="Z11" s="99"/>
      <c r="AA11" s="49"/>
      <c r="AB11" s="99"/>
      <c r="AC11" s="57">
        <f>U5</f>
        <v>45451</v>
      </c>
      <c r="AD11" s="53" t="str">
        <f>IF(ISNUMBER(FIND("M",E11)),"m",IF(ISNUMBER(FIND("K",E11)),"k"))</f>
        <v>k</v>
      </c>
      <c r="AE11" s="54">
        <f>IF(OR(G11="",AC11=""),0,(YEAR(AC11)-YEAR(G11)))</f>
        <v>12</v>
      </c>
      <c r="AF11" s="55">
        <f>IF(AE11&gt;34,1,0)</f>
        <v>0</v>
      </c>
      <c r="AG11" s="41" t="b">
        <f>IF(AF11=1,LOOKUP(AE11,'Meltzer-Faber'!A3:A63,'Meltzer-Faber'!B3:B63))</f>
        <v>0</v>
      </c>
      <c r="AH11" s="56" t="b">
        <f>IF(AF11=1,LOOKUP(AE11,'Meltzer-Faber'!A3:A63,'Meltzer-Faber'!C3:C63))</f>
        <v>0</v>
      </c>
      <c r="AI11" s="56" t="b">
        <f>IF(AD11="m",AG11,IF(AD11="k",AH11,""))</f>
        <v>0</v>
      </c>
      <c r="AJ11" s="41">
        <f>IF(D11="","",IF(D11&gt;193.609,1,IF(D11&lt;32,10^(0.722762521*LOG10(32/193.609)^2),10^(0.722762521*LOG10(D11/193.609)^2))))</f>
        <v>2.0085028691206861</v>
      </c>
    </row>
    <row r="12" spans="1:36" ht="19.5" customHeight="1" x14ac:dyDescent="0.3">
      <c r="A12" s="41"/>
      <c r="B12" s="42"/>
      <c r="C12" s="43"/>
      <c r="D12" s="44"/>
      <c r="E12" s="44"/>
      <c r="F12" s="51"/>
      <c r="G12" s="45"/>
      <c r="H12" s="46"/>
      <c r="I12" s="47"/>
      <c r="J12" s="47"/>
      <c r="K12" s="121"/>
      <c r="L12" s="122"/>
      <c r="M12" s="123"/>
      <c r="N12" s="124"/>
      <c r="O12" s="125"/>
      <c r="P12" s="126"/>
      <c r="Q12" s="99"/>
      <c r="R12" s="99" t="str">
        <f t="shared" si="1"/>
        <v/>
      </c>
      <c r="S12" s="127">
        <f>IF(T11="","",T11*1.2)</f>
        <v>121.82216388706192</v>
      </c>
      <c r="T12" s="128"/>
      <c r="U12" s="99"/>
      <c r="V12" s="99">
        <f t="shared" ref="V12" si="8">IF(V11&gt;0,V11*20,"")</f>
        <v>109</v>
      </c>
      <c r="W12" s="99">
        <f t="shared" ref="W12" si="9">IF(W11="","",(W11*10)*AJ11)</f>
        <v>139.59094940388769</v>
      </c>
      <c r="X12" s="98">
        <f t="shared" ref="X12" si="10">IF(ROUNDUP(X11,1)&gt;0,IF((80+(8-ROUNDUP(X11,1))*40)&lt;0,0,80+(8-ROUNDUP(X11,1))*40),"")</f>
        <v>100</v>
      </c>
      <c r="Y12" s="100">
        <f t="shared" ref="Y12" si="11">IF(SUM(V12,W12,X12)&gt;0,SUM(V12,W12,X12),"")</f>
        <v>348.59094940388769</v>
      </c>
      <c r="Z12" s="101">
        <f t="shared" ref="Z12" si="12">IF(OR(S12="",V12="",W12="",X12=""),"",SUM(S12,V12,W12,X12))</f>
        <v>470.41311329094958</v>
      </c>
      <c r="AA12" s="106">
        <v>1</v>
      </c>
      <c r="AB12" s="101"/>
      <c r="AC12" s="57"/>
      <c r="AD12" s="2"/>
      <c r="AE12" s="54"/>
      <c r="AF12" s="55"/>
      <c r="AG12" s="41"/>
      <c r="AH12" s="56"/>
      <c r="AI12" s="56"/>
      <c r="AJ12" s="41"/>
    </row>
    <row r="13" spans="1:36" ht="19.5" customHeight="1" x14ac:dyDescent="0.3">
      <c r="A13" s="41"/>
      <c r="B13" s="42">
        <v>2011030</v>
      </c>
      <c r="C13" s="43" t="s">
        <v>113</v>
      </c>
      <c r="D13" s="44">
        <v>40.75</v>
      </c>
      <c r="E13" s="43" t="s">
        <v>56</v>
      </c>
      <c r="F13" s="43" t="s">
        <v>82</v>
      </c>
      <c r="G13" s="95">
        <v>40877</v>
      </c>
      <c r="H13" s="96">
        <v>3</v>
      </c>
      <c r="I13" s="97" t="s">
        <v>83</v>
      </c>
      <c r="J13" s="97" t="s">
        <v>65</v>
      </c>
      <c r="K13" s="48">
        <v>16</v>
      </c>
      <c r="L13" s="48">
        <v>18</v>
      </c>
      <c r="M13" s="48">
        <v>-20</v>
      </c>
      <c r="N13" s="48">
        <v>25</v>
      </c>
      <c r="O13" s="48">
        <v>-28</v>
      </c>
      <c r="P13" s="48">
        <v>-29</v>
      </c>
      <c r="Q13" s="48">
        <f t="shared" ref="Q13" si="13">IF(MAX(K13:M13)&gt;0,IF(MAX(K13:M13)&lt;0,0,TRUNC(MAX(K13:M13)/1)*1),"")</f>
        <v>18</v>
      </c>
      <c r="R13" s="46">
        <f t="shared" si="1"/>
        <v>25</v>
      </c>
      <c r="S13" s="46">
        <f t="shared" ref="S13" si="14">IF(Q13="","",IF(R13="","",IF(SUM(Q13:R13)=0,"",SUM(Q13:R13))))</f>
        <v>43</v>
      </c>
      <c r="T13" s="49">
        <f t="shared" ref="T13" si="15"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78.563214615016491</v>
      </c>
      <c r="U13" s="98" t="str">
        <f t="shared" si="4"/>
        <v/>
      </c>
      <c r="V13" s="50">
        <v>5.38</v>
      </c>
      <c r="W13" s="50">
        <v>7.01</v>
      </c>
      <c r="X13" s="50">
        <v>8.0500000000000007</v>
      </c>
      <c r="Y13" s="49"/>
      <c r="Z13" s="99"/>
      <c r="AA13" s="49"/>
      <c r="AB13" s="99"/>
      <c r="AC13" s="57">
        <f>U5</f>
        <v>45451</v>
      </c>
      <c r="AD13" s="53" t="str">
        <f>IF(ISNUMBER(FIND("M",E13)),"m",IF(ISNUMBER(FIND("K",E13)),"k"))</f>
        <v>k</v>
      </c>
      <c r="AE13" s="54">
        <f>IF(OR(G13="",AC13=""),0,(YEAR(AC13)-YEAR(G13)))</f>
        <v>13</v>
      </c>
      <c r="AF13" s="55">
        <f>IF(AE13&gt;34,1,0)</f>
        <v>0</v>
      </c>
      <c r="AG13" s="41" t="b">
        <f>IF(AF13=1,LOOKUP(AE13,'Meltzer-Faber'!A3:A63,'Meltzer-Faber'!B3:B63))</f>
        <v>0</v>
      </c>
      <c r="AH13" s="56" t="b">
        <f>IF(AF13=1,LOOKUP(AE13,'Meltzer-Faber'!A3:A63,'Meltzer-Faber'!C3:C63))</f>
        <v>0</v>
      </c>
      <c r="AI13" s="56" t="b">
        <f>IF(AD13="m",AG13,IF(AD13="k",AH13,""))</f>
        <v>0</v>
      </c>
      <c r="AJ13" s="41">
        <f>IF(D13="","",IF(D13&gt;193.609,1,IF(D13&lt;32,10^(0.722762521*LOG10(32/193.609)^2),10^(0.722762521*LOG10(D13/193.609)^2))))</f>
        <v>2.1432128373347568</v>
      </c>
    </row>
    <row r="14" spans="1:36" ht="19.5" customHeight="1" x14ac:dyDescent="0.3">
      <c r="A14" s="41"/>
      <c r="B14" s="42"/>
      <c r="C14" s="43"/>
      <c r="D14" s="44"/>
      <c r="E14" s="44"/>
      <c r="F14" s="51"/>
      <c r="G14" s="45"/>
      <c r="H14" s="46"/>
      <c r="I14" s="47"/>
      <c r="J14" s="47"/>
      <c r="K14" s="121"/>
      <c r="L14" s="122"/>
      <c r="M14" s="123"/>
      <c r="N14" s="124"/>
      <c r="O14" s="125"/>
      <c r="P14" s="126"/>
      <c r="Q14" s="99"/>
      <c r="R14" s="99" t="str">
        <f t="shared" si="1"/>
        <v/>
      </c>
      <c r="S14" s="127">
        <f>IF(T13="","",T13*1.2)</f>
        <v>94.275857538019793</v>
      </c>
      <c r="T14" s="128"/>
      <c r="U14" s="99"/>
      <c r="V14" s="99">
        <f t="shared" ref="V14" si="16">IF(V13&gt;0,V13*20,"")</f>
        <v>107.6</v>
      </c>
      <c r="W14" s="99">
        <f t="shared" ref="W14" si="17">IF(W13="","",(W13*10)*AJ13)</f>
        <v>150.23921989716644</v>
      </c>
      <c r="X14" s="98">
        <f t="shared" ref="X14" si="18">IF(ROUNDUP(X13,1)&gt;0,IF((80+(8-ROUNDUP(X13,1))*40)&lt;0,0,80+(8-ROUNDUP(X13,1))*40),"")</f>
        <v>76.000000000000014</v>
      </c>
      <c r="Y14" s="100">
        <f t="shared" ref="Y14" si="19">IF(SUM(V14,W14,X14)&gt;0,SUM(V14,W14,X14),"")</f>
        <v>333.83921989716646</v>
      </c>
      <c r="Z14" s="101">
        <f t="shared" ref="Z14" si="20">IF(OR(S14="",V14="",W14="",X14=""),"",SUM(S14,V14,W14,X14))</f>
        <v>428.11507743518621</v>
      </c>
      <c r="AA14" s="106">
        <v>1</v>
      </c>
      <c r="AB14" s="101"/>
      <c r="AC14" s="57"/>
      <c r="AD14" s="2"/>
      <c r="AE14" s="54"/>
      <c r="AF14" s="55"/>
      <c r="AG14" s="41"/>
      <c r="AH14" s="56"/>
      <c r="AI14" s="56"/>
      <c r="AJ14" s="41"/>
    </row>
    <row r="15" spans="1:36" ht="19.5" customHeight="1" x14ac:dyDescent="0.3">
      <c r="A15" s="41"/>
      <c r="B15" s="42">
        <v>2009018</v>
      </c>
      <c r="C15" s="43" t="s">
        <v>114</v>
      </c>
      <c r="D15" s="44">
        <v>61.71</v>
      </c>
      <c r="E15" s="43" t="s">
        <v>56</v>
      </c>
      <c r="F15" s="43" t="s">
        <v>84</v>
      </c>
      <c r="G15" s="95">
        <v>40152</v>
      </c>
      <c r="H15" s="96">
        <v>4</v>
      </c>
      <c r="I15" s="97" t="s">
        <v>85</v>
      </c>
      <c r="J15" s="97" t="s">
        <v>65</v>
      </c>
      <c r="K15" s="48">
        <v>39</v>
      </c>
      <c r="L15" s="48">
        <v>41</v>
      </c>
      <c r="M15" s="48">
        <v>43</v>
      </c>
      <c r="N15" s="48">
        <v>49</v>
      </c>
      <c r="O15" s="48">
        <v>52</v>
      </c>
      <c r="P15" s="48">
        <v>-54</v>
      </c>
      <c r="Q15" s="48">
        <f t="shared" ref="Q15" si="21">IF(MAX(K15:M15)&gt;0,IF(MAX(K15:M15)&lt;0,0,TRUNC(MAX(K15:M15)/1)*1),"")</f>
        <v>43</v>
      </c>
      <c r="R15" s="46">
        <f t="shared" si="1"/>
        <v>52</v>
      </c>
      <c r="S15" s="46">
        <f t="shared" ref="S15" si="22">IF(Q15="","",IF(R15="","",IF(SUM(Q15:R15)=0,"",SUM(Q15:R15))))</f>
        <v>95</v>
      </c>
      <c r="T15" s="49">
        <f t="shared" ref="T15" si="23"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126.30991459670027</v>
      </c>
      <c r="U15" s="98" t="str">
        <f t="shared" si="4"/>
        <v/>
      </c>
      <c r="V15" s="50">
        <v>6</v>
      </c>
      <c r="W15" s="50">
        <v>8.07</v>
      </c>
      <c r="X15" s="50">
        <v>7.35</v>
      </c>
      <c r="Y15" s="49"/>
      <c r="Z15" s="99"/>
      <c r="AA15" s="49"/>
      <c r="AB15" s="99"/>
      <c r="AC15" s="57">
        <f>U5</f>
        <v>45451</v>
      </c>
      <c r="AD15" s="53" t="str">
        <f>IF(ISNUMBER(FIND("M",E15)),"m",IF(ISNUMBER(FIND("K",E15)),"k"))</f>
        <v>k</v>
      </c>
      <c r="AE15" s="54">
        <f>IF(OR(G15="",AC15=""),0,(YEAR(AC15)-YEAR(G15)))</f>
        <v>15</v>
      </c>
      <c r="AF15" s="55">
        <f>IF(AE15&gt;34,1,0)</f>
        <v>0</v>
      </c>
      <c r="AG15" s="41" t="b">
        <f>IF(AF15=1,LOOKUP(AE15,'Meltzer-Faber'!A3:A63,'Meltzer-Faber'!B3:B63))</f>
        <v>0</v>
      </c>
      <c r="AH15" s="56" t="b">
        <f>IF(AF15=1,LOOKUP(AE15,'Meltzer-Faber'!A3:A63,'Meltzer-Faber'!C3:C63))</f>
        <v>0</v>
      </c>
      <c r="AI15" s="56" t="b">
        <f>IF(AD15="m",AG15,IF(AD15="k",AH15,""))</f>
        <v>0</v>
      </c>
      <c r="AJ15" s="41">
        <f>IF(D15="","",IF(D15&gt;193.609,1,IF(D15&lt;32,10^(0.722762521*LOG10(32/193.609)^2),10^(0.722762521*LOG10(D15/193.609)^2))))</f>
        <v>1.5073706494946337</v>
      </c>
    </row>
    <row r="16" spans="1:36" ht="19.5" customHeight="1" x14ac:dyDescent="0.3">
      <c r="A16" s="41"/>
      <c r="B16" s="42"/>
      <c r="C16" s="43"/>
      <c r="D16" s="44"/>
      <c r="E16" s="44"/>
      <c r="F16" s="51"/>
      <c r="G16" s="45"/>
      <c r="H16" s="46"/>
      <c r="I16" s="47"/>
      <c r="J16" s="47"/>
      <c r="K16" s="121"/>
      <c r="L16" s="122"/>
      <c r="M16" s="123"/>
      <c r="N16" s="124"/>
      <c r="O16" s="125"/>
      <c r="P16" s="126"/>
      <c r="Q16" s="99"/>
      <c r="R16" s="99" t="str">
        <f t="shared" si="1"/>
        <v/>
      </c>
      <c r="S16" s="127">
        <f>IF(T15="","",T15*1.2)</f>
        <v>151.57189751604031</v>
      </c>
      <c r="T16" s="128"/>
      <c r="U16" s="99"/>
      <c r="V16" s="99">
        <f t="shared" ref="V16" si="24">IF(V15&gt;0,V15*20,"")</f>
        <v>120</v>
      </c>
      <c r="W16" s="99">
        <f t="shared" ref="W16" si="25">IF(W15="","",(W15*10)*AJ15)</f>
        <v>121.64481141421695</v>
      </c>
      <c r="X16" s="98">
        <f t="shared" ref="X16" si="26">IF(ROUNDUP(X15,1)&gt;0,IF((80+(8-ROUNDUP(X15,1))*40)&lt;0,0,80+(8-ROUNDUP(X15,1))*40),"")</f>
        <v>104.00000000000003</v>
      </c>
      <c r="Y16" s="100">
        <f t="shared" ref="Y16" si="27">IF(SUM(V16,W16,X16)&gt;0,SUM(V16,W16,X16),"")</f>
        <v>345.64481141421697</v>
      </c>
      <c r="Z16" s="101">
        <f t="shared" ref="Z16" si="28">IF(OR(S16="",V16="",W16="",X16=""),"",SUM(S16,V16,W16,X16))</f>
        <v>497.21670893025725</v>
      </c>
      <c r="AA16" s="106">
        <v>1</v>
      </c>
      <c r="AB16" s="101"/>
      <c r="AC16" s="57"/>
      <c r="AD16" s="2"/>
      <c r="AE16" s="54"/>
      <c r="AF16" s="55"/>
      <c r="AG16" s="41"/>
      <c r="AH16" s="56"/>
      <c r="AI16" s="56"/>
      <c r="AJ16" s="41"/>
    </row>
    <row r="17" spans="1:36" ht="19.5" customHeight="1" x14ac:dyDescent="0.3">
      <c r="A17" s="41"/>
      <c r="B17" s="42">
        <v>2011031</v>
      </c>
      <c r="C17" s="43" t="s">
        <v>115</v>
      </c>
      <c r="D17" s="44">
        <v>64.349999999999994</v>
      </c>
      <c r="E17" s="43" t="s">
        <v>58</v>
      </c>
      <c r="F17" s="43" t="s">
        <v>82</v>
      </c>
      <c r="G17" s="95">
        <v>40595</v>
      </c>
      <c r="H17" s="96">
        <v>5</v>
      </c>
      <c r="I17" s="97" t="s">
        <v>134</v>
      </c>
      <c r="J17" s="97" t="s">
        <v>65</v>
      </c>
      <c r="K17" s="48">
        <v>35</v>
      </c>
      <c r="L17" s="48">
        <v>40</v>
      </c>
      <c r="M17" s="48">
        <v>42</v>
      </c>
      <c r="N17" s="48">
        <v>42</v>
      </c>
      <c r="O17" s="48">
        <v>47</v>
      </c>
      <c r="P17" s="48">
        <v>-50</v>
      </c>
      <c r="Q17" s="48">
        <f t="shared" ref="Q17:Q19" si="29">IF(MAX(K17:M17)&gt;0,IF(MAX(K17:M17)&lt;0,0,TRUNC(MAX(K17:M17)/1)*1),"")</f>
        <v>42</v>
      </c>
      <c r="R17" s="46">
        <f t="shared" si="1"/>
        <v>47</v>
      </c>
      <c r="S17" s="46">
        <f t="shared" ref="S17" si="30">IF(Q17="","",IF(R17="","",IF(SUM(Q17:R17)=0,"",SUM(Q17:R17))))</f>
        <v>89</v>
      </c>
      <c r="T17" s="49">
        <f t="shared" ref="T17" si="31"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130.25375945154852</v>
      </c>
      <c r="U17" s="98" t="str">
        <f t="shared" si="4"/>
        <v/>
      </c>
      <c r="V17" s="50">
        <v>6.8</v>
      </c>
      <c r="W17" s="50">
        <v>8.7899999999999991</v>
      </c>
      <c r="X17" s="50">
        <v>6.74</v>
      </c>
      <c r="Y17" s="49"/>
      <c r="Z17" s="99"/>
      <c r="AA17" s="49"/>
      <c r="AB17" s="99"/>
      <c r="AC17" s="57">
        <f>U5</f>
        <v>45451</v>
      </c>
      <c r="AD17" s="53" t="str">
        <f>IF(ISNUMBER(FIND("M",E17)),"m",IF(ISNUMBER(FIND("K",E17)),"k"))</f>
        <v>m</v>
      </c>
      <c r="AE17" s="54">
        <f>IF(OR(G17="",AC17=""),0,(YEAR(AC17)-YEAR(G17)))</f>
        <v>13</v>
      </c>
      <c r="AF17" s="55">
        <f>IF(AE17&gt;34,1,0)</f>
        <v>0</v>
      </c>
      <c r="AG17" s="41" t="b">
        <f>IF(AF17=1,LOOKUP(AE17,'Meltzer-Faber'!A3:A63,'Meltzer-Faber'!B3:B63))</f>
        <v>0</v>
      </c>
      <c r="AH17" s="56" t="b">
        <f>IF(AF17=1,LOOKUP(AE17,'Meltzer-Faber'!A3:A63,'Meltzer-Faber'!C3:C63))</f>
        <v>0</v>
      </c>
      <c r="AI17" s="56" t="b">
        <f>IF(AD17="m",AG17,IF(AD17="k",AH17,""))</f>
        <v>0</v>
      </c>
      <c r="AJ17" s="41">
        <f>IF(D17="","",IF(D17&gt;193.609,1,IF(D17&lt;32,10^(0.722762521*LOG10(32/193.609)^2),10^(0.722762521*LOG10(D17/193.609)^2))))</f>
        <v>1.4635253870960507</v>
      </c>
    </row>
    <row r="18" spans="1:36" ht="19.5" customHeight="1" x14ac:dyDescent="0.3">
      <c r="A18" s="41"/>
      <c r="B18" s="42"/>
      <c r="C18" s="43"/>
      <c r="D18" s="44"/>
      <c r="E18" s="44"/>
      <c r="F18" s="51"/>
      <c r="G18" s="45"/>
      <c r="H18" s="46"/>
      <c r="I18" s="47"/>
      <c r="J18" s="47"/>
      <c r="K18" s="121"/>
      <c r="L18" s="122"/>
      <c r="M18" s="123"/>
      <c r="N18" s="124"/>
      <c r="O18" s="125"/>
      <c r="P18" s="126"/>
      <c r="Q18" s="99" t="str">
        <f t="shared" si="29"/>
        <v/>
      </c>
      <c r="R18" s="99" t="str">
        <f t="shared" si="1"/>
        <v/>
      </c>
      <c r="S18" s="127">
        <f>IF(T17="","",T17*1.2)</f>
        <v>156.30451134185822</v>
      </c>
      <c r="T18" s="128"/>
      <c r="U18" s="99"/>
      <c r="V18" s="99">
        <f t="shared" ref="V18" si="32">IF(V17&gt;0,V17*20,"")</f>
        <v>136</v>
      </c>
      <c r="W18" s="99">
        <f t="shared" ref="W18" si="33">IF(W17="","",(W17*10)*AJ17)</f>
        <v>128.64388152574284</v>
      </c>
      <c r="X18" s="98">
        <f t="shared" ref="X18" si="34">IF(ROUNDUP(X17,1)&gt;0,IF((80+(8-ROUNDUP(X17,1))*40)&lt;0,0,80+(8-ROUNDUP(X17,1))*40),"")</f>
        <v>128</v>
      </c>
      <c r="Y18" s="100">
        <f t="shared" ref="Y18" si="35">IF(SUM(V18,W18,X18)&gt;0,SUM(V18,W18,X18),"")</f>
        <v>392.64388152574281</v>
      </c>
      <c r="Z18" s="101">
        <f t="shared" ref="Z18" si="36">IF(OR(S18="",V18="",W18="",X18=""),"",SUM(S18,V18,W18,X18))</f>
        <v>548.948392867601</v>
      </c>
      <c r="AA18" s="106">
        <v>2</v>
      </c>
      <c r="AB18" s="101"/>
      <c r="AC18" s="57"/>
      <c r="AD18" s="2"/>
      <c r="AE18" s="54"/>
      <c r="AF18" s="55"/>
      <c r="AG18" s="41"/>
      <c r="AH18" s="56"/>
      <c r="AI18" s="56"/>
      <c r="AJ18" s="41"/>
    </row>
    <row r="19" spans="1:36" ht="19.5" customHeight="1" x14ac:dyDescent="0.3">
      <c r="A19" s="41"/>
      <c r="B19" s="42">
        <v>1976012</v>
      </c>
      <c r="C19" s="43" t="s">
        <v>117</v>
      </c>
      <c r="D19" s="44">
        <v>75.23</v>
      </c>
      <c r="E19" s="43" t="s">
        <v>86</v>
      </c>
      <c r="F19" s="43" t="s">
        <v>87</v>
      </c>
      <c r="G19" s="95">
        <v>28072</v>
      </c>
      <c r="H19" s="96">
        <v>6</v>
      </c>
      <c r="I19" s="97" t="s">
        <v>88</v>
      </c>
      <c r="J19" s="97" t="s">
        <v>65</v>
      </c>
      <c r="K19" s="48">
        <v>63</v>
      </c>
      <c r="L19" s="48">
        <v>66</v>
      </c>
      <c r="M19" s="48">
        <v>68</v>
      </c>
      <c r="N19" s="48">
        <v>73</v>
      </c>
      <c r="O19" s="48">
        <v>77</v>
      </c>
      <c r="P19" s="48">
        <v>-79</v>
      </c>
      <c r="Q19" s="48">
        <f t="shared" si="29"/>
        <v>68</v>
      </c>
      <c r="R19" s="46">
        <f t="shared" si="1"/>
        <v>77</v>
      </c>
      <c r="S19" s="46">
        <f t="shared" ref="S19" si="37">IF(Q19="","",IF(R19="","",IF(SUM(Q19:R19)=0,"",SUM(Q19:R19))))</f>
        <v>145</v>
      </c>
      <c r="T19" s="49">
        <f t="shared" ref="T19" si="38"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191.947012124466</v>
      </c>
      <c r="U19" s="98">
        <f t="shared" si="4"/>
        <v>239.54987113133356</v>
      </c>
      <c r="V19" s="50">
        <v>6.8</v>
      </c>
      <c r="W19" s="50">
        <v>8.36</v>
      </c>
      <c r="X19" s="50">
        <v>7.34</v>
      </c>
      <c r="Y19" s="49"/>
      <c r="Z19" s="99"/>
      <c r="AA19" s="49"/>
      <c r="AB19" s="99"/>
      <c r="AC19" s="57">
        <f>U5</f>
        <v>45451</v>
      </c>
      <c r="AD19" s="53" t="str">
        <f>IF(ISNUMBER(FIND("M",E19)),"m",IF(ISNUMBER(FIND("K",E19)),"k"))</f>
        <v>m</v>
      </c>
      <c r="AE19" s="54">
        <f>IF(OR(G19="",AC19=""),0,(YEAR(AC19)-YEAR(G19)))</f>
        <v>48</v>
      </c>
      <c r="AF19" s="55">
        <f>IF(AE19&gt;34,1,0)</f>
        <v>1</v>
      </c>
      <c r="AG19" s="41">
        <f>IF(AF19=1,LOOKUP(AE19,'Meltzer-Faber'!A3:A63,'Meltzer-Faber'!B3:B63))</f>
        <v>1.248</v>
      </c>
      <c r="AH19" s="56">
        <f>IF(AF19=1,LOOKUP(AE19,'Meltzer-Faber'!A3:A63,'Meltzer-Faber'!C3:C63))</f>
        <v>1.288</v>
      </c>
      <c r="AI19" s="56">
        <f>IF(AD19="m",AG19,IF(AD19="k",AH19,""))</f>
        <v>1.248</v>
      </c>
      <c r="AJ19" s="41">
        <f>IF(D19="","",IF(D19&gt;193.609,1,IF(D19&lt;32,10^(0.722762521*LOG10(32/193.609)^2),10^(0.722762521*LOG10(D19/193.609)^2))))</f>
        <v>1.3237724974101104</v>
      </c>
    </row>
    <row r="20" spans="1:36" ht="19.5" customHeight="1" x14ac:dyDescent="0.3">
      <c r="A20" s="41"/>
      <c r="B20" s="42"/>
      <c r="C20" s="43"/>
      <c r="D20" s="44"/>
      <c r="E20" s="44"/>
      <c r="F20" s="51"/>
      <c r="G20" s="45"/>
      <c r="H20" s="46"/>
      <c r="I20" s="47"/>
      <c r="J20" s="47"/>
      <c r="K20" s="121"/>
      <c r="L20" s="122"/>
      <c r="M20" s="123"/>
      <c r="N20" s="124"/>
      <c r="O20" s="125"/>
      <c r="P20" s="126"/>
      <c r="Q20" s="99" t="str">
        <f t="shared" ref="Q20" si="39">IF(MAX(K20:M20)&gt;0,IF(MAX(K20:M20)&lt;0,0,TRUNC(MAX(K20:M20)/1)*1),"")</f>
        <v/>
      </c>
      <c r="R20" s="99" t="str">
        <f t="shared" si="1"/>
        <v/>
      </c>
      <c r="S20" s="127">
        <f>IF(T19="","",T19*1.2)</f>
        <v>230.33641454935918</v>
      </c>
      <c r="T20" s="128"/>
      <c r="U20" s="99"/>
      <c r="V20" s="99">
        <f t="shared" ref="V20" si="40">IF(V19&gt;0,V19*20,"")</f>
        <v>136</v>
      </c>
      <c r="W20" s="99">
        <f t="shared" ref="W20" si="41">IF(W19="","",(W19*10)*AJ19)</f>
        <v>110.66738078348521</v>
      </c>
      <c r="X20" s="98">
        <f t="shared" ref="X20" si="42">IF(ROUNDUP(X19,1)&gt;0,IF((80+(8-ROUNDUP(X19,1))*40)&lt;0,0,80+(8-ROUNDUP(X19,1))*40),"")</f>
        <v>104.00000000000003</v>
      </c>
      <c r="Y20" s="100">
        <f t="shared" ref="Y20" si="43">IF(SUM(V20,W20,X20)&gt;0,SUM(V20,W20,X20),"")</f>
        <v>350.66738078348521</v>
      </c>
      <c r="Z20" s="101">
        <f t="shared" ref="Z20" si="44">IF(OR(S20="",V20="",W20="",X20=""),"",SUM(S20,V20,W20,X20))</f>
        <v>581.00379533284445</v>
      </c>
      <c r="AA20" s="106">
        <v>3</v>
      </c>
      <c r="AB20" s="101"/>
      <c r="AC20" s="57"/>
      <c r="AD20" s="2"/>
      <c r="AE20" s="54"/>
      <c r="AF20" s="55"/>
      <c r="AG20" s="41"/>
      <c r="AH20" s="56"/>
      <c r="AI20" s="56"/>
      <c r="AJ20" s="41"/>
    </row>
    <row r="21" spans="1:36" ht="19.5" customHeight="1" x14ac:dyDescent="0.3">
      <c r="A21" s="41"/>
      <c r="B21" s="42"/>
      <c r="C21" s="43"/>
      <c r="D21" s="44"/>
      <c r="E21" s="43"/>
      <c r="F21" s="43"/>
      <c r="G21" s="95"/>
      <c r="H21" s="96"/>
      <c r="I21" s="97"/>
      <c r="J21" s="97"/>
      <c r="K21" s="48"/>
      <c r="L21" s="48"/>
      <c r="M21" s="48"/>
      <c r="N21" s="48"/>
      <c r="O21" s="48"/>
      <c r="P21" s="48"/>
      <c r="Q21" s="48"/>
      <c r="R21" s="46" t="str">
        <f t="shared" si="1"/>
        <v/>
      </c>
      <c r="S21" s="46"/>
      <c r="T21" s="49"/>
      <c r="U21" s="98" t="str">
        <f t="shared" si="4"/>
        <v/>
      </c>
      <c r="V21" s="50"/>
      <c r="W21" s="50"/>
      <c r="X21" s="50"/>
      <c r="Y21" s="49"/>
      <c r="Z21" s="99"/>
      <c r="AA21" s="49"/>
      <c r="AB21" s="99"/>
      <c r="AC21" s="57">
        <f>U5</f>
        <v>45451</v>
      </c>
      <c r="AD21" s="53" t="b">
        <f>IF(ISNUMBER(FIND("M",E21)),"m",IF(ISNUMBER(FIND("K",E21)),"k"))</f>
        <v>0</v>
      </c>
      <c r="AE21" s="54">
        <f>IF(OR(G21="",AC21=""),0,(YEAR(AC21)-YEAR(G21)))</f>
        <v>0</v>
      </c>
      <c r="AF21" s="55">
        <f>IF(AE21&gt;34,1,0)</f>
        <v>0</v>
      </c>
      <c r="AG21" s="41" t="b">
        <f>IF(AF21=1,LOOKUP(AE21,'Meltzer-Faber'!A3:A63,'Meltzer-Faber'!B3:B63))</f>
        <v>0</v>
      </c>
      <c r="AH21" s="56" t="b">
        <f>IF(AF21=1,LOOKUP(AE21,'Meltzer-Faber'!A3:A63,'Meltzer-Faber'!C3:C63))</f>
        <v>0</v>
      </c>
      <c r="AI21" s="56" t="str">
        <f>IF(AD21="m",AG21,IF(AD21="k",AH21,""))</f>
        <v/>
      </c>
      <c r="AJ21" s="41" t="str">
        <f>IF(D21="","",IF(D21&gt;193.609,1,IF(D21&lt;32,10^(0.722762521*LOG10(32/193.609)^2),10^(0.722762521*LOG10(D21/193.609)^2))))</f>
        <v/>
      </c>
    </row>
    <row r="22" spans="1:36" ht="19.5" customHeight="1" x14ac:dyDescent="0.3">
      <c r="A22" s="41"/>
      <c r="B22" s="42"/>
      <c r="C22" s="43"/>
      <c r="D22" s="44"/>
      <c r="E22" s="44"/>
      <c r="F22" s="51"/>
      <c r="G22" s="45"/>
      <c r="H22" s="46"/>
      <c r="I22" s="47"/>
      <c r="J22" s="47"/>
      <c r="K22" s="121"/>
      <c r="L22" s="122"/>
      <c r="M22" s="123"/>
      <c r="N22" s="124"/>
      <c r="O22" s="125"/>
      <c r="P22" s="126"/>
      <c r="Q22" s="99" t="str">
        <f t="shared" ref="Q22" si="45">IF(MAX(K22:M22)&gt;0,IF(MAX(K22:M22)&lt;0,0,TRUNC(MAX(K22:M22)/1)*1),"")</f>
        <v/>
      </c>
      <c r="R22" s="99" t="str">
        <f t="shared" ref="R22" si="46">IF(MAX(N22:P22)&gt;0,IF(MAX(N22:P22)&lt;0,0,TRUNC(MAX(N22:P22)/1)*1),"")</f>
        <v/>
      </c>
      <c r="S22" s="127"/>
      <c r="T22" s="128"/>
      <c r="U22" s="99"/>
      <c r="V22" s="99" t="str">
        <f t="shared" ref="V22" si="47">IF(V21&gt;0,V21*20,"")</f>
        <v/>
      </c>
      <c r="W22" s="99" t="str">
        <f t="shared" ref="W22" si="48">IF(W21="","",(W21*10)*AJ21)</f>
        <v/>
      </c>
      <c r="X22" s="98" t="str">
        <f t="shared" ref="X22" si="49">IF(ROUNDUP(X21,1)&gt;0,IF((80+(8-ROUNDUP(X21,1))*40)&lt;0,0,80+(8-ROUNDUP(X21,1))*40),"")</f>
        <v/>
      </c>
      <c r="Y22" s="100" t="str">
        <f t="shared" ref="Y22" si="50">IF(SUM(V22,W22,X22)&gt;0,SUM(V22,W22,X22),"")</f>
        <v/>
      </c>
      <c r="Z22" s="101" t="str">
        <f t="shared" ref="Z22" si="51">IF(OR(S22="",V22="",W22="",X22=""),"",SUM(S22,V22,W22,X22))</f>
        <v/>
      </c>
      <c r="AA22" s="106"/>
      <c r="AB22" s="101"/>
      <c r="AC22" s="57"/>
      <c r="AD22" s="2"/>
      <c r="AE22" s="54"/>
      <c r="AF22" s="55"/>
      <c r="AG22" s="41"/>
      <c r="AH22" s="56"/>
      <c r="AI22" s="56"/>
      <c r="AJ22" s="41"/>
    </row>
    <row r="23" spans="1:36" ht="19.5" customHeight="1" x14ac:dyDescent="0.3">
      <c r="A23" s="41"/>
      <c r="B23" s="42"/>
      <c r="C23" s="43"/>
      <c r="D23" s="44"/>
      <c r="E23" s="43"/>
      <c r="F23" s="43"/>
      <c r="G23" s="95"/>
      <c r="H23" s="96"/>
      <c r="I23" s="97"/>
      <c r="J23" s="97"/>
      <c r="K23" s="48"/>
      <c r="L23" s="48"/>
      <c r="M23" s="48"/>
      <c r="N23" s="48"/>
      <c r="O23" s="48"/>
      <c r="P23" s="48"/>
      <c r="Q23" s="48"/>
      <c r="R23" s="46"/>
      <c r="S23" s="46"/>
      <c r="T23" s="49"/>
      <c r="U23" s="98" t="str">
        <f t="shared" si="4"/>
        <v/>
      </c>
      <c r="V23" s="50"/>
      <c r="W23" s="50"/>
      <c r="X23" s="50"/>
      <c r="Y23" s="49"/>
      <c r="Z23" s="99"/>
      <c r="AA23" s="49"/>
      <c r="AB23" s="99"/>
      <c r="AC23" s="57">
        <f>U5</f>
        <v>45451</v>
      </c>
      <c r="AD23" s="53" t="b">
        <f>IF(ISNUMBER(FIND("M",E23)),"m",IF(ISNUMBER(FIND("K",E23)),"k"))</f>
        <v>0</v>
      </c>
      <c r="AE23" s="59">
        <f>IF(OR(G23="",AC23=""),0,(YEAR(AC23)-YEAR(G23)))</f>
        <v>0</v>
      </c>
      <c r="AF23" s="55">
        <f>IF(AE23&gt;34,1,0)</f>
        <v>0</v>
      </c>
      <c r="AG23" s="41" t="b">
        <f>IF(AF23=1,LOOKUP(AE23,'Meltzer-Faber'!A3:A63,'Meltzer-Faber'!B3:B63))</f>
        <v>0</v>
      </c>
      <c r="AH23" s="56" t="b">
        <f>IF(AF23=1,LOOKUP(AE23,'Meltzer-Faber'!A3:A63,'Meltzer-Faber'!C3:C63))</f>
        <v>0</v>
      </c>
      <c r="AI23" s="56" t="str">
        <f>IF(AD23="m",AG23,IF(AD23="k",AH23,""))</f>
        <v/>
      </c>
      <c r="AJ23" s="41" t="str">
        <f>IF(D23="","",IF(D23&gt;193.609,1,IF(D23&lt;32,10^(0.722762521*LOG10(32/193.609)^2),10^(0.722762521*LOG10(D23/193.609)^2))))</f>
        <v/>
      </c>
    </row>
    <row r="24" spans="1:36" ht="19.5" customHeight="1" x14ac:dyDescent="0.3">
      <c r="A24" s="41"/>
      <c r="B24" s="42"/>
      <c r="C24" s="43"/>
      <c r="D24" s="44"/>
      <c r="E24" s="44"/>
      <c r="F24" s="51"/>
      <c r="G24" s="45"/>
      <c r="H24" s="46"/>
      <c r="I24" s="47"/>
      <c r="J24" s="47"/>
      <c r="K24" s="121"/>
      <c r="L24" s="122"/>
      <c r="M24" s="123"/>
      <c r="N24" s="124"/>
      <c r="O24" s="125"/>
      <c r="P24" s="126"/>
      <c r="Q24" s="99" t="str">
        <f t="shared" ref="Q24" si="52">IF(MAX(K24:M24)&gt;0,IF(MAX(K24:M24)&lt;0,0,TRUNC(MAX(K24:M24)/1)*1),"")</f>
        <v/>
      </c>
      <c r="R24" s="99" t="str">
        <f t="shared" ref="R24" si="53">IF(MAX(N24:P24)&gt;0,IF(MAX(N24:P24)&lt;0,0,TRUNC(MAX(N24:P24)/1)*1),"")</f>
        <v/>
      </c>
      <c r="S24" s="127"/>
      <c r="T24" s="128"/>
      <c r="U24" s="99"/>
      <c r="V24" s="99"/>
      <c r="W24" s="99"/>
      <c r="X24" s="98"/>
      <c r="Y24" s="100"/>
      <c r="Z24" s="101"/>
      <c r="AA24" s="106"/>
      <c r="AB24" s="101"/>
      <c r="AC24" s="57"/>
      <c r="AD24" s="2"/>
      <c r="AE24" s="54"/>
      <c r="AF24" s="55"/>
      <c r="AG24" s="41"/>
      <c r="AH24" s="56"/>
      <c r="AI24" s="56"/>
      <c r="AJ24" s="41"/>
    </row>
    <row r="25" spans="1:36" ht="19.5" customHeight="1" x14ac:dyDescent="0.3">
      <c r="A25" s="41"/>
      <c r="B25" s="42"/>
      <c r="C25" s="43"/>
      <c r="D25" s="44"/>
      <c r="E25" s="43"/>
      <c r="F25" s="43"/>
      <c r="G25" s="95"/>
      <c r="H25" s="96"/>
      <c r="I25" s="97"/>
      <c r="J25" s="97"/>
      <c r="K25" s="48"/>
      <c r="L25" s="48"/>
      <c r="M25" s="48"/>
      <c r="N25" s="48"/>
      <c r="O25" s="48"/>
      <c r="P25" s="48"/>
      <c r="Q25" s="48"/>
      <c r="R25" s="46"/>
      <c r="S25" s="46"/>
      <c r="T25" s="49"/>
      <c r="U25" s="98" t="str">
        <f t="shared" si="4"/>
        <v/>
      </c>
      <c r="V25" s="50"/>
      <c r="W25" s="50"/>
      <c r="X25" s="50"/>
      <c r="Y25" s="49"/>
      <c r="Z25" s="99"/>
      <c r="AA25" s="49"/>
      <c r="AB25" s="99"/>
      <c r="AC25" s="57">
        <f>U5</f>
        <v>45451</v>
      </c>
      <c r="AD25" s="53" t="b">
        <f>IF(ISNUMBER(FIND("M",E25)),"m",IF(ISNUMBER(FIND("K",E25)),"k"))</f>
        <v>0</v>
      </c>
      <c r="AE25" s="59">
        <f>IF(OR(G25="",AC25=""),0,(YEAR(AC25)-YEAR(G25)))</f>
        <v>0</v>
      </c>
      <c r="AF25" s="55">
        <f>IF(AE25&gt;34,1,0)</f>
        <v>0</v>
      </c>
      <c r="AG25" s="41" t="b">
        <f>IF(AF25=1,LOOKUP(AE25,'Meltzer-Faber'!A5:A65,'Meltzer-Faber'!B5:B65))</f>
        <v>0</v>
      </c>
      <c r="AH25" s="56" t="b">
        <f>IF(AF25=1,LOOKUP(AE25,'Meltzer-Faber'!A5:A65,'Meltzer-Faber'!C5:C65))</f>
        <v>0</v>
      </c>
      <c r="AI25" s="56" t="str">
        <f>IF(AD25="m",AG25,IF(AD25="k",AH25,""))</f>
        <v/>
      </c>
      <c r="AJ25" s="41" t="str">
        <f>IF(D25="","",IF(D25&gt;193.609,1,IF(D25&lt;32,10^(0.722762521*LOG10(32/193.609)^2),10^(0.722762521*LOG10(D25/193.609)^2))))</f>
        <v/>
      </c>
    </row>
    <row r="26" spans="1:36" ht="19.5" customHeight="1" x14ac:dyDescent="0.3">
      <c r="A26" s="41"/>
      <c r="B26" s="42"/>
      <c r="C26" s="43"/>
      <c r="D26" s="44"/>
      <c r="E26" s="44"/>
      <c r="F26" s="51"/>
      <c r="G26" s="45"/>
      <c r="H26" s="46"/>
      <c r="I26" s="47"/>
      <c r="J26" s="47"/>
      <c r="K26" s="121"/>
      <c r="L26" s="122"/>
      <c r="M26" s="123"/>
      <c r="N26" s="124"/>
      <c r="O26" s="125"/>
      <c r="P26" s="126"/>
      <c r="Q26" s="99" t="str">
        <f t="shared" ref="Q26:Q27" si="54">IF(MAX(K26:M26)&gt;0,IF(MAX(K26:M26)&lt;0,0,TRUNC(MAX(K26:M26)/1)*1),"")</f>
        <v/>
      </c>
      <c r="R26" s="99" t="str">
        <f t="shared" ref="R26:R27" si="55">IF(MAX(N26:P26)&gt;0,IF(MAX(N26:P26)&lt;0,0,TRUNC(MAX(N26:P26)/1)*1),"")</f>
        <v/>
      </c>
      <c r="S26" s="127"/>
      <c r="T26" s="128"/>
      <c r="U26" s="99"/>
      <c r="V26" s="99"/>
      <c r="W26" s="99"/>
      <c r="X26" s="98"/>
      <c r="Y26" s="100"/>
      <c r="Z26" s="101"/>
      <c r="AA26" s="106"/>
      <c r="AB26" s="101"/>
      <c r="AC26" s="57"/>
      <c r="AD26" s="2"/>
      <c r="AE26" s="54"/>
      <c r="AF26" s="55"/>
      <c r="AG26" s="41"/>
      <c r="AH26" s="56"/>
      <c r="AI26" s="56"/>
      <c r="AJ26" s="41"/>
    </row>
    <row r="27" spans="1:36" ht="19.5" customHeight="1" x14ac:dyDescent="0.3">
      <c r="A27" s="41"/>
      <c r="B27" s="42"/>
      <c r="C27" s="43"/>
      <c r="D27" s="44"/>
      <c r="E27" s="43"/>
      <c r="F27" s="43"/>
      <c r="G27" s="95"/>
      <c r="H27" s="96"/>
      <c r="I27" s="97"/>
      <c r="J27" s="97"/>
      <c r="K27" s="48"/>
      <c r="L27" s="48"/>
      <c r="M27" s="48"/>
      <c r="N27" s="48"/>
      <c r="O27" s="48"/>
      <c r="P27" s="48"/>
      <c r="Q27" s="48" t="str">
        <f t="shared" si="54"/>
        <v/>
      </c>
      <c r="R27" s="46" t="str">
        <f t="shared" si="55"/>
        <v/>
      </c>
      <c r="S27" s="46"/>
      <c r="T27" s="49"/>
      <c r="U27" s="98" t="str">
        <f t="shared" si="4"/>
        <v/>
      </c>
      <c r="V27" s="50"/>
      <c r="W27" s="50"/>
      <c r="X27" s="50"/>
      <c r="Y27" s="49"/>
      <c r="Z27" s="99"/>
      <c r="AA27" s="49"/>
      <c r="AB27" s="99"/>
      <c r="AC27" s="57">
        <f>U5</f>
        <v>45451</v>
      </c>
      <c r="AD27" s="53" t="b">
        <f>IF(ISNUMBER(FIND("M",E27)),"m",IF(ISNUMBER(FIND("K",E27)),"k"))</f>
        <v>0</v>
      </c>
      <c r="AE27" s="59">
        <f>IF(OR(G27="",AC27=""),0,(YEAR(AC27)-YEAR(G27)))</f>
        <v>0</v>
      </c>
      <c r="AF27" s="55">
        <f>IF(AE27&gt;34,1,0)</f>
        <v>0</v>
      </c>
      <c r="AG27" s="41" t="b">
        <f>IF(AF27=1,LOOKUP(AE27,'Meltzer-Faber'!A7:A67,'Meltzer-Faber'!B7:B67))</f>
        <v>0</v>
      </c>
      <c r="AH27" s="56" t="b">
        <f>IF(AF27=1,LOOKUP(AE27,'Meltzer-Faber'!A7:A67,'Meltzer-Faber'!C7:C67))</f>
        <v>0</v>
      </c>
      <c r="AI27" s="56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3">
      <c r="A28" s="41"/>
      <c r="B28" s="42"/>
      <c r="C28" s="43"/>
      <c r="D28" s="44"/>
      <c r="E28" s="44"/>
      <c r="F28" s="51"/>
      <c r="G28" s="45"/>
      <c r="H28" s="46"/>
      <c r="I28" s="47"/>
      <c r="J28" s="47"/>
      <c r="K28" s="121"/>
      <c r="L28" s="122"/>
      <c r="M28" s="123"/>
      <c r="N28" s="124"/>
      <c r="O28" s="125"/>
      <c r="P28" s="126"/>
      <c r="Q28" s="99"/>
      <c r="R28" s="99"/>
      <c r="S28" s="127"/>
      <c r="T28" s="128"/>
      <c r="U28" s="99"/>
      <c r="V28" s="99"/>
      <c r="W28" s="99"/>
      <c r="X28" s="98"/>
      <c r="Y28" s="100"/>
      <c r="Z28" s="101"/>
      <c r="AA28" s="106"/>
      <c r="AB28" s="101"/>
      <c r="AC28" s="57"/>
      <c r="AD28" s="2"/>
      <c r="AE28" s="54"/>
      <c r="AF28" s="55"/>
      <c r="AG28" s="41"/>
      <c r="AH28" s="56"/>
      <c r="AI28" s="56"/>
      <c r="AJ28" s="41"/>
    </row>
    <row r="29" spans="1:36" ht="19.5" customHeight="1" x14ac:dyDescent="0.3">
      <c r="A29" s="41"/>
      <c r="B29" s="42"/>
      <c r="C29" s="43"/>
      <c r="D29" s="44"/>
      <c r="E29" s="43"/>
      <c r="F29" s="43"/>
      <c r="G29" s="95"/>
      <c r="H29" s="96"/>
      <c r="I29" s="97"/>
      <c r="J29" s="97"/>
      <c r="K29" s="48"/>
      <c r="L29" s="48"/>
      <c r="M29" s="48"/>
      <c r="N29" s="48"/>
      <c r="O29" s="48"/>
      <c r="P29" s="48"/>
      <c r="Q29" s="48" t="str">
        <f t="shared" ref="Q29" si="56">IF(MAX(K29:M29)&gt;0,IF(MAX(K29:M29)&lt;0,0,TRUNC(MAX(K29:M29)/1)*1),"")</f>
        <v/>
      </c>
      <c r="R29" s="46" t="str">
        <f t="shared" ref="R29" si="57">IF(MAX(N29:P29)&gt;0,IF(MAX(N29:P29)&lt;0,0,TRUNC(MAX(N29:P29)/1)*1),"")</f>
        <v/>
      </c>
      <c r="S29" s="46"/>
      <c r="T29" s="49"/>
      <c r="U29" s="98" t="str">
        <f t="shared" si="4"/>
        <v/>
      </c>
      <c r="V29" s="50"/>
      <c r="W29" s="50"/>
      <c r="X29" s="50"/>
      <c r="Y29" s="49"/>
      <c r="Z29" s="99"/>
      <c r="AA29" s="49"/>
      <c r="AB29" s="99"/>
      <c r="AC29" s="57">
        <f>U5</f>
        <v>45451</v>
      </c>
      <c r="AD29" s="53" t="b">
        <f>IF(ISNUMBER(FIND("M",E29)),"m",IF(ISNUMBER(FIND("K",E29)),"k"))</f>
        <v>0</v>
      </c>
      <c r="AE29" s="59">
        <f>IF(OR(G29="",AC29=""),0,(YEAR(AC29)-YEAR(G29)))</f>
        <v>0</v>
      </c>
      <c r="AF29" s="55">
        <f>IF(AE29&gt;34,1,0)</f>
        <v>0</v>
      </c>
      <c r="AG29" s="41" t="b">
        <f>IF(AF29=1,LOOKUP(AE29,'Meltzer-Faber'!A9:A69,'Meltzer-Faber'!B9:B69))</f>
        <v>0</v>
      </c>
      <c r="AH29" s="56" t="b">
        <f>IF(AF29=1,LOOKUP(AE29,'Meltzer-Faber'!A9:A69,'Meltzer-Faber'!C9:C69))</f>
        <v>0</v>
      </c>
      <c r="AI29" s="56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3">
      <c r="A30" s="41"/>
      <c r="B30" s="42"/>
      <c r="C30" s="43"/>
      <c r="D30" s="44"/>
      <c r="E30" s="44"/>
      <c r="F30" s="51"/>
      <c r="G30" s="45"/>
      <c r="H30" s="46"/>
      <c r="I30" s="47"/>
      <c r="J30" s="47"/>
      <c r="K30" s="121"/>
      <c r="L30" s="122"/>
      <c r="M30" s="123"/>
      <c r="N30" s="124"/>
      <c r="O30" s="125"/>
      <c r="P30" s="126"/>
      <c r="Q30" s="99"/>
      <c r="R30" s="99"/>
      <c r="S30" s="127"/>
      <c r="T30" s="128"/>
      <c r="U30" s="99"/>
      <c r="V30" s="99"/>
      <c r="W30" s="99"/>
      <c r="X30" s="98"/>
      <c r="Y30" s="100"/>
      <c r="Z30" s="101"/>
      <c r="AA30" s="106"/>
      <c r="AB30" s="101"/>
      <c r="AC30" s="57"/>
      <c r="AD30" s="2"/>
      <c r="AE30" s="54"/>
      <c r="AF30" s="55"/>
      <c r="AG30" s="41"/>
      <c r="AH30" s="56"/>
      <c r="AI30" s="56"/>
      <c r="AJ30" s="41"/>
    </row>
    <row r="31" spans="1:36" ht="19.5" customHeight="1" x14ac:dyDescent="0.3">
      <c r="A31" s="41"/>
      <c r="B31" s="42"/>
      <c r="C31" s="43"/>
      <c r="D31" s="44"/>
      <c r="E31" s="43"/>
      <c r="F31" s="43"/>
      <c r="G31" s="95"/>
      <c r="H31" s="96"/>
      <c r="I31" s="97"/>
      <c r="J31" s="97"/>
      <c r="K31" s="48"/>
      <c r="L31" s="48"/>
      <c r="M31" s="48"/>
      <c r="N31" s="48"/>
      <c r="O31" s="48"/>
      <c r="P31" s="48"/>
      <c r="Q31" s="48" t="str">
        <f t="shared" ref="Q31" si="58">IF(MAX(K31:M31)&gt;0,IF(MAX(K31:M31)&lt;0,0,TRUNC(MAX(K31:M31)/1)*1),"")</f>
        <v/>
      </c>
      <c r="R31" s="46" t="str">
        <f t="shared" ref="R31" si="59">IF(MAX(N31:P31)&gt;0,IF(MAX(N31:P31)&lt;0,0,TRUNC(MAX(N31:P31)/1)*1),"")</f>
        <v/>
      </c>
      <c r="S31" s="46"/>
      <c r="T31" s="49"/>
      <c r="U31" s="98" t="str">
        <f t="shared" si="4"/>
        <v/>
      </c>
      <c r="V31" s="50"/>
      <c r="W31" s="50"/>
      <c r="X31" s="50"/>
      <c r="Y31" s="49"/>
      <c r="Z31" s="99"/>
      <c r="AA31" s="49"/>
      <c r="AB31" s="99"/>
      <c r="AC31" s="57">
        <f>U5</f>
        <v>45451</v>
      </c>
      <c r="AD31" s="53" t="b">
        <f>IF(ISNUMBER(FIND("M",E31)),"m",IF(ISNUMBER(FIND("K",E31)),"k"))</f>
        <v>0</v>
      </c>
      <c r="AE31" s="59">
        <f>IF(OR(G31="",AC31=""),0,(YEAR(AC31)-YEAR(G31)))</f>
        <v>0</v>
      </c>
      <c r="AF31" s="55">
        <f>IF(AE31&gt;34,1,0)</f>
        <v>0</v>
      </c>
      <c r="AG31" s="41" t="b">
        <f>IF(AF31=1,LOOKUP(AE31,'Meltzer-Faber'!A11:A71,'Meltzer-Faber'!B11:B71))</f>
        <v>0</v>
      </c>
      <c r="AH31" s="56" t="b">
        <f>IF(AF31=1,LOOKUP(AE31,'Meltzer-Faber'!A11:A71,'Meltzer-Faber'!C11:C71))</f>
        <v>0</v>
      </c>
      <c r="AI31" s="56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3">
      <c r="A32" s="41"/>
      <c r="B32" s="42"/>
      <c r="C32" s="43"/>
      <c r="D32" s="44"/>
      <c r="E32" s="44"/>
      <c r="F32" s="51"/>
      <c r="G32" s="45"/>
      <c r="H32" s="46"/>
      <c r="I32" s="47"/>
      <c r="J32" s="47"/>
      <c r="K32" s="121"/>
      <c r="L32" s="122"/>
      <c r="M32" s="123"/>
      <c r="N32" s="124"/>
      <c r="O32" s="125"/>
      <c r="P32" s="126"/>
      <c r="Q32" s="99"/>
      <c r="R32" s="99"/>
      <c r="S32" s="127"/>
      <c r="T32" s="128"/>
      <c r="U32" s="99"/>
      <c r="V32" s="99"/>
      <c r="W32" s="99"/>
      <c r="X32" s="98"/>
      <c r="Y32" s="100"/>
      <c r="Z32" s="101"/>
      <c r="AA32" s="106"/>
      <c r="AB32" s="101"/>
      <c r="AC32" s="57"/>
      <c r="AD32" s="2"/>
      <c r="AE32" s="54"/>
      <c r="AF32" s="55"/>
      <c r="AG32" s="41"/>
      <c r="AH32" s="56"/>
      <c r="AI32" s="56"/>
      <c r="AJ32" s="41"/>
    </row>
    <row r="33" spans="1:36" ht="18.75" customHeight="1" x14ac:dyDescent="0.3">
      <c r="A33" s="60"/>
      <c r="B33" s="60"/>
      <c r="C33" s="60"/>
      <c r="D33" s="61"/>
      <c r="E33" s="62"/>
      <c r="F33" s="62"/>
      <c r="G33" s="62"/>
      <c r="H33" s="63"/>
      <c r="I33" s="60"/>
      <c r="J33" s="60"/>
      <c r="K33" s="64"/>
      <c r="L33" s="65"/>
      <c r="M33" s="64"/>
      <c r="N33" s="64" t="s">
        <v>45</v>
      </c>
      <c r="O33" s="64"/>
      <c r="P33" s="64"/>
      <c r="Q33" s="62"/>
      <c r="R33" s="62"/>
      <c r="S33" s="62"/>
      <c r="T33" s="66"/>
      <c r="U33" s="66"/>
      <c r="V33" s="66"/>
      <c r="W33" s="66"/>
      <c r="X33" s="66"/>
      <c r="Y33" s="66"/>
      <c r="Z33" s="66"/>
      <c r="AA33" s="66"/>
      <c r="AB33" s="66"/>
      <c r="AC33" s="2"/>
      <c r="AD33" s="67"/>
      <c r="AE33" s="68">
        <f>(YEAR(AC33)-YEAR(G33))</f>
        <v>0</v>
      </c>
      <c r="AF33" s="55">
        <f>IF(AE35&gt;34,1,0)</f>
        <v>0</v>
      </c>
      <c r="AG33" s="60"/>
      <c r="AH33" s="63"/>
      <c r="AI33" s="63"/>
      <c r="AJ33" s="60"/>
    </row>
    <row r="34" spans="1:36" ht="21" customHeight="1" x14ac:dyDescent="0.3">
      <c r="A34" s="60"/>
      <c r="B34" s="60"/>
      <c r="C34" s="60"/>
      <c r="D34" s="61"/>
      <c r="E34" s="62"/>
      <c r="F34" s="62"/>
      <c r="G34" s="62"/>
      <c r="H34" s="63"/>
      <c r="I34" s="60"/>
      <c r="J34" s="60"/>
      <c r="K34" s="64"/>
      <c r="L34" s="65"/>
      <c r="M34" s="64"/>
      <c r="N34" s="64"/>
      <c r="O34" s="64"/>
      <c r="P34" s="64"/>
      <c r="Q34" s="62"/>
      <c r="R34" s="62"/>
      <c r="S34" s="62"/>
      <c r="T34" s="66"/>
      <c r="U34" s="66"/>
      <c r="V34" s="66"/>
      <c r="W34" s="66"/>
      <c r="X34" s="66"/>
      <c r="Y34" s="66"/>
      <c r="Z34" s="66"/>
      <c r="AA34" s="66"/>
      <c r="AB34" s="66"/>
      <c r="AC34" s="2"/>
      <c r="AD34" s="67"/>
      <c r="AE34" s="68"/>
      <c r="AF34" s="55"/>
      <c r="AG34" s="60"/>
      <c r="AH34" s="63"/>
      <c r="AI34" s="63"/>
      <c r="AJ34" s="60"/>
    </row>
    <row r="35" spans="1:36" ht="22.5" customHeight="1" x14ac:dyDescent="0.3">
      <c r="A35" s="4"/>
      <c r="B35" s="152" t="s">
        <v>46</v>
      </c>
      <c r="C35" s="153"/>
      <c r="D35" s="69" t="s">
        <v>11</v>
      </c>
      <c r="E35" s="152" t="s">
        <v>18</v>
      </c>
      <c r="F35" s="134"/>
      <c r="G35" s="134"/>
      <c r="H35" s="153"/>
      <c r="I35" s="70" t="s">
        <v>47</v>
      </c>
      <c r="J35" s="71"/>
      <c r="K35" s="152" t="s">
        <v>46</v>
      </c>
      <c r="L35" s="134"/>
      <c r="M35" s="153"/>
      <c r="N35" s="72" t="s">
        <v>11</v>
      </c>
      <c r="O35" s="162" t="s">
        <v>18</v>
      </c>
      <c r="P35" s="134"/>
      <c r="Q35" s="134"/>
      <c r="R35" s="153"/>
      <c r="S35" s="162" t="s">
        <v>47</v>
      </c>
      <c r="T35" s="153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73"/>
      <c r="AI35" s="73"/>
      <c r="AJ35" s="4"/>
    </row>
    <row r="36" spans="1:36" ht="19.5" customHeight="1" x14ac:dyDescent="0.3">
      <c r="A36" s="9"/>
      <c r="B36" s="164" t="s">
        <v>66</v>
      </c>
      <c r="C36" s="166"/>
      <c r="D36" s="108">
        <v>1973008</v>
      </c>
      <c r="E36" s="146" t="s">
        <v>128</v>
      </c>
      <c r="F36" s="136"/>
      <c r="G36" s="136"/>
      <c r="H36" s="137"/>
      <c r="I36" s="103" t="s">
        <v>54</v>
      </c>
      <c r="J36" s="18"/>
      <c r="K36" s="164"/>
      <c r="L36" s="165"/>
      <c r="M36" s="166"/>
      <c r="N36" s="109"/>
      <c r="O36" s="156"/>
      <c r="P36" s="157"/>
      <c r="Q36" s="157"/>
      <c r="R36" s="158"/>
      <c r="S36" s="156"/>
      <c r="T36" s="15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3">
      <c r="A37" s="9"/>
      <c r="B37" s="163" t="s">
        <v>67</v>
      </c>
      <c r="C37" s="137"/>
      <c r="D37" s="74">
        <v>1992022</v>
      </c>
      <c r="E37" s="146" t="s">
        <v>135</v>
      </c>
      <c r="F37" s="136"/>
      <c r="G37" s="136"/>
      <c r="H37" s="137"/>
      <c r="I37" s="75" t="s">
        <v>136</v>
      </c>
      <c r="J37" s="18"/>
      <c r="K37" s="163"/>
      <c r="L37" s="136"/>
      <c r="M37" s="137"/>
      <c r="N37" s="76"/>
      <c r="O37" s="141"/>
      <c r="P37" s="136"/>
      <c r="Q37" s="136"/>
      <c r="R37" s="137"/>
      <c r="S37" s="141"/>
      <c r="T37" s="14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3">
      <c r="A38" s="9"/>
      <c r="B38" s="163" t="s">
        <v>67</v>
      </c>
      <c r="C38" s="137"/>
      <c r="D38" s="74">
        <v>1965001</v>
      </c>
      <c r="E38" s="146" t="s">
        <v>137</v>
      </c>
      <c r="F38" s="136"/>
      <c r="G38" s="136"/>
      <c r="H38" s="137"/>
      <c r="I38" s="75" t="s">
        <v>63</v>
      </c>
      <c r="J38" s="18"/>
      <c r="K38" s="163"/>
      <c r="L38" s="136"/>
      <c r="M38" s="137"/>
      <c r="N38" s="76"/>
      <c r="O38" s="141"/>
      <c r="P38" s="136"/>
      <c r="Q38" s="136"/>
      <c r="R38" s="137"/>
      <c r="S38" s="141"/>
      <c r="T38" s="142"/>
      <c r="U38" s="9"/>
      <c r="V38" s="9" t="s">
        <v>48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3">
      <c r="A39" s="9"/>
      <c r="B39" s="163" t="s">
        <v>67</v>
      </c>
      <c r="C39" s="137"/>
      <c r="D39" s="74">
        <v>1969002</v>
      </c>
      <c r="E39" s="146" t="s">
        <v>149</v>
      </c>
      <c r="F39" s="136"/>
      <c r="G39" s="136"/>
      <c r="H39" s="137"/>
      <c r="I39" s="75" t="s">
        <v>63</v>
      </c>
      <c r="J39" s="18"/>
      <c r="K39" s="163"/>
      <c r="L39" s="136"/>
      <c r="M39" s="137"/>
      <c r="N39" s="76"/>
      <c r="O39" s="141"/>
      <c r="P39" s="136"/>
      <c r="Q39" s="136"/>
      <c r="R39" s="137"/>
      <c r="S39" s="141"/>
      <c r="T39" s="142"/>
      <c r="U39" s="9"/>
      <c r="V39" s="9"/>
      <c r="W39" s="9"/>
      <c r="X39" s="9"/>
      <c r="Y39" s="9"/>
      <c r="Z39" s="9"/>
      <c r="AA39" s="9"/>
      <c r="AB39" s="9"/>
      <c r="AC39" s="9"/>
      <c r="AD39" s="9" t="s">
        <v>45</v>
      </c>
      <c r="AE39" s="9"/>
      <c r="AF39" s="9"/>
      <c r="AG39" s="9"/>
      <c r="AH39" s="16"/>
      <c r="AI39" s="16"/>
      <c r="AJ39" s="9"/>
    </row>
    <row r="40" spans="1:36" ht="19.5" customHeight="1" x14ac:dyDescent="0.3">
      <c r="A40" s="9"/>
      <c r="B40" s="163" t="s">
        <v>132</v>
      </c>
      <c r="C40" s="137"/>
      <c r="D40" s="74">
        <v>1973001</v>
      </c>
      <c r="E40" s="146" t="s">
        <v>133</v>
      </c>
      <c r="F40" s="136"/>
      <c r="G40" s="136"/>
      <c r="H40" s="137"/>
      <c r="I40" s="75" t="s">
        <v>65</v>
      </c>
      <c r="J40" s="18"/>
      <c r="K40" s="163"/>
      <c r="L40" s="136"/>
      <c r="M40" s="137"/>
      <c r="N40" s="76"/>
      <c r="O40" s="141"/>
      <c r="P40" s="136"/>
      <c r="Q40" s="136"/>
      <c r="R40" s="137"/>
      <c r="S40" s="141"/>
      <c r="T40" s="142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3">
      <c r="A41" s="4"/>
      <c r="B41" s="163" t="s">
        <v>69</v>
      </c>
      <c r="C41" s="137"/>
      <c r="D41" s="74">
        <v>1960001</v>
      </c>
      <c r="E41" s="135" t="s">
        <v>145</v>
      </c>
      <c r="F41" s="136"/>
      <c r="G41" s="136"/>
      <c r="H41" s="137"/>
      <c r="I41" s="75" t="s">
        <v>54</v>
      </c>
      <c r="J41" s="4"/>
      <c r="K41" s="163"/>
      <c r="L41" s="136"/>
      <c r="M41" s="137"/>
      <c r="N41" s="76"/>
      <c r="O41" s="141"/>
      <c r="P41" s="136"/>
      <c r="Q41" s="136"/>
      <c r="R41" s="137"/>
      <c r="S41" s="141"/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3">
      <c r="A42" s="4"/>
      <c r="B42" s="163" t="s">
        <v>70</v>
      </c>
      <c r="C42" s="137"/>
      <c r="D42" s="74">
        <v>1956004</v>
      </c>
      <c r="E42" s="135" t="s">
        <v>144</v>
      </c>
      <c r="F42" s="136"/>
      <c r="G42" s="136"/>
      <c r="H42" s="137"/>
      <c r="I42" s="75" t="s">
        <v>54</v>
      </c>
      <c r="J42" s="4"/>
      <c r="K42" s="163"/>
      <c r="L42" s="136"/>
      <c r="M42" s="137"/>
      <c r="N42" s="76"/>
      <c r="O42" s="141"/>
      <c r="P42" s="136"/>
      <c r="Q42" s="136"/>
      <c r="R42" s="137"/>
      <c r="S42" s="141"/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3">
      <c r="A43" s="4"/>
      <c r="B43" s="131"/>
      <c r="C43" s="132"/>
      <c r="D43" s="77"/>
      <c r="E43" s="138"/>
      <c r="F43" s="139"/>
      <c r="G43" s="139"/>
      <c r="H43" s="132"/>
      <c r="I43" s="78"/>
      <c r="J43" s="4"/>
      <c r="K43" s="131"/>
      <c r="L43" s="139"/>
      <c r="M43" s="132"/>
      <c r="N43" s="79"/>
      <c r="O43" s="143"/>
      <c r="P43" s="139"/>
      <c r="Q43" s="139"/>
      <c r="R43" s="132"/>
      <c r="S43" s="143"/>
      <c r="T43" s="14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3">
      <c r="A44" s="4"/>
      <c r="B44" s="133"/>
      <c r="C44" s="134"/>
      <c r="D44" s="140"/>
      <c r="E44" s="134"/>
      <c r="F44" s="80"/>
      <c r="G44" s="140"/>
      <c r="H44" s="134"/>
      <c r="I44" s="134"/>
      <c r="J44" s="4"/>
      <c r="K44" s="140"/>
      <c r="L44" s="134"/>
      <c r="M44" s="134"/>
      <c r="N44" s="140"/>
      <c r="O44" s="134"/>
      <c r="P44" s="140"/>
      <c r="Q44" s="134"/>
      <c r="R44" s="134"/>
      <c r="S44" s="134"/>
      <c r="T44" s="1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3">
      <c r="A45" s="4"/>
      <c r="B45" s="149" t="s">
        <v>49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3">
      <c r="A46" s="4"/>
      <c r="B46" s="1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3">
      <c r="A47" s="4"/>
      <c r="B47" s="2"/>
      <c r="C47" s="2"/>
      <c r="D47" s="81"/>
      <c r="E47" s="9"/>
      <c r="F47" s="9"/>
      <c r="G47" s="81"/>
      <c r="H47" s="9"/>
      <c r="I47" s="7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3">
      <c r="A48" s="4"/>
      <c r="B48" s="82"/>
      <c r="C48" s="82"/>
      <c r="D48" s="83"/>
      <c r="E48" s="84"/>
      <c r="F48" s="84"/>
      <c r="G48" s="85"/>
      <c r="H48" s="8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3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3">
      <c r="A50" s="4"/>
      <c r="B50" s="4"/>
      <c r="C50" s="2"/>
      <c r="D50" s="2"/>
      <c r="E50" s="145"/>
      <c r="F50" s="113"/>
      <c r="G50" s="113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3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3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3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3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3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3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3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3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3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3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3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3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3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3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3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3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3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3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3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3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3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3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3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3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3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3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3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3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3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3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3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3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3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3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3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3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3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3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3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3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3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3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3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3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3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3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3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3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3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3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3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3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3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3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3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3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3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3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3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3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3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3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3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3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3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3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3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3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3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3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3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3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3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3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3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3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3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3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3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3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3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3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3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3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3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3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3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3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3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3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3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3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3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3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3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3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3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3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3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3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3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3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3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3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3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3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3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3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3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3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3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3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3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3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3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3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3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3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3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3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3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3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3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3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3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3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3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3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3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3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3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3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3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3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3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3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3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3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3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3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3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3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3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3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3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3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3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3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3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3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3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3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3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3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3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3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3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3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3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3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3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3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3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3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3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3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3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3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3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3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3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3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3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3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3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3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3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3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3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3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3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3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3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3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3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3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3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3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3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3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3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3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3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3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3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3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3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3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3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3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3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3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3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3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3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3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3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3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3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3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3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3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3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3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3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3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3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3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3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3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3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3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3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3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3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3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3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3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3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3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3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3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3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3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3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3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3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3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3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3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3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3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3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3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3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3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3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3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3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3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3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3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3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3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3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3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3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3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3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3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3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3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3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3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3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3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3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3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3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3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3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3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3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3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3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3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3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3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3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3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3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3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3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3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3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3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3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3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3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3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3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3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3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3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3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3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3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3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3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3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3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3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3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3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3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3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3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3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3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3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3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3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3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3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3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3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3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3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3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3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3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3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3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3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3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3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3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3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3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3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3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3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3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3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3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3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3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3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3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3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3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3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3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3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3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3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3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3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3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3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3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3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3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3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3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3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3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3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3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3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3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3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3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3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3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3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3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3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3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3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3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3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3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3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3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3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3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3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3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3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3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3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3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3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3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3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3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3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3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3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3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3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3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3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3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3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3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3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3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3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3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3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3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3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3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3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3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3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3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3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3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3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3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3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3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3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3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3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3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3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3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3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3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3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3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3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3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3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3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3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3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3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3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3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3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3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3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3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3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3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3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3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3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3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3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3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3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3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3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3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3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3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3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3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3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3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3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3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3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3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3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3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3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3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3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3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3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3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3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3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3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3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3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3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3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3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3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3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3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3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3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3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3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3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3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3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3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3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3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3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3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3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3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3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3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3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3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3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3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3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3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3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3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3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3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3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3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3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3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3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3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3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3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3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3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3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3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3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3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3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3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3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3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3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3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3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3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3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3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3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3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3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3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3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3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3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3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3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3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3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3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3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3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3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3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3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3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3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3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3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3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3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3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3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3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3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3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3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3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3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3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3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3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3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3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3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3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3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3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3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3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3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3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3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3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3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3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3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3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3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3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3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3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3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3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3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3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3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3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3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3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3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3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3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3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3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3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3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3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3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3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3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3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3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3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3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3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3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3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3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3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3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3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3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3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3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3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3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3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3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3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3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3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3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3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3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3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3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3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3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3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3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3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3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3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3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3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3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3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3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3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3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3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3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3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3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3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3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3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3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3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3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3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3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3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3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3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3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3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3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3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3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3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3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3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3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3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3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3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3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3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3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3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3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3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3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3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3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3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3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3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3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3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3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3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3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3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3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3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3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3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3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3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3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3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3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3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3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3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3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3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3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3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3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3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3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3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3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3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3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3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3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3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3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3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3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3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3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3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3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3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3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3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3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3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3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3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3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3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3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3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3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3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3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3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3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3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3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3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3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3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3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3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3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3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3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3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3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3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3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3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3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3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3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3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3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3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3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3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3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3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3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3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3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3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3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3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3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3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3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3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3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3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3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3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3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3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3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3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3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3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3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3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3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3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3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3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3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3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3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3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3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3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3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3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3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3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3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3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3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3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3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3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3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3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3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3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3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3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3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3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3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3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3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3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3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3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3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3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3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3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3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3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3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3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3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3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3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3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3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3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3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3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3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3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3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3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3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3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3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3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3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3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3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3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3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3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3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3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3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3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3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3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3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3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3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3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3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3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3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3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3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3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3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3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3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3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3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3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3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3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3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3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3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3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3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3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3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3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3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3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3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3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3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3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3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3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3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3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3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3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3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3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3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3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3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3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3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3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3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3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3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3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3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3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3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3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3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3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3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3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3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3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3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3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3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3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3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3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3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3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3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3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3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3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3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3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3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3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3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3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3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3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3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3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3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3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3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3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3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3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3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3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3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3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3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3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3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3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3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B35:C35"/>
    <mergeCell ref="B36:C36"/>
    <mergeCell ref="E36:H36"/>
    <mergeCell ref="O36:R36"/>
    <mergeCell ref="S36:T36"/>
    <mergeCell ref="B37:C37"/>
    <mergeCell ref="B38:C38"/>
    <mergeCell ref="S38:T38"/>
    <mergeCell ref="B45:T45"/>
    <mergeCell ref="K32:M32"/>
    <mergeCell ref="N32:P32"/>
    <mergeCell ref="S32:T32"/>
    <mergeCell ref="E35:H35"/>
    <mergeCell ref="K35:M35"/>
    <mergeCell ref="O35:R35"/>
    <mergeCell ref="S35:T35"/>
    <mergeCell ref="K36:M36"/>
    <mergeCell ref="K37:M37"/>
    <mergeCell ref="O37:R37"/>
    <mergeCell ref="S37:T37"/>
    <mergeCell ref="N28:P28"/>
    <mergeCell ref="S28:T28"/>
    <mergeCell ref="K24:M24"/>
    <mergeCell ref="N24:P24"/>
    <mergeCell ref="S24:T24"/>
    <mergeCell ref="K26:M26"/>
    <mergeCell ref="N26:P26"/>
    <mergeCell ref="S26:T26"/>
    <mergeCell ref="K28:M28"/>
    <mergeCell ref="E50:G50"/>
    <mergeCell ref="E37:H37"/>
    <mergeCell ref="E38:H38"/>
    <mergeCell ref="B39:C39"/>
    <mergeCell ref="E39:H39"/>
    <mergeCell ref="B40:C40"/>
    <mergeCell ref="E40:H40"/>
    <mergeCell ref="E41:H41"/>
    <mergeCell ref="K38:M38"/>
    <mergeCell ref="K39:M39"/>
    <mergeCell ref="K40:M40"/>
    <mergeCell ref="K41:M41"/>
    <mergeCell ref="K42:M42"/>
    <mergeCell ref="K43:M43"/>
    <mergeCell ref="K44:M44"/>
    <mergeCell ref="B46:T46"/>
    <mergeCell ref="K30:M30"/>
    <mergeCell ref="N30:P30"/>
    <mergeCell ref="S30:T30"/>
    <mergeCell ref="B41:C41"/>
    <mergeCell ref="B42:C42"/>
    <mergeCell ref="B43:C43"/>
    <mergeCell ref="B44:C44"/>
    <mergeCell ref="E42:H42"/>
    <mergeCell ref="E43:H43"/>
    <mergeCell ref="D44:E44"/>
    <mergeCell ref="G44:I44"/>
    <mergeCell ref="O38:R38"/>
    <mergeCell ref="O39:R39"/>
    <mergeCell ref="S39:T39"/>
    <mergeCell ref="O40:R40"/>
    <mergeCell ref="S40:T40"/>
    <mergeCell ref="S41:T41"/>
    <mergeCell ref="O41:R41"/>
    <mergeCell ref="O42:R42"/>
    <mergeCell ref="S42:T42"/>
    <mergeCell ref="O43:R43"/>
    <mergeCell ref="S43:T43"/>
    <mergeCell ref="N44:O44"/>
    <mergeCell ref="P44:T44"/>
    <mergeCell ref="K16:M16"/>
    <mergeCell ref="N16:P16"/>
    <mergeCell ref="S16:T16"/>
    <mergeCell ref="N22:P22"/>
    <mergeCell ref="S22:T22"/>
    <mergeCell ref="K18:M18"/>
    <mergeCell ref="N18:P18"/>
    <mergeCell ref="S18:T18"/>
    <mergeCell ref="K20:M20"/>
    <mergeCell ref="N20:P20"/>
    <mergeCell ref="S20:T20"/>
    <mergeCell ref="K22:M22"/>
    <mergeCell ref="K10:M10"/>
    <mergeCell ref="N10:P10"/>
    <mergeCell ref="S10:T10"/>
    <mergeCell ref="N12:P12"/>
    <mergeCell ref="S12:T12"/>
    <mergeCell ref="K12:M12"/>
    <mergeCell ref="K14:M14"/>
    <mergeCell ref="N14:P14"/>
    <mergeCell ref="S14:T14"/>
    <mergeCell ref="C7:C8"/>
    <mergeCell ref="D7:D8"/>
    <mergeCell ref="G2:R2"/>
    <mergeCell ref="G3:R3"/>
    <mergeCell ref="D5:I5"/>
    <mergeCell ref="K5:N5"/>
    <mergeCell ref="P5:S5"/>
    <mergeCell ref="AJ6:AJ7"/>
    <mergeCell ref="B7:B8"/>
    <mergeCell ref="E7:E8"/>
    <mergeCell ref="F7:F8"/>
  </mergeCells>
  <conditionalFormatting sqref="K9:P9">
    <cfRule type="cellIs" dxfId="15" priority="3" stopIfTrue="1" operator="between">
      <formula>1</formula>
      <formula>300</formula>
    </cfRule>
    <cfRule type="cellIs" dxfId="14" priority="4" stopIfTrue="1" operator="lessThanOrEqual">
      <formula>0</formula>
    </cfRule>
  </conditionalFormatting>
  <conditionalFormatting sqref="K11:P11 K13:P13 K15:P15 K17:P17 K19:P19 K21:P21 K23:P23 K25:P25 K27:P27 K29:P29 K31:P31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6">
    <dataValidation type="list" allowBlank="1" showErrorMessage="1" sqref="C9 C11 C13 C15 C17 C19 C21 C23 C25 C27 C29 C31" xr:uid="{00000000-0002-0000-0100-000000000000}">
      <formula1>"40,45,49,55,59,64,71,76,81,=81,87,=87,49,55,61,67,73,81,89,96,102,=102,109,=109"</formula1>
    </dataValidation>
    <dataValidation type="list" allowBlank="1" showInputMessage="1" showErrorMessage="1" prompt="Feil_i_kat. 5-kamp - Feil verdi i kategori 5-kamp" sqref="G12" xr:uid="{00000000-0002-0000-0100-000001000000}">
      <formula1>"11-12,13-14,15-16,17-18,19-23,24-34,=35,35+"</formula1>
    </dataValidation>
    <dataValidation type="list" allowBlank="1" showErrorMessage="1" sqref="E9 E11 F12 E13 E15 E17 E19 E21 E23 E25 E27 E29 E31" xr:uid="{00000000-0002-0000-0100-000002000000}">
      <formula1>"UM,JM,SM,UK,JK,SK,M35,M40,M45,M50,M55,M60,M65,M70,M75,M80,M85,M90,K35,K40,K45,K50,K55,K60,K65,K70,K75,K80,K85,K90"</formula1>
    </dataValidation>
    <dataValidation type="list" allowBlank="1" showErrorMessage="1" sqref="F9 F11 F13 F15 F17 F19 F21 F23 F25 F27 F29 F31" xr:uid="{00000000-0002-0000-0100-000003000000}">
      <formula1>"11-12,13-14,15-16,17-18,19-23,24-34,=35"</formula1>
    </dataValidation>
    <dataValidation type="list" allowBlank="1" showErrorMessage="1" sqref="D5" xr:uid="{00000000-0002-0000-01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B36:B43 K36:K43" xr:uid="{00000000-0002-0000-0100-000005000000}">
      <formula1>"Dommer,Stevnets leder,Jury,Sekretær,Speaker,Teknisk kontrollør,Chief Marshall,Tidtaker"</formula1>
    </dataValidation>
  </dataValidations>
  <pageMargins left="0.27559055118110198" right="0.35433070866141703" top="0.27559055118110198" bottom="0.27559055118110198" header="0" footer="0"/>
  <pageSetup paperSize="9" scale="53" orientation="landscape" r:id="rId1"/>
  <headerFooter>
    <oddFooter>&amp;C_x000D_&amp;1#&amp;"Verdana"&amp;7&amp;K000000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1C7C-02E9-40B5-8BA2-F4CB6E458F67}">
  <sheetPr>
    <pageSetUpPr fitToPage="1"/>
  </sheetPr>
  <dimension ref="A1:AJ1000"/>
  <sheetViews>
    <sheetView showGridLines="0" tabSelected="1" zoomScale="80" zoomScaleNormal="80" workbookViewId="0">
      <selection activeCell="H25" sqref="H25"/>
    </sheetView>
  </sheetViews>
  <sheetFormatPr defaultColWidth="14.42578125" defaultRowHeight="15" customHeight="1" x14ac:dyDescent="0.3"/>
  <cols>
    <col min="1" max="1" width="4.28515625" customWidth="1"/>
    <col min="2" max="2" width="10.140625" customWidth="1"/>
    <col min="3" max="3" width="10.85546875" customWidth="1"/>
    <col min="4" max="4" width="8.7109375" customWidth="1"/>
    <col min="5" max="5" width="10" customWidth="1"/>
    <col min="6" max="6" width="10.140625" customWidth="1"/>
    <col min="7" max="7" width="16.140625" customWidth="1"/>
    <col min="8" max="8" width="3.85546875" customWidth="1"/>
    <col min="9" max="9" width="35.28515625" customWidth="1"/>
    <col min="10" max="10" width="19.7109375" customWidth="1"/>
    <col min="11" max="13" width="6.85546875" customWidth="1"/>
    <col min="14" max="14" width="8.85546875" customWidth="1"/>
    <col min="15" max="19" width="6.85546875" customWidth="1"/>
    <col min="20" max="20" width="8" customWidth="1"/>
    <col min="21" max="21" width="11.42578125" customWidth="1"/>
    <col min="22" max="23" width="8" customWidth="1"/>
    <col min="24" max="24" width="9" customWidth="1"/>
    <col min="25" max="26" width="8" customWidth="1"/>
    <col min="27" max="27" width="4.28515625" customWidth="1"/>
    <col min="28" max="28" width="5.7109375" customWidth="1"/>
    <col min="29" max="29" width="9.7109375" hidden="1" customWidth="1"/>
    <col min="30" max="31" width="9.140625" hidden="1" customWidth="1"/>
    <col min="32" max="32" width="7.85546875" hidden="1" customWidth="1"/>
    <col min="33" max="36" width="9.140625" hidden="1" customWidth="1"/>
  </cols>
  <sheetData>
    <row r="1" spans="1:36" ht="18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0.7">
      <c r="A2" s="1"/>
      <c r="B2" s="1"/>
      <c r="C2" s="1"/>
      <c r="D2" s="1"/>
      <c r="E2" s="1"/>
      <c r="F2" s="1"/>
      <c r="G2" s="112" t="s">
        <v>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4" customHeight="1" x14ac:dyDescent="0.5">
      <c r="A3" s="1"/>
      <c r="B3" s="1"/>
      <c r="C3" s="1"/>
      <c r="D3" s="1"/>
      <c r="E3" s="7"/>
      <c r="F3" s="1"/>
      <c r="G3" s="114" t="s">
        <v>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2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3">
      <c r="A5" s="9"/>
      <c r="B5" s="9"/>
      <c r="C5" s="10" t="s">
        <v>4</v>
      </c>
      <c r="D5" s="115" t="s">
        <v>71</v>
      </c>
      <c r="E5" s="113"/>
      <c r="F5" s="113"/>
      <c r="G5" s="113"/>
      <c r="H5" s="113"/>
      <c r="I5" s="113"/>
      <c r="J5" s="10" t="s">
        <v>5</v>
      </c>
      <c r="K5" s="115" t="s">
        <v>54</v>
      </c>
      <c r="L5" s="113"/>
      <c r="M5" s="113"/>
      <c r="N5" s="113"/>
      <c r="O5" s="10" t="s">
        <v>6</v>
      </c>
      <c r="P5" s="115" t="s">
        <v>55</v>
      </c>
      <c r="Q5" s="113"/>
      <c r="R5" s="113"/>
      <c r="S5" s="113"/>
      <c r="T5" s="10" t="s">
        <v>7</v>
      </c>
      <c r="U5" s="12">
        <v>45451</v>
      </c>
      <c r="V5" s="11"/>
      <c r="W5" s="13"/>
      <c r="X5" s="13"/>
      <c r="Y5" s="13"/>
      <c r="Z5" s="14" t="s">
        <v>8</v>
      </c>
      <c r="AA5" s="14"/>
      <c r="AB5" s="15">
        <v>3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3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9</v>
      </c>
      <c r="AH6" s="20" t="s">
        <v>9</v>
      </c>
      <c r="AI6" s="20" t="s">
        <v>9</v>
      </c>
      <c r="AJ6" s="116" t="s">
        <v>10</v>
      </c>
    </row>
    <row r="7" spans="1:36" ht="12.75" customHeight="1" x14ac:dyDescent="0.3">
      <c r="A7" s="2"/>
      <c r="B7" s="117" t="s">
        <v>11</v>
      </c>
      <c r="C7" s="110" t="s">
        <v>12</v>
      </c>
      <c r="D7" s="110" t="s">
        <v>13</v>
      </c>
      <c r="E7" s="119" t="s">
        <v>14</v>
      </c>
      <c r="F7" s="120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2"/>
      <c r="L7" s="23" t="s">
        <v>20</v>
      </c>
      <c r="M7" s="21"/>
      <c r="N7" s="21"/>
      <c r="O7" s="24" t="s">
        <v>21</v>
      </c>
      <c r="P7" s="21"/>
      <c r="Q7" s="25" t="s">
        <v>22</v>
      </c>
      <c r="R7" s="21"/>
      <c r="S7" s="21" t="s">
        <v>23</v>
      </c>
      <c r="T7" s="26" t="s">
        <v>24</v>
      </c>
      <c r="U7" s="27" t="s">
        <v>24</v>
      </c>
      <c r="V7" s="28" t="s">
        <v>25</v>
      </c>
      <c r="W7" s="28" t="s">
        <v>26</v>
      </c>
      <c r="X7" s="28" t="s">
        <v>27</v>
      </c>
      <c r="Y7" s="29" t="s">
        <v>28</v>
      </c>
      <c r="Z7" s="30" t="s">
        <v>29</v>
      </c>
      <c r="AA7" s="31" t="s">
        <v>30</v>
      </c>
      <c r="AB7" s="26" t="s">
        <v>31</v>
      </c>
      <c r="AC7" s="5"/>
      <c r="AD7" s="2"/>
      <c r="AE7" s="2"/>
      <c r="AF7" s="2"/>
      <c r="AG7" s="32" t="s">
        <v>32</v>
      </c>
      <c r="AH7" s="32" t="s">
        <v>32</v>
      </c>
      <c r="AI7" s="32" t="s">
        <v>32</v>
      </c>
      <c r="AJ7" s="113"/>
    </row>
    <row r="8" spans="1:36" ht="12.75" customHeight="1" x14ac:dyDescent="0.3">
      <c r="A8" s="2"/>
      <c r="B8" s="118"/>
      <c r="C8" s="111"/>
      <c r="D8" s="111"/>
      <c r="E8" s="111"/>
      <c r="F8" s="111"/>
      <c r="G8" s="33" t="s">
        <v>33</v>
      </c>
      <c r="H8" s="33" t="s">
        <v>34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35</v>
      </c>
      <c r="R8" s="33"/>
      <c r="S8" s="33" t="s">
        <v>36</v>
      </c>
      <c r="T8" s="37"/>
      <c r="U8" s="38" t="s">
        <v>37</v>
      </c>
      <c r="V8" s="28" t="s">
        <v>24</v>
      </c>
      <c r="W8" s="28" t="s">
        <v>24</v>
      </c>
      <c r="X8" s="28" t="s">
        <v>24</v>
      </c>
      <c r="Y8" s="39" t="s">
        <v>38</v>
      </c>
      <c r="Z8" s="40" t="s">
        <v>39</v>
      </c>
      <c r="AA8" s="40"/>
      <c r="AB8" s="37"/>
      <c r="AC8" s="2"/>
      <c r="AD8" s="2" t="s">
        <v>40</v>
      </c>
      <c r="AE8" s="2" t="s">
        <v>41</v>
      </c>
      <c r="AF8" s="5" t="s">
        <v>37</v>
      </c>
      <c r="AG8" s="32" t="s">
        <v>42</v>
      </c>
      <c r="AH8" s="32" t="s">
        <v>43</v>
      </c>
      <c r="AI8" s="32" t="s">
        <v>44</v>
      </c>
      <c r="AJ8" s="2"/>
    </row>
    <row r="9" spans="1:36" ht="19.5" customHeight="1" x14ac:dyDescent="0.3">
      <c r="A9" s="41"/>
      <c r="B9" s="42">
        <v>2012009</v>
      </c>
      <c r="C9" s="43" t="s">
        <v>123</v>
      </c>
      <c r="D9" s="44">
        <v>33.770000000000003</v>
      </c>
      <c r="E9" s="43" t="s">
        <v>58</v>
      </c>
      <c r="F9" s="43" t="s">
        <v>62</v>
      </c>
      <c r="G9" s="95">
        <v>41252</v>
      </c>
      <c r="H9" s="96">
        <v>1</v>
      </c>
      <c r="I9" s="97" t="s">
        <v>154</v>
      </c>
      <c r="J9" s="97" t="s">
        <v>65</v>
      </c>
      <c r="K9" s="48">
        <v>15</v>
      </c>
      <c r="L9" s="48">
        <v>18</v>
      </c>
      <c r="M9" s="48">
        <v>20</v>
      </c>
      <c r="N9" s="48">
        <v>20</v>
      </c>
      <c r="O9" s="48">
        <v>23</v>
      </c>
      <c r="P9" s="48">
        <v>25</v>
      </c>
      <c r="Q9" s="48">
        <f t="shared" ref="Q9" si="0">IF(MAX(K9:M9)&gt;0,IF(MAX(K9:M9)&lt;0,0,TRUNC(MAX(K9:M9)/1)*1),"")</f>
        <v>20</v>
      </c>
      <c r="R9" s="46">
        <f t="shared" ref="R9" si="1">IF(MAX(N9:P9)&gt;0,IF(MAX(N9:P9)&lt;0,0,TRUNC(MAX(N9:P9)/1)*1),"")</f>
        <v>25</v>
      </c>
      <c r="S9" s="46">
        <f t="shared" ref="S9" si="2">IF(Q9="","",IF(R9="","",IF(SUM(Q9:R9)=0,"",SUM(Q9:R9))))</f>
        <v>45</v>
      </c>
      <c r="T9" s="49">
        <f t="shared" ref="T9" si="3"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117.19745680027634</v>
      </c>
      <c r="U9" s="98" t="str">
        <f t="shared" ref="U9:U31" si="4">IF(AF9=1,T9*AI9,"")</f>
        <v/>
      </c>
      <c r="V9" s="50">
        <v>4.7</v>
      </c>
      <c r="W9" s="50">
        <v>6.29</v>
      </c>
      <c r="X9" s="50">
        <v>10.07</v>
      </c>
      <c r="Y9" s="49"/>
      <c r="Z9" s="99"/>
      <c r="AA9" s="49"/>
      <c r="AB9" s="99"/>
      <c r="AC9" s="52">
        <f>U5</f>
        <v>45451</v>
      </c>
      <c r="AD9" s="53" t="str">
        <f>IF(ISNUMBER(FIND("M",E9)),"m",IF(ISNUMBER(FIND("K",E9)),"k"))</f>
        <v>m</v>
      </c>
      <c r="AE9" s="54">
        <f>IF(OR(G9="",AC9=""),0,(YEAR(AC9)-YEAR(G9)))</f>
        <v>12</v>
      </c>
      <c r="AF9" s="55">
        <f>IF(AE9&gt;34,1,0)</f>
        <v>0</v>
      </c>
      <c r="AG9" s="41" t="b">
        <f>IF(AF9=1,LOOKUP(AE9,'Meltzer-Faber'!A3:A63,'Meltzer-Faber'!B3:B63))</f>
        <v>0</v>
      </c>
      <c r="AH9" s="56" t="b">
        <f>IF(AF9=1,LOOKUP(AE9,'Meltzer-Faber'!A3:A63,'Meltzer-Faber'!C3:C63))</f>
        <v>0</v>
      </c>
      <c r="AI9" s="56" t="b">
        <f>IF(AD9="m",AG9,IF(AD9="k",AH9,""))</f>
        <v>0</v>
      </c>
      <c r="AJ9" s="41">
        <f>IF(D9="","",IF(D9&gt;193.609,1,IF(D9&lt;32,10^(0.722762521*LOG10(32/193.609)^2),10^(0.722762521*LOG10(D9/193.609)^2))))</f>
        <v>2.6043879288950298</v>
      </c>
    </row>
    <row r="10" spans="1:36" ht="19.5" customHeight="1" x14ac:dyDescent="0.3">
      <c r="A10" s="41"/>
      <c r="B10" s="42"/>
      <c r="C10" s="43"/>
      <c r="D10" s="44"/>
      <c r="E10" s="44"/>
      <c r="F10" s="51"/>
      <c r="G10" s="45"/>
      <c r="H10" s="46"/>
      <c r="I10" s="47"/>
      <c r="J10" s="47"/>
      <c r="K10" s="121"/>
      <c r="L10" s="122"/>
      <c r="M10" s="123"/>
      <c r="N10" s="124"/>
      <c r="O10" s="125"/>
      <c r="P10" s="126"/>
      <c r="Q10" s="99"/>
      <c r="R10" s="99"/>
      <c r="S10" s="127">
        <f>IF(T9="","",T9*1.2)</f>
        <v>140.6369481603316</v>
      </c>
      <c r="T10" s="128"/>
      <c r="U10" s="99"/>
      <c r="V10" s="99">
        <f>IF(V9&gt;0,V9*20,"")</f>
        <v>94</v>
      </c>
      <c r="W10" s="99">
        <f>IF(W9="","",(W9*10)*AJ9)</f>
        <v>163.81600072749737</v>
      </c>
      <c r="X10" s="98">
        <f>IF(ROUNDUP(X9,1)&gt;0,IF((80+(8-ROUNDUP(X9,1))*40)&lt;0,0,80+(8-ROUNDUP(X9,1))*40),"")</f>
        <v>0</v>
      </c>
      <c r="Y10" s="100">
        <f>IF(SUM(V10,W10,X10)&gt;0,SUM(V10,W10,X10),"")</f>
        <v>257.81600072749734</v>
      </c>
      <c r="Z10" s="101">
        <f>IF(OR(S10="",V10="",W10="",X10=""),"",SUM(S10,V10,W10,X10))</f>
        <v>398.45294888782894</v>
      </c>
      <c r="AA10" s="106">
        <v>1</v>
      </c>
      <c r="AB10" s="101" t="str">
        <f>IF(OR(U10="",X10="",Y10="",Z10=""),"",SUM(U10,X10,Y10,Z10))</f>
        <v/>
      </c>
      <c r="AC10" s="57"/>
      <c r="AD10" s="2"/>
      <c r="AE10" s="54"/>
      <c r="AF10" s="58"/>
      <c r="AG10" s="41"/>
      <c r="AH10" s="56"/>
      <c r="AI10" s="56"/>
      <c r="AJ10" s="41"/>
    </row>
    <row r="11" spans="1:36" ht="19.5" customHeight="1" x14ac:dyDescent="0.3">
      <c r="A11" s="41"/>
      <c r="B11" s="42">
        <v>2012010</v>
      </c>
      <c r="C11" s="43" t="s">
        <v>122</v>
      </c>
      <c r="D11" s="44">
        <v>56.43</v>
      </c>
      <c r="E11" s="43" t="s">
        <v>58</v>
      </c>
      <c r="F11" s="43" t="s">
        <v>62</v>
      </c>
      <c r="G11" s="95">
        <v>41009</v>
      </c>
      <c r="H11" s="96">
        <v>2</v>
      </c>
      <c r="I11" s="97" t="s">
        <v>90</v>
      </c>
      <c r="J11" s="97" t="s">
        <v>63</v>
      </c>
      <c r="K11" s="48">
        <v>23</v>
      </c>
      <c r="L11" s="48">
        <v>24</v>
      </c>
      <c r="M11" s="48">
        <v>27</v>
      </c>
      <c r="N11" s="48">
        <v>30</v>
      </c>
      <c r="O11" s="48">
        <v>-34</v>
      </c>
      <c r="P11" s="48">
        <v>-34</v>
      </c>
      <c r="Q11" s="48">
        <f t="shared" ref="Q11" si="5">IF(MAX(K11:M11)&gt;0,IF(MAX(K11:M11)&lt;0,0,TRUNC(MAX(K11:M11)/1)*1),"")</f>
        <v>27</v>
      </c>
      <c r="R11" s="46">
        <f t="shared" ref="R11" si="6">IF(MAX(N11:P11)&gt;0,IF(MAX(N11:P11)&lt;0,0,TRUNC(MAX(N11:P11)/1)*1),"")</f>
        <v>30</v>
      </c>
      <c r="S11" s="46">
        <f t="shared" ref="S11" si="7">IF(Q11="","",IF(R11="","",IF(SUM(Q11:R11)=0,"",SUM(Q11:R11))))</f>
        <v>57</v>
      </c>
      <c r="T11" s="49">
        <f t="shared" ref="T11" si="8"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91.847852364119831</v>
      </c>
      <c r="U11" s="98" t="str">
        <f t="shared" si="4"/>
        <v/>
      </c>
      <c r="V11" s="50">
        <v>4.4400000000000004</v>
      </c>
      <c r="W11" s="50">
        <v>6.64</v>
      </c>
      <c r="X11" s="50">
        <v>8.98</v>
      </c>
      <c r="Y11" s="49"/>
      <c r="Z11" s="99"/>
      <c r="AA11" s="49"/>
      <c r="AB11" s="99"/>
      <c r="AC11" s="57">
        <f>U5</f>
        <v>45451</v>
      </c>
      <c r="AD11" s="53" t="str">
        <f>IF(ISNUMBER(FIND("M",E11)),"m",IF(ISNUMBER(FIND("K",E11)),"k"))</f>
        <v>m</v>
      </c>
      <c r="AE11" s="54">
        <f>IF(OR(G11="",AC11=""),0,(YEAR(AC11)-YEAR(G11)))</f>
        <v>12</v>
      </c>
      <c r="AF11" s="55">
        <f>IF(AE11&gt;34,1,0)</f>
        <v>0</v>
      </c>
      <c r="AG11" s="41" t="b">
        <f>IF(AF11=1,LOOKUP(AE11,'Meltzer-Faber'!A3:A63,'Meltzer-Faber'!B3:B63))</f>
        <v>0</v>
      </c>
      <c r="AH11" s="56" t="b">
        <f>IF(AF11=1,LOOKUP(AE11,'Meltzer-Faber'!A3:A63,'Meltzer-Faber'!C3:C63))</f>
        <v>0</v>
      </c>
      <c r="AI11" s="56" t="b">
        <f>IF(AD11="m",AG11,IF(AD11="k",AH11,""))</f>
        <v>0</v>
      </c>
      <c r="AJ11" s="41">
        <f>IF(D11="","",IF(D11&gt;193.609,1,IF(D11&lt;32,10^(0.722762521*LOG10(32/193.609)^2),10^(0.722762521*LOG10(D11/193.609)^2))))</f>
        <v>1.6113658309494707</v>
      </c>
    </row>
    <row r="12" spans="1:36" ht="19.5" customHeight="1" x14ac:dyDescent="0.3">
      <c r="A12" s="41"/>
      <c r="B12" s="42"/>
      <c r="C12" s="43"/>
      <c r="D12" s="44"/>
      <c r="E12" s="44"/>
      <c r="F12" s="51"/>
      <c r="G12" s="45"/>
      <c r="H12" s="46"/>
      <c r="I12" s="47"/>
      <c r="J12" s="47"/>
      <c r="K12" s="121"/>
      <c r="L12" s="122"/>
      <c r="M12" s="123"/>
      <c r="N12" s="124"/>
      <c r="O12" s="125"/>
      <c r="P12" s="126"/>
      <c r="Q12" s="99"/>
      <c r="R12" s="99"/>
      <c r="S12" s="127">
        <f t="shared" ref="S12" si="9">IF(T11="","",T11*1.2)</f>
        <v>110.2174228369438</v>
      </c>
      <c r="T12" s="128"/>
      <c r="U12" s="99"/>
      <c r="V12" s="99">
        <f t="shared" ref="V12" si="10">IF(V11&gt;0,V11*20,"")</f>
        <v>88.800000000000011</v>
      </c>
      <c r="W12" s="99">
        <f t="shared" ref="W12" si="11">IF(W11="","",(W11*10)*AJ11)</f>
        <v>106.99469117504485</v>
      </c>
      <c r="X12" s="98">
        <f t="shared" ref="X12" si="12">IF(ROUNDUP(X11,1)&gt;0,IF((80+(8-ROUNDUP(X11,1))*40)&lt;0,0,80+(8-ROUNDUP(X11,1))*40),"")</f>
        <v>40</v>
      </c>
      <c r="Y12" s="100">
        <f t="shared" ref="Y12" si="13">IF(SUM(V12,W12,X12)&gt;0,SUM(V12,W12,X12),"")</f>
        <v>235.79469117504487</v>
      </c>
      <c r="Z12" s="101">
        <f t="shared" ref="Z12" si="14">IF(OR(S12="",V12="",W12="",X12=""),"",SUM(S12,V12,W12,X12))</f>
        <v>346.01211401198867</v>
      </c>
      <c r="AA12" s="106">
        <v>2</v>
      </c>
      <c r="AB12" s="101"/>
      <c r="AC12" s="57"/>
      <c r="AD12" s="2"/>
      <c r="AE12" s="54"/>
      <c r="AF12" s="55"/>
      <c r="AG12" s="41"/>
      <c r="AH12" s="56"/>
      <c r="AI12" s="56"/>
      <c r="AJ12" s="41"/>
    </row>
    <row r="13" spans="1:36" ht="19.5" customHeight="1" x14ac:dyDescent="0.3">
      <c r="A13" s="41"/>
      <c r="B13" s="42">
        <v>2011027</v>
      </c>
      <c r="C13" s="43" t="s">
        <v>123</v>
      </c>
      <c r="D13" s="44">
        <v>45.51</v>
      </c>
      <c r="E13" s="43" t="s">
        <v>58</v>
      </c>
      <c r="F13" s="43" t="s">
        <v>82</v>
      </c>
      <c r="G13" s="95">
        <v>40631</v>
      </c>
      <c r="H13" s="96">
        <v>3</v>
      </c>
      <c r="I13" s="97" t="s">
        <v>59</v>
      </c>
      <c r="J13" s="97" t="s">
        <v>54</v>
      </c>
      <c r="K13" s="48">
        <v>13</v>
      </c>
      <c r="L13" s="48">
        <v>-15</v>
      </c>
      <c r="M13" s="48">
        <v>15</v>
      </c>
      <c r="N13" s="48">
        <v>18</v>
      </c>
      <c r="O13" s="48">
        <v>20</v>
      </c>
      <c r="P13" s="48">
        <v>21</v>
      </c>
      <c r="Q13" s="48">
        <f t="shared" ref="Q13" si="15">IF(MAX(K13:M13)&gt;0,IF(MAX(K13:M13)&lt;0,0,TRUNC(MAX(K13:M13)/1)*1),"")</f>
        <v>15</v>
      </c>
      <c r="R13" s="46">
        <f t="shared" ref="R13" si="16">IF(MAX(N13:P13)&gt;0,IF(MAX(N13:P13)&lt;0,0,TRUNC(MAX(N13:P13)/1)*1),"")</f>
        <v>21</v>
      </c>
      <c r="S13" s="46">
        <f t="shared" ref="S13" si="17">IF(Q13="","",IF(R13="","",IF(SUM(Q13:R13)=0,"",SUM(Q13:R13))))</f>
        <v>36</v>
      </c>
      <c r="T13" s="49">
        <f t="shared" ref="T13" si="18"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69.517184170844857</v>
      </c>
      <c r="U13" s="98" t="str">
        <f t="shared" si="4"/>
        <v/>
      </c>
      <c r="V13" s="50">
        <v>4.2</v>
      </c>
      <c r="W13" s="50">
        <v>3.88</v>
      </c>
      <c r="X13" s="50">
        <v>10.57</v>
      </c>
      <c r="Y13" s="49"/>
      <c r="Z13" s="99"/>
      <c r="AA13" s="49"/>
      <c r="AB13" s="99"/>
      <c r="AC13" s="57">
        <f>U5</f>
        <v>45451</v>
      </c>
      <c r="AD13" s="53" t="str">
        <f>IF(ISNUMBER(FIND("M",E13)),"m",IF(ISNUMBER(FIND("K",E13)),"k"))</f>
        <v>m</v>
      </c>
      <c r="AE13" s="54">
        <f>IF(OR(G13="",AC13=""),0,(YEAR(AC13)-YEAR(G13)))</f>
        <v>13</v>
      </c>
      <c r="AF13" s="55">
        <f>IF(AE13&gt;34,1,0)</f>
        <v>0</v>
      </c>
      <c r="AG13" s="41" t="b">
        <f>IF(AF13=1,LOOKUP(AE13,'Meltzer-Faber'!A3:A63,'Meltzer-Faber'!B3:B63))</f>
        <v>0</v>
      </c>
      <c r="AH13" s="56" t="b">
        <f>IF(AF13=1,LOOKUP(AE13,'Meltzer-Faber'!A3:A63,'Meltzer-Faber'!C3:C63))</f>
        <v>0</v>
      </c>
      <c r="AI13" s="56" t="b">
        <f>IF(AD13="m",AG13,IF(AD13="k",AH13,""))</f>
        <v>0</v>
      </c>
      <c r="AJ13" s="41">
        <f>IF(D13="","",IF(D13&gt;193.609,1,IF(D13&lt;32,10^(0.722762521*LOG10(32/193.609)^2),10^(0.722762521*LOG10(D13/193.609)^2))))</f>
        <v>1.9310328936345793</v>
      </c>
    </row>
    <row r="14" spans="1:36" ht="19.5" customHeight="1" x14ac:dyDescent="0.3">
      <c r="A14" s="41"/>
      <c r="B14" s="42"/>
      <c r="C14" s="43"/>
      <c r="D14" s="44"/>
      <c r="E14" s="44"/>
      <c r="F14" s="51"/>
      <c r="G14" s="45"/>
      <c r="H14" s="46"/>
      <c r="I14" s="47"/>
      <c r="J14" s="47"/>
      <c r="K14" s="121"/>
      <c r="L14" s="122"/>
      <c r="M14" s="123"/>
      <c r="N14" s="124"/>
      <c r="O14" s="125"/>
      <c r="P14" s="126"/>
      <c r="Q14" s="99"/>
      <c r="R14" s="99"/>
      <c r="S14" s="127">
        <f t="shared" ref="S14" si="19">IF(T13="","",T13*1.2)</f>
        <v>83.420621005013828</v>
      </c>
      <c r="T14" s="128"/>
      <c r="U14" s="99"/>
      <c r="V14" s="99">
        <f t="shared" ref="V14" si="20">IF(V13&gt;0,V13*20,"")</f>
        <v>84</v>
      </c>
      <c r="W14" s="99">
        <f t="shared" ref="W14" si="21">IF(W13="","",(W13*10)*AJ13)</f>
        <v>74.924076273021669</v>
      </c>
      <c r="X14" s="98">
        <f t="shared" ref="X14" si="22">IF(ROUNDUP(X13,1)&gt;0,IF((80+(8-ROUNDUP(X13,1))*40)&lt;0,0,80+(8-ROUNDUP(X13,1))*40),"")</f>
        <v>0</v>
      </c>
      <c r="Y14" s="100">
        <f t="shared" ref="Y14" si="23">IF(SUM(V14,W14,X14)&gt;0,SUM(V14,W14,X14),"")</f>
        <v>158.92407627302168</v>
      </c>
      <c r="Z14" s="101">
        <f t="shared" ref="Z14" si="24">IF(OR(S14="",V14="",W14="",X14=""),"",SUM(S14,V14,W14,X14))</f>
        <v>242.34469727803548</v>
      </c>
      <c r="AA14" s="106">
        <v>8</v>
      </c>
      <c r="AB14" s="101"/>
      <c r="AC14" s="57"/>
      <c r="AD14" s="2"/>
      <c r="AE14" s="54"/>
      <c r="AF14" s="55"/>
      <c r="AG14" s="41"/>
      <c r="AH14" s="56"/>
      <c r="AI14" s="56"/>
      <c r="AJ14" s="41"/>
    </row>
    <row r="15" spans="1:36" ht="19.5" customHeight="1" x14ac:dyDescent="0.3">
      <c r="A15" s="41"/>
      <c r="B15" s="42"/>
      <c r="C15" s="43"/>
      <c r="D15" s="44"/>
      <c r="E15" s="43"/>
      <c r="F15" s="43"/>
      <c r="G15" s="95"/>
      <c r="H15" s="96"/>
      <c r="I15" s="97"/>
      <c r="J15" s="97"/>
      <c r="K15" s="48"/>
      <c r="L15" s="48"/>
      <c r="M15" s="48"/>
      <c r="N15" s="48"/>
      <c r="O15" s="48"/>
      <c r="P15" s="48"/>
      <c r="Q15" s="48" t="str">
        <f t="shared" ref="Q15" si="25">IF(MAX(K15:M15)&gt;0,IF(MAX(K15:M15)&lt;0,0,TRUNC(MAX(K15:M15)/1)*1),"")</f>
        <v/>
      </c>
      <c r="R15" s="46" t="str">
        <f t="shared" ref="R15" si="26">IF(MAX(N15:P15)&gt;0,IF(MAX(N15:P15)&lt;0,0,TRUNC(MAX(N15:P15)/1)*1),"")</f>
        <v/>
      </c>
      <c r="S15" s="46" t="str">
        <f t="shared" ref="S15" si="27">IF(Q15="","",IF(R15="","",IF(SUM(Q15:R15)=0,"",SUM(Q15:R15))))</f>
        <v/>
      </c>
      <c r="T15" s="49" t="str">
        <f t="shared" ref="T15" si="28"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98" t="str">
        <f t="shared" si="4"/>
        <v/>
      </c>
      <c r="V15" s="50"/>
      <c r="W15" s="50"/>
      <c r="X15" s="50"/>
      <c r="Y15" s="49"/>
      <c r="Z15" s="99"/>
      <c r="AA15" s="49"/>
      <c r="AB15" s="99"/>
      <c r="AC15" s="57">
        <f>U5</f>
        <v>45451</v>
      </c>
      <c r="AD15" s="53" t="b">
        <f>IF(ISNUMBER(FIND("M",E15)),"m",IF(ISNUMBER(FIND("K",E15)),"k"))</f>
        <v>0</v>
      </c>
      <c r="AE15" s="54">
        <f>IF(OR(G15="",AC15=""),0,(YEAR(AC15)-YEAR(G15)))</f>
        <v>0</v>
      </c>
      <c r="AF15" s="55">
        <f>IF(AE15&gt;34,1,0)</f>
        <v>0</v>
      </c>
      <c r="AG15" s="41" t="b">
        <f>IF(AF15=1,LOOKUP(AE15,'Meltzer-Faber'!A3:A63,'Meltzer-Faber'!B3:B63))</f>
        <v>0</v>
      </c>
      <c r="AH15" s="56" t="b">
        <f>IF(AF15=1,LOOKUP(AE15,'Meltzer-Faber'!A3:A63,'Meltzer-Faber'!C3:C63))</f>
        <v>0</v>
      </c>
      <c r="AI15" s="56" t="str">
        <f>IF(AD15="m",AG15,IF(AD15="k",AH15,""))</f>
        <v/>
      </c>
      <c r="AJ15" s="41" t="str">
        <f>IF(D15="","",IF(D15&gt;193.609,1,IF(D15&lt;32,10^(0.722762521*LOG10(32/193.609)^2),10^(0.722762521*LOG10(D15/193.609)^2))))</f>
        <v/>
      </c>
    </row>
    <row r="16" spans="1:36" ht="19.5" customHeight="1" x14ac:dyDescent="0.3">
      <c r="A16" s="41"/>
      <c r="B16" s="42"/>
      <c r="C16" s="43"/>
      <c r="D16" s="44"/>
      <c r="E16" s="44"/>
      <c r="F16" s="51"/>
      <c r="G16" s="45"/>
      <c r="H16" s="46"/>
      <c r="I16" s="47"/>
      <c r="J16" s="47"/>
      <c r="K16" s="121"/>
      <c r="L16" s="122"/>
      <c r="M16" s="123"/>
      <c r="N16" s="124"/>
      <c r="O16" s="125"/>
      <c r="P16" s="126"/>
      <c r="Q16" s="99"/>
      <c r="R16" s="99"/>
      <c r="S16" s="127" t="str">
        <f t="shared" ref="S16" si="29">IF(T15="","",T15*1.2)</f>
        <v/>
      </c>
      <c r="T16" s="128"/>
      <c r="U16" s="99"/>
      <c r="V16" s="99" t="str">
        <f t="shared" ref="V16" si="30">IF(V15&gt;0,V15*20,"")</f>
        <v/>
      </c>
      <c r="W16" s="99" t="str">
        <f t="shared" ref="W16" si="31">IF(W15="","",(W15*10)*AJ15)</f>
        <v/>
      </c>
      <c r="X16" s="98" t="str">
        <f t="shared" ref="X16" si="32">IF(ROUNDUP(X15,1)&gt;0,IF((80+(8-ROUNDUP(X15,1))*40)&lt;0,0,80+(8-ROUNDUP(X15,1))*40),"")</f>
        <v/>
      </c>
      <c r="Y16" s="100" t="str">
        <f t="shared" ref="Y16" si="33">IF(SUM(V16,W16,X16)&gt;0,SUM(V16,W16,X16),"")</f>
        <v/>
      </c>
      <c r="Z16" s="101" t="str">
        <f t="shared" ref="Z16" si="34">IF(OR(S16="",V16="",W16="",X16=""),"",SUM(S16,V16,W16,X16))</f>
        <v/>
      </c>
      <c r="AA16" s="106"/>
      <c r="AB16" s="101"/>
      <c r="AC16" s="57"/>
      <c r="AD16" s="2"/>
      <c r="AE16" s="54"/>
      <c r="AF16" s="55"/>
      <c r="AG16" s="41"/>
      <c r="AH16" s="56"/>
      <c r="AI16" s="56"/>
      <c r="AJ16" s="41"/>
    </row>
    <row r="17" spans="1:36" ht="19.5" customHeight="1" x14ac:dyDescent="0.3">
      <c r="A17" s="41"/>
      <c r="B17" s="42">
        <v>2010005</v>
      </c>
      <c r="C17" s="43" t="s">
        <v>122</v>
      </c>
      <c r="D17" s="44">
        <v>55.81</v>
      </c>
      <c r="E17" s="43" t="s">
        <v>58</v>
      </c>
      <c r="F17" s="43" t="s">
        <v>82</v>
      </c>
      <c r="G17" s="95">
        <v>40408</v>
      </c>
      <c r="H17" s="96">
        <v>4</v>
      </c>
      <c r="I17" s="97" t="s">
        <v>61</v>
      </c>
      <c r="J17" s="97" t="s">
        <v>54</v>
      </c>
      <c r="K17" s="48">
        <v>35</v>
      </c>
      <c r="L17" s="48">
        <v>38</v>
      </c>
      <c r="M17" s="48">
        <v>39</v>
      </c>
      <c r="N17" s="48">
        <v>46</v>
      </c>
      <c r="O17" s="48">
        <v>48</v>
      </c>
      <c r="P17" s="48">
        <v>50</v>
      </c>
      <c r="Q17" s="48">
        <f t="shared" ref="Q17:Q18" si="35">IF(MAX(K17:M17)&gt;0,IF(MAX(K17:M17)&lt;0,0,TRUNC(MAX(K17:M17)/1)*1),"")</f>
        <v>39</v>
      </c>
      <c r="R17" s="46">
        <f t="shared" ref="R17:R18" si="36">IF(MAX(N17:P17)&gt;0,IF(MAX(N17:P17)&lt;0,0,TRUNC(MAX(N17:P17)/1)*1),"")</f>
        <v>50</v>
      </c>
      <c r="S17" s="46">
        <f t="shared" ref="S17" si="37">IF(Q17="","",IF(R17="","",IF(SUM(Q17:R17)=0,"",SUM(Q17:R17))))</f>
        <v>89</v>
      </c>
      <c r="T17" s="49">
        <f t="shared" ref="T17" si="38"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144.64860857121207</v>
      </c>
      <c r="U17" s="98" t="str">
        <f t="shared" si="4"/>
        <v/>
      </c>
      <c r="V17" s="50">
        <v>6.89</v>
      </c>
      <c r="W17" s="50">
        <v>7.3</v>
      </c>
      <c r="X17" s="50">
        <v>7.59</v>
      </c>
      <c r="Y17" s="49"/>
      <c r="Z17" s="99"/>
      <c r="AA17" s="49"/>
      <c r="AB17" s="99"/>
      <c r="AC17" s="57">
        <f>U5</f>
        <v>45451</v>
      </c>
      <c r="AD17" s="53" t="str">
        <f>IF(ISNUMBER(FIND("M",E17)),"m",IF(ISNUMBER(FIND("K",E17)),"k"))</f>
        <v>m</v>
      </c>
      <c r="AE17" s="54">
        <f>IF(OR(G17="",AC17=""),0,(YEAR(AC17)-YEAR(G17)))</f>
        <v>14</v>
      </c>
      <c r="AF17" s="55">
        <f>IF(AE17&gt;34,1,0)</f>
        <v>0</v>
      </c>
      <c r="AG17" s="41" t="b">
        <f>IF(AF17=1,LOOKUP(AE17,'Meltzer-Faber'!A3:A63,'Meltzer-Faber'!B3:B63))</f>
        <v>0</v>
      </c>
      <c r="AH17" s="56" t="b">
        <f>IF(AF17=1,LOOKUP(AE17,'Meltzer-Faber'!A3:A63,'Meltzer-Faber'!C3:C63))</f>
        <v>0</v>
      </c>
      <c r="AI17" s="56" t="b">
        <f>IF(AD17="m",AG17,IF(AD17="k",AH17,""))</f>
        <v>0</v>
      </c>
      <c r="AJ17" s="41">
        <f>IF(D17="","",IF(D17&gt;193.609,1,IF(D17&lt;32,10^(0.722762521*LOG10(32/193.609)^2),10^(0.722762521*LOG10(D17/193.609)^2))))</f>
        <v>1.6252652648450794</v>
      </c>
    </row>
    <row r="18" spans="1:36" ht="19.5" customHeight="1" x14ac:dyDescent="0.3">
      <c r="A18" s="41"/>
      <c r="B18" s="42"/>
      <c r="C18" s="43"/>
      <c r="D18" s="44"/>
      <c r="E18" s="44"/>
      <c r="F18" s="51"/>
      <c r="G18" s="45"/>
      <c r="H18" s="46"/>
      <c r="I18" s="47"/>
      <c r="J18" s="47"/>
      <c r="K18" s="121"/>
      <c r="L18" s="122"/>
      <c r="M18" s="123"/>
      <c r="N18" s="124"/>
      <c r="O18" s="125"/>
      <c r="P18" s="126"/>
      <c r="Q18" s="99" t="str">
        <f t="shared" si="35"/>
        <v/>
      </c>
      <c r="R18" s="99" t="str">
        <f t="shared" si="36"/>
        <v/>
      </c>
      <c r="S18" s="127">
        <f t="shared" ref="S18" si="39">IF(T17="","",T17*1.2)</f>
        <v>173.57833028545448</v>
      </c>
      <c r="T18" s="128"/>
      <c r="U18" s="99"/>
      <c r="V18" s="99">
        <f t="shared" ref="V18" si="40">IF(V17&gt;0,V17*20,"")</f>
        <v>137.79999999999998</v>
      </c>
      <c r="W18" s="99">
        <f t="shared" ref="W18" si="41">IF(W17="","",(W17*10)*AJ17)</f>
        <v>118.64436433369079</v>
      </c>
      <c r="X18" s="98">
        <f t="shared" ref="X18" si="42">IF(ROUNDUP(X17,1)&gt;0,IF((80+(8-ROUNDUP(X17,1))*40)&lt;0,0,80+(8-ROUNDUP(X17,1))*40),"")</f>
        <v>96.000000000000014</v>
      </c>
      <c r="Y18" s="100">
        <f t="shared" ref="Y18" si="43">IF(SUM(V18,W18,X18)&gt;0,SUM(V18,W18,X18),"")</f>
        <v>352.44436433369077</v>
      </c>
      <c r="Z18" s="101">
        <f t="shared" ref="Z18" si="44">IF(OR(S18="",V18="",W18="",X18=""),"",SUM(S18,V18,W18,X18))</f>
        <v>526.02269461914523</v>
      </c>
      <c r="AA18" s="106">
        <v>3</v>
      </c>
      <c r="AB18" s="101"/>
      <c r="AC18" s="57"/>
      <c r="AD18" s="2"/>
      <c r="AE18" s="54"/>
      <c r="AF18" s="55"/>
      <c r="AG18" s="41"/>
      <c r="AH18" s="56"/>
      <c r="AI18" s="56"/>
      <c r="AJ18" s="41"/>
    </row>
    <row r="19" spans="1:36" ht="19.5" customHeight="1" x14ac:dyDescent="0.3">
      <c r="A19" s="41"/>
      <c r="B19" s="42">
        <v>2011026</v>
      </c>
      <c r="C19" s="43" t="s">
        <v>119</v>
      </c>
      <c r="D19" s="44">
        <v>50.91</v>
      </c>
      <c r="E19" s="43" t="s">
        <v>58</v>
      </c>
      <c r="F19" s="43" t="s">
        <v>82</v>
      </c>
      <c r="G19" s="95">
        <v>40631</v>
      </c>
      <c r="H19" s="96">
        <v>5</v>
      </c>
      <c r="I19" s="97" t="s">
        <v>60</v>
      </c>
      <c r="J19" s="97" t="s">
        <v>54</v>
      </c>
      <c r="K19" s="48">
        <v>-17</v>
      </c>
      <c r="L19" s="48">
        <v>17</v>
      </c>
      <c r="M19" s="48">
        <v>-19</v>
      </c>
      <c r="N19" s="48">
        <v>22</v>
      </c>
      <c r="O19" s="48">
        <v>24</v>
      </c>
      <c r="P19" s="48">
        <v>-25</v>
      </c>
      <c r="Q19" s="48">
        <f t="shared" ref="Q19:Q32" si="45">IF(MAX(K19:M19)&gt;0,IF(MAX(K19:M19)&lt;0,0,TRUNC(MAX(K19:M19)/1)*1),"")</f>
        <v>17</v>
      </c>
      <c r="R19" s="46">
        <f t="shared" ref="R19:R32" si="46">IF(MAX(N19:P19)&gt;0,IF(MAX(N19:P19)&lt;0,0,TRUNC(MAX(N19:P19)/1)*1),"")</f>
        <v>24</v>
      </c>
      <c r="S19" s="46">
        <f t="shared" ref="S19" si="47">IF(Q19="","",IF(R19="","",IF(SUM(Q19:R19)=0,"",SUM(Q19:R19))))</f>
        <v>41</v>
      </c>
      <c r="T19" s="49">
        <f t="shared" ref="T19" si="48"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71.783369117203435</v>
      </c>
      <c r="U19" s="98" t="str">
        <f t="shared" si="4"/>
        <v/>
      </c>
      <c r="V19" s="50">
        <v>3.94</v>
      </c>
      <c r="W19" s="50">
        <v>3.45</v>
      </c>
      <c r="X19" s="50">
        <v>10.73</v>
      </c>
      <c r="Y19" s="49"/>
      <c r="Z19" s="99"/>
      <c r="AA19" s="49"/>
      <c r="AB19" s="99"/>
      <c r="AC19" s="57">
        <f>U5</f>
        <v>45451</v>
      </c>
      <c r="AD19" s="53" t="str">
        <f>IF(ISNUMBER(FIND("M",E19)),"m",IF(ISNUMBER(FIND("K",E19)),"k"))</f>
        <v>m</v>
      </c>
      <c r="AE19" s="54">
        <f>IF(OR(G19="",AC19=""),0,(YEAR(AC19)-YEAR(G19)))</f>
        <v>13</v>
      </c>
      <c r="AF19" s="55">
        <f>IF(AE19&gt;34,1,0)</f>
        <v>0</v>
      </c>
      <c r="AG19" s="41" t="b">
        <f>IF(AF19=1,LOOKUP(AE19,'Meltzer-Faber'!A3:A63,'Meltzer-Faber'!B3:B63))</f>
        <v>0</v>
      </c>
      <c r="AH19" s="56" t="b">
        <f>IF(AF19=1,LOOKUP(AE19,'Meltzer-Faber'!A3:A63,'Meltzer-Faber'!C3:C63))</f>
        <v>0</v>
      </c>
      <c r="AI19" s="56" t="b">
        <f>IF(AD19="m",AG19,IF(AD19="k",AH19,""))</f>
        <v>0</v>
      </c>
      <c r="AJ19" s="41">
        <f>IF(D19="","",IF(D19&gt;193.609,1,IF(D19&lt;32,10^(0.722762521*LOG10(32/193.609)^2),10^(0.722762521*LOG10(D19/193.609)^2))))</f>
        <v>1.7508138809074008</v>
      </c>
    </row>
    <row r="20" spans="1:36" ht="19.5" customHeight="1" x14ac:dyDescent="0.3">
      <c r="A20" s="41"/>
      <c r="B20" s="42"/>
      <c r="C20" s="43"/>
      <c r="D20" s="44"/>
      <c r="E20" s="44"/>
      <c r="F20" s="51"/>
      <c r="G20" s="45"/>
      <c r="H20" s="46"/>
      <c r="I20" s="47"/>
      <c r="J20" s="47"/>
      <c r="K20" s="121"/>
      <c r="L20" s="122"/>
      <c r="M20" s="123"/>
      <c r="N20" s="124"/>
      <c r="O20" s="125"/>
      <c r="P20" s="126"/>
      <c r="Q20" s="99" t="str">
        <f t="shared" si="45"/>
        <v/>
      </c>
      <c r="R20" s="99" t="str">
        <f t="shared" si="46"/>
        <v/>
      </c>
      <c r="S20" s="127">
        <f t="shared" ref="S20" si="49">IF(T19="","",T19*1.2)</f>
        <v>86.140042940644122</v>
      </c>
      <c r="T20" s="128"/>
      <c r="U20" s="99"/>
      <c r="V20" s="99">
        <f t="shared" ref="V20" si="50">IF(V19&gt;0,V19*20,"")</f>
        <v>78.8</v>
      </c>
      <c r="W20" s="99">
        <f t="shared" ref="W20" si="51">IF(W19="","",(W19*10)*AJ19)</f>
        <v>60.403078891305327</v>
      </c>
      <c r="X20" s="98">
        <f t="shared" ref="X20" si="52">IF(ROUNDUP(X19,1)&gt;0,IF((80+(8-ROUNDUP(X19,1))*40)&lt;0,0,80+(8-ROUNDUP(X19,1))*40),"")</f>
        <v>0</v>
      </c>
      <c r="Y20" s="100">
        <f t="shared" ref="Y20" si="53">IF(SUM(V20,W20,X20)&gt;0,SUM(V20,W20,X20),"")</f>
        <v>139.20307889130532</v>
      </c>
      <c r="Z20" s="101">
        <f t="shared" ref="Z20" si="54">IF(OR(S20="",V20="",W20="",X20=""),"",SUM(S20,V20,W20,X20))</f>
        <v>225.34312183194942</v>
      </c>
      <c r="AA20" s="106">
        <v>9</v>
      </c>
      <c r="AB20" s="101"/>
      <c r="AC20" s="57"/>
      <c r="AD20" s="2"/>
      <c r="AE20" s="54"/>
      <c r="AF20" s="55"/>
      <c r="AG20" s="41"/>
      <c r="AH20" s="56"/>
      <c r="AI20" s="56"/>
      <c r="AJ20" s="41"/>
    </row>
    <row r="21" spans="1:36" ht="19.5" customHeight="1" x14ac:dyDescent="0.3">
      <c r="A21" s="41"/>
      <c r="B21" s="42">
        <v>2011020</v>
      </c>
      <c r="C21" s="43" t="s">
        <v>119</v>
      </c>
      <c r="D21" s="44">
        <v>53.61</v>
      </c>
      <c r="E21" s="43" t="s">
        <v>58</v>
      </c>
      <c r="F21" s="43" t="s">
        <v>82</v>
      </c>
      <c r="G21" s="95">
        <v>40609</v>
      </c>
      <c r="H21" s="96">
        <v>6</v>
      </c>
      <c r="I21" s="97" t="s">
        <v>89</v>
      </c>
      <c r="J21" s="97" t="s">
        <v>65</v>
      </c>
      <c r="K21" s="48">
        <v>30</v>
      </c>
      <c r="L21" s="48">
        <v>33</v>
      </c>
      <c r="M21" s="48">
        <v>35</v>
      </c>
      <c r="N21" s="48">
        <v>37</v>
      </c>
      <c r="O21" s="48">
        <v>40</v>
      </c>
      <c r="P21" s="48">
        <v>-45</v>
      </c>
      <c r="Q21" s="48">
        <f t="shared" si="45"/>
        <v>35</v>
      </c>
      <c r="R21" s="46">
        <f t="shared" si="46"/>
        <v>40</v>
      </c>
      <c r="S21" s="46">
        <f t="shared" ref="S21" si="55">IF(Q21="","",IF(R21="","",IF(SUM(Q21:R21)=0,"",SUM(Q21:R21))))</f>
        <v>75</v>
      </c>
      <c r="T21" s="49">
        <f t="shared" ref="T21" si="56"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125.84768763085266</v>
      </c>
      <c r="U21" s="98" t="str">
        <f t="shared" si="4"/>
        <v/>
      </c>
      <c r="V21" s="50">
        <v>5.34</v>
      </c>
      <c r="W21" s="50">
        <v>7.19</v>
      </c>
      <c r="X21" s="50">
        <v>7.88</v>
      </c>
      <c r="Y21" s="49"/>
      <c r="Z21" s="99"/>
      <c r="AA21" s="49"/>
      <c r="AB21" s="99"/>
      <c r="AC21" s="57">
        <f>U5</f>
        <v>45451</v>
      </c>
      <c r="AD21" s="53" t="str">
        <f>IF(ISNUMBER(FIND("M",E21)),"m",IF(ISNUMBER(FIND("K",E21)),"k"))</f>
        <v>m</v>
      </c>
      <c r="AE21" s="54">
        <f>IF(OR(G21="",AC21=""),0,(YEAR(AC21)-YEAR(G21)))</f>
        <v>13</v>
      </c>
      <c r="AF21" s="55">
        <f>IF(AE21&gt;34,1,0)</f>
        <v>0</v>
      </c>
      <c r="AG21" s="41" t="b">
        <f>IF(AF21=1,LOOKUP(AE21,'Meltzer-Faber'!A3:A63,'Meltzer-Faber'!B3:B63))</f>
        <v>0</v>
      </c>
      <c r="AH21" s="56" t="b">
        <f>IF(AF21=1,LOOKUP(AE21,'Meltzer-Faber'!A3:A63,'Meltzer-Faber'!C3:C63))</f>
        <v>0</v>
      </c>
      <c r="AI21" s="56" t="b">
        <f>IF(AD21="m",AG21,IF(AD21="k",AH21,""))</f>
        <v>0</v>
      </c>
      <c r="AJ21" s="41">
        <f>IF(D21="","",IF(D21&gt;193.609,1,IF(D21&lt;32,10^(0.722762521*LOG10(32/193.609)^2),10^(0.722762521*LOG10(D21/193.609)^2))))</f>
        <v>1.6779691684113689</v>
      </c>
    </row>
    <row r="22" spans="1:36" ht="19.5" customHeight="1" x14ac:dyDescent="0.3">
      <c r="A22" s="41"/>
      <c r="B22" s="42"/>
      <c r="C22" s="43"/>
      <c r="D22" s="44"/>
      <c r="E22" s="44"/>
      <c r="F22" s="51"/>
      <c r="G22" s="45"/>
      <c r="H22" s="46"/>
      <c r="I22" s="47"/>
      <c r="J22" s="47"/>
      <c r="K22" s="121"/>
      <c r="L22" s="122"/>
      <c r="M22" s="123"/>
      <c r="N22" s="124"/>
      <c r="O22" s="125"/>
      <c r="P22" s="126"/>
      <c r="Q22" s="99" t="str">
        <f t="shared" si="45"/>
        <v/>
      </c>
      <c r="R22" s="99" t="str">
        <f t="shared" si="46"/>
        <v/>
      </c>
      <c r="S22" s="127">
        <f t="shared" ref="S22" si="57">IF(T21="","",T21*1.2)</f>
        <v>151.01722515702318</v>
      </c>
      <c r="T22" s="128"/>
      <c r="U22" s="99"/>
      <c r="V22" s="99">
        <f t="shared" ref="V22:V30" si="58">IF(V21&gt;0,V21*20,"")</f>
        <v>106.8</v>
      </c>
      <c r="W22" s="99">
        <f t="shared" ref="W22" si="59">IF(W21="","",(W21*10)*AJ21)</f>
        <v>120.64598320877744</v>
      </c>
      <c r="X22" s="98">
        <f t="shared" ref="X22:X30" si="60">IF(ROUNDUP(X21,1)&gt;0,IF((80+(8-ROUNDUP(X21,1))*40)&lt;0,0,80+(8-ROUNDUP(X21,1))*40),"")</f>
        <v>84.000000000000028</v>
      </c>
      <c r="Y22" s="100">
        <f t="shared" ref="Y22" si="61">IF(SUM(V22,W22,X22)&gt;0,SUM(V22,W22,X22),"")</f>
        <v>311.44598320877742</v>
      </c>
      <c r="Z22" s="101">
        <f t="shared" ref="Z22" si="62">IF(OR(S22="",V22="",W22="",X22=""),"",SUM(S22,V22,W22,X22))</f>
        <v>462.4632083658006</v>
      </c>
      <c r="AA22" s="106">
        <v>5</v>
      </c>
      <c r="AB22" s="101"/>
      <c r="AC22" s="57"/>
      <c r="AD22" s="2"/>
      <c r="AE22" s="54"/>
      <c r="AF22" s="55"/>
      <c r="AG22" s="41"/>
      <c r="AH22" s="56"/>
      <c r="AI22" s="56"/>
      <c r="AJ22" s="41"/>
    </row>
    <row r="23" spans="1:36" ht="19.5" customHeight="1" x14ac:dyDescent="0.3">
      <c r="A23" s="41"/>
      <c r="B23" s="42">
        <v>2010011</v>
      </c>
      <c r="C23" s="43" t="s">
        <v>122</v>
      </c>
      <c r="D23" s="44">
        <v>57.38</v>
      </c>
      <c r="E23" s="43" t="s">
        <v>58</v>
      </c>
      <c r="F23" s="43" t="s">
        <v>82</v>
      </c>
      <c r="G23" s="95">
        <v>40358</v>
      </c>
      <c r="H23" s="96">
        <v>7</v>
      </c>
      <c r="I23" s="97" t="s">
        <v>150</v>
      </c>
      <c r="J23" s="97" t="s">
        <v>63</v>
      </c>
      <c r="K23" s="48">
        <v>-40</v>
      </c>
      <c r="L23" s="48">
        <v>40</v>
      </c>
      <c r="M23" s="48">
        <v>-45</v>
      </c>
      <c r="N23" s="48">
        <v>48</v>
      </c>
      <c r="O23" s="48">
        <v>50</v>
      </c>
      <c r="P23" s="48">
        <v>53</v>
      </c>
      <c r="Q23" s="48">
        <f t="shared" si="45"/>
        <v>40</v>
      </c>
      <c r="R23" s="46">
        <f t="shared" si="46"/>
        <v>53</v>
      </c>
      <c r="S23" s="46">
        <f t="shared" ref="S23" si="63">IF(Q23="","",IF(R23="","",IF(SUM(Q23:R23)=0,"",SUM(Q23:R23))))</f>
        <v>93</v>
      </c>
      <c r="T23" s="49">
        <f t="shared" ref="T23" si="64"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147.94610211016717</v>
      </c>
      <c r="U23" s="98" t="str">
        <f t="shared" si="4"/>
        <v/>
      </c>
      <c r="V23" s="50">
        <v>6.62</v>
      </c>
      <c r="W23" s="50">
        <v>10.57</v>
      </c>
      <c r="X23" s="50">
        <v>6.59</v>
      </c>
      <c r="Y23" s="49"/>
      <c r="Z23" s="99"/>
      <c r="AA23" s="49"/>
      <c r="AB23" s="99"/>
      <c r="AC23" s="57">
        <f>U5</f>
        <v>45451</v>
      </c>
      <c r="AD23" s="53" t="str">
        <f>IF(ISNUMBER(FIND("M",E23)),"m",IF(ISNUMBER(FIND("K",E23)),"k"))</f>
        <v>m</v>
      </c>
      <c r="AE23" s="59">
        <f>IF(OR(G23="",AC23=""),0,(YEAR(AC23)-YEAR(G23)))</f>
        <v>14</v>
      </c>
      <c r="AF23" s="55">
        <f>IF(AE23&gt;34,1,0)</f>
        <v>0</v>
      </c>
      <c r="AG23" s="41" t="b">
        <f>IF(AF23=1,LOOKUP(AE23,'Meltzer-Faber'!A3:A63,'Meltzer-Faber'!B3:B63))</f>
        <v>0</v>
      </c>
      <c r="AH23" s="56" t="b">
        <f>IF(AF23=1,LOOKUP(AE23,'Meltzer-Faber'!A3:A63,'Meltzer-Faber'!C3:C63))</f>
        <v>0</v>
      </c>
      <c r="AI23" s="56" t="b">
        <f>IF(AD23="m",AG23,IF(AD23="k",AH23,""))</f>
        <v>0</v>
      </c>
      <c r="AJ23" s="41">
        <f>IF(D23="","",IF(D23&gt;193.609,1,IF(D23&lt;32,10^(0.722762521*LOG10(32/193.609)^2),10^(0.722762521*LOG10(D23/193.609)^2))))</f>
        <v>1.5908183022598621</v>
      </c>
    </row>
    <row r="24" spans="1:36" ht="19.5" customHeight="1" x14ac:dyDescent="0.3">
      <c r="A24" s="41"/>
      <c r="B24" s="42"/>
      <c r="C24" s="43"/>
      <c r="D24" s="44"/>
      <c r="E24" s="44"/>
      <c r="F24" s="51"/>
      <c r="G24" s="45"/>
      <c r="H24" s="46"/>
      <c r="I24" s="47"/>
      <c r="J24" s="47"/>
      <c r="K24" s="121"/>
      <c r="L24" s="122"/>
      <c r="M24" s="123"/>
      <c r="N24" s="124"/>
      <c r="O24" s="125"/>
      <c r="P24" s="126"/>
      <c r="Q24" s="99" t="str">
        <f t="shared" si="45"/>
        <v/>
      </c>
      <c r="R24" s="99" t="str">
        <f t="shared" si="46"/>
        <v/>
      </c>
      <c r="S24" s="127">
        <f t="shared" ref="S24" si="65">IF(T23="","",T23*1.2)</f>
        <v>177.53532253220061</v>
      </c>
      <c r="T24" s="128"/>
      <c r="U24" s="99"/>
      <c r="V24" s="99">
        <f t="shared" si="58"/>
        <v>132.4</v>
      </c>
      <c r="W24" s="99">
        <f t="shared" ref="W24" si="66">IF(W23="","",(W23*10)*AJ23)</f>
        <v>168.14949454886744</v>
      </c>
      <c r="X24" s="98">
        <f t="shared" si="60"/>
        <v>136</v>
      </c>
      <c r="Y24" s="100">
        <f t="shared" ref="Y24" si="67">IF(SUM(V24,W24,X24)&gt;0,SUM(V24,W24,X24),"")</f>
        <v>436.54949454886741</v>
      </c>
      <c r="Z24" s="101">
        <f t="shared" ref="Z24" si="68">IF(OR(S24="",V24="",W24="",X24=""),"",SUM(S24,V24,W24,X24))</f>
        <v>614.08481708106808</v>
      </c>
      <c r="AA24" s="106">
        <v>1</v>
      </c>
      <c r="AB24" s="101"/>
      <c r="AC24" s="57"/>
      <c r="AD24" s="2"/>
      <c r="AE24" s="54"/>
      <c r="AF24" s="55"/>
      <c r="AG24" s="41"/>
      <c r="AH24" s="56"/>
      <c r="AI24" s="56"/>
      <c r="AJ24" s="41"/>
    </row>
    <row r="25" spans="1:36" ht="19.5" customHeight="1" x14ac:dyDescent="0.3">
      <c r="A25" s="41"/>
      <c r="B25" s="42">
        <v>2011022</v>
      </c>
      <c r="C25" s="43" t="s">
        <v>122</v>
      </c>
      <c r="D25" s="44">
        <v>58.37</v>
      </c>
      <c r="E25" s="43" t="s">
        <v>58</v>
      </c>
      <c r="F25" s="43" t="s">
        <v>82</v>
      </c>
      <c r="G25" s="95">
        <v>40867</v>
      </c>
      <c r="H25" s="96">
        <v>8</v>
      </c>
      <c r="I25" s="97" t="s">
        <v>138</v>
      </c>
      <c r="J25" s="97" t="s">
        <v>65</v>
      </c>
      <c r="K25" s="48">
        <v>-25</v>
      </c>
      <c r="L25" s="48">
        <v>25</v>
      </c>
      <c r="M25" s="48">
        <v>27</v>
      </c>
      <c r="N25" s="48">
        <v>30</v>
      </c>
      <c r="O25" s="48">
        <v>33</v>
      </c>
      <c r="P25" s="48">
        <v>-35</v>
      </c>
      <c r="Q25" s="48">
        <f t="shared" si="45"/>
        <v>27</v>
      </c>
      <c r="R25" s="46">
        <f t="shared" si="46"/>
        <v>33</v>
      </c>
      <c r="S25" s="46">
        <f t="shared" ref="S25" si="69">IF(Q25="","",IF(R25="","",IF(SUM(Q25:R25)=0,"",SUM(Q25:R25))))</f>
        <v>60</v>
      </c>
      <c r="T25" s="49">
        <f t="shared" ref="T25" si="70"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94.219272133488914</v>
      </c>
      <c r="U25" s="98" t="str">
        <f t="shared" si="4"/>
        <v/>
      </c>
      <c r="V25" s="50">
        <v>4.82</v>
      </c>
      <c r="W25" s="50">
        <v>6.52</v>
      </c>
      <c r="X25" s="50">
        <v>8.91</v>
      </c>
      <c r="Y25" s="49"/>
      <c r="Z25" s="99"/>
      <c r="AA25" s="49"/>
      <c r="AB25" s="99"/>
      <c r="AC25" s="57">
        <f>U5</f>
        <v>45451</v>
      </c>
      <c r="AD25" s="53" t="str">
        <f>IF(ISNUMBER(FIND("M",E25)),"m",IF(ISNUMBER(FIND("K",E25)),"k"))</f>
        <v>m</v>
      </c>
      <c r="AE25" s="59">
        <f>IF(OR(G25="",AC25=""),0,(YEAR(AC25)-YEAR(G25)))</f>
        <v>13</v>
      </c>
      <c r="AF25" s="55">
        <f>IF(AE25&gt;34,1,0)</f>
        <v>0</v>
      </c>
      <c r="AG25" s="41" t="b">
        <f>IF(AF25=1,LOOKUP(AE25,'Meltzer-Faber'!A5:A65,'Meltzer-Faber'!B5:B65))</f>
        <v>0</v>
      </c>
      <c r="AH25" s="56" t="b">
        <f>IF(AF25=1,LOOKUP(AE25,'Meltzer-Faber'!A5:A65,'Meltzer-Faber'!C5:C65))</f>
        <v>0</v>
      </c>
      <c r="AI25" s="56" t="b">
        <f>IF(AD25="m",AG25,IF(AD25="k",AH25,""))</f>
        <v>0</v>
      </c>
      <c r="AJ25" s="41">
        <f>IF(D25="","",IF(D25&gt;193.609,1,IF(D25&lt;32,10^(0.722762521*LOG10(32/193.609)^2),10^(0.722762521*LOG10(D25/193.609)^2))))</f>
        <v>1.5703212022248152</v>
      </c>
    </row>
    <row r="26" spans="1:36" ht="19.5" customHeight="1" x14ac:dyDescent="0.3">
      <c r="A26" s="41"/>
      <c r="B26" s="42"/>
      <c r="C26" s="43"/>
      <c r="D26" s="44"/>
      <c r="E26" s="44"/>
      <c r="F26" s="51"/>
      <c r="G26" s="45"/>
      <c r="H26" s="46"/>
      <c r="I26" s="47"/>
      <c r="J26" s="47"/>
      <c r="K26" s="121"/>
      <c r="L26" s="122"/>
      <c r="M26" s="123"/>
      <c r="N26" s="124"/>
      <c r="O26" s="125"/>
      <c r="P26" s="126"/>
      <c r="Q26" s="99" t="str">
        <f t="shared" si="45"/>
        <v/>
      </c>
      <c r="R26" s="99" t="str">
        <f t="shared" si="46"/>
        <v/>
      </c>
      <c r="S26" s="127">
        <f t="shared" ref="S26" si="71">IF(T25="","",T25*1.2)</f>
        <v>113.06312656018669</v>
      </c>
      <c r="T26" s="128"/>
      <c r="U26" s="99"/>
      <c r="V26" s="99">
        <f t="shared" si="58"/>
        <v>96.4</v>
      </c>
      <c r="W26" s="99">
        <f t="shared" ref="W26" si="72">IF(W25="","",(W25*10)*AJ25)</f>
        <v>102.38494238505794</v>
      </c>
      <c r="X26" s="98">
        <f t="shared" si="60"/>
        <v>40</v>
      </c>
      <c r="Y26" s="100">
        <f t="shared" ref="Y26" si="73">IF(SUM(V26,W26,X26)&gt;0,SUM(V26,W26,X26),"")</f>
        <v>238.78494238505795</v>
      </c>
      <c r="Z26" s="101">
        <f t="shared" ref="Z26" si="74">IF(OR(S26="",V26="",W26="",X26=""),"",SUM(S26,V26,W26,X26))</f>
        <v>351.84806894524468</v>
      </c>
      <c r="AA26" s="106">
        <v>7</v>
      </c>
      <c r="AB26" s="101"/>
      <c r="AC26" s="57"/>
      <c r="AD26" s="2"/>
      <c r="AE26" s="54"/>
      <c r="AF26" s="55"/>
      <c r="AG26" s="41"/>
      <c r="AH26" s="56"/>
      <c r="AI26" s="56"/>
      <c r="AJ26" s="41"/>
    </row>
    <row r="27" spans="1:36" ht="19.5" customHeight="1" x14ac:dyDescent="0.3">
      <c r="A27" s="41"/>
      <c r="B27" s="42">
        <v>2011021</v>
      </c>
      <c r="C27" s="43" t="s">
        <v>115</v>
      </c>
      <c r="D27" s="44">
        <v>62.25</v>
      </c>
      <c r="E27" s="43" t="s">
        <v>58</v>
      </c>
      <c r="F27" s="43" t="s">
        <v>82</v>
      </c>
      <c r="G27" s="95">
        <v>40714</v>
      </c>
      <c r="H27" s="96">
        <v>9</v>
      </c>
      <c r="I27" s="97" t="s">
        <v>91</v>
      </c>
      <c r="J27" s="97" t="s">
        <v>65</v>
      </c>
      <c r="K27" s="48">
        <v>36</v>
      </c>
      <c r="L27" s="48">
        <v>39</v>
      </c>
      <c r="M27" s="48">
        <v>-42</v>
      </c>
      <c r="N27" s="48">
        <v>48</v>
      </c>
      <c r="O27" s="48">
        <v>51</v>
      </c>
      <c r="P27" s="48">
        <v>53</v>
      </c>
      <c r="Q27" s="48">
        <f t="shared" si="45"/>
        <v>39</v>
      </c>
      <c r="R27" s="46">
        <f t="shared" si="46"/>
        <v>53</v>
      </c>
      <c r="S27" s="46">
        <f t="shared" ref="S27" si="75">IF(Q27="","",IF(R27="","",IF(SUM(Q27:R27)=0,"",SUM(Q27:R27))))</f>
        <v>92</v>
      </c>
      <c r="T27" s="49">
        <f t="shared" ref="T27" si="76"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137.81681061256228</v>
      </c>
      <c r="U27" s="98" t="str">
        <f t="shared" si="4"/>
        <v/>
      </c>
      <c r="V27" s="50">
        <v>6.16</v>
      </c>
      <c r="W27" s="50">
        <v>7.38</v>
      </c>
      <c r="X27" s="50">
        <v>8.27</v>
      </c>
      <c r="Y27" s="49"/>
      <c r="Z27" s="99"/>
      <c r="AA27" s="49"/>
      <c r="AB27" s="99"/>
      <c r="AC27" s="57">
        <f>U5</f>
        <v>45451</v>
      </c>
      <c r="AD27" s="53" t="str">
        <f>IF(ISNUMBER(FIND("M",E27)),"m",IF(ISNUMBER(FIND("K",E27)),"k"))</f>
        <v>m</v>
      </c>
      <c r="AE27" s="59">
        <f>IF(OR(G27="",AC27=""),0,(YEAR(AC27)-YEAR(G27)))</f>
        <v>13</v>
      </c>
      <c r="AF27" s="55">
        <f>IF(AE27&gt;34,1,0)</f>
        <v>0</v>
      </c>
      <c r="AG27" s="41" t="b">
        <f>IF(AF27=1,LOOKUP(AE27,'Meltzer-Faber'!A7:A67,'Meltzer-Faber'!B7:B67))</f>
        <v>0</v>
      </c>
      <c r="AH27" s="56" t="b">
        <f>IF(AF27=1,LOOKUP(AE27,'Meltzer-Faber'!A7:A67,'Meltzer-Faber'!C7:C67))</f>
        <v>0</v>
      </c>
      <c r="AI27" s="56" t="b">
        <f>IF(AD27="m",AG27,IF(AD27="k",AH27,""))</f>
        <v>0</v>
      </c>
      <c r="AJ27" s="41">
        <f>IF(D27="","",IF(D27&gt;193.609,1,IF(D27&lt;32,10^(0.722762521*LOG10(32/193.609)^2),10^(0.722762521*LOG10(D27/193.609)^2))))</f>
        <v>1.4980088110061116</v>
      </c>
    </row>
    <row r="28" spans="1:36" ht="19.5" customHeight="1" x14ac:dyDescent="0.3">
      <c r="A28" s="41"/>
      <c r="B28" s="42"/>
      <c r="C28" s="43"/>
      <c r="D28" s="44"/>
      <c r="E28" s="44"/>
      <c r="F28" s="51"/>
      <c r="G28" s="45"/>
      <c r="H28" s="46"/>
      <c r="I28" s="47"/>
      <c r="J28" s="47"/>
      <c r="K28" s="121"/>
      <c r="L28" s="122"/>
      <c r="M28" s="123"/>
      <c r="N28" s="124"/>
      <c r="O28" s="125"/>
      <c r="P28" s="126"/>
      <c r="Q28" s="99" t="str">
        <f t="shared" si="45"/>
        <v/>
      </c>
      <c r="R28" s="99" t="str">
        <f t="shared" si="46"/>
        <v/>
      </c>
      <c r="S28" s="127">
        <f t="shared" ref="S28" si="77">IF(T27="","",T27*1.2)</f>
        <v>165.38017273507472</v>
      </c>
      <c r="T28" s="128"/>
      <c r="U28" s="99"/>
      <c r="V28" s="99">
        <f t="shared" si="58"/>
        <v>123.2</v>
      </c>
      <c r="W28" s="99">
        <f t="shared" ref="W28" si="78">IF(W27="","",(W27*10)*AJ27)</f>
        <v>110.55305025225103</v>
      </c>
      <c r="X28" s="98">
        <f t="shared" si="60"/>
        <v>68.000000000000043</v>
      </c>
      <c r="Y28" s="100">
        <f t="shared" ref="Y28" si="79">IF(SUM(V28,W28,X28)&gt;0,SUM(V28,W28,X28),"")</f>
        <v>301.75305025225106</v>
      </c>
      <c r="Z28" s="101">
        <f t="shared" ref="Z28" si="80">IF(OR(S28="",V28="",W28="",X28=""),"",SUM(S28,V28,W28,X28))</f>
        <v>467.13322298732578</v>
      </c>
      <c r="AA28" s="106">
        <v>4</v>
      </c>
      <c r="AB28" s="101"/>
      <c r="AC28" s="57"/>
      <c r="AD28" s="2"/>
      <c r="AE28" s="54"/>
      <c r="AF28" s="55"/>
      <c r="AG28" s="41"/>
      <c r="AH28" s="56"/>
      <c r="AI28" s="56"/>
      <c r="AJ28" s="41"/>
    </row>
    <row r="29" spans="1:36" ht="19.5" customHeight="1" x14ac:dyDescent="0.3">
      <c r="A29" s="41"/>
      <c r="B29" s="42">
        <v>2011023</v>
      </c>
      <c r="C29" s="43" t="s">
        <v>115</v>
      </c>
      <c r="D29" s="44">
        <v>64.97</v>
      </c>
      <c r="E29" s="43" t="s">
        <v>58</v>
      </c>
      <c r="F29" s="43" t="s">
        <v>82</v>
      </c>
      <c r="G29" s="95">
        <v>40802</v>
      </c>
      <c r="H29" s="96">
        <v>10</v>
      </c>
      <c r="I29" s="97" t="s">
        <v>92</v>
      </c>
      <c r="J29" s="97" t="s">
        <v>65</v>
      </c>
      <c r="K29" s="48">
        <v>28</v>
      </c>
      <c r="L29" s="48">
        <v>30</v>
      </c>
      <c r="M29" s="48">
        <v>32</v>
      </c>
      <c r="N29" s="48">
        <v>33</v>
      </c>
      <c r="O29" s="48">
        <v>36</v>
      </c>
      <c r="P29" s="48">
        <v>38</v>
      </c>
      <c r="Q29" s="48">
        <f t="shared" si="45"/>
        <v>32</v>
      </c>
      <c r="R29" s="46">
        <f t="shared" si="46"/>
        <v>38</v>
      </c>
      <c r="S29" s="46">
        <f t="shared" ref="S29" si="81">IF(Q29="","",IF(R29="","",IF(SUM(Q29:R29)=0,"",SUM(Q29:R29))))</f>
        <v>70</v>
      </c>
      <c r="T29" s="49">
        <f t="shared" ref="T29" si="82"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101.77267397560087</v>
      </c>
      <c r="U29" s="98" t="str">
        <f t="shared" si="4"/>
        <v/>
      </c>
      <c r="V29" s="50">
        <v>5.21</v>
      </c>
      <c r="W29" s="50">
        <v>6.72</v>
      </c>
      <c r="X29" s="50">
        <v>8.1300000000000008</v>
      </c>
      <c r="Y29" s="49"/>
      <c r="Z29" s="99"/>
      <c r="AA29" s="49"/>
      <c r="AB29" s="99"/>
      <c r="AC29" s="57">
        <f>U5</f>
        <v>45451</v>
      </c>
      <c r="AD29" s="53" t="str">
        <f>IF(ISNUMBER(FIND("M",E29)),"m",IF(ISNUMBER(FIND("K",E29)),"k"))</f>
        <v>m</v>
      </c>
      <c r="AE29" s="59">
        <f>IF(OR(G29="",AC29=""),0,(YEAR(AC29)-YEAR(G29)))</f>
        <v>13</v>
      </c>
      <c r="AF29" s="55">
        <f>IF(AE29&gt;34,1,0)</f>
        <v>0</v>
      </c>
      <c r="AG29" s="41" t="b">
        <f>IF(AF29=1,LOOKUP(AE29,'Meltzer-Faber'!A9:A69,'Meltzer-Faber'!B9:B69))</f>
        <v>0</v>
      </c>
      <c r="AH29" s="56" t="b">
        <f>IF(AF29=1,LOOKUP(AE29,'Meltzer-Faber'!A9:A69,'Meltzer-Faber'!C9:C69))</f>
        <v>0</v>
      </c>
      <c r="AI29" s="56" t="b">
        <f>IF(AD29="m",AG29,IF(AD29="k",AH29,""))</f>
        <v>0</v>
      </c>
      <c r="AJ29" s="41">
        <f>IF(D29="","",IF(D29&gt;193.609,1,IF(D29&lt;32,10^(0.722762521*LOG10(32/193.609)^2),10^(0.722762521*LOG10(D29/193.609)^2))))</f>
        <v>1.4538953425085839</v>
      </c>
    </row>
    <row r="30" spans="1:36" ht="19.5" customHeight="1" x14ac:dyDescent="0.3">
      <c r="A30" s="41"/>
      <c r="B30" s="42"/>
      <c r="C30" s="43"/>
      <c r="D30" s="44"/>
      <c r="E30" s="44"/>
      <c r="F30" s="51"/>
      <c r="G30" s="45"/>
      <c r="H30" s="46"/>
      <c r="I30" s="47"/>
      <c r="J30" s="47"/>
      <c r="K30" s="121"/>
      <c r="L30" s="122"/>
      <c r="M30" s="123"/>
      <c r="N30" s="124"/>
      <c r="O30" s="125"/>
      <c r="P30" s="126"/>
      <c r="Q30" s="99" t="str">
        <f t="shared" si="45"/>
        <v/>
      </c>
      <c r="R30" s="99" t="str">
        <f t="shared" si="46"/>
        <v/>
      </c>
      <c r="S30" s="127">
        <f t="shared" ref="S30" si="83">IF(T29="","",T29*1.2)</f>
        <v>122.12720877072104</v>
      </c>
      <c r="T30" s="128"/>
      <c r="U30" s="99"/>
      <c r="V30" s="99">
        <f t="shared" si="58"/>
        <v>104.2</v>
      </c>
      <c r="W30" s="99">
        <f t="shared" ref="W30" si="84">IF(W29="","",(W29*10)*AJ29)</f>
        <v>97.701767016576838</v>
      </c>
      <c r="X30" s="98">
        <f t="shared" si="60"/>
        <v>72.000000000000028</v>
      </c>
      <c r="Y30" s="100">
        <f t="shared" ref="Y30" si="85">IF(SUM(V30,W30,X30)&gt;0,SUM(V30,W30,X30),"")</f>
        <v>273.90176701657685</v>
      </c>
      <c r="Z30" s="101">
        <f t="shared" ref="Z30" si="86">IF(OR(S30="",V30="",W30="",X30=""),"",SUM(S30,V30,W30,X30))</f>
        <v>396.0289757872979</v>
      </c>
      <c r="AA30" s="106">
        <v>6</v>
      </c>
      <c r="AB30" s="101"/>
      <c r="AC30" s="57"/>
      <c r="AD30" s="2"/>
      <c r="AE30" s="54"/>
      <c r="AF30" s="55"/>
      <c r="AG30" s="41"/>
      <c r="AH30" s="56"/>
      <c r="AI30" s="56"/>
      <c r="AJ30" s="41"/>
    </row>
    <row r="31" spans="1:36" ht="19.5" customHeight="1" x14ac:dyDescent="0.3">
      <c r="A31" s="41"/>
      <c r="B31" s="42"/>
      <c r="C31" s="43"/>
      <c r="D31" s="44"/>
      <c r="E31" s="43"/>
      <c r="F31" s="43"/>
      <c r="G31" s="95"/>
      <c r="H31" s="96"/>
      <c r="I31" s="97"/>
      <c r="J31" s="97"/>
      <c r="K31" s="48"/>
      <c r="L31" s="48"/>
      <c r="M31" s="48"/>
      <c r="N31" s="48"/>
      <c r="O31" s="48"/>
      <c r="P31" s="48"/>
      <c r="Q31" s="48" t="str">
        <f t="shared" si="45"/>
        <v/>
      </c>
      <c r="R31" s="46" t="str">
        <f t="shared" si="46"/>
        <v/>
      </c>
      <c r="S31" s="46" t="str">
        <f t="shared" ref="S31" si="87">IF(Q31="","",IF(R31="","",IF(SUM(Q31:R31)=0,"",SUM(Q31:R31))))</f>
        <v/>
      </c>
      <c r="T31" s="49" t="str">
        <f t="shared" ref="T31" si="88"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98" t="str">
        <f t="shared" si="4"/>
        <v/>
      </c>
      <c r="V31" s="50"/>
      <c r="W31" s="50"/>
      <c r="X31" s="50"/>
      <c r="Y31" s="49"/>
      <c r="Z31" s="99"/>
      <c r="AA31" s="49"/>
      <c r="AB31" s="99"/>
      <c r="AC31" s="57">
        <f>U5</f>
        <v>45451</v>
      </c>
      <c r="AD31" s="53" t="b">
        <f>IF(ISNUMBER(FIND("M",E31)),"m",IF(ISNUMBER(FIND("K",E31)),"k"))</f>
        <v>0</v>
      </c>
      <c r="AE31" s="59">
        <f>IF(OR(G31="",AC31=""),0,(YEAR(AC31)-YEAR(G31)))</f>
        <v>0</v>
      </c>
      <c r="AF31" s="55">
        <f>IF(AE31&gt;34,1,0)</f>
        <v>0</v>
      </c>
      <c r="AG31" s="41" t="b">
        <f>IF(AF31=1,LOOKUP(AE31,'Meltzer-Faber'!A11:A71,'Meltzer-Faber'!B11:B71))</f>
        <v>0</v>
      </c>
      <c r="AH31" s="56" t="b">
        <f>IF(AF31=1,LOOKUP(AE31,'Meltzer-Faber'!A11:A71,'Meltzer-Faber'!C11:C71))</f>
        <v>0</v>
      </c>
      <c r="AI31" s="56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3">
      <c r="A32" s="41"/>
      <c r="B32" s="42"/>
      <c r="C32" s="43"/>
      <c r="D32" s="44"/>
      <c r="E32" s="44"/>
      <c r="F32" s="51"/>
      <c r="G32" s="45"/>
      <c r="H32" s="46"/>
      <c r="I32" s="47"/>
      <c r="J32" s="47"/>
      <c r="K32" s="121"/>
      <c r="L32" s="122"/>
      <c r="M32" s="123"/>
      <c r="N32" s="124"/>
      <c r="O32" s="125"/>
      <c r="P32" s="126"/>
      <c r="Q32" s="99" t="str">
        <f t="shared" si="45"/>
        <v/>
      </c>
      <c r="R32" s="99" t="str">
        <f t="shared" si="46"/>
        <v/>
      </c>
      <c r="S32" s="127" t="str">
        <f t="shared" ref="S32" si="89">IF(T31="","",T31*1.2)</f>
        <v/>
      </c>
      <c r="T32" s="128"/>
      <c r="U32" s="99"/>
      <c r="V32" s="99"/>
      <c r="W32" s="99"/>
      <c r="X32" s="98"/>
      <c r="Y32" s="100"/>
      <c r="Z32" s="101"/>
      <c r="AA32" s="106"/>
      <c r="AB32" s="101"/>
      <c r="AC32" s="57"/>
      <c r="AD32" s="2"/>
      <c r="AE32" s="54"/>
      <c r="AF32" s="55"/>
      <c r="AG32" s="41"/>
      <c r="AH32" s="56"/>
      <c r="AI32" s="56"/>
      <c r="AJ32" s="41"/>
    </row>
    <row r="33" spans="1:36" ht="18.75" customHeight="1" x14ac:dyDescent="0.3">
      <c r="A33" s="60"/>
      <c r="B33" s="60"/>
      <c r="C33" s="60"/>
      <c r="D33" s="61"/>
      <c r="E33" s="62"/>
      <c r="F33" s="62"/>
      <c r="G33" s="62"/>
      <c r="H33" s="63"/>
      <c r="I33" s="60"/>
      <c r="J33" s="60"/>
      <c r="K33" s="64"/>
      <c r="L33" s="65"/>
      <c r="M33" s="64"/>
      <c r="N33" s="64" t="s">
        <v>45</v>
      </c>
      <c r="O33" s="64"/>
      <c r="P33" s="64"/>
      <c r="Q33" s="62"/>
      <c r="R33" s="62"/>
      <c r="S33" s="62"/>
      <c r="T33" s="66"/>
      <c r="U33" s="66"/>
      <c r="V33" s="66"/>
      <c r="W33" s="66"/>
      <c r="X33" s="66"/>
      <c r="Y33" s="66"/>
      <c r="Z33" s="66"/>
      <c r="AA33" s="66"/>
      <c r="AB33" s="66"/>
      <c r="AC33" s="2"/>
      <c r="AD33" s="67"/>
      <c r="AE33" s="68">
        <f>(YEAR(AC33)-YEAR(G33))</f>
        <v>0</v>
      </c>
      <c r="AF33" s="55">
        <f>IF(AE35&gt;34,1,0)</f>
        <v>0</v>
      </c>
      <c r="AG33" s="60"/>
      <c r="AH33" s="63"/>
      <c r="AI33" s="63"/>
      <c r="AJ33" s="60"/>
    </row>
    <row r="34" spans="1:36" ht="21" customHeight="1" x14ac:dyDescent="0.3">
      <c r="A34" s="60"/>
      <c r="B34" s="60"/>
      <c r="C34" s="60"/>
      <c r="D34" s="61"/>
      <c r="E34" s="62"/>
      <c r="F34" s="62"/>
      <c r="G34" s="62"/>
      <c r="H34" s="63"/>
      <c r="I34" s="60"/>
      <c r="J34" s="60"/>
      <c r="K34" s="64"/>
      <c r="L34" s="65"/>
      <c r="M34" s="64"/>
      <c r="N34" s="64"/>
      <c r="O34" s="64"/>
      <c r="P34" s="64"/>
      <c r="Q34" s="62"/>
      <c r="R34" s="62"/>
      <c r="S34" s="62"/>
      <c r="T34" s="66"/>
      <c r="U34" s="66"/>
      <c r="V34" s="66"/>
      <c r="W34" s="66"/>
      <c r="X34" s="66"/>
      <c r="Y34" s="66"/>
      <c r="Z34" s="66"/>
      <c r="AA34" s="66"/>
      <c r="AB34" s="66"/>
      <c r="AC34" s="2"/>
      <c r="AD34" s="67"/>
      <c r="AE34" s="68"/>
      <c r="AF34" s="55"/>
      <c r="AG34" s="60"/>
      <c r="AH34" s="63"/>
      <c r="AI34" s="63"/>
      <c r="AJ34" s="60"/>
    </row>
    <row r="35" spans="1:36" ht="22.5" customHeight="1" x14ac:dyDescent="0.3">
      <c r="A35" s="4"/>
      <c r="B35" s="152" t="s">
        <v>46</v>
      </c>
      <c r="C35" s="153"/>
      <c r="D35" s="69" t="s">
        <v>11</v>
      </c>
      <c r="E35" s="152" t="s">
        <v>18</v>
      </c>
      <c r="F35" s="134"/>
      <c r="G35" s="134"/>
      <c r="H35" s="153"/>
      <c r="I35" s="70" t="s">
        <v>47</v>
      </c>
      <c r="J35" s="71"/>
      <c r="K35" s="152" t="s">
        <v>46</v>
      </c>
      <c r="L35" s="134"/>
      <c r="M35" s="153"/>
      <c r="N35" s="72" t="s">
        <v>11</v>
      </c>
      <c r="O35" s="162" t="s">
        <v>18</v>
      </c>
      <c r="P35" s="134"/>
      <c r="Q35" s="134"/>
      <c r="R35" s="153"/>
      <c r="S35" s="162" t="s">
        <v>47</v>
      </c>
      <c r="T35" s="153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73"/>
      <c r="AI35" s="73"/>
      <c r="AJ35" s="4"/>
    </row>
    <row r="36" spans="1:36" ht="19.5" customHeight="1" x14ac:dyDescent="0.3">
      <c r="A36" s="9"/>
      <c r="B36" s="164" t="s">
        <v>66</v>
      </c>
      <c r="C36" s="166"/>
      <c r="D36" s="108">
        <v>1973008</v>
      </c>
      <c r="E36" s="146" t="s">
        <v>128</v>
      </c>
      <c r="F36" s="136"/>
      <c r="G36" s="136"/>
      <c r="H36" s="137"/>
      <c r="I36" s="103" t="s">
        <v>54</v>
      </c>
      <c r="J36" s="18"/>
      <c r="K36" s="164"/>
      <c r="L36" s="165"/>
      <c r="M36" s="166"/>
      <c r="N36" s="109"/>
      <c r="O36" s="156"/>
      <c r="P36" s="157"/>
      <c r="Q36" s="157"/>
      <c r="R36" s="158"/>
      <c r="S36" s="156"/>
      <c r="T36" s="15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3">
      <c r="A37" s="9"/>
      <c r="B37" s="163" t="s">
        <v>67</v>
      </c>
      <c r="C37" s="137"/>
      <c r="D37" s="74">
        <v>1989002</v>
      </c>
      <c r="E37" s="146" t="s">
        <v>141</v>
      </c>
      <c r="F37" s="136"/>
      <c r="G37" s="136"/>
      <c r="H37" s="137"/>
      <c r="I37" s="75" t="s">
        <v>63</v>
      </c>
      <c r="J37" s="18"/>
      <c r="K37" s="163"/>
      <c r="L37" s="136"/>
      <c r="M37" s="137"/>
      <c r="N37" s="76"/>
      <c r="O37" s="141"/>
      <c r="P37" s="136"/>
      <c r="Q37" s="136"/>
      <c r="R37" s="137"/>
      <c r="S37" s="141"/>
      <c r="T37" s="14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3">
      <c r="A38" s="9"/>
      <c r="B38" s="163" t="s">
        <v>67</v>
      </c>
      <c r="C38" s="137"/>
      <c r="D38" s="74">
        <v>2005001</v>
      </c>
      <c r="E38" s="146" t="s">
        <v>140</v>
      </c>
      <c r="F38" s="136"/>
      <c r="G38" s="136"/>
      <c r="H38" s="137"/>
      <c r="I38" s="75" t="s">
        <v>65</v>
      </c>
      <c r="J38" s="18"/>
      <c r="K38" s="163"/>
      <c r="L38" s="136"/>
      <c r="M38" s="137"/>
      <c r="N38" s="76"/>
      <c r="O38" s="141"/>
      <c r="P38" s="136"/>
      <c r="Q38" s="136"/>
      <c r="R38" s="137"/>
      <c r="S38" s="141"/>
      <c r="T38" s="142"/>
      <c r="U38" s="9"/>
      <c r="V38" s="9" t="s">
        <v>48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3">
      <c r="A39" s="9"/>
      <c r="B39" s="163" t="s">
        <v>67</v>
      </c>
      <c r="C39" s="137"/>
      <c r="D39" s="74">
        <v>1999001</v>
      </c>
      <c r="E39" s="146" t="s">
        <v>139</v>
      </c>
      <c r="F39" s="136"/>
      <c r="G39" s="136"/>
      <c r="H39" s="137"/>
      <c r="I39" s="75" t="s">
        <v>54</v>
      </c>
      <c r="J39" s="18"/>
      <c r="K39" s="163"/>
      <c r="L39" s="136"/>
      <c r="M39" s="137"/>
      <c r="N39" s="76"/>
      <c r="O39" s="141"/>
      <c r="P39" s="136"/>
      <c r="Q39" s="136"/>
      <c r="R39" s="137"/>
      <c r="S39" s="141"/>
      <c r="T39" s="142"/>
      <c r="U39" s="9"/>
      <c r="V39" s="9"/>
      <c r="W39" s="9"/>
      <c r="X39" s="9"/>
      <c r="Y39" s="9"/>
      <c r="Z39" s="9"/>
      <c r="AA39" s="9"/>
      <c r="AB39" s="9"/>
      <c r="AC39" s="9"/>
      <c r="AD39" s="9" t="s">
        <v>45</v>
      </c>
      <c r="AE39" s="9"/>
      <c r="AF39" s="9"/>
      <c r="AG39" s="9"/>
      <c r="AH39" s="16"/>
      <c r="AI39" s="16"/>
      <c r="AJ39" s="9"/>
    </row>
    <row r="40" spans="1:36" ht="19.5" customHeight="1" x14ac:dyDescent="0.3">
      <c r="A40" s="9"/>
      <c r="B40" s="163" t="s">
        <v>132</v>
      </c>
      <c r="C40" s="137"/>
      <c r="D40" s="74">
        <v>1973001</v>
      </c>
      <c r="E40" s="146" t="s">
        <v>133</v>
      </c>
      <c r="F40" s="136"/>
      <c r="G40" s="136"/>
      <c r="H40" s="137"/>
      <c r="I40" s="75" t="s">
        <v>65</v>
      </c>
      <c r="J40" s="18"/>
      <c r="K40" s="163"/>
      <c r="L40" s="136"/>
      <c r="M40" s="137"/>
      <c r="N40" s="76"/>
      <c r="O40" s="141"/>
      <c r="P40" s="136"/>
      <c r="Q40" s="136"/>
      <c r="R40" s="137"/>
      <c r="S40" s="141"/>
      <c r="T40" s="142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3">
      <c r="A41" s="4"/>
      <c r="B41" s="163" t="s">
        <v>69</v>
      </c>
      <c r="C41" s="137"/>
      <c r="D41" s="74">
        <v>1960001</v>
      </c>
      <c r="E41" s="135" t="s">
        <v>145</v>
      </c>
      <c r="F41" s="136"/>
      <c r="G41" s="136"/>
      <c r="H41" s="137"/>
      <c r="I41" s="75" t="s">
        <v>54</v>
      </c>
      <c r="J41" s="4"/>
      <c r="K41" s="163"/>
      <c r="L41" s="136"/>
      <c r="M41" s="137"/>
      <c r="N41" s="76"/>
      <c r="O41" s="141"/>
      <c r="P41" s="136"/>
      <c r="Q41" s="136"/>
      <c r="R41" s="137"/>
      <c r="S41" s="141"/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3">
      <c r="A42" s="4"/>
      <c r="B42" s="163" t="s">
        <v>70</v>
      </c>
      <c r="C42" s="137"/>
      <c r="D42" s="74">
        <v>1956004</v>
      </c>
      <c r="E42" s="135" t="s">
        <v>144</v>
      </c>
      <c r="F42" s="136"/>
      <c r="G42" s="136"/>
      <c r="H42" s="137"/>
      <c r="I42" s="75" t="s">
        <v>54</v>
      </c>
      <c r="J42" s="4"/>
      <c r="K42" s="163"/>
      <c r="L42" s="136"/>
      <c r="M42" s="137"/>
      <c r="N42" s="76"/>
      <c r="O42" s="141"/>
      <c r="P42" s="136"/>
      <c r="Q42" s="136"/>
      <c r="R42" s="137"/>
      <c r="S42" s="141"/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3">
      <c r="A43" s="4"/>
      <c r="B43" s="131" t="s">
        <v>68</v>
      </c>
      <c r="C43" s="132"/>
      <c r="D43" s="77">
        <v>1994033</v>
      </c>
      <c r="E43" s="138" t="s">
        <v>146</v>
      </c>
      <c r="F43" s="139"/>
      <c r="G43" s="139"/>
      <c r="H43" s="132"/>
      <c r="I43" s="78" t="s">
        <v>54</v>
      </c>
      <c r="J43" s="4"/>
      <c r="K43" s="131"/>
      <c r="L43" s="139"/>
      <c r="M43" s="132"/>
      <c r="N43" s="79"/>
      <c r="O43" s="143"/>
      <c r="P43" s="139"/>
      <c r="Q43" s="139"/>
      <c r="R43" s="132"/>
      <c r="S43" s="143"/>
      <c r="T43" s="14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3">
      <c r="A44" s="4"/>
      <c r="B44" s="133"/>
      <c r="C44" s="134"/>
      <c r="D44" s="140"/>
      <c r="E44" s="134"/>
      <c r="F44" s="80"/>
      <c r="G44" s="140"/>
      <c r="H44" s="134"/>
      <c r="I44" s="134"/>
      <c r="J44" s="4"/>
      <c r="K44" s="140"/>
      <c r="L44" s="134"/>
      <c r="M44" s="134"/>
      <c r="N44" s="140"/>
      <c r="O44" s="134"/>
      <c r="P44" s="140"/>
      <c r="Q44" s="134"/>
      <c r="R44" s="134"/>
      <c r="S44" s="134"/>
      <c r="T44" s="1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3">
      <c r="A45" s="4"/>
      <c r="B45" s="149" t="s">
        <v>49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3">
      <c r="A46" s="4"/>
      <c r="B46" s="1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3">
      <c r="A47" s="4"/>
      <c r="B47" s="2"/>
      <c r="C47" s="2"/>
      <c r="D47" s="81"/>
      <c r="E47" s="9"/>
      <c r="F47" s="9"/>
      <c r="G47" s="81"/>
      <c r="H47" s="9"/>
      <c r="I47" s="7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3">
      <c r="A48" s="4"/>
      <c r="B48" s="82"/>
      <c r="C48" s="82"/>
      <c r="D48" s="83"/>
      <c r="E48" s="84"/>
      <c r="F48" s="84"/>
      <c r="G48" s="85"/>
      <c r="H48" s="8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3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3">
      <c r="A50" s="4"/>
      <c r="B50" s="4"/>
      <c r="C50" s="2"/>
      <c r="D50" s="2"/>
      <c r="E50" s="145"/>
      <c r="F50" s="113"/>
      <c r="G50" s="113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3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3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3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3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3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3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3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3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3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3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3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3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3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3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3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3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3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3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3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3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3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3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3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3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3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3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3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3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3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3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3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3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3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3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3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3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3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3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3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3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3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3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3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3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3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3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3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3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3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3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3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3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3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3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3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3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3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3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3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3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3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3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3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3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3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3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3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3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3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3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3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3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3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3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3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3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3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3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3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3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3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3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3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3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3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3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3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3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3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3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3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3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3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3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3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3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3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3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3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3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3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3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3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3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3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3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3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3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3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3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3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3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3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3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3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3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3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3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3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3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3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3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3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3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3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3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3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3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3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3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3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3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3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3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3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3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3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3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3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3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3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3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3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3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3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3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3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3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3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3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3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3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3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3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3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3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3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3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3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3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3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3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3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3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3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3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3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3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3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3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3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3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3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3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3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3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3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3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3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3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3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3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3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3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3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3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3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3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3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3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3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3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3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3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3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3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3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3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3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3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3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3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3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3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3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3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3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3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3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3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3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3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3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3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3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3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3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3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3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3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3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3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3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3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3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3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3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3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3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3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3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3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3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3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3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3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3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3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3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3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3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3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3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3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3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3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3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3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3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3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3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3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3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3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3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3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3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3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3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3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3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3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3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3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3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3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3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3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3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3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3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3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3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3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3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3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3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3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3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3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3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3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3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3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3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3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3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3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3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3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3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3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3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3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3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3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3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3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3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3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3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3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3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3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3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3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3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3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3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3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3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3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3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3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3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3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3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3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3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3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3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3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3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3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3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3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3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3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3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3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3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3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3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3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3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3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3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3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3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3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3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3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3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3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3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3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3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3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3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3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3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3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3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3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3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3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3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3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3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3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3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3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3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3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3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3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3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3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3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3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3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3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3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3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3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3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3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3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3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3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3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3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3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3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3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3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3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3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3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3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3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3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3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3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3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3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3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3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3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3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3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3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3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3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3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3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3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3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3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3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3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3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3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3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3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3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3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3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3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3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3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3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3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3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3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3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3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3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3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3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3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3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3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3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3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3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3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3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3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3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3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3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3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3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3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3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3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3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3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3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3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3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3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3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3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3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3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3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3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3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3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3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3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3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3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3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3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3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3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3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3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3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3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3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3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3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3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3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3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3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3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3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3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3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3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3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3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3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3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3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3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3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3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3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3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3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3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3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3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3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3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3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3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3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3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3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3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3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3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3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3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3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3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3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3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3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3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3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3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3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3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3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3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3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3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3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3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3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3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3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3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3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3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3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3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3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3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3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3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3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3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3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3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3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3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3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3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3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3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3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3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3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3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3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3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3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3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3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3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3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3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3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3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3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3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3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3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3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3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3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3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3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3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3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3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3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3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3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3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3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3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3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3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3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3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3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3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3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3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3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3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3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3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3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3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3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3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3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3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3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3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3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3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3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3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3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3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3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3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3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3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3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3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3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3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3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3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3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3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3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3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3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3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3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3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3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3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3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3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3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3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3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3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3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3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3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3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3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3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3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3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3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3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3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3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3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3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3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3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3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3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3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3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3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3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3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3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3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3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3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3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3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3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3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3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3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3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3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3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3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3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3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3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3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3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3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3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3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3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3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3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3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3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3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3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3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3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3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3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3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3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3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3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3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3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3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3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3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3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3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3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3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3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3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3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3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3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3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3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3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3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3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3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3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3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3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3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3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3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3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3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3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3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3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3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3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3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3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3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3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3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3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3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3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3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3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3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3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3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3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3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3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3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3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3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3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3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3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3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3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3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3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3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3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3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3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3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3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3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3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3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3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3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3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3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3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3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3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3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3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3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3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3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3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3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3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3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3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3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3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3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3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3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3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3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3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3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3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3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3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3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3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3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3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3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3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3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3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3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3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3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3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3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3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3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3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3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3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3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3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3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3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3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3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3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3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3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3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3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3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3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3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3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3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3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3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3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3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3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3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3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3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3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3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3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3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3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3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3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3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3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3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3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3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3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3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3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3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3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3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3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3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3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3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3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3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3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3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3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3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3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3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3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3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3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3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3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3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3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3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3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3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3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3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3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3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3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3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3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3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3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3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3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3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3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3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3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3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3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3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3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3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3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3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3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3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3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3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3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3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3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3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3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3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3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3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3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3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3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3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3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3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3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3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3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3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3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3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3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3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3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3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3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3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3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3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3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3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3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3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3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3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3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3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3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3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3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3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3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3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3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3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3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3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3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3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3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3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3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3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K12:M12"/>
    <mergeCell ref="N12:P12"/>
    <mergeCell ref="S12:T12"/>
    <mergeCell ref="G2:R2"/>
    <mergeCell ref="G3:R3"/>
    <mergeCell ref="D5:I5"/>
    <mergeCell ref="K5:N5"/>
    <mergeCell ref="P5:S5"/>
    <mergeCell ref="AJ6:AJ7"/>
    <mergeCell ref="B7:B8"/>
    <mergeCell ref="C7:C8"/>
    <mergeCell ref="D7:D8"/>
    <mergeCell ref="E7:E8"/>
    <mergeCell ref="F7:F8"/>
    <mergeCell ref="K10:M10"/>
    <mergeCell ref="N10:P10"/>
    <mergeCell ref="S10:T10"/>
    <mergeCell ref="K16:M16"/>
    <mergeCell ref="N16:P16"/>
    <mergeCell ref="S16:T16"/>
    <mergeCell ref="K18:M18"/>
    <mergeCell ref="N18:P18"/>
    <mergeCell ref="S18:T18"/>
    <mergeCell ref="K14:M14"/>
    <mergeCell ref="N14:P14"/>
    <mergeCell ref="S14:T14"/>
    <mergeCell ref="K24:M24"/>
    <mergeCell ref="N24:P24"/>
    <mergeCell ref="S24:T24"/>
    <mergeCell ref="K26:M26"/>
    <mergeCell ref="N26:P26"/>
    <mergeCell ref="S26:T26"/>
    <mergeCell ref="K20:M20"/>
    <mergeCell ref="N20:P20"/>
    <mergeCell ref="S20:T20"/>
    <mergeCell ref="K22:M22"/>
    <mergeCell ref="N22:P22"/>
    <mergeCell ref="S22:T22"/>
    <mergeCell ref="K32:M32"/>
    <mergeCell ref="N32:P32"/>
    <mergeCell ref="S32:T32"/>
    <mergeCell ref="B35:C35"/>
    <mergeCell ref="E35:H35"/>
    <mergeCell ref="K35:M35"/>
    <mergeCell ref="O35:R35"/>
    <mergeCell ref="S35:T35"/>
    <mergeCell ref="K28:M28"/>
    <mergeCell ref="N28:P28"/>
    <mergeCell ref="S28:T28"/>
    <mergeCell ref="K30:M30"/>
    <mergeCell ref="N30:P30"/>
    <mergeCell ref="S30:T30"/>
    <mergeCell ref="B39:C39"/>
    <mergeCell ref="E39:H39"/>
    <mergeCell ref="K39:M39"/>
    <mergeCell ref="O39:R39"/>
    <mergeCell ref="S39:T39"/>
    <mergeCell ref="B36:C36"/>
    <mergeCell ref="E36:H36"/>
    <mergeCell ref="K36:M36"/>
    <mergeCell ref="O36:R36"/>
    <mergeCell ref="S36:T36"/>
    <mergeCell ref="B37:C37"/>
    <mergeCell ref="E38:H38"/>
    <mergeCell ref="K37:M37"/>
    <mergeCell ref="O37:R37"/>
    <mergeCell ref="S37:T37"/>
    <mergeCell ref="B38:C38"/>
    <mergeCell ref="K38:M38"/>
    <mergeCell ref="O38:R38"/>
    <mergeCell ref="S38:T38"/>
    <mergeCell ref="E37:H37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43:C43"/>
    <mergeCell ref="E43:H43"/>
    <mergeCell ref="K43:M43"/>
    <mergeCell ref="O43:R43"/>
    <mergeCell ref="S43:T43"/>
    <mergeCell ref="B45:T45"/>
    <mergeCell ref="B46:T46"/>
    <mergeCell ref="E50:G50"/>
    <mergeCell ref="B44:C44"/>
    <mergeCell ref="D44:E44"/>
    <mergeCell ref="G44:I44"/>
    <mergeCell ref="K44:M44"/>
    <mergeCell ref="N44:O44"/>
    <mergeCell ref="P44:T44"/>
  </mergeCells>
  <conditionalFormatting sqref="K9:P9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11:P11 K13:P13 K15:P15 K17:P17 K19:P19 K21:P21 K23:P23 K25:P25 K27:P27 K29:P29 K31:P31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6">
    <dataValidation type="list" allowBlank="1" showErrorMessage="1" sqref="K36:K43 B36:B43" xr:uid="{3B217FCA-DDE6-4B68-8EBB-64D9D08092A0}">
      <formula1>"Dommer,Stevnets leder,Jury,Sekretær,Speaker,Teknisk kontrollør,Chief Marshall,Tidtaker"</formula1>
    </dataValidation>
    <dataValidation type="list" allowBlank="1" showErrorMessage="1" sqref="D5" xr:uid="{D5BE4C7F-E02D-4793-8A87-085D4B09405A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F9 F11 F23 F25 F27 F29 F31 F13 F15 F17 F19 F21" xr:uid="{50123AB0-9F1A-4A7A-B1E5-C04925F9CC5B}">
      <formula1>"11-12,13-14,15-16,17-18,19-23,24-34,=35"</formula1>
    </dataValidation>
    <dataValidation type="list" allowBlank="1" showErrorMessage="1" sqref="E9 E11 F12 E23 E25 E27 E29 E31 E13 F14 E15 E17 E19 E21" xr:uid="{EC187234-0400-4F59-9E12-6190AC482657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 G14" xr:uid="{257DA7B5-2A09-452B-B5CA-01B9F31C82C3}">
      <formula1>"11-12,13-14,15-16,17-18,19-23,24-34,=35,35+"</formula1>
    </dataValidation>
    <dataValidation type="list" allowBlank="1" showErrorMessage="1" sqref="C9 C11 C23 C25 C27 C29 C31 C13 C15 C17 C19 C21" xr:uid="{6447E201-ECE7-46CA-95BE-A37966151CCB}">
      <formula1>"40,45,49,55,59,64,71,76,81,=81,87,=87,49,55,61,67,73,81,89,96,102,=102,109,=109"</formula1>
    </dataValidation>
  </dataValidations>
  <pageMargins left="0.27559055118110198" right="0.35433070866141703" top="0.27559055118110198" bottom="0.27559055118110198" header="0" footer="0"/>
  <pageSetup paperSize="9" scale="52" orientation="landscape" r:id="rId1"/>
  <headerFooter>
    <oddFooter>&amp;C_x000D_&amp;1#&amp;"Verdana"&amp;7&amp;K000000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F82C-FE8C-4B07-AB1D-5979CD150D70}">
  <sheetPr>
    <pageSetUpPr fitToPage="1"/>
  </sheetPr>
  <dimension ref="A1:AJ1000"/>
  <sheetViews>
    <sheetView showGridLines="0" tabSelected="1" zoomScale="80" zoomScaleNormal="80" workbookViewId="0">
      <selection activeCell="H25" sqref="H25"/>
    </sheetView>
  </sheetViews>
  <sheetFormatPr defaultColWidth="14.42578125" defaultRowHeight="15" customHeight="1" x14ac:dyDescent="0.3"/>
  <cols>
    <col min="1" max="1" width="4.28515625" customWidth="1"/>
    <col min="2" max="2" width="10.140625" customWidth="1"/>
    <col min="3" max="3" width="10.85546875" customWidth="1"/>
    <col min="4" max="4" width="8.7109375" customWidth="1"/>
    <col min="5" max="5" width="10" customWidth="1"/>
    <col min="6" max="6" width="10.140625" customWidth="1"/>
    <col min="7" max="7" width="16.140625" customWidth="1"/>
    <col min="8" max="8" width="3.85546875" customWidth="1"/>
    <col min="9" max="9" width="35.28515625" customWidth="1"/>
    <col min="10" max="10" width="19.7109375" customWidth="1"/>
    <col min="11" max="13" width="6.85546875" customWidth="1"/>
    <col min="14" max="14" width="8.85546875" customWidth="1"/>
    <col min="15" max="19" width="6.85546875" customWidth="1"/>
    <col min="20" max="20" width="8" customWidth="1"/>
    <col min="21" max="21" width="11.42578125" customWidth="1"/>
    <col min="22" max="23" width="8" customWidth="1"/>
    <col min="24" max="24" width="9" customWidth="1"/>
    <col min="25" max="26" width="8" customWidth="1"/>
    <col min="27" max="27" width="4.28515625" customWidth="1"/>
    <col min="28" max="28" width="5.7109375" customWidth="1"/>
    <col min="29" max="29" width="9.7109375" hidden="1" customWidth="1"/>
    <col min="30" max="31" width="9.140625" hidden="1" customWidth="1"/>
    <col min="32" max="32" width="7.85546875" hidden="1" customWidth="1"/>
    <col min="33" max="36" width="9.140625" hidden="1" customWidth="1"/>
  </cols>
  <sheetData>
    <row r="1" spans="1:36" ht="18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0.7">
      <c r="A2" s="1"/>
      <c r="B2" s="1"/>
      <c r="C2" s="1"/>
      <c r="D2" s="1"/>
      <c r="E2" s="1"/>
      <c r="F2" s="1"/>
      <c r="G2" s="112" t="s">
        <v>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4" customHeight="1" x14ac:dyDescent="0.5">
      <c r="A3" s="1"/>
      <c r="B3" s="1"/>
      <c r="C3" s="1"/>
      <c r="D3" s="1"/>
      <c r="E3" s="7"/>
      <c r="F3" s="1"/>
      <c r="G3" s="114" t="s">
        <v>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2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3">
      <c r="A5" s="9"/>
      <c r="B5" s="9"/>
      <c r="C5" s="10" t="s">
        <v>4</v>
      </c>
      <c r="D5" s="115" t="s">
        <v>71</v>
      </c>
      <c r="E5" s="113"/>
      <c r="F5" s="113"/>
      <c r="G5" s="113"/>
      <c r="H5" s="113"/>
      <c r="I5" s="113"/>
      <c r="J5" s="10" t="s">
        <v>5</v>
      </c>
      <c r="K5" s="115" t="s">
        <v>54</v>
      </c>
      <c r="L5" s="113"/>
      <c r="M5" s="113"/>
      <c r="N5" s="113"/>
      <c r="O5" s="10" t="s">
        <v>6</v>
      </c>
      <c r="P5" s="115" t="s">
        <v>55</v>
      </c>
      <c r="Q5" s="113"/>
      <c r="R5" s="113"/>
      <c r="S5" s="113"/>
      <c r="T5" s="10" t="s">
        <v>7</v>
      </c>
      <c r="U5" s="12">
        <v>45451</v>
      </c>
      <c r="V5" s="11"/>
      <c r="W5" s="13"/>
      <c r="X5" s="13"/>
      <c r="Y5" s="13"/>
      <c r="Z5" s="14" t="s">
        <v>8</v>
      </c>
      <c r="AA5" s="14"/>
      <c r="AB5" s="15">
        <v>4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3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9</v>
      </c>
      <c r="AH6" s="20" t="s">
        <v>9</v>
      </c>
      <c r="AI6" s="20" t="s">
        <v>9</v>
      </c>
      <c r="AJ6" s="116" t="s">
        <v>10</v>
      </c>
    </row>
    <row r="7" spans="1:36" ht="12.75" customHeight="1" x14ac:dyDescent="0.3">
      <c r="A7" s="2"/>
      <c r="B7" s="117" t="s">
        <v>11</v>
      </c>
      <c r="C7" s="110" t="s">
        <v>12</v>
      </c>
      <c r="D7" s="110" t="s">
        <v>13</v>
      </c>
      <c r="E7" s="119" t="s">
        <v>14</v>
      </c>
      <c r="F7" s="120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2"/>
      <c r="L7" s="23" t="s">
        <v>20</v>
      </c>
      <c r="M7" s="21"/>
      <c r="N7" s="21"/>
      <c r="O7" s="24" t="s">
        <v>21</v>
      </c>
      <c r="P7" s="21"/>
      <c r="Q7" s="25" t="s">
        <v>22</v>
      </c>
      <c r="R7" s="21"/>
      <c r="S7" s="21" t="s">
        <v>23</v>
      </c>
      <c r="T7" s="26" t="s">
        <v>24</v>
      </c>
      <c r="U7" s="27" t="s">
        <v>24</v>
      </c>
      <c r="V7" s="28" t="s">
        <v>25</v>
      </c>
      <c r="W7" s="28" t="s">
        <v>26</v>
      </c>
      <c r="X7" s="28" t="s">
        <v>27</v>
      </c>
      <c r="Y7" s="29" t="s">
        <v>28</v>
      </c>
      <c r="Z7" s="30" t="s">
        <v>29</v>
      </c>
      <c r="AA7" s="31" t="s">
        <v>30</v>
      </c>
      <c r="AB7" s="26" t="s">
        <v>31</v>
      </c>
      <c r="AC7" s="5"/>
      <c r="AD7" s="2"/>
      <c r="AE7" s="2"/>
      <c r="AF7" s="2"/>
      <c r="AG7" s="32" t="s">
        <v>32</v>
      </c>
      <c r="AH7" s="32" t="s">
        <v>32</v>
      </c>
      <c r="AI7" s="32" t="s">
        <v>32</v>
      </c>
      <c r="AJ7" s="113"/>
    </row>
    <row r="8" spans="1:36" ht="12.75" customHeight="1" x14ac:dyDescent="0.3">
      <c r="A8" s="2"/>
      <c r="B8" s="118"/>
      <c r="C8" s="111"/>
      <c r="D8" s="111"/>
      <c r="E8" s="111"/>
      <c r="F8" s="111"/>
      <c r="G8" s="33" t="s">
        <v>33</v>
      </c>
      <c r="H8" s="33" t="s">
        <v>34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35</v>
      </c>
      <c r="R8" s="33"/>
      <c r="S8" s="33" t="s">
        <v>36</v>
      </c>
      <c r="T8" s="37"/>
      <c r="U8" s="38" t="s">
        <v>37</v>
      </c>
      <c r="V8" s="28" t="s">
        <v>24</v>
      </c>
      <c r="W8" s="28" t="s">
        <v>24</v>
      </c>
      <c r="X8" s="28" t="s">
        <v>24</v>
      </c>
      <c r="Y8" s="39" t="s">
        <v>38</v>
      </c>
      <c r="Z8" s="40" t="s">
        <v>39</v>
      </c>
      <c r="AA8" s="40"/>
      <c r="AB8" s="37"/>
      <c r="AC8" s="2"/>
      <c r="AD8" s="2" t="s">
        <v>40</v>
      </c>
      <c r="AE8" s="2" t="s">
        <v>41</v>
      </c>
      <c r="AF8" s="5" t="s">
        <v>37</v>
      </c>
      <c r="AG8" s="32" t="s">
        <v>42</v>
      </c>
      <c r="AH8" s="32" t="s">
        <v>43</v>
      </c>
      <c r="AI8" s="32" t="s">
        <v>44</v>
      </c>
      <c r="AJ8" s="2"/>
    </row>
    <row r="9" spans="1:36" ht="19.5" customHeight="1" x14ac:dyDescent="0.3">
      <c r="A9" s="41"/>
      <c r="B9" s="42">
        <v>2000025</v>
      </c>
      <c r="C9" s="43" t="s">
        <v>115</v>
      </c>
      <c r="D9" s="44">
        <v>61.35</v>
      </c>
      <c r="E9" s="43" t="s">
        <v>93</v>
      </c>
      <c r="F9" s="43" t="s">
        <v>73</v>
      </c>
      <c r="G9" s="95">
        <v>36793</v>
      </c>
      <c r="H9" s="96">
        <v>1</v>
      </c>
      <c r="I9" s="97" t="s">
        <v>94</v>
      </c>
      <c r="J9" s="97" t="s">
        <v>65</v>
      </c>
      <c r="K9" s="48">
        <v>87</v>
      </c>
      <c r="L9" s="48">
        <v>91</v>
      </c>
      <c r="M9" s="48">
        <v>-94</v>
      </c>
      <c r="N9" s="48">
        <v>110</v>
      </c>
      <c r="O9" s="48">
        <v>115</v>
      </c>
      <c r="P9" s="48">
        <v>119</v>
      </c>
      <c r="Q9" s="48">
        <f t="shared" ref="Q9" si="0">IF(MAX(K9:M9)&gt;0,IF(MAX(K9:M9)&lt;0,0,TRUNC(MAX(K9:M9)/1)*1),"")</f>
        <v>91</v>
      </c>
      <c r="R9" s="46">
        <f t="shared" ref="R9" si="1">IF(MAX(N9:P9)&gt;0,IF(MAX(N9:P9)&lt;0,0,TRUNC(MAX(N9:P9)/1)*1),"")</f>
        <v>119</v>
      </c>
      <c r="S9" s="46">
        <f t="shared" ref="S9" si="2">IF(Q9="","",IF(R9="","",IF(SUM(Q9:R9)=0,"",SUM(Q9:R9))))</f>
        <v>210</v>
      </c>
      <c r="T9" s="49">
        <f t="shared" ref="T9" si="3"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317.88346779837241</v>
      </c>
      <c r="U9" s="98" t="str">
        <f t="shared" ref="U9" si="4">IF(AF9=1,T9*AI9,"")</f>
        <v/>
      </c>
      <c r="V9" s="50">
        <v>8.98</v>
      </c>
      <c r="W9" s="50">
        <v>11.21</v>
      </c>
      <c r="X9" s="50">
        <v>6.37</v>
      </c>
      <c r="Y9" s="49"/>
      <c r="Z9" s="99"/>
      <c r="AA9" s="49"/>
      <c r="AB9" s="99"/>
      <c r="AC9" s="52">
        <f>U5</f>
        <v>45451</v>
      </c>
      <c r="AD9" s="53" t="str">
        <f>IF(ISNUMBER(FIND("M",E9)),"m",IF(ISNUMBER(FIND("K",E9)),"k"))</f>
        <v>m</v>
      </c>
      <c r="AE9" s="54">
        <f>IF(OR(G9="",AC9=""),0,(YEAR(AC9)-YEAR(G9)))</f>
        <v>24</v>
      </c>
      <c r="AF9" s="55">
        <f>IF(AE9&gt;34,1,0)</f>
        <v>0</v>
      </c>
      <c r="AG9" s="41" t="b">
        <f>IF(AF9=1,LOOKUP(AE9,'Meltzer-Faber'!A3:A63,'Meltzer-Faber'!B3:B63))</f>
        <v>0</v>
      </c>
      <c r="AH9" s="56" t="b">
        <f>IF(AF9=1,LOOKUP(AE9,'Meltzer-Faber'!A3:A63,'Meltzer-Faber'!C3:C63))</f>
        <v>0</v>
      </c>
      <c r="AI9" s="56" t="b">
        <f>IF(AD9="m",AG9,IF(AD9="k",AH9,""))</f>
        <v>0</v>
      </c>
      <c r="AJ9" s="41">
        <f>IF(D9="","",IF(D9&gt;193.609,1,IF(D9&lt;32,10^(0.722762521*LOG10(32/193.609)^2),10^(0.722762521*LOG10(D9/193.609)^2))))</f>
        <v>1.5137307990398685</v>
      </c>
    </row>
    <row r="10" spans="1:36" ht="19.5" customHeight="1" x14ac:dyDescent="0.3">
      <c r="A10" s="41"/>
      <c r="B10" s="42"/>
      <c r="C10" s="43"/>
      <c r="D10" s="44"/>
      <c r="E10" s="44"/>
      <c r="F10" s="51"/>
      <c r="G10" s="45"/>
      <c r="H10" s="46"/>
      <c r="I10" s="47"/>
      <c r="J10" s="47"/>
      <c r="K10" s="121"/>
      <c r="L10" s="122"/>
      <c r="M10" s="123"/>
      <c r="N10" s="124"/>
      <c r="O10" s="125"/>
      <c r="P10" s="126"/>
      <c r="Q10" s="99"/>
      <c r="R10" s="99"/>
      <c r="S10" s="127">
        <f>IF(T9="","",T9*1.2)</f>
        <v>381.46016135804689</v>
      </c>
      <c r="T10" s="128"/>
      <c r="U10" s="99"/>
      <c r="V10" s="99">
        <f>IF(V9&gt;0,V9*20,"")</f>
        <v>179.60000000000002</v>
      </c>
      <c r="W10" s="99">
        <f>IF(W9="","",(W9*10)*AJ9)</f>
        <v>169.68922257236926</v>
      </c>
      <c r="X10" s="98">
        <f>IF(ROUNDUP(X9,1)&gt;0,IF((80+(8-ROUNDUP(X9,1))*40)&lt;0,0,80+(8-ROUNDUP(X9,1))*40),"")</f>
        <v>144.00000000000003</v>
      </c>
      <c r="Y10" s="100">
        <f>IF(SUM(V10,W10,X10)&gt;0,SUM(V10,W10,X10),"")</f>
        <v>493.28922257236934</v>
      </c>
      <c r="Z10" s="101">
        <f>IF(OR(S10="",V10="",W10="",X10=""),"",SUM(S10,V10,W10,X10))</f>
        <v>874.74938393041612</v>
      </c>
      <c r="AA10" s="106">
        <v>1</v>
      </c>
      <c r="AB10" s="101" t="str">
        <f>IF(OR(U10="",X10="",Y10="",Z10=""),"",SUM(U10,X10,Y10,Z10))</f>
        <v/>
      </c>
      <c r="AC10" s="57"/>
      <c r="AD10" s="2"/>
      <c r="AE10" s="54"/>
      <c r="AF10" s="58"/>
      <c r="AG10" s="41"/>
      <c r="AH10" s="56"/>
      <c r="AI10" s="56"/>
      <c r="AJ10" s="41"/>
    </row>
    <row r="11" spans="1:36" ht="19.5" customHeight="1" x14ac:dyDescent="0.3">
      <c r="A11" s="41"/>
      <c r="B11" s="42">
        <v>2000005</v>
      </c>
      <c r="C11" s="43" t="s">
        <v>117</v>
      </c>
      <c r="D11" s="44">
        <v>75.67</v>
      </c>
      <c r="E11" s="43" t="s">
        <v>93</v>
      </c>
      <c r="F11" s="43" t="s">
        <v>73</v>
      </c>
      <c r="G11" s="95">
        <v>36646</v>
      </c>
      <c r="H11" s="96">
        <v>2</v>
      </c>
      <c r="I11" s="97" t="s">
        <v>98</v>
      </c>
      <c r="J11" s="97" t="s">
        <v>54</v>
      </c>
      <c r="K11" s="48">
        <v>85</v>
      </c>
      <c r="L11" s="48">
        <v>90</v>
      </c>
      <c r="M11" s="48">
        <v>93</v>
      </c>
      <c r="N11" s="48">
        <v>115</v>
      </c>
      <c r="O11" s="48">
        <v>120</v>
      </c>
      <c r="P11" s="48">
        <v>-122</v>
      </c>
      <c r="Q11" s="48">
        <f t="shared" ref="Q11" si="5">IF(MAX(K11:M11)&gt;0,IF(MAX(K11:M11)&lt;0,0,TRUNC(MAX(K11:M11)/1)*1),"")</f>
        <v>93</v>
      </c>
      <c r="R11" s="46">
        <f t="shared" ref="R11" si="6">IF(MAX(N11:P11)&gt;0,IF(MAX(N11:P11)&lt;0,0,TRUNC(MAX(N11:P11)/1)*1),"")</f>
        <v>120</v>
      </c>
      <c r="S11" s="46">
        <f t="shared" ref="S11" si="7">IF(Q11="","",IF(R11="","",IF(SUM(Q11:R11)=0,"",SUM(Q11:R11))))</f>
        <v>213</v>
      </c>
      <c r="T11" s="49">
        <f t="shared" ref="T11" si="8"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280.99242345665454</v>
      </c>
      <c r="U11" s="98" t="str">
        <f t="shared" ref="U11" si="9">IF(AF11=1,T11*AI11,"")</f>
        <v/>
      </c>
      <c r="V11" s="50">
        <v>8.44</v>
      </c>
      <c r="W11" s="50">
        <v>9.23</v>
      </c>
      <c r="X11" s="50">
        <v>7.3</v>
      </c>
      <c r="Y11" s="49"/>
      <c r="Z11" s="99"/>
      <c r="AA11" s="49"/>
      <c r="AB11" s="99"/>
      <c r="AC11" s="57">
        <f>U5</f>
        <v>45451</v>
      </c>
      <c r="AD11" s="53" t="str">
        <f>IF(ISNUMBER(FIND("M",E11)),"m",IF(ISNUMBER(FIND("K",E11)),"k"))</f>
        <v>m</v>
      </c>
      <c r="AE11" s="54">
        <f>IF(OR(G11="",AC11=""),0,(YEAR(AC11)-YEAR(G11)))</f>
        <v>24</v>
      </c>
      <c r="AF11" s="55">
        <f>IF(AE11&gt;34,1,0)</f>
        <v>0</v>
      </c>
      <c r="AG11" s="41" t="b">
        <f>IF(AF11=1,LOOKUP(AE11,'Meltzer-Faber'!A3:A63,'Meltzer-Faber'!B3:B63))</f>
        <v>0</v>
      </c>
      <c r="AH11" s="56" t="b">
        <f>IF(AF11=1,LOOKUP(AE11,'Meltzer-Faber'!A3:A63,'Meltzer-Faber'!C3:C63))</f>
        <v>0</v>
      </c>
      <c r="AI11" s="56" t="b">
        <f>IF(AD11="m",AG11,IF(AD11="k",AH11,""))</f>
        <v>0</v>
      </c>
      <c r="AJ11" s="41">
        <f>IF(D11="","",IF(D11&gt;193.609,1,IF(D11&lt;32,10^(0.722762521*LOG10(32/193.609)^2),10^(0.722762521*LOG10(D11/193.609)^2))))</f>
        <v>1.3192132556650449</v>
      </c>
    </row>
    <row r="12" spans="1:36" ht="19.5" customHeight="1" x14ac:dyDescent="0.3">
      <c r="A12" s="41"/>
      <c r="B12" s="42"/>
      <c r="C12" s="43"/>
      <c r="D12" s="44"/>
      <c r="E12" s="44"/>
      <c r="F12" s="51"/>
      <c r="G12" s="45"/>
      <c r="H12" s="46"/>
      <c r="I12" s="47"/>
      <c r="J12" s="47"/>
      <c r="K12" s="121"/>
      <c r="L12" s="122"/>
      <c r="M12" s="123"/>
      <c r="N12" s="124"/>
      <c r="O12" s="125"/>
      <c r="P12" s="126"/>
      <c r="Q12" s="99"/>
      <c r="R12" s="99"/>
      <c r="S12" s="127">
        <f>IF(T11="","",T11*1.2)</f>
        <v>337.19090814798545</v>
      </c>
      <c r="T12" s="128"/>
      <c r="U12" s="99"/>
      <c r="V12" s="99">
        <f>IF(V11&gt;0,V11*20,"")</f>
        <v>168.79999999999998</v>
      </c>
      <c r="W12" s="99">
        <f>IF(W11="","",(W11*10)*AJ11)</f>
        <v>121.76338349788365</v>
      </c>
      <c r="X12" s="98">
        <f>IF(ROUNDUP(X11,1)&gt;0,IF((80+(8-ROUNDUP(X11,1))*40)&lt;0,0,80+(8-ROUNDUP(X11,1))*40),"")</f>
        <v>108</v>
      </c>
      <c r="Y12" s="100">
        <f>IF(SUM(V12,W12,X12)&gt;0,SUM(V12,W12,X12),"")</f>
        <v>398.56338349788365</v>
      </c>
      <c r="Z12" s="101">
        <f>IF(OR(S12="",V12="",W12="",X12=""),"",SUM(S12,V12,W12,X12))</f>
        <v>735.7542916458691</v>
      </c>
      <c r="AA12" s="106">
        <v>4</v>
      </c>
      <c r="AB12" s="101" t="str">
        <f>IF(OR(U12="",X12="",Y12="",Z12=""),"",SUM(U12,X12,Y12,Z12))</f>
        <v/>
      </c>
      <c r="AC12" s="57"/>
      <c r="AD12" s="2"/>
      <c r="AE12" s="54"/>
      <c r="AF12" s="55"/>
      <c r="AG12" s="41"/>
      <c r="AH12" s="56"/>
      <c r="AI12" s="56"/>
      <c r="AJ12" s="41"/>
    </row>
    <row r="13" spans="1:36" ht="19.5" customHeight="1" x14ac:dyDescent="0.3">
      <c r="A13" s="41"/>
      <c r="B13" s="42">
        <v>2000001</v>
      </c>
      <c r="C13" s="43" t="s">
        <v>117</v>
      </c>
      <c r="D13" s="44">
        <v>74.59</v>
      </c>
      <c r="E13" s="43" t="s">
        <v>93</v>
      </c>
      <c r="F13" s="43" t="s">
        <v>73</v>
      </c>
      <c r="G13" s="95">
        <v>36711</v>
      </c>
      <c r="H13" s="96">
        <v>3</v>
      </c>
      <c r="I13" s="97" t="s">
        <v>99</v>
      </c>
      <c r="J13" s="97" t="s">
        <v>65</v>
      </c>
      <c r="K13" s="48">
        <v>95</v>
      </c>
      <c r="L13" s="48">
        <v>-100</v>
      </c>
      <c r="M13" s="48">
        <v>101</v>
      </c>
      <c r="N13" s="48">
        <v>-120</v>
      </c>
      <c r="O13" s="48">
        <v>120</v>
      </c>
      <c r="P13" s="48">
        <v>-125</v>
      </c>
      <c r="Q13" s="48">
        <f t="shared" ref="Q13" si="10">IF(MAX(K13:M13)&gt;0,IF(MAX(K13:M13)&lt;0,0,TRUNC(MAX(K13:M13)/1)*1),"")</f>
        <v>101</v>
      </c>
      <c r="R13" s="46">
        <f t="shared" ref="R13" si="11">IF(MAX(N13:P13)&gt;0,IF(MAX(N13:P13)&lt;0,0,TRUNC(MAX(N13:P13)/1)*1),"")</f>
        <v>120</v>
      </c>
      <c r="S13" s="46">
        <f t="shared" ref="S13" si="12">IF(Q13="","",IF(R13="","",IF(SUM(Q13:R13)=0,"",SUM(Q13:R13))))</f>
        <v>221</v>
      </c>
      <c r="T13" s="49">
        <f t="shared" ref="T13" si="13"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294.04750760214233</v>
      </c>
      <c r="U13" s="98" t="str">
        <f t="shared" ref="U13" si="14">IF(AF13=1,T13*AI13,"")</f>
        <v/>
      </c>
      <c r="V13" s="50">
        <v>8.39</v>
      </c>
      <c r="W13" s="50">
        <v>10.51</v>
      </c>
      <c r="X13" s="50">
        <v>6.67</v>
      </c>
      <c r="Y13" s="49"/>
      <c r="Z13" s="99"/>
      <c r="AA13" s="49"/>
      <c r="AB13" s="99"/>
      <c r="AC13" s="57">
        <f>U5</f>
        <v>45451</v>
      </c>
      <c r="AD13" s="53" t="str">
        <f>IF(ISNUMBER(FIND("M",E13)),"m",IF(ISNUMBER(FIND("K",E13)),"k"))</f>
        <v>m</v>
      </c>
      <c r="AE13" s="54">
        <f>IF(OR(G13="",AC13=""),0,(YEAR(AC13)-YEAR(G13)))</f>
        <v>24</v>
      </c>
      <c r="AF13" s="55">
        <f>IF(AE13&gt;34,1,0)</f>
        <v>0</v>
      </c>
      <c r="AG13" s="41" t="b">
        <f>IF(AF13=1,LOOKUP(AE13,'Meltzer-Faber'!A3:A63,'Meltzer-Faber'!B3:B63))</f>
        <v>0</v>
      </c>
      <c r="AH13" s="56" t="b">
        <f>IF(AF13=1,LOOKUP(AE13,'Meltzer-Faber'!A3:A63,'Meltzer-Faber'!C3:C63))</f>
        <v>0</v>
      </c>
      <c r="AI13" s="56" t="b">
        <f>IF(AD13="m",AG13,IF(AD13="k",AH13,""))</f>
        <v>0</v>
      </c>
      <c r="AJ13" s="41">
        <f>IF(D13="","",IF(D13&gt;193.609,1,IF(D13&lt;32,10^(0.722762521*LOG10(32/193.609)^2),10^(0.722762521*LOG10(D13/193.609)^2))))</f>
        <v>1.3305317086069788</v>
      </c>
    </row>
    <row r="14" spans="1:36" ht="19.5" customHeight="1" x14ac:dyDescent="0.3">
      <c r="A14" s="41"/>
      <c r="B14" s="42"/>
      <c r="C14" s="43"/>
      <c r="D14" s="44"/>
      <c r="E14" s="44"/>
      <c r="F14" s="51"/>
      <c r="G14" s="45"/>
      <c r="H14" s="46"/>
      <c r="I14" s="47"/>
      <c r="J14" s="47"/>
      <c r="K14" s="121"/>
      <c r="L14" s="122"/>
      <c r="M14" s="123"/>
      <c r="N14" s="124"/>
      <c r="O14" s="125"/>
      <c r="P14" s="126"/>
      <c r="Q14" s="99"/>
      <c r="R14" s="99"/>
      <c r="S14" s="127">
        <f t="shared" ref="S14" si="15">IF(T13="","",T13*1.2)</f>
        <v>352.85700912257079</v>
      </c>
      <c r="T14" s="128"/>
      <c r="U14" s="99"/>
      <c r="V14" s="99">
        <f t="shared" ref="V14" si="16">IF(V13&gt;0,V13*20,"")</f>
        <v>167.8</v>
      </c>
      <c r="W14" s="99">
        <f t="shared" ref="W14" si="17">IF(W13="","",(W13*10)*AJ13)</f>
        <v>139.83888257459347</v>
      </c>
      <c r="X14" s="98">
        <f t="shared" ref="X14" si="18">IF(ROUNDUP(X13,1)&gt;0,IF((80+(8-ROUNDUP(X13,1))*40)&lt;0,0,80+(8-ROUNDUP(X13,1))*40),"")</f>
        <v>132.00000000000003</v>
      </c>
      <c r="Y14" s="100">
        <f t="shared" ref="Y14" si="19">IF(SUM(V14,W14,X14)&gt;0,SUM(V14,W14,X14),"")</f>
        <v>439.63888257459348</v>
      </c>
      <c r="Z14" s="101">
        <f t="shared" ref="Z14" si="20">IF(OR(S14="",V14="",W14="",X14=""),"",SUM(S14,V14,W14,X14))</f>
        <v>792.49589169716432</v>
      </c>
      <c r="AA14" s="106">
        <v>2</v>
      </c>
      <c r="AB14" s="101" t="str">
        <f t="shared" ref="AB14" si="21">IF(OR(U14="",X14="",Y14="",Z14=""),"",SUM(U14,X14,Y14,Z14))</f>
        <v/>
      </c>
      <c r="AC14" s="57"/>
      <c r="AD14" s="2"/>
      <c r="AE14" s="54"/>
      <c r="AF14" s="55"/>
      <c r="AG14" s="41"/>
      <c r="AH14" s="56"/>
      <c r="AI14" s="56"/>
      <c r="AJ14" s="41"/>
    </row>
    <row r="15" spans="1:36" ht="19.5" customHeight="1" x14ac:dyDescent="0.3">
      <c r="A15" s="41"/>
      <c r="B15" s="42">
        <v>1997015</v>
      </c>
      <c r="C15" s="43" t="s">
        <v>116</v>
      </c>
      <c r="D15" s="44">
        <v>88.41</v>
      </c>
      <c r="E15" s="43" t="s">
        <v>93</v>
      </c>
      <c r="F15" s="43" t="s">
        <v>73</v>
      </c>
      <c r="G15" s="95">
        <v>35578</v>
      </c>
      <c r="H15" s="96">
        <v>4</v>
      </c>
      <c r="I15" s="97" t="s">
        <v>102</v>
      </c>
      <c r="J15" s="97" t="s">
        <v>97</v>
      </c>
      <c r="K15" s="48">
        <v>100</v>
      </c>
      <c r="L15" s="48">
        <v>103</v>
      </c>
      <c r="M15" s="48">
        <v>106</v>
      </c>
      <c r="N15" s="48">
        <v>115</v>
      </c>
      <c r="O15" s="48">
        <v>118</v>
      </c>
      <c r="P15" s="48">
        <v>121</v>
      </c>
      <c r="Q15" s="48">
        <f t="shared" ref="Q15" si="22">IF(MAX(K15:M15)&gt;0,IF(MAX(K15:M15)&lt;0,0,TRUNC(MAX(K15:M15)/1)*1),"")</f>
        <v>106</v>
      </c>
      <c r="R15" s="46">
        <f t="shared" ref="R15" si="23">IF(MAX(N15:P15)&gt;0,IF(MAX(N15:P15)&lt;0,0,TRUNC(MAX(N15:P15)/1)*1),"")</f>
        <v>121</v>
      </c>
      <c r="S15" s="46">
        <f t="shared" ref="S15" si="24">IF(Q15="","",IF(R15="","",IF(SUM(Q15:R15)=0,"",SUM(Q15:R15))))</f>
        <v>227</v>
      </c>
      <c r="T15" s="49">
        <f t="shared" ref="T15" si="25"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275.28705887072368</v>
      </c>
      <c r="U15" s="98" t="str">
        <f t="shared" ref="U15" si="26">IF(AF15=1,T15*AI15,"")</f>
        <v/>
      </c>
      <c r="V15" s="50">
        <v>8.7899999999999991</v>
      </c>
      <c r="W15" s="50">
        <v>9.6999999999999993</v>
      </c>
      <c r="X15" s="50">
        <v>7.21</v>
      </c>
      <c r="Y15" s="49"/>
      <c r="Z15" s="99"/>
      <c r="AA15" s="49"/>
      <c r="AB15" s="99"/>
      <c r="AC15" s="57">
        <f>U5</f>
        <v>45451</v>
      </c>
      <c r="AD15" s="53" t="str">
        <f>IF(ISNUMBER(FIND("M",E15)),"m",IF(ISNUMBER(FIND("K",E15)),"k"))</f>
        <v>m</v>
      </c>
      <c r="AE15" s="54">
        <f>IF(OR(G15="",AC15=""),0,(YEAR(AC15)-YEAR(G15)))</f>
        <v>27</v>
      </c>
      <c r="AF15" s="55">
        <f>IF(AE15&gt;34,1,0)</f>
        <v>0</v>
      </c>
      <c r="AG15" s="41" t="b">
        <f>IF(AF15=1,LOOKUP(AE15,'Meltzer-Faber'!A3:A63,'Meltzer-Faber'!B3:B63))</f>
        <v>0</v>
      </c>
      <c r="AH15" s="56" t="b">
        <f>IF(AF15=1,LOOKUP(AE15,'Meltzer-Faber'!A3:A63,'Meltzer-Faber'!C3:C63))</f>
        <v>0</v>
      </c>
      <c r="AI15" s="56" t="b">
        <f>IF(AD15="m",AG15,IF(AD15="k",AH15,""))</f>
        <v>0</v>
      </c>
      <c r="AJ15" s="41">
        <f>IF(D15="","",IF(D15&gt;193.609,1,IF(D15&lt;32,10^(0.722762521*LOG10(32/193.609)^2),10^(0.722762521*LOG10(D15/193.609)^2))))</f>
        <v>1.2127183210164039</v>
      </c>
    </row>
    <row r="16" spans="1:36" ht="19.5" customHeight="1" x14ac:dyDescent="0.3">
      <c r="A16" s="41"/>
      <c r="B16" s="42"/>
      <c r="C16" s="43"/>
      <c r="D16" s="44"/>
      <c r="E16" s="44"/>
      <c r="F16" s="51"/>
      <c r="G16" s="45"/>
      <c r="H16" s="46"/>
      <c r="I16" s="47"/>
      <c r="J16" s="47"/>
      <c r="K16" s="121"/>
      <c r="L16" s="122"/>
      <c r="M16" s="123"/>
      <c r="N16" s="124"/>
      <c r="O16" s="125"/>
      <c r="P16" s="126"/>
      <c r="Q16" s="99"/>
      <c r="R16" s="99"/>
      <c r="S16" s="127">
        <f t="shared" ref="S16" si="27">IF(T15="","",T15*1.2)</f>
        <v>330.34447064486841</v>
      </c>
      <c r="T16" s="128"/>
      <c r="U16" s="99"/>
      <c r="V16" s="99">
        <f t="shared" ref="V16" si="28">IF(V15&gt;0,V15*20,"")</f>
        <v>175.79999999999998</v>
      </c>
      <c r="W16" s="99">
        <f t="shared" ref="W16" si="29">IF(W15="","",(W15*10)*AJ15)</f>
        <v>117.63367713859118</v>
      </c>
      <c r="X16" s="98">
        <f t="shared" ref="X16" si="30">IF(ROUNDUP(X15,1)&gt;0,IF((80+(8-ROUNDUP(X15,1))*40)&lt;0,0,80+(8-ROUNDUP(X15,1))*40),"")</f>
        <v>108</v>
      </c>
      <c r="Y16" s="100">
        <f t="shared" ref="Y16" si="31">IF(SUM(V16,W16,X16)&gt;0,SUM(V16,W16,X16),"")</f>
        <v>401.43367713859118</v>
      </c>
      <c r="Z16" s="101">
        <f t="shared" ref="Z16" si="32">IF(OR(S16="",V16="",W16="",X16=""),"",SUM(S16,V16,W16,X16))</f>
        <v>731.77814778345964</v>
      </c>
      <c r="AA16" s="106">
        <v>5</v>
      </c>
      <c r="AB16" s="101" t="str">
        <f t="shared" ref="AB16" si="33">IF(OR(U16="",X16="",Y16="",Z16=""),"",SUM(U16,X16,Y16,Z16))</f>
        <v/>
      </c>
      <c r="AC16" s="57"/>
      <c r="AD16" s="2"/>
      <c r="AE16" s="54"/>
      <c r="AF16" s="55"/>
      <c r="AG16" s="41"/>
      <c r="AH16" s="56"/>
      <c r="AI16" s="56"/>
      <c r="AJ16" s="41"/>
    </row>
    <row r="17" spans="1:36" ht="19.5" customHeight="1" x14ac:dyDescent="0.3">
      <c r="A17" s="41"/>
      <c r="B17" s="42" t="s">
        <v>142</v>
      </c>
      <c r="C17" s="43" t="s">
        <v>125</v>
      </c>
      <c r="D17" s="44">
        <v>100.75</v>
      </c>
      <c r="E17" s="43" t="s">
        <v>93</v>
      </c>
      <c r="F17" s="43" t="s">
        <v>143</v>
      </c>
      <c r="G17" s="95">
        <v>35744</v>
      </c>
      <c r="H17" s="96">
        <v>5</v>
      </c>
      <c r="I17" s="97" t="s">
        <v>151</v>
      </c>
      <c r="J17" s="97" t="s">
        <v>155</v>
      </c>
      <c r="K17" s="48">
        <v>110</v>
      </c>
      <c r="L17" s="48">
        <f>-115-K20</f>
        <v>-115</v>
      </c>
      <c r="M17" s="48">
        <v>115</v>
      </c>
      <c r="N17" s="48">
        <v>150</v>
      </c>
      <c r="O17" s="48">
        <v>156</v>
      </c>
      <c r="P17" s="48">
        <v>-162</v>
      </c>
      <c r="Q17" s="48">
        <f t="shared" ref="Q17:Q32" si="34">IF(MAX(K17:M17)&gt;0,IF(MAX(K17:M17)&lt;0,0,TRUNC(MAX(K17:M17)/1)*1),"")</f>
        <v>115</v>
      </c>
      <c r="R17" s="46">
        <f t="shared" ref="R17:R32" si="35">IF(MAX(N17:P17)&gt;0,IF(MAX(N17:P17)&lt;0,0,TRUNC(MAX(N17:P17)/1)*1),"")</f>
        <v>156</v>
      </c>
      <c r="S17" s="46">
        <f t="shared" ref="S17" si="36">IF(Q17="","",IF(R17="","",IF(SUM(Q17:R17)=0,"",SUM(Q17:R17))))</f>
        <v>271</v>
      </c>
      <c r="T17" s="49">
        <f t="shared" ref="T17" si="37"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309.83703583406117</v>
      </c>
      <c r="U17" s="98" t="str">
        <f t="shared" ref="U17" si="38">IF(AF17=1,T17*AI17,"")</f>
        <v/>
      </c>
      <c r="V17" s="50">
        <v>7.88</v>
      </c>
      <c r="W17" s="50">
        <v>11.06</v>
      </c>
      <c r="X17" s="50">
        <v>6.89</v>
      </c>
      <c r="Y17" s="49"/>
      <c r="Z17" s="99"/>
      <c r="AA17" s="49"/>
      <c r="AB17" s="99"/>
      <c r="AC17" s="57">
        <f>U5</f>
        <v>45451</v>
      </c>
      <c r="AD17" s="53" t="str">
        <f>IF(ISNUMBER(FIND("M",E17)),"m",IF(ISNUMBER(FIND("K",E17)),"k"))</f>
        <v>m</v>
      </c>
      <c r="AE17" s="54">
        <f>IF(OR(G17="",AC17=""),0,(YEAR(AC17)-YEAR(G17)))</f>
        <v>27</v>
      </c>
      <c r="AF17" s="55">
        <f>IF(AE17&gt;34,1,0)</f>
        <v>0</v>
      </c>
      <c r="AG17" s="41" t="b">
        <f>IF(AF17=1,LOOKUP(AE17,'Meltzer-Faber'!A3:A63,'Meltzer-Faber'!B3:B63))</f>
        <v>0</v>
      </c>
      <c r="AH17" s="56" t="b">
        <f>IF(AF17=1,LOOKUP(AE17,'Meltzer-Faber'!A3:A63,'Meltzer-Faber'!C3:C63))</f>
        <v>0</v>
      </c>
      <c r="AI17" s="56" t="b">
        <f>IF(AD17="m",AG17,IF(AD17="k",AH17,""))</f>
        <v>0</v>
      </c>
      <c r="AJ17" s="41">
        <f>IF(D17="","",IF(D17&gt;193.609,1,IF(D17&lt;32,10^(0.722762521*LOG10(32/193.609)^2),10^(0.722762521*LOG10(D17/193.609)^2))))</f>
        <v>1.143310095328639</v>
      </c>
    </row>
    <row r="18" spans="1:36" ht="19.5" customHeight="1" x14ac:dyDescent="0.3">
      <c r="A18" s="41"/>
      <c r="B18" s="42"/>
      <c r="C18" s="43"/>
      <c r="D18" s="44"/>
      <c r="E18" s="44"/>
      <c r="F18" s="51"/>
      <c r="G18" s="45"/>
      <c r="H18" s="46"/>
      <c r="I18" s="47"/>
      <c r="J18" s="47"/>
      <c r="K18" s="121"/>
      <c r="L18" s="122"/>
      <c r="M18" s="123"/>
      <c r="N18" s="124"/>
      <c r="O18" s="125"/>
      <c r="P18" s="126"/>
      <c r="Q18" s="99" t="str">
        <f t="shared" si="34"/>
        <v/>
      </c>
      <c r="R18" s="99" t="str">
        <f t="shared" si="35"/>
        <v/>
      </c>
      <c r="S18" s="127">
        <f t="shared" ref="S18" si="39">IF(T17="","",T17*1.2)</f>
        <v>371.80444300087339</v>
      </c>
      <c r="T18" s="128"/>
      <c r="U18" s="99"/>
      <c r="V18" s="99">
        <f t="shared" ref="V18" si="40">IF(V17&gt;0,V17*20,"")</f>
        <v>157.6</v>
      </c>
      <c r="W18" s="99">
        <f t="shared" ref="W18" si="41">IF(W17="","",(W17*10)*AJ17)</f>
        <v>126.45009654334748</v>
      </c>
      <c r="X18" s="98">
        <f t="shared" ref="X18" si="42">IF(ROUNDUP(X17,1)&gt;0,IF((80+(8-ROUNDUP(X17,1))*40)&lt;0,0,80+(8-ROUNDUP(X17,1))*40),"")</f>
        <v>124.00000000000003</v>
      </c>
      <c r="Y18" s="100">
        <f t="shared" ref="Y18" si="43">IF(SUM(V18,W18,X18)&gt;0,SUM(V18,W18,X18),"")</f>
        <v>408.05009654334754</v>
      </c>
      <c r="Z18" s="101">
        <f t="shared" ref="Z18" si="44">IF(OR(S18="",V18="",W18="",X18=""),"",SUM(S18,V18,W18,X18))</f>
        <v>779.85453954422087</v>
      </c>
      <c r="AA18" s="106">
        <v>3</v>
      </c>
      <c r="AB18" s="101" t="str">
        <f t="shared" ref="AB18" si="45">IF(OR(U18="",X18="",Y18="",Z18=""),"",SUM(U18,X18,Y18,Z18))</f>
        <v/>
      </c>
      <c r="AC18" s="57"/>
      <c r="AD18" s="2"/>
      <c r="AE18" s="54"/>
      <c r="AF18" s="55"/>
      <c r="AG18" s="41"/>
      <c r="AH18" s="56"/>
      <c r="AI18" s="56"/>
      <c r="AJ18" s="41"/>
    </row>
    <row r="19" spans="1:36" ht="19.5" customHeight="1" x14ac:dyDescent="0.3">
      <c r="A19" s="41"/>
      <c r="B19" s="42">
        <v>1983010</v>
      </c>
      <c r="C19" s="43" t="s">
        <v>117</v>
      </c>
      <c r="D19" s="44">
        <v>78.59</v>
      </c>
      <c r="E19" s="43" t="s">
        <v>95</v>
      </c>
      <c r="F19" s="43" t="s">
        <v>87</v>
      </c>
      <c r="G19" s="95">
        <v>30417</v>
      </c>
      <c r="H19" s="96">
        <v>6</v>
      </c>
      <c r="I19" s="97" t="s">
        <v>96</v>
      </c>
      <c r="J19" s="97" t="s">
        <v>97</v>
      </c>
      <c r="K19" s="48">
        <v>71</v>
      </c>
      <c r="L19" s="48">
        <v>76</v>
      </c>
      <c r="M19" s="48">
        <v>80</v>
      </c>
      <c r="N19" s="48">
        <v>87</v>
      </c>
      <c r="O19" s="48">
        <v>92</v>
      </c>
      <c r="P19" s="48">
        <v>100</v>
      </c>
      <c r="Q19" s="48">
        <f t="shared" si="34"/>
        <v>80</v>
      </c>
      <c r="R19" s="46">
        <f t="shared" si="35"/>
        <v>100</v>
      </c>
      <c r="S19" s="46">
        <f t="shared" ref="S19" si="46">IF(Q19="","",IF(R19="","",IF(SUM(Q19:R19)=0,"",SUM(Q19:R19))))</f>
        <v>180</v>
      </c>
      <c r="T19" s="49">
        <f t="shared" ref="T19" si="47"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232.31909760827301</v>
      </c>
      <c r="U19" s="98">
        <f t="shared" ref="U19" si="48">IF(AF19=1,T19*AI19,"")</f>
        <v>266.93464315190568</v>
      </c>
      <c r="V19" s="50">
        <v>8.58</v>
      </c>
      <c r="W19" s="50">
        <v>12.72</v>
      </c>
      <c r="X19" s="50">
        <v>6.6</v>
      </c>
      <c r="Y19" s="49"/>
      <c r="Z19" s="99"/>
      <c r="AA19" s="49"/>
      <c r="AB19" s="99"/>
      <c r="AC19" s="57">
        <f>U5</f>
        <v>45451</v>
      </c>
      <c r="AD19" s="53" t="str">
        <f>IF(ISNUMBER(FIND("M",E19)),"m",IF(ISNUMBER(FIND("K",E19)),"k"))</f>
        <v>m</v>
      </c>
      <c r="AE19" s="54">
        <f>IF(OR(G19="",AC19=""),0,(YEAR(AC19)-YEAR(G19)))</f>
        <v>41</v>
      </c>
      <c r="AF19" s="55">
        <f>IF(AE19&gt;34,1,0)</f>
        <v>1</v>
      </c>
      <c r="AG19" s="41">
        <f>IF(AF19=1,LOOKUP(AE19,'Meltzer-Faber'!A3:A63,'Meltzer-Faber'!B3:B63))</f>
        <v>1.149</v>
      </c>
      <c r="AH19" s="56">
        <f>IF(AF19=1,LOOKUP(AE19,'Meltzer-Faber'!A3:A63,'Meltzer-Faber'!C3:C63))</f>
        <v>1.153</v>
      </c>
      <c r="AI19" s="56">
        <f>IF(AD19="m",AG19,IF(AD19="k",AH19,""))</f>
        <v>1.149</v>
      </c>
      <c r="AJ19" s="41">
        <f>IF(D19="","",IF(D19&gt;193.609,1,IF(D19&lt;32,10^(0.722762521*LOG10(32/193.609)^2),10^(0.722762521*LOG10(D19/193.609)^2))))</f>
        <v>1.2906616533792945</v>
      </c>
    </row>
    <row r="20" spans="1:36" ht="19.5" customHeight="1" x14ac:dyDescent="0.3">
      <c r="A20" s="41"/>
      <c r="B20" s="42"/>
      <c r="C20" s="43"/>
      <c r="D20" s="44"/>
      <c r="E20" s="44"/>
      <c r="F20" s="51"/>
      <c r="G20" s="45"/>
      <c r="H20" s="46"/>
      <c r="I20" s="47"/>
      <c r="J20" s="47"/>
      <c r="K20" s="121"/>
      <c r="L20" s="122"/>
      <c r="M20" s="123"/>
      <c r="N20" s="124"/>
      <c r="O20" s="125"/>
      <c r="P20" s="126"/>
      <c r="Q20" s="99" t="str">
        <f t="shared" si="34"/>
        <v/>
      </c>
      <c r="R20" s="99" t="str">
        <f t="shared" si="35"/>
        <v/>
      </c>
      <c r="S20" s="127">
        <f t="shared" ref="S20" si="49">IF(T19="","",T19*1.2)</f>
        <v>278.78291712992763</v>
      </c>
      <c r="T20" s="128"/>
      <c r="U20" s="99"/>
      <c r="V20" s="99">
        <f t="shared" ref="V20" si="50">IF(V19&gt;0,V19*20,"")</f>
        <v>171.6</v>
      </c>
      <c r="W20" s="99">
        <f t="shared" ref="W20" si="51">IF(W19="","",(W19*10)*AJ19)</f>
        <v>164.17216230984627</v>
      </c>
      <c r="X20" s="98">
        <f t="shared" ref="X20" si="52">IF(ROUNDUP(X19,1)&gt;0,IF((80+(8-ROUNDUP(X19,1))*40)&lt;0,0,80+(8-ROUNDUP(X19,1))*40),"")</f>
        <v>136</v>
      </c>
      <c r="Y20" s="100">
        <f t="shared" ref="Y20" si="53">IF(SUM(V20,W20,X20)&gt;0,SUM(V20,W20,X20),"")</f>
        <v>471.77216230984629</v>
      </c>
      <c r="Z20" s="101">
        <f t="shared" ref="Z20" si="54">IF(OR(S20="",V20="",W20="",X20=""),"",SUM(S20,V20,W20,X20))</f>
        <v>750.55507943977386</v>
      </c>
      <c r="AA20" s="106">
        <v>1</v>
      </c>
      <c r="AB20" s="101" t="str">
        <f t="shared" ref="AB20" si="55">IF(OR(U20="",X20="",Y20="",Z20=""),"",SUM(U20,X20,Y20,Z20))</f>
        <v/>
      </c>
      <c r="AC20" s="57"/>
      <c r="AD20" s="2"/>
      <c r="AE20" s="54"/>
      <c r="AF20" s="55"/>
      <c r="AG20" s="41"/>
      <c r="AH20" s="56"/>
      <c r="AI20" s="56"/>
      <c r="AJ20" s="41"/>
    </row>
    <row r="21" spans="1:36" ht="19.5" customHeight="1" x14ac:dyDescent="0.3">
      <c r="A21" s="41"/>
      <c r="B21" s="42">
        <v>1979012</v>
      </c>
      <c r="C21" s="43" t="s">
        <v>116</v>
      </c>
      <c r="D21" s="44">
        <v>87.83</v>
      </c>
      <c r="E21" s="43" t="s">
        <v>86</v>
      </c>
      <c r="F21" s="43" t="s">
        <v>87</v>
      </c>
      <c r="G21" s="95">
        <v>29045</v>
      </c>
      <c r="H21" s="96">
        <v>7</v>
      </c>
      <c r="I21" s="97" t="s">
        <v>100</v>
      </c>
      <c r="J21" s="97" t="s">
        <v>97</v>
      </c>
      <c r="K21" s="48">
        <v>65</v>
      </c>
      <c r="L21" s="48">
        <v>71</v>
      </c>
      <c r="M21" s="48">
        <v>75</v>
      </c>
      <c r="N21" s="48">
        <v>85</v>
      </c>
      <c r="O21" s="48">
        <v>90</v>
      </c>
      <c r="P21" s="48">
        <v>95</v>
      </c>
      <c r="Q21" s="48">
        <f t="shared" si="34"/>
        <v>75</v>
      </c>
      <c r="R21" s="46">
        <f t="shared" si="35"/>
        <v>95</v>
      </c>
      <c r="S21" s="46">
        <f t="shared" ref="S21" si="56">IF(Q21="","",IF(R21="","",IF(SUM(Q21:R21)=0,"",SUM(Q21:R21))))</f>
        <v>170</v>
      </c>
      <c r="T21" s="49">
        <f t="shared" ref="T21" si="57"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206.83375361112104</v>
      </c>
      <c r="U21" s="98">
        <f t="shared" ref="U21" si="58">IF(AF21=1,T21*AI21,"")</f>
        <v>248.82100559417862</v>
      </c>
      <c r="V21" s="50">
        <v>8.2200000000000006</v>
      </c>
      <c r="W21" s="50">
        <v>10.67</v>
      </c>
      <c r="X21" s="50">
        <v>6.71</v>
      </c>
      <c r="Y21" s="49"/>
      <c r="Z21" s="99"/>
      <c r="AA21" s="49"/>
      <c r="AB21" s="99"/>
      <c r="AC21" s="57">
        <f>U5</f>
        <v>45451</v>
      </c>
      <c r="AD21" s="53" t="str">
        <f>IF(ISNUMBER(FIND("M",E21)),"m",IF(ISNUMBER(FIND("K",E21)),"k"))</f>
        <v>m</v>
      </c>
      <c r="AE21" s="54">
        <f>IF(OR(G21="",AC21=""),0,(YEAR(AC21)-YEAR(G21)))</f>
        <v>45</v>
      </c>
      <c r="AF21" s="55">
        <f>IF(AE21&gt;34,1,0)</f>
        <v>1</v>
      </c>
      <c r="AG21" s="41">
        <f>IF(AF21=1,LOOKUP(AE21,'Meltzer-Faber'!A3:A63,'Meltzer-Faber'!B3:B63))</f>
        <v>1.2030000000000001</v>
      </c>
      <c r="AH21" s="56">
        <f>IF(AF21=1,LOOKUP(AE21,'Meltzer-Faber'!A3:A63,'Meltzer-Faber'!C3:C63))</f>
        <v>1.2230000000000001</v>
      </c>
      <c r="AI21" s="56">
        <f>IF(AD21="m",AG21,IF(AD21="k",AH21,""))</f>
        <v>1.2030000000000001</v>
      </c>
      <c r="AJ21" s="41">
        <f>IF(D21="","",IF(D21&gt;193.609,1,IF(D21&lt;32,10^(0.722762521*LOG10(32/193.609)^2),10^(0.722762521*LOG10(D21/193.609)^2))))</f>
        <v>1.2166691388889472</v>
      </c>
    </row>
    <row r="22" spans="1:36" ht="19.5" customHeight="1" x14ac:dyDescent="0.3">
      <c r="A22" s="41"/>
      <c r="B22" s="42"/>
      <c r="C22" s="43"/>
      <c r="D22" s="44"/>
      <c r="E22" s="44"/>
      <c r="F22" s="51"/>
      <c r="G22" s="45"/>
      <c r="H22" s="46"/>
      <c r="I22" s="47"/>
      <c r="J22" s="47"/>
      <c r="K22" s="121"/>
      <c r="L22" s="122"/>
      <c r="M22" s="123"/>
      <c r="N22" s="124"/>
      <c r="O22" s="125"/>
      <c r="P22" s="126"/>
      <c r="Q22" s="99" t="str">
        <f t="shared" si="34"/>
        <v/>
      </c>
      <c r="R22" s="99" t="str">
        <f t="shared" si="35"/>
        <v/>
      </c>
      <c r="S22" s="127">
        <f t="shared" ref="S22" si="59">IF(T21="","",T21*1.2)</f>
        <v>248.20050433334524</v>
      </c>
      <c r="T22" s="128"/>
      <c r="U22" s="99"/>
      <c r="V22" s="99">
        <f t="shared" ref="V22" si="60">IF(V21&gt;0,V21*20,"")</f>
        <v>164.4</v>
      </c>
      <c r="W22" s="99">
        <f t="shared" ref="W22" si="61">IF(W21="","",(W21*10)*AJ21)</f>
        <v>129.81859711945069</v>
      </c>
      <c r="X22" s="98">
        <f t="shared" ref="X22" si="62">IF(ROUNDUP(X21,1)&gt;0,IF((80+(8-ROUNDUP(X21,1))*40)&lt;0,0,80+(8-ROUNDUP(X21,1))*40),"")</f>
        <v>128</v>
      </c>
      <c r="Y22" s="100">
        <f t="shared" ref="Y22" si="63">IF(SUM(V22,W22,X22)&gt;0,SUM(V22,W22,X22),"")</f>
        <v>422.21859711945069</v>
      </c>
      <c r="Z22" s="101">
        <f t="shared" ref="Z22" si="64">IF(OR(S22="",V22="",W22="",X22=""),"",SUM(S22,V22,W22,X22))</f>
        <v>670.41910145279599</v>
      </c>
      <c r="AA22" s="106">
        <v>2</v>
      </c>
      <c r="AB22" s="101" t="str">
        <f t="shared" ref="AB22" si="65">IF(OR(U22="",X22="",Y22="",Z22=""),"",SUM(U22,X22,Y22,Z22))</f>
        <v/>
      </c>
      <c r="AC22" s="57"/>
      <c r="AD22" s="2"/>
      <c r="AE22" s="54"/>
      <c r="AF22" s="55"/>
      <c r="AG22" s="41"/>
      <c r="AH22" s="56"/>
      <c r="AI22" s="56"/>
      <c r="AJ22" s="41"/>
    </row>
    <row r="23" spans="1:36" ht="19.5" customHeight="1" x14ac:dyDescent="0.3">
      <c r="A23" s="41"/>
      <c r="B23" s="42">
        <v>1974006</v>
      </c>
      <c r="C23" s="43" t="s">
        <v>116</v>
      </c>
      <c r="D23" s="44">
        <v>82.45</v>
      </c>
      <c r="E23" s="43" t="s">
        <v>101</v>
      </c>
      <c r="F23" s="43" t="s">
        <v>87</v>
      </c>
      <c r="G23" s="95">
        <v>27120</v>
      </c>
      <c r="H23" s="96">
        <v>8</v>
      </c>
      <c r="I23" s="97" t="s">
        <v>64</v>
      </c>
      <c r="J23" s="97" t="s">
        <v>65</v>
      </c>
      <c r="K23" s="48">
        <v>50</v>
      </c>
      <c r="L23" s="48">
        <v>55</v>
      </c>
      <c r="M23" s="48">
        <v>-60</v>
      </c>
      <c r="N23" s="48">
        <v>65</v>
      </c>
      <c r="O23" s="48">
        <v>-70</v>
      </c>
      <c r="P23" s="48">
        <v>-70</v>
      </c>
      <c r="Q23" s="48">
        <f t="shared" si="34"/>
        <v>55</v>
      </c>
      <c r="R23" s="46">
        <f t="shared" si="35"/>
        <v>65</v>
      </c>
      <c r="S23" s="46">
        <f t="shared" ref="S23" si="66">IF(Q23="","",IF(R23="","",IF(SUM(Q23:R23)=0,"",SUM(Q23:R23))))</f>
        <v>120</v>
      </c>
      <c r="T23" s="49">
        <f t="shared" ref="T23" si="67"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150.84151054593852</v>
      </c>
      <c r="U23" s="98">
        <f t="shared" ref="U23" si="68">IF(AF23=1,T23*AI23,"")</f>
        <v>192.92629198825534</v>
      </c>
      <c r="V23" s="50"/>
      <c r="W23" s="50"/>
      <c r="X23" s="50"/>
      <c r="Y23" s="49"/>
      <c r="Z23" s="99"/>
      <c r="AA23" s="49"/>
      <c r="AB23" s="99"/>
      <c r="AC23" s="57">
        <f>U5</f>
        <v>45451</v>
      </c>
      <c r="AD23" s="53" t="str">
        <f>IF(ISNUMBER(FIND("M",E23)),"m",IF(ISNUMBER(FIND("K",E23)),"k"))</f>
        <v>m</v>
      </c>
      <c r="AE23" s="59">
        <f>IF(OR(G23="",AC23=""),0,(YEAR(AC23)-YEAR(G23)))</f>
        <v>50</v>
      </c>
      <c r="AF23" s="55">
        <f>IF(AE23&gt;34,1,0)</f>
        <v>1</v>
      </c>
      <c r="AG23" s="41">
        <f>IF(AF23=1,LOOKUP(AE23,'Meltzer-Faber'!A3:A63,'Meltzer-Faber'!B3:B63))</f>
        <v>1.2789999999999999</v>
      </c>
      <c r="AH23" s="56">
        <f>IF(AF23=1,LOOKUP(AE23,'Meltzer-Faber'!A3:A63,'Meltzer-Faber'!C3:C63))</f>
        <v>1.34</v>
      </c>
      <c r="AI23" s="56">
        <f>IF(AD23="m",AG23,IF(AD23="k",AH23,""))</f>
        <v>1.2789999999999999</v>
      </c>
      <c r="AJ23" s="41">
        <f>IF(D23="","",IF(D23&gt;193.609,1,IF(D23&lt;32,10^(0.722762521*LOG10(32/193.609)^2),10^(0.722762521*LOG10(D23/193.609)^2))))</f>
        <v>1.2570125878828209</v>
      </c>
    </row>
    <row r="24" spans="1:36" ht="19.5" customHeight="1" x14ac:dyDescent="0.3">
      <c r="A24" s="41"/>
      <c r="B24" s="42"/>
      <c r="C24" s="43"/>
      <c r="D24" s="44"/>
      <c r="E24" s="44"/>
      <c r="F24" s="51"/>
      <c r="G24" s="45"/>
      <c r="H24" s="46"/>
      <c r="I24" s="47"/>
      <c r="J24" s="47"/>
      <c r="K24" s="121"/>
      <c r="L24" s="122"/>
      <c r="M24" s="123"/>
      <c r="N24" s="124"/>
      <c r="O24" s="125"/>
      <c r="P24" s="126"/>
      <c r="Q24" s="99" t="str">
        <f t="shared" si="34"/>
        <v/>
      </c>
      <c r="R24" s="99" t="str">
        <f t="shared" si="35"/>
        <v/>
      </c>
      <c r="S24" s="127">
        <f t="shared" ref="S24" si="69">IF(T23="","",T23*1.2)</f>
        <v>181.00981265512621</v>
      </c>
      <c r="T24" s="128"/>
      <c r="U24" s="99"/>
      <c r="V24" s="99" t="str">
        <f t="shared" ref="V24" si="70">IF(V23&gt;0,V23*20,"")</f>
        <v/>
      </c>
      <c r="W24" s="99" t="str">
        <f t="shared" ref="W24" si="71">IF(W23="","",(W23*10)*AJ23)</f>
        <v/>
      </c>
      <c r="X24" s="98" t="str">
        <f t="shared" ref="X24" si="72">IF(ROUNDUP(X23,1)&gt;0,IF((80+(8-ROUNDUP(X23,1))*40)&lt;0,0,80+(8-ROUNDUP(X23,1))*40),"")</f>
        <v/>
      </c>
      <c r="Y24" s="100" t="str">
        <f t="shared" ref="Y24" si="73">IF(SUM(V24,W24,X24)&gt;0,SUM(V24,W24,X24),"")</f>
        <v/>
      </c>
      <c r="Z24" s="101" t="str">
        <f t="shared" ref="Z24" si="74">IF(OR(S24="",V24="",W24="",X24=""),"",SUM(S24,V24,W24,X24))</f>
        <v/>
      </c>
      <c r="AA24" s="106"/>
      <c r="AB24" s="101" t="str">
        <f t="shared" ref="AB24" si="75">IF(OR(U24="",X24="",Y24="",Z24=""),"",SUM(U24,X24,Y24,Z24))</f>
        <v/>
      </c>
      <c r="AC24" s="57"/>
      <c r="AD24" s="2"/>
      <c r="AE24" s="54"/>
      <c r="AF24" s="55"/>
      <c r="AG24" s="41"/>
      <c r="AH24" s="56"/>
      <c r="AI24" s="56"/>
      <c r="AJ24" s="41"/>
    </row>
    <row r="25" spans="1:36" ht="19.5" customHeight="1" x14ac:dyDescent="0.3">
      <c r="A25" s="41"/>
      <c r="B25" s="42">
        <v>1976009</v>
      </c>
      <c r="C25" s="43" t="s">
        <v>124</v>
      </c>
      <c r="D25" s="44">
        <v>94.09</v>
      </c>
      <c r="E25" s="43" t="s">
        <v>86</v>
      </c>
      <c r="F25" s="43" t="s">
        <v>87</v>
      </c>
      <c r="G25" s="95">
        <v>27886</v>
      </c>
      <c r="H25" s="96">
        <v>9</v>
      </c>
      <c r="I25" s="97" t="s">
        <v>153</v>
      </c>
      <c r="J25" s="97" t="s">
        <v>65</v>
      </c>
      <c r="K25" s="48">
        <v>65</v>
      </c>
      <c r="L25" s="48">
        <v>70</v>
      </c>
      <c r="M25" s="48">
        <v>-75</v>
      </c>
      <c r="N25" s="48">
        <v>85</v>
      </c>
      <c r="O25" s="48">
        <v>91</v>
      </c>
      <c r="P25" s="48">
        <v>-95</v>
      </c>
      <c r="Q25" s="48">
        <f t="shared" si="34"/>
        <v>70</v>
      </c>
      <c r="R25" s="46">
        <f t="shared" si="35"/>
        <v>91</v>
      </c>
      <c r="S25" s="46">
        <f t="shared" ref="S25" si="76">IF(Q25="","",IF(R25="","",IF(SUM(Q25:R25)=0,"",SUM(Q25:R25))))</f>
        <v>161</v>
      </c>
      <c r="T25" s="49">
        <f t="shared" ref="T25" si="77"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189.58639642188939</v>
      </c>
      <c r="U25" s="98">
        <f t="shared" ref="U25" si="78">IF(AF25=1,T25*AI25,"")</f>
        <v>236.60382273451796</v>
      </c>
      <c r="V25" s="50"/>
      <c r="W25" s="50"/>
      <c r="X25" s="50"/>
      <c r="Y25" s="49"/>
      <c r="Z25" s="99"/>
      <c r="AA25" s="49"/>
      <c r="AB25" s="99"/>
      <c r="AC25" s="57">
        <f>U5</f>
        <v>45451</v>
      </c>
      <c r="AD25" s="53" t="str">
        <f>IF(ISNUMBER(FIND("M",E25)),"m",IF(ISNUMBER(FIND("K",E25)),"k"))</f>
        <v>m</v>
      </c>
      <c r="AE25" s="59">
        <f>IF(OR(G25="",AC25=""),0,(YEAR(AC25)-YEAR(G25)))</f>
        <v>48</v>
      </c>
      <c r="AF25" s="55">
        <f>IF(AE25&gt;34,1,0)</f>
        <v>1</v>
      </c>
      <c r="AG25" s="41">
        <f>IF(AF25=1,LOOKUP(AE25,'Meltzer-Faber'!A5:A65,'Meltzer-Faber'!B5:B65))</f>
        <v>1.248</v>
      </c>
      <c r="AH25" s="56">
        <f>IF(AF25=1,LOOKUP(AE25,'Meltzer-Faber'!A5:A65,'Meltzer-Faber'!C5:C65))</f>
        <v>1.288</v>
      </c>
      <c r="AI25" s="56">
        <f>IF(AD25="m",AG25,IF(AD25="k",AH25,""))</f>
        <v>1.248</v>
      </c>
      <c r="AJ25" s="41">
        <f>IF(D25="","",IF(D25&gt;193.609,1,IF(D25&lt;32,10^(0.722762521*LOG10(32/193.609)^2),10^(0.722762521*LOG10(D25/193.609)^2))))</f>
        <v>1.1775552572788162</v>
      </c>
    </row>
    <row r="26" spans="1:36" ht="19.5" customHeight="1" x14ac:dyDescent="0.3">
      <c r="A26" s="41"/>
      <c r="B26" s="42"/>
      <c r="C26" s="43"/>
      <c r="D26" s="44"/>
      <c r="E26" s="44"/>
      <c r="F26" s="51"/>
      <c r="G26" s="45"/>
      <c r="H26" s="46"/>
      <c r="I26" s="47"/>
      <c r="J26" s="47"/>
      <c r="K26" s="121"/>
      <c r="L26" s="122"/>
      <c r="M26" s="123"/>
      <c r="N26" s="124"/>
      <c r="O26" s="125"/>
      <c r="P26" s="126"/>
      <c r="Q26" s="99" t="str">
        <f t="shared" si="34"/>
        <v/>
      </c>
      <c r="R26" s="99" t="str">
        <f t="shared" si="35"/>
        <v/>
      </c>
      <c r="S26" s="127">
        <f t="shared" ref="S26" si="79">IF(T25="","",T25*1.2)</f>
        <v>227.50367570626727</v>
      </c>
      <c r="T26" s="128"/>
      <c r="U26" s="99"/>
      <c r="V26" s="99" t="str">
        <f t="shared" ref="V26" si="80">IF(V25&gt;0,V25*20,"")</f>
        <v/>
      </c>
      <c r="W26" s="99" t="str">
        <f t="shared" ref="W26" si="81">IF(W25="","",(W25*10)*AJ25)</f>
        <v/>
      </c>
      <c r="X26" s="98" t="str">
        <f t="shared" ref="X26" si="82">IF(ROUNDUP(X25,1)&gt;0,IF((80+(8-ROUNDUP(X25,1))*40)&lt;0,0,80+(8-ROUNDUP(X25,1))*40),"")</f>
        <v/>
      </c>
      <c r="Y26" s="100" t="str">
        <f t="shared" ref="Y26" si="83">IF(SUM(V26,W26,X26)&gt;0,SUM(V26,W26,X26),"")</f>
        <v/>
      </c>
      <c r="Z26" s="101" t="str">
        <f t="shared" ref="Z26" si="84">IF(OR(S26="",V26="",W26="",X26=""),"",SUM(S26,V26,W26,X26))</f>
        <v/>
      </c>
      <c r="AA26" s="106"/>
      <c r="AB26" s="101" t="str">
        <f t="shared" ref="AB26" si="85">IF(OR(U26="",X26="",Y26="",Z26=""),"",SUM(U26,X26,Y26,Z26))</f>
        <v/>
      </c>
      <c r="AC26" s="57"/>
      <c r="AD26" s="2"/>
      <c r="AE26" s="54"/>
      <c r="AF26" s="55"/>
      <c r="AG26" s="41"/>
      <c r="AH26" s="56"/>
      <c r="AI26" s="56"/>
      <c r="AJ26" s="41"/>
    </row>
    <row r="27" spans="1:36" ht="19.5" customHeight="1" x14ac:dyDescent="0.3">
      <c r="A27" s="41"/>
      <c r="B27" s="42"/>
      <c r="C27" s="43"/>
      <c r="D27" s="44"/>
      <c r="E27" s="43"/>
      <c r="F27" s="43"/>
      <c r="G27" s="95"/>
      <c r="H27" s="96"/>
      <c r="I27" s="97"/>
      <c r="J27" s="97"/>
      <c r="K27" s="48"/>
      <c r="L27" s="48"/>
      <c r="M27" s="48"/>
      <c r="N27" s="48"/>
      <c r="O27" s="48"/>
      <c r="P27" s="48"/>
      <c r="Q27" s="48" t="str">
        <f t="shared" si="34"/>
        <v/>
      </c>
      <c r="R27" s="46" t="str">
        <f t="shared" si="35"/>
        <v/>
      </c>
      <c r="S27" s="46" t="str">
        <f t="shared" ref="S27" si="86">IF(Q27="","",IF(R27="","",IF(SUM(Q27:R27)=0,"",SUM(Q27:R27))))</f>
        <v/>
      </c>
      <c r="T27" s="49" t="str">
        <f t="shared" ref="T27" si="87"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98" t="str">
        <f t="shared" ref="U27" si="88">IF(AF27=1,T27*AI27,"")</f>
        <v/>
      </c>
      <c r="V27" s="50"/>
      <c r="W27" s="50"/>
      <c r="X27" s="50"/>
      <c r="Y27" s="49"/>
      <c r="Z27" s="99"/>
      <c r="AA27" s="49"/>
      <c r="AB27" s="99"/>
      <c r="AC27" s="57">
        <f>U5</f>
        <v>45451</v>
      </c>
      <c r="AD27" s="53" t="b">
        <f>IF(ISNUMBER(FIND("M",E27)),"m",IF(ISNUMBER(FIND("K",E27)),"k"))</f>
        <v>0</v>
      </c>
      <c r="AE27" s="59">
        <f>IF(OR(G27="",AC27=""),0,(YEAR(AC27)-YEAR(G27)))</f>
        <v>0</v>
      </c>
      <c r="AF27" s="55">
        <f>IF(AE27&gt;34,1,0)</f>
        <v>0</v>
      </c>
      <c r="AG27" s="41" t="b">
        <f>IF(AF27=1,LOOKUP(AE27,'Meltzer-Faber'!A7:A67,'Meltzer-Faber'!B7:B67))</f>
        <v>0</v>
      </c>
      <c r="AH27" s="56" t="b">
        <f>IF(AF27=1,LOOKUP(AE27,'Meltzer-Faber'!A7:A67,'Meltzer-Faber'!C7:C67))</f>
        <v>0</v>
      </c>
      <c r="AI27" s="56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3">
      <c r="A28" s="41"/>
      <c r="B28" s="42"/>
      <c r="C28" s="43"/>
      <c r="D28" s="44"/>
      <c r="E28" s="44"/>
      <c r="F28" s="51"/>
      <c r="G28" s="45"/>
      <c r="H28" s="46"/>
      <c r="I28" s="47"/>
      <c r="J28" s="47"/>
      <c r="K28" s="121"/>
      <c r="L28" s="122"/>
      <c r="M28" s="123"/>
      <c r="N28" s="124"/>
      <c r="O28" s="125"/>
      <c r="P28" s="126"/>
      <c r="Q28" s="99" t="str">
        <f t="shared" si="34"/>
        <v/>
      </c>
      <c r="R28" s="99" t="str">
        <f t="shared" si="35"/>
        <v/>
      </c>
      <c r="S28" s="127" t="str">
        <f t="shared" ref="S28" si="89">IF(T27="","",T27*1.2)</f>
        <v/>
      </c>
      <c r="T28" s="128"/>
      <c r="U28" s="99"/>
      <c r="V28" s="99" t="str">
        <f t="shared" ref="V28" si="90">IF(V27&gt;0,V27*20,"")</f>
        <v/>
      </c>
      <c r="W28" s="99" t="str">
        <f t="shared" ref="W28" si="91">IF(W27="","",(W27*10)*AJ27)</f>
        <v/>
      </c>
      <c r="X28" s="98" t="str">
        <f t="shared" ref="X28" si="92">IF(ROUNDUP(X27,1)&gt;0,IF((80+(8-ROUNDUP(X27,1))*40)&lt;0,0,80+(8-ROUNDUP(X27,1))*40),"")</f>
        <v/>
      </c>
      <c r="Y28" s="100" t="str">
        <f t="shared" ref="Y28" si="93">IF(SUM(V28,W28,X28)&gt;0,SUM(V28,W28,X28),"")</f>
        <v/>
      </c>
      <c r="Z28" s="101" t="str">
        <f t="shared" ref="Z28" si="94">IF(OR(S28="",V28="",W28="",X28=""),"",SUM(S28,V28,W28,X28))</f>
        <v/>
      </c>
      <c r="AA28" s="106"/>
      <c r="AB28" s="101" t="str">
        <f t="shared" ref="AB28" si="95">IF(OR(U28="",X28="",Y28="",Z28=""),"",SUM(U28,X28,Y28,Z28))</f>
        <v/>
      </c>
      <c r="AC28" s="57"/>
      <c r="AD28" s="2"/>
      <c r="AE28" s="54"/>
      <c r="AF28" s="55"/>
      <c r="AG28" s="41"/>
      <c r="AH28" s="56"/>
      <c r="AI28" s="56"/>
      <c r="AJ28" s="41"/>
    </row>
    <row r="29" spans="1:36" ht="19.5" customHeight="1" x14ac:dyDescent="0.3">
      <c r="A29" s="41"/>
      <c r="B29" s="42"/>
      <c r="C29" s="43"/>
      <c r="D29" s="44"/>
      <c r="E29" s="43"/>
      <c r="F29" s="43"/>
      <c r="G29" s="95"/>
      <c r="H29" s="96"/>
      <c r="I29" s="97"/>
      <c r="J29" s="97"/>
      <c r="K29" s="48"/>
      <c r="L29" s="48"/>
      <c r="M29" s="48"/>
      <c r="N29" s="48"/>
      <c r="O29" s="48"/>
      <c r="P29" s="48"/>
      <c r="Q29" s="48"/>
      <c r="R29" s="46" t="str">
        <f t="shared" si="35"/>
        <v/>
      </c>
      <c r="S29" s="46" t="str">
        <f t="shared" ref="S29" si="96">IF(Q29="","",IF(R29="","",IF(SUM(Q29:R29)=0,"",SUM(Q29:R29))))</f>
        <v/>
      </c>
      <c r="T29" s="49" t="str">
        <f t="shared" ref="T29" si="97"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98" t="str">
        <f t="shared" ref="U29" si="98">IF(AF29=1,T29*AI29,"")</f>
        <v/>
      </c>
      <c r="V29" s="50"/>
      <c r="W29" s="50"/>
      <c r="X29" s="50"/>
      <c r="Y29" s="49"/>
      <c r="Z29" s="99"/>
      <c r="AA29" s="49"/>
      <c r="AB29" s="99"/>
      <c r="AC29" s="57">
        <f>U5</f>
        <v>45451</v>
      </c>
      <c r="AD29" s="53" t="b">
        <f>IF(ISNUMBER(FIND("M",E29)),"m",IF(ISNUMBER(FIND("K",E29)),"k"))</f>
        <v>0</v>
      </c>
      <c r="AE29" s="59">
        <f>IF(OR(G29="",AC29=""),0,(YEAR(AC29)-YEAR(G29)))</f>
        <v>0</v>
      </c>
      <c r="AF29" s="55">
        <f>IF(AE29&gt;34,1,0)</f>
        <v>0</v>
      </c>
      <c r="AG29" s="41" t="b">
        <f>IF(AF29=1,LOOKUP(AE29,'Meltzer-Faber'!A9:A69,'Meltzer-Faber'!B9:B69))</f>
        <v>0</v>
      </c>
      <c r="AH29" s="56" t="b">
        <f>IF(AF29=1,LOOKUP(AE29,'Meltzer-Faber'!A9:A69,'Meltzer-Faber'!C9:C69))</f>
        <v>0</v>
      </c>
      <c r="AI29" s="56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3">
      <c r="A30" s="41"/>
      <c r="B30" s="42"/>
      <c r="C30" s="43"/>
      <c r="D30" s="44"/>
      <c r="E30" s="44"/>
      <c r="F30" s="51"/>
      <c r="G30" s="45"/>
      <c r="H30" s="46"/>
      <c r="I30" s="47"/>
      <c r="J30" s="47"/>
      <c r="K30" s="121"/>
      <c r="L30" s="122"/>
      <c r="M30" s="123"/>
      <c r="N30" s="124"/>
      <c r="O30" s="125"/>
      <c r="P30" s="126"/>
      <c r="Q30" s="99" t="str">
        <f t="shared" si="34"/>
        <v/>
      </c>
      <c r="R30" s="99" t="str">
        <f t="shared" si="35"/>
        <v/>
      </c>
      <c r="S30" s="127" t="str">
        <f t="shared" ref="S30" si="99">IF(T29="","",T29*1.2)</f>
        <v/>
      </c>
      <c r="T30" s="128"/>
      <c r="U30" s="99"/>
      <c r="V30" s="99" t="str">
        <f t="shared" ref="V30" si="100">IF(V29&gt;0,V29*20,"")</f>
        <v/>
      </c>
      <c r="W30" s="99" t="str">
        <f t="shared" ref="W30" si="101">IF(W29="","",(W29*10)*AJ29)</f>
        <v/>
      </c>
      <c r="X30" s="98" t="str">
        <f t="shared" ref="X30" si="102">IF(ROUNDUP(X29,1)&gt;0,IF((80+(8-ROUNDUP(X29,1))*40)&lt;0,0,80+(8-ROUNDUP(X29,1))*40),"")</f>
        <v/>
      </c>
      <c r="Y30" s="100" t="str">
        <f t="shared" ref="Y30" si="103">IF(SUM(V30,W30,X30)&gt;0,SUM(V30,W30,X30),"")</f>
        <v/>
      </c>
      <c r="Z30" s="101" t="str">
        <f t="shared" ref="Z30" si="104">IF(OR(S30="",V30="",W30="",X30=""),"",SUM(S30,V30,W30,X30))</f>
        <v/>
      </c>
      <c r="AA30" s="106"/>
      <c r="AB30" s="101" t="str">
        <f t="shared" ref="AB30" si="105">IF(OR(U30="",X30="",Y30="",Z30=""),"",SUM(U30,X30,Y30,Z30))</f>
        <v/>
      </c>
      <c r="AC30" s="57"/>
      <c r="AD30" s="2"/>
      <c r="AE30" s="54"/>
      <c r="AF30" s="55"/>
      <c r="AG30" s="41"/>
      <c r="AH30" s="56"/>
      <c r="AI30" s="56"/>
      <c r="AJ30" s="41"/>
    </row>
    <row r="31" spans="1:36" ht="19.5" customHeight="1" x14ac:dyDescent="0.3">
      <c r="A31" s="41"/>
      <c r="B31" s="42"/>
      <c r="C31" s="43"/>
      <c r="D31" s="44"/>
      <c r="E31" s="43"/>
      <c r="F31" s="43"/>
      <c r="G31" s="95"/>
      <c r="H31" s="96"/>
      <c r="I31" s="97"/>
      <c r="J31" s="97"/>
      <c r="K31" s="48"/>
      <c r="L31" s="48"/>
      <c r="M31" s="48"/>
      <c r="N31" s="48"/>
      <c r="O31" s="48"/>
      <c r="P31" s="48"/>
      <c r="Q31" s="48" t="str">
        <f t="shared" si="34"/>
        <v/>
      </c>
      <c r="R31" s="46" t="str">
        <f t="shared" si="35"/>
        <v/>
      </c>
      <c r="S31" s="46" t="str">
        <f t="shared" ref="S31" si="106">IF(Q31="","",IF(R31="","",IF(SUM(Q31:R31)=0,"",SUM(Q31:R31))))</f>
        <v/>
      </c>
      <c r="T31" s="49" t="str">
        <f t="shared" ref="T31" si="107"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98" t="str">
        <f t="shared" ref="U31" si="108">IF(AF31=1,T31*AI31,"")</f>
        <v/>
      </c>
      <c r="V31" s="50"/>
      <c r="W31" s="50"/>
      <c r="X31" s="50"/>
      <c r="Y31" s="49"/>
      <c r="Z31" s="99"/>
      <c r="AA31" s="49"/>
      <c r="AB31" s="99"/>
      <c r="AC31" s="57">
        <f>U5</f>
        <v>45451</v>
      </c>
      <c r="AD31" s="53" t="b">
        <f>IF(ISNUMBER(FIND("M",E31)),"m",IF(ISNUMBER(FIND("K",E31)),"k"))</f>
        <v>0</v>
      </c>
      <c r="AE31" s="59">
        <f>IF(OR(G31="",AC31=""),0,(YEAR(AC31)-YEAR(G31)))</f>
        <v>0</v>
      </c>
      <c r="AF31" s="55">
        <f>IF(AE31&gt;34,1,0)</f>
        <v>0</v>
      </c>
      <c r="AG31" s="41" t="b">
        <f>IF(AF31=1,LOOKUP(AE31,'Meltzer-Faber'!A11:A71,'Meltzer-Faber'!B11:B71))</f>
        <v>0</v>
      </c>
      <c r="AH31" s="56" t="b">
        <f>IF(AF31=1,LOOKUP(AE31,'Meltzer-Faber'!A11:A71,'Meltzer-Faber'!C11:C71))</f>
        <v>0</v>
      </c>
      <c r="AI31" s="56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3">
      <c r="A32" s="41"/>
      <c r="B32" s="42"/>
      <c r="C32" s="43"/>
      <c r="D32" s="44"/>
      <c r="E32" s="44"/>
      <c r="F32" s="51"/>
      <c r="G32" s="45"/>
      <c r="H32" s="46"/>
      <c r="I32" s="47"/>
      <c r="J32" s="47"/>
      <c r="K32" s="121"/>
      <c r="L32" s="122"/>
      <c r="M32" s="123"/>
      <c r="N32" s="124"/>
      <c r="O32" s="125"/>
      <c r="P32" s="126"/>
      <c r="Q32" s="99" t="str">
        <f t="shared" si="34"/>
        <v/>
      </c>
      <c r="R32" s="99" t="str">
        <f t="shared" si="35"/>
        <v/>
      </c>
      <c r="S32" s="127" t="str">
        <f t="shared" ref="S32" si="109">IF(T31="","",T31*1.2)</f>
        <v/>
      </c>
      <c r="T32" s="128"/>
      <c r="U32" s="99"/>
      <c r="V32" s="99" t="str">
        <f t="shared" ref="V32" si="110">IF(V31&gt;0,V31*20,"")</f>
        <v/>
      </c>
      <c r="W32" s="99" t="str">
        <f t="shared" ref="W32" si="111">IF(W31="","",(W31*10)*AJ31)</f>
        <v/>
      </c>
      <c r="X32" s="98" t="str">
        <f t="shared" ref="X32" si="112">IF(ROUNDUP(X31,1)&gt;0,IF((80+(8-ROUNDUP(X31,1))*40)&lt;0,0,80+(8-ROUNDUP(X31,1))*40),"")</f>
        <v/>
      </c>
      <c r="Y32" s="100" t="str">
        <f t="shared" ref="Y32" si="113">IF(SUM(V32,W32,X32)&gt;0,SUM(V32,W32,X32),"")</f>
        <v/>
      </c>
      <c r="Z32" s="101" t="str">
        <f t="shared" ref="Z32" si="114">IF(OR(S32="",V32="",W32="",X32=""),"",SUM(S32,V32,W32,X32))</f>
        <v/>
      </c>
      <c r="AA32" s="106"/>
      <c r="AB32" s="101" t="str">
        <f t="shared" ref="AB32" si="115">IF(OR(U32="",X32="",Y32="",Z32=""),"",SUM(U32,X32,Y32,Z32))</f>
        <v/>
      </c>
      <c r="AC32" s="57"/>
      <c r="AD32" s="2"/>
      <c r="AE32" s="54"/>
      <c r="AF32" s="55"/>
      <c r="AG32" s="41"/>
      <c r="AH32" s="56"/>
      <c r="AI32" s="56"/>
      <c r="AJ32" s="41"/>
    </row>
    <row r="33" spans="1:36" ht="18.75" customHeight="1" x14ac:dyDescent="0.3">
      <c r="A33" s="60"/>
      <c r="B33" s="60"/>
      <c r="C33" s="60"/>
      <c r="D33" s="61"/>
      <c r="E33" s="62"/>
      <c r="F33" s="62"/>
      <c r="G33" s="62"/>
      <c r="H33" s="63"/>
      <c r="I33" s="60"/>
      <c r="J33" s="60"/>
      <c r="K33" s="64"/>
      <c r="L33" s="65"/>
      <c r="M33" s="64"/>
      <c r="N33" s="64" t="s">
        <v>45</v>
      </c>
      <c r="O33" s="64"/>
      <c r="P33" s="64"/>
      <c r="Q33" s="62"/>
      <c r="R33" s="62"/>
      <c r="S33" s="62"/>
      <c r="T33" s="66"/>
      <c r="U33" s="66"/>
      <c r="V33" s="66"/>
      <c r="W33" s="66"/>
      <c r="X33" s="66"/>
      <c r="Y33" s="66"/>
      <c r="Z33" s="66"/>
      <c r="AA33" s="66"/>
      <c r="AB33" s="66"/>
      <c r="AC33" s="2"/>
      <c r="AD33" s="67"/>
      <c r="AE33" s="68">
        <f>(YEAR(AC33)-YEAR(G33))</f>
        <v>0</v>
      </c>
      <c r="AF33" s="55">
        <f>IF(AE35&gt;34,1,0)</f>
        <v>0</v>
      </c>
      <c r="AG33" s="60"/>
      <c r="AH33" s="63"/>
      <c r="AI33" s="63"/>
      <c r="AJ33" s="60"/>
    </row>
    <row r="34" spans="1:36" ht="21" customHeight="1" x14ac:dyDescent="0.3">
      <c r="A34" s="60"/>
      <c r="B34" s="60"/>
      <c r="C34" s="60"/>
      <c r="D34" s="61"/>
      <c r="E34" s="62"/>
      <c r="F34" s="62"/>
      <c r="G34" s="62"/>
      <c r="H34" s="63"/>
      <c r="I34" s="60"/>
      <c r="J34" s="60"/>
      <c r="K34" s="64"/>
      <c r="L34" s="65"/>
      <c r="M34" s="64"/>
      <c r="N34" s="64"/>
      <c r="O34" s="64"/>
      <c r="P34" s="64"/>
      <c r="Q34" s="62"/>
      <c r="R34" s="62"/>
      <c r="S34" s="62"/>
      <c r="T34" s="66"/>
      <c r="U34" s="66"/>
      <c r="V34" s="66"/>
      <c r="W34" s="66"/>
      <c r="X34" s="66"/>
      <c r="Y34" s="66"/>
      <c r="Z34" s="66"/>
      <c r="AA34" s="66"/>
      <c r="AB34" s="66"/>
      <c r="AC34" s="2"/>
      <c r="AD34" s="67"/>
      <c r="AE34" s="68"/>
      <c r="AF34" s="55"/>
      <c r="AG34" s="60"/>
      <c r="AH34" s="63"/>
      <c r="AI34" s="63"/>
      <c r="AJ34" s="60"/>
    </row>
    <row r="35" spans="1:36" ht="22.5" customHeight="1" x14ac:dyDescent="0.3">
      <c r="A35" s="4"/>
      <c r="B35" s="152" t="s">
        <v>46</v>
      </c>
      <c r="C35" s="153"/>
      <c r="D35" s="69" t="s">
        <v>11</v>
      </c>
      <c r="E35" s="152" t="s">
        <v>18</v>
      </c>
      <c r="F35" s="134"/>
      <c r="G35" s="134"/>
      <c r="H35" s="153"/>
      <c r="I35" s="70" t="s">
        <v>47</v>
      </c>
      <c r="J35" s="71"/>
      <c r="K35" s="152" t="s">
        <v>46</v>
      </c>
      <c r="L35" s="134"/>
      <c r="M35" s="153"/>
      <c r="N35" s="72" t="s">
        <v>11</v>
      </c>
      <c r="O35" s="162" t="s">
        <v>18</v>
      </c>
      <c r="P35" s="134"/>
      <c r="Q35" s="134"/>
      <c r="R35" s="153"/>
      <c r="S35" s="162" t="s">
        <v>47</v>
      </c>
      <c r="T35" s="153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73"/>
      <c r="AI35" s="73"/>
      <c r="AJ35" s="4"/>
    </row>
    <row r="36" spans="1:36" ht="19.5" customHeight="1" x14ac:dyDescent="0.3">
      <c r="A36" s="9"/>
      <c r="B36" s="164" t="s">
        <v>66</v>
      </c>
      <c r="C36" s="166"/>
      <c r="D36" s="108">
        <v>1973008</v>
      </c>
      <c r="E36" s="146" t="s">
        <v>128</v>
      </c>
      <c r="F36" s="136"/>
      <c r="G36" s="136"/>
      <c r="H36" s="137"/>
      <c r="I36" s="103" t="s">
        <v>54</v>
      </c>
      <c r="J36" s="18"/>
      <c r="K36" s="164"/>
      <c r="L36" s="165"/>
      <c r="M36" s="166"/>
      <c r="N36" s="109"/>
      <c r="O36" s="156"/>
      <c r="P36" s="157"/>
      <c r="Q36" s="157"/>
      <c r="R36" s="158"/>
      <c r="S36" s="156"/>
      <c r="T36" s="15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3">
      <c r="A37" s="9"/>
      <c r="B37" s="163" t="s">
        <v>67</v>
      </c>
      <c r="C37" s="137"/>
      <c r="D37" s="74">
        <v>1998001</v>
      </c>
      <c r="E37" s="146" t="s">
        <v>148</v>
      </c>
      <c r="F37" s="136"/>
      <c r="G37" s="136"/>
      <c r="H37" s="137"/>
      <c r="I37" s="75" t="s">
        <v>54</v>
      </c>
      <c r="J37" s="18"/>
      <c r="K37" s="163"/>
      <c r="L37" s="136"/>
      <c r="M37" s="137"/>
      <c r="N37" s="76"/>
      <c r="O37" s="141"/>
      <c r="P37" s="136"/>
      <c r="Q37" s="136"/>
      <c r="R37" s="137"/>
      <c r="S37" s="141"/>
      <c r="T37" s="14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3">
      <c r="A38" s="9"/>
      <c r="B38" s="163" t="s">
        <v>67</v>
      </c>
      <c r="C38" s="137"/>
      <c r="D38" s="107">
        <v>1965001</v>
      </c>
      <c r="E38" s="146" t="s">
        <v>129</v>
      </c>
      <c r="F38" s="136"/>
      <c r="G38" s="136"/>
      <c r="H38" s="137"/>
      <c r="I38" s="105" t="s">
        <v>63</v>
      </c>
      <c r="J38" s="18"/>
      <c r="K38" s="163"/>
      <c r="L38" s="136"/>
      <c r="M38" s="137"/>
      <c r="N38" s="76"/>
      <c r="O38" s="141"/>
      <c r="P38" s="136"/>
      <c r="Q38" s="136"/>
      <c r="R38" s="137"/>
      <c r="S38" s="141"/>
      <c r="T38" s="142"/>
      <c r="U38" s="9"/>
      <c r="V38" s="9" t="s">
        <v>48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3">
      <c r="A39" s="9"/>
      <c r="B39" s="163" t="s">
        <v>67</v>
      </c>
      <c r="C39" s="137"/>
      <c r="D39" s="74">
        <v>1999001</v>
      </c>
      <c r="E39" s="146" t="s">
        <v>139</v>
      </c>
      <c r="F39" s="136"/>
      <c r="G39" s="136"/>
      <c r="H39" s="137"/>
      <c r="I39" s="75" t="s">
        <v>54</v>
      </c>
      <c r="J39" s="18"/>
      <c r="K39" s="163"/>
      <c r="L39" s="136"/>
      <c r="M39" s="137"/>
      <c r="N39" s="76"/>
      <c r="O39" s="141"/>
      <c r="P39" s="136"/>
      <c r="Q39" s="136"/>
      <c r="R39" s="137"/>
      <c r="S39" s="141"/>
      <c r="T39" s="142"/>
      <c r="U39" s="9"/>
      <c r="V39" s="9"/>
      <c r="W39" s="9"/>
      <c r="X39" s="9"/>
      <c r="Y39" s="9"/>
      <c r="Z39" s="9"/>
      <c r="AA39" s="9"/>
      <c r="AB39" s="9"/>
      <c r="AC39" s="9"/>
      <c r="AD39" s="9" t="s">
        <v>45</v>
      </c>
      <c r="AE39" s="9"/>
      <c r="AF39" s="9"/>
      <c r="AG39" s="9"/>
      <c r="AH39" s="16"/>
      <c r="AI39" s="16"/>
      <c r="AJ39" s="9"/>
    </row>
    <row r="40" spans="1:36" ht="19.5" customHeight="1" x14ac:dyDescent="0.3">
      <c r="A40" s="9"/>
      <c r="B40" s="163" t="s">
        <v>132</v>
      </c>
      <c r="C40" s="137"/>
      <c r="D40" s="74">
        <v>1973001</v>
      </c>
      <c r="E40" s="146" t="s">
        <v>133</v>
      </c>
      <c r="F40" s="136"/>
      <c r="G40" s="136"/>
      <c r="H40" s="137"/>
      <c r="I40" s="75" t="s">
        <v>65</v>
      </c>
      <c r="J40" s="18"/>
      <c r="K40" s="163"/>
      <c r="L40" s="136"/>
      <c r="M40" s="137"/>
      <c r="N40" s="76"/>
      <c r="O40" s="141"/>
      <c r="P40" s="136"/>
      <c r="Q40" s="136"/>
      <c r="R40" s="137"/>
      <c r="S40" s="141"/>
      <c r="T40" s="142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3">
      <c r="A41" s="4"/>
      <c r="B41" s="163" t="s">
        <v>69</v>
      </c>
      <c r="C41" s="137"/>
      <c r="D41" s="74">
        <v>1960001</v>
      </c>
      <c r="E41" s="135" t="s">
        <v>145</v>
      </c>
      <c r="F41" s="136"/>
      <c r="G41" s="136"/>
      <c r="H41" s="137"/>
      <c r="I41" s="75" t="s">
        <v>54</v>
      </c>
      <c r="J41" s="4"/>
      <c r="K41" s="163"/>
      <c r="L41" s="136"/>
      <c r="M41" s="137"/>
      <c r="N41" s="76"/>
      <c r="O41" s="141"/>
      <c r="P41" s="136"/>
      <c r="Q41" s="136"/>
      <c r="R41" s="137"/>
      <c r="S41" s="141"/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3">
      <c r="A42" s="4"/>
      <c r="B42" s="163" t="s">
        <v>70</v>
      </c>
      <c r="C42" s="137"/>
      <c r="D42" s="74">
        <v>1956002</v>
      </c>
      <c r="E42" s="146" t="s">
        <v>131</v>
      </c>
      <c r="F42" s="136"/>
      <c r="G42" s="136"/>
      <c r="H42" s="137"/>
      <c r="I42" s="75" t="s">
        <v>54</v>
      </c>
      <c r="J42" s="4"/>
      <c r="K42" s="163"/>
      <c r="L42" s="136"/>
      <c r="M42" s="137"/>
      <c r="N42" s="76"/>
      <c r="O42" s="141"/>
      <c r="P42" s="136"/>
      <c r="Q42" s="136"/>
      <c r="R42" s="137"/>
      <c r="S42" s="141"/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3">
      <c r="A43" s="4"/>
      <c r="B43" s="131" t="s">
        <v>68</v>
      </c>
      <c r="C43" s="132"/>
      <c r="D43" s="77">
        <v>1994033</v>
      </c>
      <c r="E43" s="138" t="s">
        <v>146</v>
      </c>
      <c r="F43" s="139"/>
      <c r="G43" s="139"/>
      <c r="H43" s="132"/>
      <c r="I43" s="78" t="s">
        <v>54</v>
      </c>
      <c r="J43" s="4"/>
      <c r="K43" s="131"/>
      <c r="L43" s="139"/>
      <c r="M43" s="132"/>
      <c r="N43" s="79"/>
      <c r="O43" s="143"/>
      <c r="P43" s="139"/>
      <c r="Q43" s="139"/>
      <c r="R43" s="132"/>
      <c r="S43" s="143"/>
      <c r="T43" s="14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3">
      <c r="A44" s="4"/>
      <c r="B44" s="133"/>
      <c r="C44" s="134"/>
      <c r="D44" s="140"/>
      <c r="E44" s="134"/>
      <c r="F44" s="80"/>
      <c r="G44" s="140"/>
      <c r="H44" s="134"/>
      <c r="I44" s="134"/>
      <c r="J44" s="4"/>
      <c r="K44" s="140"/>
      <c r="L44" s="134"/>
      <c r="M44" s="134"/>
      <c r="N44" s="140"/>
      <c r="O44" s="134"/>
      <c r="P44" s="140"/>
      <c r="Q44" s="134"/>
      <c r="R44" s="134"/>
      <c r="S44" s="134"/>
      <c r="T44" s="1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3">
      <c r="A45" s="4"/>
      <c r="B45" s="149" t="s">
        <v>49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3">
      <c r="A46" s="4"/>
      <c r="B46" s="1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3">
      <c r="A47" s="4"/>
      <c r="B47" s="2"/>
      <c r="C47" s="2"/>
      <c r="D47" s="81"/>
      <c r="E47" s="9"/>
      <c r="F47" s="9"/>
      <c r="G47" s="81"/>
      <c r="H47" s="9"/>
      <c r="I47" s="7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3">
      <c r="A48" s="4"/>
      <c r="B48" s="82"/>
      <c r="C48" s="82"/>
      <c r="D48" s="83"/>
      <c r="E48" s="84"/>
      <c r="F48" s="84"/>
      <c r="G48" s="85"/>
      <c r="H48" s="8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3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3">
      <c r="A50" s="4"/>
      <c r="B50" s="4"/>
      <c r="C50" s="2"/>
      <c r="D50" s="2"/>
      <c r="E50" s="145"/>
      <c r="F50" s="113"/>
      <c r="G50" s="113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3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3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3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3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3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3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3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3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3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3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3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3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3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3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3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3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3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3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3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3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3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3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3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3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3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3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3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3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3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3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3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3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3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3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3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3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3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3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3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3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3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3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3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3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3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3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3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3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3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3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3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3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3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3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3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3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3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3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3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3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3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3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3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3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3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3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3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3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3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3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3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3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3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3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3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3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3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3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3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3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3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3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3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3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3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3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3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3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3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3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3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3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3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3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3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3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3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3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3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3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3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3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3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3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3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3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3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3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3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3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3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3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3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3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3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3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3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3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3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3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3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3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3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3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3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3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3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3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3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3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3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3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3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3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3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3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3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3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3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3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3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3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3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3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3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3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3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3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3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3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3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3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3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3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3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3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3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3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3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3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3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3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3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3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3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3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3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3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3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3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3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3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3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3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3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3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3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3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3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3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3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3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3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3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3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3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3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3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3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3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3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3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3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3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3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3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3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3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3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3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3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3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3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3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3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3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3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3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3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3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3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3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3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3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3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3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3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3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3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3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3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3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3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3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3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3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3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3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3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3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3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3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3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3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3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3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3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3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3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3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3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3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3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3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3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3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3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3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3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3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3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3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3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3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3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3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3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3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3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3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3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3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3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3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3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3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3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3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3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3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3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3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3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3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3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3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3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3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3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3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3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3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3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3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3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3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3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3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3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3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3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3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3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3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3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3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3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3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3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3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3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3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3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3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3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3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3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3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3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3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3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3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3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3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3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3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3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3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3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3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3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3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3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3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3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3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3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3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3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3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3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3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3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3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3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3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3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3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3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3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3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3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3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3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3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3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3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3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3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3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3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3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3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3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3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3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3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3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3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3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3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3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3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3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3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3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3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3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3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3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3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3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3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3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3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3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3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3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3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3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3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3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3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3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3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3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3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3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3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3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3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3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3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3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3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3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3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3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3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3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3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3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3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3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3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3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3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3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3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3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3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3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3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3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3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3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3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3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3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3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3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3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3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3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3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3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3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3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3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3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3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3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3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3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3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3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3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3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3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3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3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3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3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3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3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3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3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3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3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3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3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3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3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3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3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3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3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3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3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3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3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3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3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3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3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3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3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3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3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3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3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3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3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3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3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3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3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3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3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3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3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3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3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3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3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3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3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3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3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3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3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3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3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3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3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3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3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3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3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3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3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3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3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3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3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3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3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3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3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3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3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3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3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3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3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3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3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3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3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3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3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3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3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3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3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3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3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3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3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3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3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3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3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3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3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3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3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3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3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3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3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3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3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3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3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3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3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3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3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3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3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3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3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3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3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3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3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3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3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3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3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3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3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3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3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3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3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3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3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3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3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3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3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3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3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3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3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3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3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3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3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3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3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3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3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3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3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3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3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3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3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3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3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3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3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3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3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3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3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3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3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3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3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3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3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3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3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3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3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3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3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3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3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3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3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3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3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3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3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3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3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3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3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3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3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3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3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3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3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3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3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3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3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3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3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3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3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3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3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3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3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3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3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3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3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3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3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3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3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3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3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3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3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3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3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3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3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3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3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3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3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3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3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3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3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3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3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3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3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3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3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3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3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3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3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3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3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3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3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3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3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3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3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3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3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3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3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3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3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3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3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3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3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3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3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3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3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3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3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3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3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3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3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3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3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3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3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3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3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3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3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3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3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3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3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3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3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3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3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3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3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3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3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3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3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3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3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3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3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3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3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3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3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3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3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3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3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3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3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3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3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3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3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3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3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3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3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3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3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3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3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3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3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3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3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3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3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3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3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3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3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3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3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3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3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3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3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3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3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3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3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3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3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3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3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3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3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3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3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3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3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3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3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3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3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3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3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3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3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3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3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3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3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3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3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3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3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3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3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3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3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3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3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3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3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3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3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3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3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3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3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3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3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3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3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3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3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3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3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3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3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3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3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3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3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3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3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3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3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3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3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3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3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3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3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3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3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3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3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3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3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3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3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3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3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3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3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3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3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3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3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3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3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3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3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3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3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3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3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3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3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3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3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3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3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3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3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3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3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3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3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3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3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3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3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3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3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3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3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3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3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3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3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3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3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3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3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3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3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3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3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3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3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3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3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3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3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3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3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3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3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3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3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3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3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3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3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3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3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3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3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3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3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3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3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3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3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3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3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3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3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3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3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3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3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3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3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3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3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3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3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3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3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3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3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3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3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3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3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3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3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3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3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3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3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3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3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3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3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3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AJ6:AJ7"/>
    <mergeCell ref="G2:R2"/>
    <mergeCell ref="G3:R3"/>
    <mergeCell ref="D5:I5"/>
    <mergeCell ref="K5:N5"/>
    <mergeCell ref="P5:S5"/>
    <mergeCell ref="K14:M14"/>
    <mergeCell ref="N14:P14"/>
    <mergeCell ref="S14:T14"/>
    <mergeCell ref="B7:B8"/>
    <mergeCell ref="C7:C8"/>
    <mergeCell ref="D7:D8"/>
    <mergeCell ref="E7:E8"/>
    <mergeCell ref="F7:F8"/>
    <mergeCell ref="K10:M10"/>
    <mergeCell ref="N10:P10"/>
    <mergeCell ref="S10:T10"/>
    <mergeCell ref="K12:M12"/>
    <mergeCell ref="N12:P12"/>
    <mergeCell ref="S12:T12"/>
    <mergeCell ref="K20:M20"/>
    <mergeCell ref="N20:P20"/>
    <mergeCell ref="S20:T20"/>
    <mergeCell ref="K22:M22"/>
    <mergeCell ref="N22:P22"/>
    <mergeCell ref="S22:T22"/>
    <mergeCell ref="K16:M16"/>
    <mergeCell ref="N16:P16"/>
    <mergeCell ref="S16:T16"/>
    <mergeCell ref="K18:M18"/>
    <mergeCell ref="N18:P18"/>
    <mergeCell ref="S18:T18"/>
    <mergeCell ref="K28:M28"/>
    <mergeCell ref="N28:P28"/>
    <mergeCell ref="S28:T28"/>
    <mergeCell ref="K30:M30"/>
    <mergeCell ref="N30:P30"/>
    <mergeCell ref="S30:T30"/>
    <mergeCell ref="K24:M24"/>
    <mergeCell ref="N24:P24"/>
    <mergeCell ref="S24:T24"/>
    <mergeCell ref="K26:M26"/>
    <mergeCell ref="N26:P26"/>
    <mergeCell ref="S26:T26"/>
    <mergeCell ref="K32:M32"/>
    <mergeCell ref="N32:P32"/>
    <mergeCell ref="S32:T32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9:C39"/>
    <mergeCell ref="E39:H39"/>
    <mergeCell ref="K39:M39"/>
    <mergeCell ref="O39:R39"/>
    <mergeCell ref="S39:T39"/>
    <mergeCell ref="B38:C38"/>
    <mergeCell ref="E38:H38"/>
    <mergeCell ref="K38:M38"/>
    <mergeCell ref="O38:R38"/>
    <mergeCell ref="S38:T38"/>
    <mergeCell ref="E37:H37"/>
    <mergeCell ref="B37:C37"/>
    <mergeCell ref="K37:M37"/>
    <mergeCell ref="O37:R37"/>
    <mergeCell ref="S37:T37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43:C43"/>
    <mergeCell ref="E43:H43"/>
    <mergeCell ref="K43:M43"/>
    <mergeCell ref="O43:R43"/>
    <mergeCell ref="S43:T43"/>
    <mergeCell ref="B45:T45"/>
    <mergeCell ref="B46:T46"/>
    <mergeCell ref="E50:G50"/>
    <mergeCell ref="B44:C44"/>
    <mergeCell ref="D44:E44"/>
    <mergeCell ref="G44:I44"/>
    <mergeCell ref="K44:M44"/>
    <mergeCell ref="N44:O44"/>
    <mergeCell ref="P44:T44"/>
  </mergeCells>
  <conditionalFormatting sqref="K9:P9">
    <cfRule type="cellIs" dxfId="7" priority="3" stopIfTrue="1" operator="between">
      <formula>1</formula>
      <formula>300</formula>
    </cfRule>
    <cfRule type="cellIs" dxfId="6" priority="4" stopIfTrue="1" operator="lessThanOrEqual">
      <formula>0</formula>
    </cfRule>
  </conditionalFormatting>
  <conditionalFormatting sqref="K11:P11 K13:P13 K15:P15 K17:P17 K19:P19 K21:P21 K23:P23 K25:P25 K27:P27 K29:P29 K31:P31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dataValidations count="6">
    <dataValidation type="list" allowBlank="1" showErrorMessage="1" sqref="C17 C21 C11 C19 C27 C29 C31 C15 C9 C13 C23 C25" xr:uid="{E1D4203D-9EFF-4D62-B456-EB2DACD725B1}">
      <formula1>"40,45,49,55,59,64,71,76,81,=81,87,=87,49,55,61,67,73,81,89,96,102,=102,109,=109"</formula1>
    </dataValidation>
    <dataValidation type="list" allowBlank="1" showInputMessage="1" showErrorMessage="1" prompt="Feil_i_kat. 5-kamp - Feil verdi i kategori 5-kamp" sqref="G14 G12" xr:uid="{D3F47757-CE2F-4224-87B0-CEFD33549CA6}">
      <formula1>"11-12,13-14,15-16,17-18,19-23,24-34,=35,35+"</formula1>
    </dataValidation>
    <dataValidation type="list" allowBlank="1" showErrorMessage="1" sqref="E17 E21 E13 E11 E19 E27 E29 E31 E15 F14 E9 F12 E23 E25" xr:uid="{40699AB0-5CF6-4CE4-98E0-6F79D07C2F30}">
      <formula1>"UM,JM,SM,UK,JK,SK,M35,M40,M45,M50,M55,M60,M65,M70,M75,M80,M85,M90,K35,K40,K45,K50,K55,K60,K65,K70,K75,K80,K85,K90"</formula1>
    </dataValidation>
    <dataValidation type="list" allowBlank="1" showErrorMessage="1" sqref="F17 F21 F11 F19 F27 F29 F31 F15 F9 F13 F23 F25" xr:uid="{DF8248B6-465D-4882-B283-25F7DF20DA2E}">
      <formula1>"11-12,13-14,15-16,17-18,19-23,24-34,=35"</formula1>
    </dataValidation>
    <dataValidation type="list" allowBlank="1" showErrorMessage="1" sqref="D5" xr:uid="{388C5C7A-4E3B-4CEF-AAFA-1DDD15BC64EF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B36:B43 K36:K43" xr:uid="{2D912FB7-7DFE-40B7-8B92-456B266276A1}">
      <formula1>"Dommer,Stevnets leder,Jury,Sekretær,Speaker,Teknisk kontrollør,Chief Marshall,Tidtaker"</formula1>
    </dataValidation>
  </dataValidations>
  <pageMargins left="0.27559055118110198" right="0.35433070866141703" top="0.27559055118110198" bottom="0.27559055118110198" header="0" footer="0"/>
  <pageSetup paperSize="9" scale="52" orientation="landscape" r:id="rId1"/>
  <headerFooter>
    <oddFooter>&amp;C_x000D_&amp;1#&amp;"Verdana"&amp;7&amp;K000000 Confidential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A18A-E1D4-42C2-AD1C-8A062A5D16E5}">
  <sheetPr>
    <pageSetUpPr fitToPage="1"/>
  </sheetPr>
  <dimension ref="A1:AJ1000"/>
  <sheetViews>
    <sheetView showGridLines="0" tabSelected="1" zoomScale="80" zoomScaleNormal="80" workbookViewId="0">
      <selection activeCell="H25" sqref="H25"/>
    </sheetView>
  </sheetViews>
  <sheetFormatPr defaultColWidth="14.42578125" defaultRowHeight="15" customHeight="1" x14ac:dyDescent="0.3"/>
  <cols>
    <col min="1" max="1" width="4.28515625" customWidth="1"/>
    <col min="2" max="2" width="10.140625" customWidth="1"/>
    <col min="3" max="3" width="10.85546875" customWidth="1"/>
    <col min="4" max="4" width="8.7109375" customWidth="1"/>
    <col min="5" max="5" width="10" customWidth="1"/>
    <col min="6" max="6" width="10.140625" customWidth="1"/>
    <col min="7" max="7" width="16.140625" customWidth="1"/>
    <col min="8" max="8" width="3.85546875" customWidth="1"/>
    <col min="9" max="9" width="35.28515625" customWidth="1"/>
    <col min="10" max="10" width="19.7109375" customWidth="1"/>
    <col min="11" max="13" width="6.85546875" customWidth="1"/>
    <col min="14" max="14" width="8.85546875" customWidth="1"/>
    <col min="15" max="19" width="6.85546875" customWidth="1"/>
    <col min="20" max="20" width="8" customWidth="1"/>
    <col min="21" max="21" width="11.42578125" customWidth="1"/>
    <col min="22" max="23" width="8" customWidth="1"/>
    <col min="24" max="24" width="9" customWidth="1"/>
    <col min="25" max="26" width="8" customWidth="1"/>
    <col min="27" max="27" width="4.28515625" customWidth="1"/>
    <col min="28" max="28" width="5.7109375" customWidth="1"/>
    <col min="29" max="29" width="9.7109375" hidden="1" customWidth="1"/>
    <col min="30" max="31" width="9.140625" hidden="1" customWidth="1"/>
    <col min="32" max="32" width="7.85546875" hidden="1" customWidth="1"/>
    <col min="33" max="36" width="9.140625" hidden="1" customWidth="1"/>
  </cols>
  <sheetData>
    <row r="1" spans="1:36" ht="18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0.7">
      <c r="A2" s="1"/>
      <c r="B2" s="1"/>
      <c r="C2" s="1"/>
      <c r="D2" s="1"/>
      <c r="E2" s="1"/>
      <c r="F2" s="1"/>
      <c r="G2" s="112" t="s">
        <v>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4" customHeight="1" x14ac:dyDescent="0.5">
      <c r="A3" s="1"/>
      <c r="B3" s="1"/>
      <c r="C3" s="1"/>
      <c r="D3" s="1"/>
      <c r="E3" s="7"/>
      <c r="F3" s="1"/>
      <c r="G3" s="114" t="s">
        <v>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2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3">
      <c r="A5" s="9"/>
      <c r="B5" s="9"/>
      <c r="C5" s="10" t="s">
        <v>4</v>
      </c>
      <c r="D5" s="115" t="s">
        <v>71</v>
      </c>
      <c r="E5" s="113"/>
      <c r="F5" s="113"/>
      <c r="G5" s="113"/>
      <c r="H5" s="113"/>
      <c r="I5" s="113"/>
      <c r="J5" s="10" t="s">
        <v>5</v>
      </c>
      <c r="K5" s="115" t="s">
        <v>54</v>
      </c>
      <c r="L5" s="113"/>
      <c r="M5" s="113"/>
      <c r="N5" s="113"/>
      <c r="O5" s="10" t="s">
        <v>6</v>
      </c>
      <c r="P5" s="115" t="s">
        <v>55</v>
      </c>
      <c r="Q5" s="113"/>
      <c r="R5" s="113"/>
      <c r="S5" s="113"/>
      <c r="T5" s="10" t="s">
        <v>7</v>
      </c>
      <c r="U5" s="12">
        <v>45451</v>
      </c>
      <c r="V5" s="11"/>
      <c r="W5" s="13"/>
      <c r="X5" s="13"/>
      <c r="Y5" s="13"/>
      <c r="Z5" s="14" t="s">
        <v>8</v>
      </c>
      <c r="AA5" s="14"/>
      <c r="AB5" s="15">
        <v>5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3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9</v>
      </c>
      <c r="AH6" s="20" t="s">
        <v>9</v>
      </c>
      <c r="AI6" s="20" t="s">
        <v>9</v>
      </c>
      <c r="AJ6" s="116" t="s">
        <v>10</v>
      </c>
    </row>
    <row r="7" spans="1:36" ht="12.75" customHeight="1" x14ac:dyDescent="0.3">
      <c r="A7" s="2"/>
      <c r="B7" s="117" t="s">
        <v>11</v>
      </c>
      <c r="C7" s="110" t="s">
        <v>12</v>
      </c>
      <c r="D7" s="110" t="s">
        <v>13</v>
      </c>
      <c r="E7" s="119" t="s">
        <v>14</v>
      </c>
      <c r="F7" s="120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2"/>
      <c r="L7" s="23" t="s">
        <v>20</v>
      </c>
      <c r="M7" s="21"/>
      <c r="N7" s="21"/>
      <c r="O7" s="24" t="s">
        <v>21</v>
      </c>
      <c r="P7" s="21"/>
      <c r="Q7" s="25" t="s">
        <v>22</v>
      </c>
      <c r="R7" s="21"/>
      <c r="S7" s="21" t="s">
        <v>23</v>
      </c>
      <c r="T7" s="26" t="s">
        <v>24</v>
      </c>
      <c r="U7" s="27" t="s">
        <v>24</v>
      </c>
      <c r="V7" s="28" t="s">
        <v>25</v>
      </c>
      <c r="W7" s="28" t="s">
        <v>26</v>
      </c>
      <c r="X7" s="28" t="s">
        <v>27</v>
      </c>
      <c r="Y7" s="29" t="s">
        <v>28</v>
      </c>
      <c r="Z7" s="30" t="s">
        <v>29</v>
      </c>
      <c r="AA7" s="31" t="s">
        <v>30</v>
      </c>
      <c r="AB7" s="26" t="s">
        <v>31</v>
      </c>
      <c r="AC7" s="5"/>
      <c r="AD7" s="2"/>
      <c r="AE7" s="2"/>
      <c r="AF7" s="2"/>
      <c r="AG7" s="32" t="s">
        <v>32</v>
      </c>
      <c r="AH7" s="32" t="s">
        <v>32</v>
      </c>
      <c r="AI7" s="32" t="s">
        <v>32</v>
      </c>
      <c r="AJ7" s="113"/>
    </row>
    <row r="8" spans="1:36" ht="12.75" customHeight="1" x14ac:dyDescent="0.3">
      <c r="A8" s="2"/>
      <c r="B8" s="118"/>
      <c r="C8" s="111"/>
      <c r="D8" s="111"/>
      <c r="E8" s="111"/>
      <c r="F8" s="111"/>
      <c r="G8" s="33" t="s">
        <v>33</v>
      </c>
      <c r="H8" s="33" t="s">
        <v>34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35</v>
      </c>
      <c r="R8" s="33"/>
      <c r="S8" s="33" t="s">
        <v>36</v>
      </c>
      <c r="T8" s="37"/>
      <c r="U8" s="38" t="s">
        <v>37</v>
      </c>
      <c r="V8" s="28" t="s">
        <v>24</v>
      </c>
      <c r="W8" s="28" t="s">
        <v>24</v>
      </c>
      <c r="X8" s="28" t="s">
        <v>24</v>
      </c>
      <c r="Y8" s="39" t="s">
        <v>38</v>
      </c>
      <c r="Z8" s="40" t="s">
        <v>39</v>
      </c>
      <c r="AA8" s="40"/>
      <c r="AB8" s="37"/>
      <c r="AC8" s="2"/>
      <c r="AD8" s="2" t="s">
        <v>40</v>
      </c>
      <c r="AE8" s="2" t="s">
        <v>41</v>
      </c>
      <c r="AF8" s="5" t="s">
        <v>37</v>
      </c>
      <c r="AG8" s="32" t="s">
        <v>42</v>
      </c>
      <c r="AH8" s="32" t="s">
        <v>43</v>
      </c>
      <c r="AI8" s="32" t="s">
        <v>44</v>
      </c>
      <c r="AJ8" s="2"/>
    </row>
    <row r="9" spans="1:36" ht="19.5" customHeight="1" x14ac:dyDescent="0.3">
      <c r="A9" s="41"/>
      <c r="B9" s="42">
        <v>2008001</v>
      </c>
      <c r="C9" s="43" t="s">
        <v>119</v>
      </c>
      <c r="D9" s="44">
        <v>51.43</v>
      </c>
      <c r="E9" s="43" t="s">
        <v>58</v>
      </c>
      <c r="F9" s="43" t="s">
        <v>84</v>
      </c>
      <c r="G9" s="95">
        <v>39674</v>
      </c>
      <c r="H9" s="96"/>
      <c r="I9" s="97" t="s">
        <v>103</v>
      </c>
      <c r="J9" s="97" t="s">
        <v>65</v>
      </c>
      <c r="K9" s="48">
        <v>54</v>
      </c>
      <c r="L9" s="48">
        <v>57</v>
      </c>
      <c r="M9" s="48">
        <v>-59</v>
      </c>
      <c r="N9" s="48">
        <v>70</v>
      </c>
      <c r="O9" s="48">
        <v>-74</v>
      </c>
      <c r="P9" s="48">
        <v>74</v>
      </c>
      <c r="Q9" s="48">
        <f t="shared" ref="Q9" si="0">IF(MAX(K9:M9)&gt;0,IF(MAX(K9:M9)&lt;0,0,TRUNC(MAX(K9:M9)/1)*1),"")</f>
        <v>57</v>
      </c>
      <c r="R9" s="46">
        <f t="shared" ref="R9" si="1">IF(MAX(N9:P9)&gt;0,IF(MAX(N9:P9)&lt;0,0,TRUNC(MAX(N9:P9)/1)*1),"")</f>
        <v>74</v>
      </c>
      <c r="S9" s="46">
        <f t="shared" ref="S9:S23" si="2">IF(Q9="","",IF(R9="","",IF(SUM(Q9:R9)=0,"",SUM(Q9:R9))))</f>
        <v>131</v>
      </c>
      <c r="T9" s="49">
        <f t="shared" ref="T9:T23" si="3"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227.4177384872217</v>
      </c>
      <c r="U9" s="98" t="str">
        <f t="shared" ref="U9:U31" si="4">IF(AF9=1,T9*AI9,"")</f>
        <v/>
      </c>
      <c r="V9" s="50">
        <v>8.52</v>
      </c>
      <c r="W9" s="50">
        <v>11.17</v>
      </c>
      <c r="X9" s="50">
        <v>6.13</v>
      </c>
      <c r="Y9" s="49"/>
      <c r="Z9" s="99"/>
      <c r="AA9" s="49"/>
      <c r="AB9" s="99"/>
      <c r="AC9" s="52">
        <f>U5</f>
        <v>45451</v>
      </c>
      <c r="AD9" s="53" t="str">
        <f>IF(ISNUMBER(FIND("M",E9)),"m",IF(ISNUMBER(FIND("K",E9)),"k"))</f>
        <v>m</v>
      </c>
      <c r="AE9" s="54">
        <f>IF(OR(G9="",AC9=""),0,(YEAR(AC9)-YEAR(G9)))</f>
        <v>16</v>
      </c>
      <c r="AF9" s="55">
        <f>IF(AE9&gt;34,1,0)</f>
        <v>0</v>
      </c>
      <c r="AG9" s="41" t="b">
        <f>IF(AF9=1,LOOKUP(AE9,'Meltzer-Faber'!A3:A63,'Meltzer-Faber'!B3:B63))</f>
        <v>0</v>
      </c>
      <c r="AH9" s="56" t="b">
        <f>IF(AF9=1,LOOKUP(AE9,'Meltzer-Faber'!A3:A63,'Meltzer-Faber'!C3:C63))</f>
        <v>0</v>
      </c>
      <c r="AI9" s="56" t="b">
        <f>IF(AD9="m",AG9,IF(AD9="k",AH9,""))</f>
        <v>0</v>
      </c>
      <c r="AJ9" s="41">
        <f>IF(D9="","",IF(D9&gt;193.609,1,IF(D9&lt;32,10^(0.722762521*LOG10(32/193.609)^2),10^(0.722762521*LOG10(D9/193.609)^2))))</f>
        <v>1.7360132708948222</v>
      </c>
    </row>
    <row r="10" spans="1:36" ht="19.5" customHeight="1" x14ac:dyDescent="0.3">
      <c r="A10" s="41"/>
      <c r="B10" s="42"/>
      <c r="C10" s="43"/>
      <c r="D10" s="44"/>
      <c r="E10" s="44"/>
      <c r="F10" s="51"/>
      <c r="G10" s="45"/>
      <c r="H10" s="46"/>
      <c r="I10" s="47"/>
      <c r="J10" s="47"/>
      <c r="K10" s="121"/>
      <c r="L10" s="122"/>
      <c r="M10" s="123"/>
      <c r="N10" s="124"/>
      <c r="O10" s="125"/>
      <c r="P10" s="126"/>
      <c r="Q10" s="99"/>
      <c r="R10" s="99"/>
      <c r="S10" s="127">
        <f>IF(T9="","",T9*1.2)</f>
        <v>272.90128618466605</v>
      </c>
      <c r="T10" s="128"/>
      <c r="U10" s="99"/>
      <c r="V10" s="99">
        <f>IF(V9&gt;0,V9*20,"")</f>
        <v>170.39999999999998</v>
      </c>
      <c r="W10" s="99">
        <f>IF(W9="","",(W9*10)*AJ9)</f>
        <v>193.91268235895163</v>
      </c>
      <c r="X10" s="98">
        <f>IF(ROUNDUP(X9,1)&gt;0,IF((80+(8-ROUNDUP(X9,1))*40)&lt;0,0,80+(8-ROUNDUP(X9,1))*40),"")</f>
        <v>152.00000000000003</v>
      </c>
      <c r="Y10" s="100">
        <f>IF(SUM(V10,W10,X10)&gt;0,SUM(V10,W10,X10),"")</f>
        <v>516.31268235895163</v>
      </c>
      <c r="Z10" s="101">
        <f>IF(OR(S10="",V10="",W10="",X10=""),"",SUM(S10,V10,W10,X10))</f>
        <v>789.21396854361763</v>
      </c>
      <c r="AA10" s="106">
        <v>1</v>
      </c>
      <c r="AB10" s="101" t="str">
        <f>IF(OR(U10="",X10="",Y10="",Z10=""),"",SUM(U10,X10,Y10,Z10))</f>
        <v/>
      </c>
      <c r="AC10" s="57"/>
      <c r="AD10" s="2"/>
      <c r="AE10" s="54"/>
      <c r="AF10" s="58"/>
      <c r="AG10" s="41"/>
      <c r="AH10" s="56"/>
      <c r="AI10" s="56"/>
      <c r="AJ10" s="41"/>
    </row>
    <row r="11" spans="1:36" ht="19.5" customHeight="1" x14ac:dyDescent="0.3">
      <c r="A11" s="41"/>
      <c r="B11" s="42">
        <v>2007002</v>
      </c>
      <c r="C11" s="43" t="s">
        <v>115</v>
      </c>
      <c r="D11" s="44">
        <v>66.23</v>
      </c>
      <c r="E11" s="43" t="s">
        <v>58</v>
      </c>
      <c r="F11" s="43" t="s">
        <v>104</v>
      </c>
      <c r="G11" s="95">
        <v>39199</v>
      </c>
      <c r="H11" s="96"/>
      <c r="I11" s="97" t="s">
        <v>105</v>
      </c>
      <c r="J11" s="97" t="s">
        <v>65</v>
      </c>
      <c r="K11" s="48">
        <v>77</v>
      </c>
      <c r="L11" s="48">
        <v>81</v>
      </c>
      <c r="M11" s="48">
        <v>-85</v>
      </c>
      <c r="N11" s="48">
        <v>108</v>
      </c>
      <c r="O11" s="48">
        <v>112</v>
      </c>
      <c r="P11" s="48">
        <v>115</v>
      </c>
      <c r="Q11" s="48">
        <f t="shared" ref="Q11" si="5">IF(MAX(K11:M11)&gt;0,IF(MAX(K11:M11)&lt;0,0,TRUNC(MAX(K11:M11)/1)*1),"")</f>
        <v>81</v>
      </c>
      <c r="R11" s="46">
        <f t="shared" ref="R11" si="6">IF(MAX(N11:P11)&gt;0,IF(MAX(N11:P11)&lt;0,0,TRUNC(MAX(N11:P11)/1)*1),"")</f>
        <v>115</v>
      </c>
      <c r="S11" s="46">
        <f t="shared" si="2"/>
        <v>196</v>
      </c>
      <c r="T11" s="49">
        <f t="shared" si="3"/>
        <v>281.26860647159941</v>
      </c>
      <c r="U11" s="98" t="str">
        <f t="shared" si="4"/>
        <v/>
      </c>
      <c r="V11" s="50">
        <v>9.4499999999999993</v>
      </c>
      <c r="W11" s="50">
        <v>13</v>
      </c>
      <c r="X11" s="50">
        <v>5.86</v>
      </c>
      <c r="Y11" s="49"/>
      <c r="Z11" s="99"/>
      <c r="AA11" s="49"/>
      <c r="AB11" s="99"/>
      <c r="AC11" s="57">
        <f>U5</f>
        <v>45451</v>
      </c>
      <c r="AD11" s="53" t="str">
        <f>IF(ISNUMBER(FIND("M",E11)),"m",IF(ISNUMBER(FIND("K",E11)),"k"))</f>
        <v>m</v>
      </c>
      <c r="AE11" s="54">
        <f>IF(OR(G11="",AC11=""),0,(YEAR(AC11)-YEAR(G11)))</f>
        <v>17</v>
      </c>
      <c r="AF11" s="55">
        <f>IF(AE11&gt;34,1,0)</f>
        <v>0</v>
      </c>
      <c r="AG11" s="41" t="b">
        <f>IF(AF11=1,LOOKUP(AE11,'Meltzer-Faber'!A3:A63,'Meltzer-Faber'!B3:B63))</f>
        <v>0</v>
      </c>
      <c r="AH11" s="56" t="b">
        <f>IF(AF11=1,LOOKUP(AE11,'Meltzer-Faber'!A3:A63,'Meltzer-Faber'!C3:C63))</f>
        <v>0</v>
      </c>
      <c r="AI11" s="56" t="b">
        <f>IF(AD11="m",AG11,IF(AD11="k",AH11,""))</f>
        <v>0</v>
      </c>
      <c r="AJ11" s="41">
        <f>IF(D11="","",IF(D11&gt;193.609,1,IF(D11&lt;32,10^(0.722762521*LOG10(32/193.609)^2),10^(0.722762521*LOG10(D11/193.609)^2))))</f>
        <v>1.4350439105693846</v>
      </c>
    </row>
    <row r="12" spans="1:36" ht="19.5" customHeight="1" x14ac:dyDescent="0.3">
      <c r="A12" s="41"/>
      <c r="B12" s="42"/>
      <c r="C12" s="43"/>
      <c r="D12" s="44"/>
      <c r="E12" s="44"/>
      <c r="F12" s="51"/>
      <c r="G12" s="45"/>
      <c r="H12" s="46"/>
      <c r="I12" s="47"/>
      <c r="J12" s="47"/>
      <c r="K12" s="121"/>
      <c r="L12" s="122"/>
      <c r="M12" s="123"/>
      <c r="N12" s="124"/>
      <c r="O12" s="125"/>
      <c r="P12" s="126"/>
      <c r="Q12" s="99"/>
      <c r="R12" s="99"/>
      <c r="S12" s="127">
        <f>IF(T11="","",T11*1.2)</f>
        <v>337.52232776591927</v>
      </c>
      <c r="T12" s="128"/>
      <c r="U12" s="99"/>
      <c r="V12" s="99">
        <f t="shared" ref="V12" si="7">IF(V11&gt;0,V11*20,"")</f>
        <v>189</v>
      </c>
      <c r="W12" s="99">
        <f t="shared" ref="W12" si="8">IF(W11="","",(W11*10)*AJ11)</f>
        <v>186.55570837402001</v>
      </c>
      <c r="X12" s="98">
        <f t="shared" ref="X12" si="9">IF(ROUNDUP(X11,1)&gt;0,IF((80+(8-ROUNDUP(X11,1))*40)&lt;0,0,80+(8-ROUNDUP(X11,1))*40),"")</f>
        <v>164.00000000000003</v>
      </c>
      <c r="Y12" s="100">
        <f t="shared" ref="Y12" si="10">IF(SUM(V12,W12,X12)&gt;0,SUM(V12,W12,X12),"")</f>
        <v>539.55570837402001</v>
      </c>
      <c r="Z12" s="101">
        <f t="shared" ref="Z12" si="11">IF(OR(S12="",V12="",W12="",X12=""),"",SUM(S12,V12,W12,X12))</f>
        <v>877.07803613993929</v>
      </c>
      <c r="AA12" s="106">
        <v>1</v>
      </c>
      <c r="AB12" s="101"/>
      <c r="AC12" s="57"/>
      <c r="AD12" s="2"/>
      <c r="AE12" s="54"/>
      <c r="AF12" s="55"/>
      <c r="AG12" s="41"/>
      <c r="AH12" s="56"/>
      <c r="AI12" s="56"/>
      <c r="AJ12" s="41"/>
    </row>
    <row r="13" spans="1:36" ht="19.5" customHeight="1" x14ac:dyDescent="0.3">
      <c r="A13" s="41"/>
      <c r="B13" s="42">
        <v>2005001</v>
      </c>
      <c r="C13" s="43" t="s">
        <v>126</v>
      </c>
      <c r="D13" s="44">
        <v>72.61</v>
      </c>
      <c r="E13" s="43" t="s">
        <v>106</v>
      </c>
      <c r="F13" s="43" t="s">
        <v>76</v>
      </c>
      <c r="G13" s="95">
        <v>38365</v>
      </c>
      <c r="H13" s="96"/>
      <c r="I13" s="97" t="s">
        <v>107</v>
      </c>
      <c r="J13" s="97" t="s">
        <v>65</v>
      </c>
      <c r="K13" s="48">
        <v>75</v>
      </c>
      <c r="L13" s="48">
        <v>80</v>
      </c>
      <c r="M13" s="48">
        <v>85</v>
      </c>
      <c r="N13" s="48">
        <v>100</v>
      </c>
      <c r="O13" s="48">
        <v>108</v>
      </c>
      <c r="P13" s="48">
        <v>112</v>
      </c>
      <c r="Q13" s="48">
        <f t="shared" ref="Q13" si="12">IF(MAX(K13:M13)&gt;0,IF(MAX(K13:M13)&lt;0,0,TRUNC(MAX(K13:M13)/1)*1),"")</f>
        <v>85</v>
      </c>
      <c r="R13" s="46">
        <f t="shared" ref="R13" si="13">IF(MAX(N13:P13)&gt;0,IF(MAX(N13:P13)&lt;0,0,TRUNC(MAX(N13:P13)/1)*1),"")</f>
        <v>112</v>
      </c>
      <c r="S13" s="46">
        <f t="shared" si="2"/>
        <v>197</v>
      </c>
      <c r="T13" s="49">
        <f t="shared" si="3"/>
        <v>266.43214694543974</v>
      </c>
      <c r="U13" s="98" t="str">
        <f t="shared" si="4"/>
        <v/>
      </c>
      <c r="V13" s="50">
        <v>7.32</v>
      </c>
      <c r="W13" s="50">
        <v>11.51</v>
      </c>
      <c r="X13" s="50">
        <v>6.69</v>
      </c>
      <c r="Y13" s="49"/>
      <c r="Z13" s="99"/>
      <c r="AA13" s="49"/>
      <c r="AB13" s="99"/>
      <c r="AC13" s="57">
        <f>U5</f>
        <v>45451</v>
      </c>
      <c r="AD13" s="53" t="str">
        <f>IF(ISNUMBER(FIND("M",E13)),"m",IF(ISNUMBER(FIND("K",E13)),"k"))</f>
        <v>m</v>
      </c>
      <c r="AE13" s="54">
        <f>IF(OR(G13="",AC13=""),0,(YEAR(AC13)-YEAR(G13)))</f>
        <v>19</v>
      </c>
      <c r="AF13" s="55">
        <f>IF(AE13&gt;34,1,0)</f>
        <v>0</v>
      </c>
      <c r="AG13" s="41" t="b">
        <f>IF(AF13=1,LOOKUP(AE13,'Meltzer-Faber'!A3:A63,'Meltzer-Faber'!B3:B63))</f>
        <v>0</v>
      </c>
      <c r="AH13" s="56" t="b">
        <f>IF(AF13=1,LOOKUP(AE13,'Meltzer-Faber'!A3:A63,'Meltzer-Faber'!C3:C63))</f>
        <v>0</v>
      </c>
      <c r="AI13" s="56" t="b">
        <f>IF(AD13="m",AG13,IF(AD13="k",AH13,""))</f>
        <v>0</v>
      </c>
      <c r="AJ13" s="41">
        <f>IF(D13="","",IF(D13&gt;193.609,1,IF(D13&lt;32,10^(0.722762521*LOG10(32/193.609)^2),10^(0.722762521*LOG10(D13/193.609)^2))))</f>
        <v>1.3524474464235521</v>
      </c>
    </row>
    <row r="14" spans="1:36" ht="19.5" customHeight="1" x14ac:dyDescent="0.3">
      <c r="A14" s="41"/>
      <c r="B14" s="42"/>
      <c r="C14" s="43"/>
      <c r="D14" s="44"/>
      <c r="E14" s="44"/>
      <c r="F14" s="51"/>
      <c r="G14" s="45"/>
      <c r="H14" s="46"/>
      <c r="I14" s="47"/>
      <c r="J14" s="47"/>
      <c r="K14" s="121"/>
      <c r="L14" s="122"/>
      <c r="M14" s="123"/>
      <c r="N14" s="124"/>
      <c r="O14" s="125"/>
      <c r="P14" s="126"/>
      <c r="Q14" s="99"/>
      <c r="R14" s="99"/>
      <c r="S14" s="127">
        <f>IF(T13="","",T13*1.2)</f>
        <v>319.71857633452765</v>
      </c>
      <c r="T14" s="128"/>
      <c r="U14" s="99"/>
      <c r="V14" s="99">
        <f t="shared" ref="V14" si="14">IF(V13&gt;0,V13*20,"")</f>
        <v>146.4</v>
      </c>
      <c r="W14" s="99">
        <f t="shared" ref="W14" si="15">IF(W13="","",(W13*10)*AJ13)</f>
        <v>155.66670108335083</v>
      </c>
      <c r="X14" s="98">
        <f t="shared" ref="X14" si="16">IF(ROUNDUP(X13,1)&gt;0,IF((80+(8-ROUNDUP(X13,1))*40)&lt;0,0,80+(8-ROUNDUP(X13,1))*40),"")</f>
        <v>132.00000000000003</v>
      </c>
      <c r="Y14" s="100">
        <f t="shared" ref="Y14" si="17">IF(SUM(V14,W14,X14)&gt;0,SUM(V14,W14,X14),"")</f>
        <v>434.06670108335084</v>
      </c>
      <c r="Z14" s="101">
        <f t="shared" ref="Z14" si="18">IF(OR(S14="",V14="",W14="",X14=""),"",SUM(S14,V14,W14,X14))</f>
        <v>753.78527741787855</v>
      </c>
      <c r="AA14" s="106">
        <v>3</v>
      </c>
      <c r="AB14" s="101"/>
      <c r="AC14" s="57"/>
      <c r="AD14" s="2"/>
      <c r="AE14" s="54"/>
      <c r="AF14" s="55"/>
      <c r="AG14" s="41"/>
      <c r="AH14" s="56"/>
      <c r="AI14" s="56"/>
      <c r="AJ14" s="41"/>
    </row>
    <row r="15" spans="1:36" ht="19.5" customHeight="1" x14ac:dyDescent="0.3">
      <c r="A15" s="41"/>
      <c r="B15" s="42">
        <v>2006002</v>
      </c>
      <c r="C15" s="43" t="s">
        <v>117</v>
      </c>
      <c r="D15" s="44">
        <v>75.790000000000006</v>
      </c>
      <c r="E15" s="43" t="s">
        <v>106</v>
      </c>
      <c r="F15" s="43" t="s">
        <v>104</v>
      </c>
      <c r="G15" s="95">
        <v>38727</v>
      </c>
      <c r="H15" s="96"/>
      <c r="I15" s="97" t="s">
        <v>108</v>
      </c>
      <c r="J15" s="97" t="s">
        <v>54</v>
      </c>
      <c r="K15" s="48">
        <v>60</v>
      </c>
      <c r="L15" s="48">
        <v>64</v>
      </c>
      <c r="M15" s="48">
        <v>-67</v>
      </c>
      <c r="N15" s="48">
        <v>70</v>
      </c>
      <c r="O15" s="48">
        <v>74</v>
      </c>
      <c r="P15" s="48">
        <v>76</v>
      </c>
      <c r="Q15" s="48">
        <f t="shared" ref="Q15" si="19">IF(MAX(K15:M15)&gt;0,IF(MAX(K15:M15)&lt;0,0,TRUNC(MAX(K15:M15)/1)*1),"")</f>
        <v>64</v>
      </c>
      <c r="R15" s="46">
        <f t="shared" ref="R15" si="20">IF(MAX(N15:P15)&gt;0,IF(MAX(N15:P15)&lt;0,0,TRUNC(MAX(N15:P15)/1)*1),"")</f>
        <v>76</v>
      </c>
      <c r="S15" s="46">
        <f t="shared" si="2"/>
        <v>140</v>
      </c>
      <c r="T15" s="49">
        <f t="shared" si="3"/>
        <v>184.5174805200283</v>
      </c>
      <c r="U15" s="98" t="str">
        <f t="shared" si="4"/>
        <v/>
      </c>
      <c r="V15" s="50">
        <v>6.56</v>
      </c>
      <c r="W15" s="50">
        <v>8.56</v>
      </c>
      <c r="X15" s="50">
        <v>7.47</v>
      </c>
      <c r="Y15" s="49"/>
      <c r="Z15" s="99"/>
      <c r="AA15" s="49"/>
      <c r="AB15" s="99"/>
      <c r="AC15" s="57">
        <f>U5</f>
        <v>45451</v>
      </c>
      <c r="AD15" s="53" t="str">
        <f>IF(ISNUMBER(FIND("M",E15)),"m",IF(ISNUMBER(FIND("K",E15)),"k"))</f>
        <v>m</v>
      </c>
      <c r="AE15" s="54">
        <f>IF(OR(G15="",AC15=""),0,(YEAR(AC15)-YEAR(G15)))</f>
        <v>18</v>
      </c>
      <c r="AF15" s="55">
        <f>IF(AE15&gt;34,1,0)</f>
        <v>0</v>
      </c>
      <c r="AG15" s="41" t="b">
        <f>IF(AF15=1,LOOKUP(AE15,'Meltzer-Faber'!A3:A63,'Meltzer-Faber'!B3:B63))</f>
        <v>0</v>
      </c>
      <c r="AH15" s="56" t="b">
        <f>IF(AF15=1,LOOKUP(AE15,'Meltzer-Faber'!A3:A63,'Meltzer-Faber'!C3:C63))</f>
        <v>0</v>
      </c>
      <c r="AI15" s="56" t="b">
        <f>IF(AD15="m",AG15,IF(AD15="k",AH15,""))</f>
        <v>0</v>
      </c>
      <c r="AJ15" s="41">
        <f>IF(D15="","",IF(D15&gt;193.609,1,IF(D15&lt;32,10^(0.722762521*LOG10(32/193.609)^2),10^(0.722762521*LOG10(D15/193.609)^2))))</f>
        <v>1.3179820037144878</v>
      </c>
    </row>
    <row r="16" spans="1:36" ht="19.5" customHeight="1" x14ac:dyDescent="0.3">
      <c r="A16" s="41"/>
      <c r="B16" s="42"/>
      <c r="C16" s="43"/>
      <c r="D16" s="44"/>
      <c r="E16" s="44"/>
      <c r="F16" s="51"/>
      <c r="G16" s="45"/>
      <c r="H16" s="46"/>
      <c r="I16" s="47"/>
      <c r="J16" s="47"/>
      <c r="K16" s="121"/>
      <c r="L16" s="122"/>
      <c r="M16" s="123"/>
      <c r="N16" s="124"/>
      <c r="O16" s="125"/>
      <c r="P16" s="126"/>
      <c r="Q16" s="99"/>
      <c r="R16" s="99"/>
      <c r="S16" s="127">
        <f>IF(T15="","",T15*1.2)</f>
        <v>221.42097662403395</v>
      </c>
      <c r="T16" s="128"/>
      <c r="U16" s="99"/>
      <c r="V16" s="99">
        <f t="shared" ref="V16" si="21">IF(V15&gt;0,V15*20,"")</f>
        <v>131.19999999999999</v>
      </c>
      <c r="W16" s="99">
        <f t="shared" ref="W16" si="22">IF(W15="","",(W15*10)*AJ15)</f>
        <v>112.81925951796016</v>
      </c>
      <c r="X16" s="98">
        <f t="shared" ref="X16" si="23">IF(ROUNDUP(X15,1)&gt;0,IF((80+(8-ROUNDUP(X15,1))*40)&lt;0,0,80+(8-ROUNDUP(X15,1))*40),"")</f>
        <v>100</v>
      </c>
      <c r="Y16" s="100">
        <f t="shared" ref="Y16" si="24">IF(SUM(V16,W16,X16)&gt;0,SUM(V16,W16,X16),"")</f>
        <v>344.01925951796017</v>
      </c>
      <c r="Z16" s="101">
        <f t="shared" ref="Z16" si="25">IF(OR(S16="",V16="",W16="",X16=""),"",SUM(S16,V16,W16,X16))</f>
        <v>565.44023614199409</v>
      </c>
      <c r="AA16" s="106">
        <v>4</v>
      </c>
      <c r="AB16" s="101"/>
      <c r="AC16" s="57"/>
      <c r="AD16" s="2"/>
      <c r="AE16" s="54"/>
      <c r="AF16" s="55"/>
      <c r="AG16" s="41"/>
      <c r="AH16" s="56"/>
      <c r="AI16" s="56"/>
      <c r="AJ16" s="41"/>
    </row>
    <row r="17" spans="1:36" ht="19.5" customHeight="1" x14ac:dyDescent="0.3">
      <c r="A17" s="41"/>
      <c r="B17" s="42">
        <v>2007001</v>
      </c>
      <c r="C17" s="43" t="s">
        <v>117</v>
      </c>
      <c r="D17" s="44">
        <v>75.87</v>
      </c>
      <c r="E17" s="43" t="s">
        <v>58</v>
      </c>
      <c r="F17" s="43" t="s">
        <v>104</v>
      </c>
      <c r="G17" s="95">
        <v>39126</v>
      </c>
      <c r="H17" s="96"/>
      <c r="I17" s="97" t="s">
        <v>152</v>
      </c>
      <c r="J17" s="97" t="s">
        <v>65</v>
      </c>
      <c r="K17" s="48">
        <v>72</v>
      </c>
      <c r="L17" s="48">
        <v>76</v>
      </c>
      <c r="M17" s="48">
        <v>78</v>
      </c>
      <c r="N17" s="48">
        <v>90</v>
      </c>
      <c r="O17" s="48">
        <v>95</v>
      </c>
      <c r="P17" s="48">
        <v>100</v>
      </c>
      <c r="Q17" s="48">
        <f t="shared" ref="Q17:Q23" si="26">IF(MAX(K17:M17)&gt;0,IF(MAX(K17:M17)&lt;0,0,TRUNC(MAX(K17:M17)/1)*1),"")</f>
        <v>78</v>
      </c>
      <c r="R17" s="46">
        <f t="shared" ref="R17:R23" si="27">IF(MAX(N17:P17)&gt;0,IF(MAX(N17:P17)&lt;0,0,TRUNC(MAX(N17:P17)/1)*1),"")</f>
        <v>100</v>
      </c>
      <c r="S17" s="46">
        <f t="shared" si="2"/>
        <v>178</v>
      </c>
      <c r="T17" s="49">
        <f t="shared" si="3"/>
        <v>234.45519917081359</v>
      </c>
      <c r="U17" s="98" t="str">
        <f t="shared" si="4"/>
        <v/>
      </c>
      <c r="V17" s="50">
        <v>8.3699999999999992</v>
      </c>
      <c r="W17" s="50">
        <v>9.9</v>
      </c>
      <c r="X17" s="50">
        <v>6.89</v>
      </c>
      <c r="Y17" s="49"/>
      <c r="Z17" s="99"/>
      <c r="AA17" s="49"/>
      <c r="AB17" s="99"/>
      <c r="AC17" s="57">
        <f>U5</f>
        <v>45451</v>
      </c>
      <c r="AD17" s="53" t="str">
        <f>IF(ISNUMBER(FIND("M",E17)),"m",IF(ISNUMBER(FIND("K",E17)),"k"))</f>
        <v>m</v>
      </c>
      <c r="AE17" s="54">
        <f>IF(OR(G17="",AC17=""),0,(YEAR(AC17)-YEAR(G17)))</f>
        <v>17</v>
      </c>
      <c r="AF17" s="55">
        <f>IF(AE17&gt;34,1,0)</f>
        <v>0</v>
      </c>
      <c r="AG17" s="41" t="b">
        <f>IF(AF17=1,LOOKUP(AE17,'Meltzer-Faber'!A3:A63,'Meltzer-Faber'!B3:B63))</f>
        <v>0</v>
      </c>
      <c r="AH17" s="56" t="b">
        <f>IF(AF17=1,LOOKUP(AE17,'Meltzer-Faber'!A3:A63,'Meltzer-Faber'!C3:C63))</f>
        <v>0</v>
      </c>
      <c r="AI17" s="56" t="b">
        <f>IF(AD17="m",AG17,IF(AD17="k",AH17,""))</f>
        <v>0</v>
      </c>
      <c r="AJ17" s="41">
        <f>IF(D17="","",IF(D17&gt;193.609,1,IF(D17&lt;32,10^(0.722762521*LOG10(32/193.609)^2),10^(0.722762521*LOG10(D17/193.609)^2))))</f>
        <v>1.3171640402854696</v>
      </c>
    </row>
    <row r="18" spans="1:36" ht="19.5" customHeight="1" x14ac:dyDescent="0.3">
      <c r="A18" s="41"/>
      <c r="B18" s="42"/>
      <c r="C18" s="43"/>
      <c r="D18" s="44"/>
      <c r="E18" s="44"/>
      <c r="F18" s="51"/>
      <c r="G18" s="45"/>
      <c r="H18" s="46"/>
      <c r="I18" s="47"/>
      <c r="J18" s="47"/>
      <c r="K18" s="121"/>
      <c r="L18" s="122"/>
      <c r="M18" s="123"/>
      <c r="N18" s="124"/>
      <c r="O18" s="125"/>
      <c r="P18" s="126"/>
      <c r="Q18" s="99" t="str">
        <f t="shared" si="26"/>
        <v/>
      </c>
      <c r="R18" s="99" t="str">
        <f t="shared" si="27"/>
        <v/>
      </c>
      <c r="S18" s="127">
        <f>IF(T17="","",T17*1.2)</f>
        <v>281.34623900497627</v>
      </c>
      <c r="T18" s="128"/>
      <c r="U18" s="99"/>
      <c r="V18" s="99">
        <f t="shared" ref="V18" si="28">IF(V17&gt;0,V17*20,"")</f>
        <v>167.39999999999998</v>
      </c>
      <c r="W18" s="99">
        <f t="shared" ref="W18" si="29">IF(W17="","",(W17*10)*AJ17)</f>
        <v>130.39923998826148</v>
      </c>
      <c r="X18" s="98">
        <f t="shared" ref="X18" si="30">IF(ROUNDUP(X17,1)&gt;0,IF((80+(8-ROUNDUP(X17,1))*40)&lt;0,0,80+(8-ROUNDUP(X17,1))*40),"")</f>
        <v>124.00000000000003</v>
      </c>
      <c r="Y18" s="100">
        <f t="shared" ref="Y18" si="31">IF(SUM(V18,W18,X18)&gt;0,SUM(V18,W18,X18),"")</f>
        <v>421.79923998826143</v>
      </c>
      <c r="Z18" s="101">
        <f t="shared" ref="Z18" si="32">IF(OR(S18="",V18="",W18="",X18=""),"",SUM(S18,V18,W18,X18))</f>
        <v>703.1454789932377</v>
      </c>
      <c r="AA18" s="106">
        <v>3</v>
      </c>
      <c r="AB18" s="101"/>
      <c r="AC18" s="57"/>
      <c r="AD18" s="2"/>
      <c r="AE18" s="54"/>
      <c r="AF18" s="55"/>
      <c r="AG18" s="41"/>
      <c r="AH18" s="56"/>
      <c r="AI18" s="56"/>
      <c r="AJ18" s="41"/>
    </row>
    <row r="19" spans="1:36" ht="19.5" customHeight="1" x14ac:dyDescent="0.3">
      <c r="A19" s="41"/>
      <c r="B19" s="42">
        <v>2006005</v>
      </c>
      <c r="C19" s="43" t="s">
        <v>117</v>
      </c>
      <c r="D19" s="44">
        <v>77.650000000000006</v>
      </c>
      <c r="E19" s="43" t="s">
        <v>106</v>
      </c>
      <c r="F19" s="43" t="s">
        <v>104</v>
      </c>
      <c r="G19" s="95">
        <v>39013</v>
      </c>
      <c r="H19" s="96"/>
      <c r="I19" s="97" t="s">
        <v>109</v>
      </c>
      <c r="J19" s="97" t="s">
        <v>54</v>
      </c>
      <c r="K19" s="48">
        <v>90</v>
      </c>
      <c r="L19" s="48">
        <v>-94</v>
      </c>
      <c r="M19" s="48">
        <v>94</v>
      </c>
      <c r="N19" s="48">
        <v>110</v>
      </c>
      <c r="O19" s="48">
        <v>116</v>
      </c>
      <c r="P19" s="48">
        <v>120</v>
      </c>
      <c r="Q19" s="48">
        <f t="shared" si="26"/>
        <v>94</v>
      </c>
      <c r="R19" s="46">
        <f t="shared" si="27"/>
        <v>120</v>
      </c>
      <c r="S19" s="46">
        <f t="shared" si="2"/>
        <v>214</v>
      </c>
      <c r="T19" s="49">
        <f t="shared" si="3"/>
        <v>278.10178440373011</v>
      </c>
      <c r="U19" s="98" t="str">
        <f t="shared" si="4"/>
        <v/>
      </c>
      <c r="V19" s="50">
        <v>8.5399999999999991</v>
      </c>
      <c r="W19" s="50">
        <v>13.21</v>
      </c>
      <c r="X19" s="50">
        <v>6.39</v>
      </c>
      <c r="Y19" s="49"/>
      <c r="Z19" s="99"/>
      <c r="AA19" s="49"/>
      <c r="AB19" s="99"/>
      <c r="AC19" s="57">
        <f>U5</f>
        <v>45451</v>
      </c>
      <c r="AD19" s="53" t="str">
        <f>IF(ISNUMBER(FIND("M",E19)),"m",IF(ISNUMBER(FIND("K",E19)),"k"))</f>
        <v>m</v>
      </c>
      <c r="AE19" s="54">
        <f>IF(OR(G19="",AC19=""),0,(YEAR(AC19)-YEAR(G19)))</f>
        <v>18</v>
      </c>
      <c r="AF19" s="55">
        <f>IF(AE19&gt;34,1,0)</f>
        <v>0</v>
      </c>
      <c r="AG19" s="41" t="b">
        <f>IF(AF19=1,LOOKUP(AE19,'Meltzer-Faber'!A3:A63,'Meltzer-Faber'!B3:B63))</f>
        <v>0</v>
      </c>
      <c r="AH19" s="56" t="b">
        <f>IF(AF19=1,LOOKUP(AE19,'Meltzer-Faber'!A3:A63,'Meltzer-Faber'!C3:C63))</f>
        <v>0</v>
      </c>
      <c r="AI19" s="56" t="b">
        <f>IF(AD19="m",AG19,IF(AD19="k",AH19,""))</f>
        <v>0</v>
      </c>
      <c r="AJ19" s="41">
        <f>IF(D19="","",IF(D19&gt;193.609,1,IF(D19&lt;32,10^(0.722762521*LOG10(32/193.609)^2),10^(0.722762521*LOG10(D19/193.609)^2))))</f>
        <v>1.2995410486155612</v>
      </c>
    </row>
    <row r="20" spans="1:36" ht="19.5" customHeight="1" x14ac:dyDescent="0.3">
      <c r="A20" s="41"/>
      <c r="B20" s="42"/>
      <c r="C20" s="43"/>
      <c r="D20" s="44"/>
      <c r="E20" s="44"/>
      <c r="F20" s="51"/>
      <c r="G20" s="45"/>
      <c r="H20" s="46"/>
      <c r="I20" s="47"/>
      <c r="J20" s="47"/>
      <c r="K20" s="121"/>
      <c r="L20" s="122"/>
      <c r="M20" s="123"/>
      <c r="N20" s="124"/>
      <c r="O20" s="125"/>
      <c r="P20" s="126"/>
      <c r="Q20" s="99" t="str">
        <f t="shared" si="26"/>
        <v/>
      </c>
      <c r="R20" s="99" t="str">
        <f t="shared" si="27"/>
        <v/>
      </c>
      <c r="S20" s="127">
        <f>IF(T19="","",T19*1.2)</f>
        <v>333.72214128447609</v>
      </c>
      <c r="T20" s="128"/>
      <c r="U20" s="99"/>
      <c r="V20" s="99">
        <f t="shared" ref="V20" si="33">IF(V19&gt;0,V19*20,"")</f>
        <v>170.79999999999998</v>
      </c>
      <c r="W20" s="99">
        <f t="shared" ref="W20:W24" si="34">IF(W19="","",(W19*10)*AJ19)</f>
        <v>171.66937252211565</v>
      </c>
      <c r="X20" s="98">
        <f t="shared" ref="X20" si="35">IF(ROUNDUP(X19,1)&gt;0,IF((80+(8-ROUNDUP(X19,1))*40)&lt;0,0,80+(8-ROUNDUP(X19,1))*40),"")</f>
        <v>144.00000000000003</v>
      </c>
      <c r="Y20" s="100">
        <f t="shared" ref="Y20" si="36">IF(SUM(V20,W20,X20)&gt;0,SUM(V20,W20,X20),"")</f>
        <v>486.46937252211569</v>
      </c>
      <c r="Z20" s="101">
        <f t="shared" ref="Z20" si="37">IF(OR(S20="",V20="",W20="",X20=""),"",SUM(S20,V20,W20,X20))</f>
        <v>820.19151380659173</v>
      </c>
      <c r="AA20" s="106">
        <v>2</v>
      </c>
      <c r="AB20" s="101"/>
      <c r="AC20" s="57"/>
      <c r="AD20" s="2"/>
      <c r="AE20" s="54"/>
      <c r="AF20" s="55"/>
      <c r="AG20" s="41"/>
      <c r="AH20" s="56"/>
      <c r="AI20" s="56"/>
      <c r="AJ20" s="41"/>
    </row>
    <row r="21" spans="1:36" ht="19.5" customHeight="1" x14ac:dyDescent="0.3">
      <c r="A21" s="41"/>
      <c r="B21" s="42">
        <v>2001001</v>
      </c>
      <c r="C21" s="43" t="s">
        <v>116</v>
      </c>
      <c r="D21" s="44">
        <v>81.75</v>
      </c>
      <c r="E21" s="43" t="s">
        <v>93</v>
      </c>
      <c r="F21" s="43" t="s">
        <v>76</v>
      </c>
      <c r="G21" s="95">
        <v>37160</v>
      </c>
      <c r="H21" s="96"/>
      <c r="I21" s="97" t="s">
        <v>110</v>
      </c>
      <c r="J21" s="97" t="s">
        <v>65</v>
      </c>
      <c r="K21" s="48">
        <v>100</v>
      </c>
      <c r="L21" s="48">
        <v>105</v>
      </c>
      <c r="M21" s="48">
        <v>110</v>
      </c>
      <c r="N21" s="48">
        <v>135</v>
      </c>
      <c r="O21" s="48">
        <v>140</v>
      </c>
      <c r="P21" s="48">
        <v>145</v>
      </c>
      <c r="Q21" s="48">
        <f t="shared" si="26"/>
        <v>110</v>
      </c>
      <c r="R21" s="46">
        <f t="shared" si="27"/>
        <v>145</v>
      </c>
      <c r="S21" s="46">
        <f t="shared" si="2"/>
        <v>255</v>
      </c>
      <c r="T21" s="49">
        <f t="shared" si="3"/>
        <v>322.01353388304591</v>
      </c>
      <c r="U21" s="98" t="str">
        <f t="shared" si="4"/>
        <v/>
      </c>
      <c r="V21" s="50">
        <v>8.43</v>
      </c>
      <c r="W21" s="50">
        <v>12.94</v>
      </c>
      <c r="X21" s="50">
        <v>6.32</v>
      </c>
      <c r="Y21" s="49"/>
      <c r="Z21" s="99"/>
      <c r="AA21" s="49"/>
      <c r="AB21" s="99"/>
      <c r="AC21" s="57">
        <f>U5</f>
        <v>45451</v>
      </c>
      <c r="AD21" s="53" t="str">
        <f>IF(ISNUMBER(FIND("M",E21)),"m",IF(ISNUMBER(FIND("K",E21)),"k"))</f>
        <v>m</v>
      </c>
      <c r="AE21" s="54">
        <f>IF(OR(G21="",AC21=""),0,(YEAR(AC21)-YEAR(G21)))</f>
        <v>23</v>
      </c>
      <c r="AF21" s="55">
        <f>IF(AE21&gt;34,1,0)</f>
        <v>0</v>
      </c>
      <c r="AG21" s="41" t="b">
        <f>IF(AF21=1,LOOKUP(AE21,'Meltzer-Faber'!A3:A63,'Meltzer-Faber'!B3:B63))</f>
        <v>0</v>
      </c>
      <c r="AH21" s="56" t="b">
        <f>IF(AF21=1,LOOKUP(AE21,'Meltzer-Faber'!A3:A63,'Meltzer-Faber'!C3:C63))</f>
        <v>0</v>
      </c>
      <c r="AI21" s="56" t="b">
        <f>IF(AD21="m",AG21,IF(AD21="k",AH21,""))</f>
        <v>0</v>
      </c>
      <c r="AJ21" s="41">
        <f>IF(D21="","",IF(D21&gt;193.609,1,IF(D21&lt;32,10^(0.722762521*LOG10(32/193.609)^2),10^(0.722762521*LOG10(D21/193.609)^2))))</f>
        <v>1.262798172090376</v>
      </c>
    </row>
    <row r="22" spans="1:36" ht="19.5" customHeight="1" x14ac:dyDescent="0.3">
      <c r="A22" s="41"/>
      <c r="B22" s="42"/>
      <c r="C22" s="43"/>
      <c r="D22" s="44"/>
      <c r="E22" s="44"/>
      <c r="F22" s="51"/>
      <c r="G22" s="45"/>
      <c r="H22" s="46"/>
      <c r="I22" s="47"/>
      <c r="J22" s="47"/>
      <c r="K22" s="121"/>
      <c r="L22" s="122"/>
      <c r="M22" s="123"/>
      <c r="N22" s="124"/>
      <c r="O22" s="125"/>
      <c r="P22" s="126"/>
      <c r="Q22" s="99" t="str">
        <f t="shared" si="26"/>
        <v/>
      </c>
      <c r="R22" s="99" t="str">
        <f t="shared" si="27"/>
        <v/>
      </c>
      <c r="S22" s="127">
        <f>IF(T21="","",T21*1.2)</f>
        <v>386.4162406596551</v>
      </c>
      <c r="T22" s="128"/>
      <c r="U22" s="99"/>
      <c r="V22" s="99">
        <f>IF(V21&gt;0,V21*20,"")</f>
        <v>168.6</v>
      </c>
      <c r="W22" s="99">
        <f t="shared" si="34"/>
        <v>163.40608346849467</v>
      </c>
      <c r="X22" s="98">
        <f t="shared" ref="X22:X24" si="38">IF(ROUNDUP(X21,1)&gt;0,IF((80+(8-ROUNDUP(X21,1))*40)&lt;0,0,80+(8-ROUNDUP(X21,1))*40),"")</f>
        <v>144.00000000000003</v>
      </c>
      <c r="Y22" s="100">
        <f>IF(SUM(V22,W22,X22)&gt;0,SUM(V22,W22,X22),"")</f>
        <v>476.00608346849469</v>
      </c>
      <c r="Z22" s="101">
        <f>IF(OR(S22="",V22="",W22="",X22=""),"",SUM(S22,V22,W22,X22))</f>
        <v>862.42232412814974</v>
      </c>
      <c r="AA22" s="106">
        <v>1</v>
      </c>
      <c r="AB22" s="101"/>
      <c r="AC22" s="57"/>
      <c r="AD22" s="2"/>
      <c r="AE22" s="54"/>
      <c r="AF22" s="55"/>
      <c r="AG22" s="41"/>
      <c r="AH22" s="56"/>
      <c r="AI22" s="56"/>
      <c r="AJ22" s="41"/>
    </row>
    <row r="23" spans="1:36" ht="19.5" customHeight="1" x14ac:dyDescent="0.3">
      <c r="A23" s="41"/>
      <c r="B23" s="42">
        <v>2001002</v>
      </c>
      <c r="C23" s="43" t="s">
        <v>125</v>
      </c>
      <c r="D23" s="44">
        <v>98.37</v>
      </c>
      <c r="E23" s="43" t="s">
        <v>93</v>
      </c>
      <c r="F23" s="43" t="s">
        <v>76</v>
      </c>
      <c r="G23" s="95">
        <v>37217</v>
      </c>
      <c r="H23" s="96"/>
      <c r="I23" s="97" t="s">
        <v>111</v>
      </c>
      <c r="J23" s="97" t="s">
        <v>65</v>
      </c>
      <c r="K23" s="48">
        <v>110</v>
      </c>
      <c r="L23" s="48">
        <v>-115</v>
      </c>
      <c r="M23" s="48">
        <v>115</v>
      </c>
      <c r="N23" s="48">
        <v>140</v>
      </c>
      <c r="O23" s="48">
        <v>145</v>
      </c>
      <c r="P23" s="48">
        <v>-150</v>
      </c>
      <c r="Q23" s="48">
        <f t="shared" si="26"/>
        <v>115</v>
      </c>
      <c r="R23" s="46">
        <f t="shared" si="27"/>
        <v>145</v>
      </c>
      <c r="S23" s="46">
        <f t="shared" si="2"/>
        <v>260</v>
      </c>
      <c r="T23" s="49">
        <f t="shared" si="3"/>
        <v>300.2429171664304</v>
      </c>
      <c r="U23" s="98" t="str">
        <f t="shared" si="4"/>
        <v/>
      </c>
      <c r="V23" s="50">
        <v>7.92</v>
      </c>
      <c r="W23" s="50">
        <v>12.79</v>
      </c>
      <c r="X23" s="50">
        <v>6.67</v>
      </c>
      <c r="Y23" s="49"/>
      <c r="Z23" s="99"/>
      <c r="AA23" s="49"/>
      <c r="AB23" s="99"/>
      <c r="AC23" s="57">
        <f>U5</f>
        <v>45451</v>
      </c>
      <c r="AD23" s="53" t="str">
        <f>IF(ISNUMBER(FIND("M",E23)),"m",IF(ISNUMBER(FIND("K",E23)),"k"))</f>
        <v>m</v>
      </c>
      <c r="AE23" s="59">
        <f>IF(OR(G23="",AC23=""),0,(YEAR(AC23)-YEAR(G23)))</f>
        <v>23</v>
      </c>
      <c r="AF23" s="55">
        <f>IF(AE23&gt;34,1,0)</f>
        <v>0</v>
      </c>
      <c r="AG23" s="41" t="b">
        <f>IF(AF23=1,LOOKUP(AE23,'Meltzer-Faber'!A3:A63,'Meltzer-Faber'!B3:B63))</f>
        <v>0</v>
      </c>
      <c r="AH23" s="56" t="b">
        <f>IF(AF23=1,LOOKUP(AE23,'Meltzer-Faber'!A3:A63,'Meltzer-Faber'!C3:C63))</f>
        <v>0</v>
      </c>
      <c r="AI23" s="56" t="b">
        <f>IF(AD23="m",AG23,IF(AD23="k",AH23,""))</f>
        <v>0</v>
      </c>
      <c r="AJ23" s="41">
        <f>IF(D23="","",IF(D23&gt;193.609,1,IF(D23&lt;32,10^(0.722762521*LOG10(32/193.609)^2),10^(0.722762521*LOG10(D23/193.609)^2))))</f>
        <v>1.1547804506401169</v>
      </c>
    </row>
    <row r="24" spans="1:36" ht="19.5" customHeight="1" x14ac:dyDescent="0.3">
      <c r="A24" s="41"/>
      <c r="B24" s="42"/>
      <c r="C24" s="43"/>
      <c r="D24" s="44"/>
      <c r="E24" s="44"/>
      <c r="F24" s="51"/>
      <c r="G24" s="45"/>
      <c r="H24" s="46"/>
      <c r="I24" s="47"/>
      <c r="J24" s="47"/>
      <c r="K24" s="121"/>
      <c r="L24" s="122"/>
      <c r="M24" s="123"/>
      <c r="N24" s="124"/>
      <c r="O24" s="125"/>
      <c r="P24" s="126"/>
      <c r="Q24" s="99" t="str">
        <f t="shared" ref="Q24" si="39">IF(MAX(K24:M24)&gt;0,IF(MAX(K24:M24)&lt;0,0,TRUNC(MAX(K24:M24)/1)*1),"")</f>
        <v/>
      </c>
      <c r="R24" s="99" t="str">
        <f t="shared" ref="R24" si="40">IF(MAX(N24:P24)&gt;0,IF(MAX(N24:P24)&lt;0,0,TRUNC(MAX(N24:P24)/1)*1),"")</f>
        <v/>
      </c>
      <c r="S24" s="127">
        <f>IF(T23="","",T23*1.2)</f>
        <v>360.29150059971647</v>
      </c>
      <c r="T24" s="128"/>
      <c r="U24" s="99"/>
      <c r="V24" s="99">
        <f t="shared" ref="V24" si="41">IF(V23&gt;0,V23*20,"")</f>
        <v>158.4</v>
      </c>
      <c r="W24" s="99">
        <f t="shared" si="34"/>
        <v>147.69641963687096</v>
      </c>
      <c r="X24" s="98">
        <f t="shared" si="38"/>
        <v>132.00000000000003</v>
      </c>
      <c r="Y24" s="100">
        <f t="shared" ref="Y24" si="42">IF(SUM(V24,W24,X24)&gt;0,SUM(V24,W24,X24),"")</f>
        <v>438.09641963687102</v>
      </c>
      <c r="Z24" s="101">
        <f t="shared" ref="Z24" si="43">IF(OR(S24="",V24="",W24="",X24=""),"",SUM(S24,V24,W24,X24))</f>
        <v>798.38792023658743</v>
      </c>
      <c r="AA24" s="106">
        <v>2</v>
      </c>
      <c r="AB24" s="101"/>
      <c r="AC24" s="57"/>
      <c r="AD24" s="2"/>
      <c r="AE24" s="54"/>
      <c r="AF24" s="55"/>
      <c r="AG24" s="41"/>
      <c r="AH24" s="56"/>
      <c r="AI24" s="56"/>
      <c r="AJ24" s="41"/>
    </row>
    <row r="25" spans="1:36" ht="19.5" customHeight="1" x14ac:dyDescent="0.3">
      <c r="A25" s="41"/>
      <c r="B25" s="42"/>
      <c r="C25" s="43"/>
      <c r="D25" s="44"/>
      <c r="E25" s="43"/>
      <c r="F25" s="43"/>
      <c r="G25" s="95"/>
      <c r="H25" s="96"/>
      <c r="I25" s="97"/>
      <c r="J25" s="97"/>
      <c r="K25" s="48"/>
      <c r="L25" s="48"/>
      <c r="M25" s="48"/>
      <c r="N25" s="48"/>
      <c r="O25" s="48"/>
      <c r="P25" s="48"/>
      <c r="Q25" s="48"/>
      <c r="R25" s="46"/>
      <c r="S25" s="46"/>
      <c r="T25" s="49"/>
      <c r="U25" s="98" t="str">
        <f t="shared" si="4"/>
        <v/>
      </c>
      <c r="V25" s="50"/>
      <c r="W25" s="50"/>
      <c r="X25" s="50"/>
      <c r="Y25" s="49"/>
      <c r="Z25" s="99"/>
      <c r="AA25" s="49"/>
      <c r="AB25" s="99"/>
      <c r="AC25" s="57">
        <f>U5</f>
        <v>45451</v>
      </c>
      <c r="AD25" s="53" t="b">
        <f>IF(ISNUMBER(FIND("M",E25)),"m",IF(ISNUMBER(FIND("K",E25)),"k"))</f>
        <v>0</v>
      </c>
      <c r="AE25" s="59">
        <f>IF(OR(G25="",AC25=""),0,(YEAR(AC25)-YEAR(G25)))</f>
        <v>0</v>
      </c>
      <c r="AF25" s="55">
        <f>IF(AE25&gt;34,1,0)</f>
        <v>0</v>
      </c>
      <c r="AG25" s="41" t="b">
        <f>IF(AF25=1,LOOKUP(AE25,'Meltzer-Faber'!A5:A65,'Meltzer-Faber'!B5:B65))</f>
        <v>0</v>
      </c>
      <c r="AH25" s="56" t="b">
        <f>IF(AF25=1,LOOKUP(AE25,'Meltzer-Faber'!A5:A65,'Meltzer-Faber'!C5:C65))</f>
        <v>0</v>
      </c>
      <c r="AI25" s="56" t="str">
        <f>IF(AD25="m",AG25,IF(AD25="k",AH25,""))</f>
        <v/>
      </c>
      <c r="AJ25" s="41" t="str">
        <f>IF(D25="","",IF(D25&gt;193.609,1,IF(D25&lt;32,10^(0.722762521*LOG10(32/193.609)^2),10^(0.722762521*LOG10(D25/193.609)^2))))</f>
        <v/>
      </c>
    </row>
    <row r="26" spans="1:36" ht="19.5" customHeight="1" x14ac:dyDescent="0.3">
      <c r="A26" s="41"/>
      <c r="B26" s="42"/>
      <c r="C26" s="43"/>
      <c r="D26" s="44"/>
      <c r="E26" s="44"/>
      <c r="F26" s="51"/>
      <c r="G26" s="45"/>
      <c r="H26" s="46"/>
      <c r="I26" s="47"/>
      <c r="J26" s="47"/>
      <c r="K26" s="121"/>
      <c r="L26" s="122"/>
      <c r="M26" s="123"/>
      <c r="N26" s="124"/>
      <c r="O26" s="125"/>
      <c r="P26" s="126"/>
      <c r="Q26" s="99" t="str">
        <f t="shared" ref="Q26:Q27" si="44">IF(MAX(K26:M26)&gt;0,IF(MAX(K26:M26)&lt;0,0,TRUNC(MAX(K26:M26)/1)*1),"")</f>
        <v/>
      </c>
      <c r="R26" s="99" t="str">
        <f t="shared" ref="R26:R27" si="45">IF(MAX(N26:P26)&gt;0,IF(MAX(N26:P26)&lt;0,0,TRUNC(MAX(N26:P26)/1)*1),"")</f>
        <v/>
      </c>
      <c r="S26" s="127"/>
      <c r="T26" s="128"/>
      <c r="U26" s="99"/>
      <c r="V26" s="99"/>
      <c r="W26" s="99"/>
      <c r="X26" s="98"/>
      <c r="Y26" s="100"/>
      <c r="Z26" s="101"/>
      <c r="AA26" s="106"/>
      <c r="AB26" s="101"/>
      <c r="AC26" s="57"/>
      <c r="AD26" s="2"/>
      <c r="AE26" s="54"/>
      <c r="AF26" s="55"/>
      <c r="AG26" s="41"/>
      <c r="AH26" s="56"/>
      <c r="AI26" s="56"/>
      <c r="AJ26" s="41"/>
    </row>
    <row r="27" spans="1:36" ht="19.5" customHeight="1" x14ac:dyDescent="0.3">
      <c r="A27" s="41"/>
      <c r="B27" s="42"/>
      <c r="C27" s="43"/>
      <c r="D27" s="44"/>
      <c r="E27" s="43"/>
      <c r="F27" s="43"/>
      <c r="G27" s="95"/>
      <c r="H27" s="96"/>
      <c r="I27" s="97"/>
      <c r="J27" s="97"/>
      <c r="K27" s="48"/>
      <c r="L27" s="48"/>
      <c r="M27" s="48"/>
      <c r="N27" s="48"/>
      <c r="O27" s="48"/>
      <c r="P27" s="48"/>
      <c r="Q27" s="48" t="str">
        <f t="shared" si="44"/>
        <v/>
      </c>
      <c r="R27" s="46" t="str">
        <f t="shared" si="45"/>
        <v/>
      </c>
      <c r="S27" s="46"/>
      <c r="T27" s="49"/>
      <c r="U27" s="98" t="str">
        <f t="shared" si="4"/>
        <v/>
      </c>
      <c r="V27" s="50"/>
      <c r="W27" s="50"/>
      <c r="X27" s="50"/>
      <c r="Y27" s="49"/>
      <c r="Z27" s="99"/>
      <c r="AA27" s="49"/>
      <c r="AB27" s="99"/>
      <c r="AC27" s="57">
        <f>U5</f>
        <v>45451</v>
      </c>
      <c r="AD27" s="53" t="b">
        <f>IF(ISNUMBER(FIND("M",E27)),"m",IF(ISNUMBER(FIND("K",E27)),"k"))</f>
        <v>0</v>
      </c>
      <c r="AE27" s="59">
        <f>IF(OR(G27="",AC27=""),0,(YEAR(AC27)-YEAR(G27)))</f>
        <v>0</v>
      </c>
      <c r="AF27" s="55">
        <f>IF(AE27&gt;34,1,0)</f>
        <v>0</v>
      </c>
      <c r="AG27" s="41" t="b">
        <f>IF(AF27=1,LOOKUP(AE27,'Meltzer-Faber'!A7:A67,'Meltzer-Faber'!B7:B67))</f>
        <v>0</v>
      </c>
      <c r="AH27" s="56" t="b">
        <f>IF(AF27=1,LOOKUP(AE27,'Meltzer-Faber'!A7:A67,'Meltzer-Faber'!C7:C67))</f>
        <v>0</v>
      </c>
      <c r="AI27" s="56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3">
      <c r="A28" s="41"/>
      <c r="B28" s="42"/>
      <c r="C28" s="43"/>
      <c r="D28" s="44"/>
      <c r="E28" s="44"/>
      <c r="F28" s="51"/>
      <c r="G28" s="45"/>
      <c r="H28" s="46"/>
      <c r="I28" s="47"/>
      <c r="J28" s="47"/>
      <c r="K28" s="121"/>
      <c r="L28" s="122"/>
      <c r="M28" s="123"/>
      <c r="N28" s="124"/>
      <c r="O28" s="125"/>
      <c r="P28" s="126"/>
      <c r="Q28" s="99"/>
      <c r="R28" s="99"/>
      <c r="S28" s="127"/>
      <c r="T28" s="128"/>
      <c r="U28" s="99"/>
      <c r="V28" s="99"/>
      <c r="W28" s="99"/>
      <c r="X28" s="98"/>
      <c r="Y28" s="100"/>
      <c r="Z28" s="101"/>
      <c r="AA28" s="106"/>
      <c r="AB28" s="101"/>
      <c r="AC28" s="57"/>
      <c r="AD28" s="2"/>
      <c r="AE28" s="54"/>
      <c r="AF28" s="55"/>
      <c r="AG28" s="41"/>
      <c r="AH28" s="56"/>
      <c r="AI28" s="56"/>
      <c r="AJ28" s="41"/>
    </row>
    <row r="29" spans="1:36" ht="19.5" customHeight="1" x14ac:dyDescent="0.3">
      <c r="A29" s="41"/>
      <c r="B29" s="42"/>
      <c r="C29" s="43"/>
      <c r="D29" s="44"/>
      <c r="E29" s="43"/>
      <c r="F29" s="43"/>
      <c r="G29" s="95"/>
      <c r="H29" s="96"/>
      <c r="I29" s="97"/>
      <c r="J29" s="97"/>
      <c r="K29" s="48"/>
      <c r="L29" s="48"/>
      <c r="M29" s="48"/>
      <c r="N29" s="48"/>
      <c r="O29" s="48"/>
      <c r="P29" s="48"/>
      <c r="Q29" s="48" t="str">
        <f t="shared" ref="Q29" si="46">IF(MAX(K29:M29)&gt;0,IF(MAX(K29:M29)&lt;0,0,TRUNC(MAX(K29:M29)/1)*1),"")</f>
        <v/>
      </c>
      <c r="R29" s="46" t="str">
        <f t="shared" ref="R29" si="47">IF(MAX(N29:P29)&gt;0,IF(MAX(N29:P29)&lt;0,0,TRUNC(MAX(N29:P29)/1)*1),"")</f>
        <v/>
      </c>
      <c r="S29" s="46"/>
      <c r="T29" s="49"/>
      <c r="U29" s="98" t="str">
        <f t="shared" si="4"/>
        <v/>
      </c>
      <c r="V29" s="50"/>
      <c r="W29" s="50"/>
      <c r="X29" s="50"/>
      <c r="Y29" s="49"/>
      <c r="Z29" s="99"/>
      <c r="AA29" s="49"/>
      <c r="AB29" s="99"/>
      <c r="AC29" s="57">
        <f>U5</f>
        <v>45451</v>
      </c>
      <c r="AD29" s="53" t="b">
        <f>IF(ISNUMBER(FIND("M",E29)),"m",IF(ISNUMBER(FIND("K",E29)),"k"))</f>
        <v>0</v>
      </c>
      <c r="AE29" s="59">
        <f>IF(OR(G29="",AC29=""),0,(YEAR(AC29)-YEAR(G29)))</f>
        <v>0</v>
      </c>
      <c r="AF29" s="55">
        <f>IF(AE29&gt;34,1,0)</f>
        <v>0</v>
      </c>
      <c r="AG29" s="41" t="b">
        <f>IF(AF29=1,LOOKUP(AE29,'Meltzer-Faber'!A9:A69,'Meltzer-Faber'!B9:B69))</f>
        <v>0</v>
      </c>
      <c r="AH29" s="56" t="b">
        <f>IF(AF29=1,LOOKUP(AE29,'Meltzer-Faber'!A9:A69,'Meltzer-Faber'!C9:C69))</f>
        <v>0</v>
      </c>
      <c r="AI29" s="56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3">
      <c r="A30" s="41"/>
      <c r="B30" s="42"/>
      <c r="C30" s="43"/>
      <c r="D30" s="44"/>
      <c r="E30" s="44"/>
      <c r="F30" s="51"/>
      <c r="G30" s="45"/>
      <c r="H30" s="46"/>
      <c r="I30" s="47"/>
      <c r="J30" s="47"/>
      <c r="K30" s="121"/>
      <c r="L30" s="122"/>
      <c r="M30" s="123"/>
      <c r="N30" s="124"/>
      <c r="O30" s="125"/>
      <c r="P30" s="126"/>
      <c r="Q30" s="99"/>
      <c r="R30" s="99"/>
      <c r="S30" s="127"/>
      <c r="T30" s="128"/>
      <c r="U30" s="99"/>
      <c r="V30" s="99"/>
      <c r="W30" s="99"/>
      <c r="X30" s="98"/>
      <c r="Y30" s="100"/>
      <c r="Z30" s="101"/>
      <c r="AA30" s="106"/>
      <c r="AB30" s="101"/>
      <c r="AC30" s="57"/>
      <c r="AD30" s="2"/>
      <c r="AE30" s="54"/>
      <c r="AF30" s="55"/>
      <c r="AG30" s="41"/>
      <c r="AH30" s="56"/>
      <c r="AI30" s="56"/>
      <c r="AJ30" s="41"/>
    </row>
    <row r="31" spans="1:36" ht="19.5" customHeight="1" x14ac:dyDescent="0.3">
      <c r="A31" s="41"/>
      <c r="B31" s="42"/>
      <c r="C31" s="43"/>
      <c r="D31" s="44"/>
      <c r="E31" s="43"/>
      <c r="F31" s="43"/>
      <c r="G31" s="95"/>
      <c r="H31" s="96"/>
      <c r="I31" s="97"/>
      <c r="J31" s="97"/>
      <c r="K31" s="48"/>
      <c r="L31" s="48"/>
      <c r="M31" s="48"/>
      <c r="N31" s="48"/>
      <c r="O31" s="48"/>
      <c r="P31" s="48"/>
      <c r="Q31" s="48" t="str">
        <f t="shared" ref="Q31" si="48">IF(MAX(K31:M31)&gt;0,IF(MAX(K31:M31)&lt;0,0,TRUNC(MAX(K31:M31)/1)*1),"")</f>
        <v/>
      </c>
      <c r="R31" s="46" t="str">
        <f t="shared" ref="R31" si="49">IF(MAX(N31:P31)&gt;0,IF(MAX(N31:P31)&lt;0,0,TRUNC(MAX(N31:P31)/1)*1),"")</f>
        <v/>
      </c>
      <c r="S31" s="46"/>
      <c r="T31" s="49"/>
      <c r="U31" s="98" t="str">
        <f t="shared" si="4"/>
        <v/>
      </c>
      <c r="V31" s="50"/>
      <c r="W31" s="50"/>
      <c r="X31" s="50"/>
      <c r="Y31" s="49"/>
      <c r="Z31" s="99"/>
      <c r="AA31" s="49"/>
      <c r="AB31" s="99"/>
      <c r="AC31" s="57">
        <f>U5</f>
        <v>45451</v>
      </c>
      <c r="AD31" s="53" t="b">
        <f>IF(ISNUMBER(FIND("M",E31)),"m",IF(ISNUMBER(FIND("K",E31)),"k"))</f>
        <v>0</v>
      </c>
      <c r="AE31" s="59">
        <f>IF(OR(G31="",AC31=""),0,(YEAR(AC31)-YEAR(G31)))</f>
        <v>0</v>
      </c>
      <c r="AF31" s="55">
        <f>IF(AE31&gt;34,1,0)</f>
        <v>0</v>
      </c>
      <c r="AG31" s="41" t="b">
        <f>IF(AF31=1,LOOKUP(AE31,'Meltzer-Faber'!A11:A71,'Meltzer-Faber'!B11:B71))</f>
        <v>0</v>
      </c>
      <c r="AH31" s="56" t="b">
        <f>IF(AF31=1,LOOKUP(AE31,'Meltzer-Faber'!A11:A71,'Meltzer-Faber'!C11:C71))</f>
        <v>0</v>
      </c>
      <c r="AI31" s="56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3">
      <c r="A32" s="41"/>
      <c r="B32" s="42"/>
      <c r="C32" s="43"/>
      <c r="D32" s="44"/>
      <c r="E32" s="44"/>
      <c r="F32" s="51"/>
      <c r="G32" s="45"/>
      <c r="H32" s="46"/>
      <c r="I32" s="47"/>
      <c r="J32" s="47"/>
      <c r="K32" s="121"/>
      <c r="L32" s="122"/>
      <c r="M32" s="123"/>
      <c r="N32" s="124"/>
      <c r="O32" s="125"/>
      <c r="P32" s="126"/>
      <c r="Q32" s="99"/>
      <c r="R32" s="99"/>
      <c r="S32" s="127"/>
      <c r="T32" s="128"/>
      <c r="U32" s="99"/>
      <c r="V32" s="99"/>
      <c r="W32" s="99"/>
      <c r="X32" s="98"/>
      <c r="Y32" s="100"/>
      <c r="Z32" s="101"/>
      <c r="AA32" s="106"/>
      <c r="AB32" s="101"/>
      <c r="AC32" s="57"/>
      <c r="AD32" s="2"/>
      <c r="AE32" s="54"/>
      <c r="AF32" s="55"/>
      <c r="AG32" s="41"/>
      <c r="AH32" s="56"/>
      <c r="AI32" s="56"/>
      <c r="AJ32" s="41"/>
    </row>
    <row r="33" spans="1:36" ht="18.75" customHeight="1" x14ac:dyDescent="0.3">
      <c r="A33" s="60"/>
      <c r="B33" s="60"/>
      <c r="C33" s="60"/>
      <c r="D33" s="61"/>
      <c r="E33" s="62"/>
      <c r="F33" s="62"/>
      <c r="G33" s="62"/>
      <c r="H33" s="63"/>
      <c r="I33" s="60"/>
      <c r="J33" s="60"/>
      <c r="K33" s="64"/>
      <c r="L33" s="65"/>
      <c r="M33" s="64"/>
      <c r="N33" s="64" t="s">
        <v>45</v>
      </c>
      <c r="O33" s="64"/>
      <c r="P33" s="64"/>
      <c r="Q33" s="62"/>
      <c r="R33" s="62"/>
      <c r="S33" s="62"/>
      <c r="T33" s="66"/>
      <c r="U33" s="66"/>
      <c r="V33" s="66"/>
      <c r="W33" s="66"/>
      <c r="X33" s="66"/>
      <c r="Y33" s="66"/>
      <c r="Z33" s="66"/>
      <c r="AA33" s="66"/>
      <c r="AB33" s="66"/>
      <c r="AC33" s="2"/>
      <c r="AD33" s="67"/>
      <c r="AE33" s="68">
        <f>(YEAR(AC33)-YEAR(G33))</f>
        <v>0</v>
      </c>
      <c r="AF33" s="55">
        <f>IF(AE35&gt;34,1,0)</f>
        <v>0</v>
      </c>
      <c r="AG33" s="60"/>
      <c r="AH33" s="63"/>
      <c r="AI33" s="63"/>
      <c r="AJ33" s="60"/>
    </row>
    <row r="34" spans="1:36" ht="21" customHeight="1" x14ac:dyDescent="0.3">
      <c r="A34" s="60"/>
      <c r="B34" s="60"/>
      <c r="C34" s="60"/>
      <c r="D34" s="61"/>
      <c r="E34" s="62"/>
      <c r="F34" s="62"/>
      <c r="G34" s="62"/>
      <c r="H34" s="63"/>
      <c r="I34" s="60"/>
      <c r="J34" s="60"/>
      <c r="K34" s="64"/>
      <c r="L34" s="65"/>
      <c r="M34" s="64"/>
      <c r="N34" s="64"/>
      <c r="O34" s="64"/>
      <c r="P34" s="64"/>
      <c r="Q34" s="62"/>
      <c r="R34" s="62"/>
      <c r="S34" s="62"/>
      <c r="T34" s="66"/>
      <c r="U34" s="66"/>
      <c r="V34" s="66"/>
      <c r="W34" s="66"/>
      <c r="X34" s="66"/>
      <c r="Y34" s="66"/>
      <c r="Z34" s="66"/>
      <c r="AA34" s="66"/>
      <c r="AB34" s="66"/>
      <c r="AC34" s="2"/>
      <c r="AD34" s="67"/>
      <c r="AE34" s="68"/>
      <c r="AF34" s="55"/>
      <c r="AG34" s="60"/>
      <c r="AH34" s="63"/>
      <c r="AI34" s="63"/>
      <c r="AJ34" s="60"/>
    </row>
    <row r="35" spans="1:36" ht="22.5" customHeight="1" x14ac:dyDescent="0.3">
      <c r="A35" s="4"/>
      <c r="B35" s="152" t="s">
        <v>46</v>
      </c>
      <c r="C35" s="153"/>
      <c r="D35" s="69" t="s">
        <v>11</v>
      </c>
      <c r="E35" s="152" t="s">
        <v>18</v>
      </c>
      <c r="F35" s="134"/>
      <c r="G35" s="134"/>
      <c r="H35" s="153"/>
      <c r="I35" s="70" t="s">
        <v>47</v>
      </c>
      <c r="J35" s="71"/>
      <c r="K35" s="152" t="s">
        <v>46</v>
      </c>
      <c r="L35" s="134"/>
      <c r="M35" s="153"/>
      <c r="N35" s="72" t="s">
        <v>11</v>
      </c>
      <c r="O35" s="162" t="s">
        <v>18</v>
      </c>
      <c r="P35" s="134"/>
      <c r="Q35" s="134"/>
      <c r="R35" s="153"/>
      <c r="S35" s="162" t="s">
        <v>47</v>
      </c>
      <c r="T35" s="153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73"/>
      <c r="AI35" s="73"/>
      <c r="AJ35" s="4"/>
    </row>
    <row r="36" spans="1:36" ht="19.5" customHeight="1" x14ac:dyDescent="0.3">
      <c r="A36" s="9"/>
      <c r="B36" s="164" t="s">
        <v>66</v>
      </c>
      <c r="C36" s="166"/>
      <c r="D36" s="108">
        <v>1973008</v>
      </c>
      <c r="E36" s="146" t="s">
        <v>128</v>
      </c>
      <c r="F36" s="136"/>
      <c r="G36" s="136"/>
      <c r="H36" s="137"/>
      <c r="I36" s="103" t="s">
        <v>54</v>
      </c>
      <c r="J36" s="18"/>
      <c r="K36" s="164"/>
      <c r="L36" s="165"/>
      <c r="M36" s="166"/>
      <c r="N36" s="109"/>
      <c r="O36" s="156"/>
      <c r="P36" s="157"/>
      <c r="Q36" s="157"/>
      <c r="R36" s="158"/>
      <c r="S36" s="156"/>
      <c r="T36" s="15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3">
      <c r="A37" s="9"/>
      <c r="B37" s="163" t="s">
        <v>67</v>
      </c>
      <c r="C37" s="137"/>
      <c r="D37" s="74">
        <v>1956004</v>
      </c>
      <c r="E37" s="135" t="s">
        <v>144</v>
      </c>
      <c r="F37" s="136"/>
      <c r="G37" s="136"/>
      <c r="H37" s="137"/>
      <c r="I37" s="75" t="s">
        <v>54</v>
      </c>
      <c r="J37" s="18"/>
      <c r="K37" s="163"/>
      <c r="L37" s="136"/>
      <c r="M37" s="137"/>
      <c r="N37" s="76"/>
      <c r="O37" s="141"/>
      <c r="P37" s="136"/>
      <c r="Q37" s="136"/>
      <c r="R37" s="137"/>
      <c r="S37" s="141"/>
      <c r="T37" s="14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3">
      <c r="A38" s="9"/>
      <c r="B38" s="163" t="s">
        <v>67</v>
      </c>
      <c r="C38" s="167"/>
      <c r="D38" s="107">
        <v>1965001</v>
      </c>
      <c r="E38" s="146" t="s">
        <v>129</v>
      </c>
      <c r="F38" s="136"/>
      <c r="G38" s="136"/>
      <c r="H38" s="137"/>
      <c r="I38" s="105" t="s">
        <v>63</v>
      </c>
      <c r="J38" s="18"/>
      <c r="K38" s="163"/>
      <c r="L38" s="136"/>
      <c r="M38" s="137"/>
      <c r="N38" s="76"/>
      <c r="O38" s="141"/>
      <c r="P38" s="136"/>
      <c r="Q38" s="136"/>
      <c r="R38" s="137"/>
      <c r="S38" s="141"/>
      <c r="T38" s="142"/>
      <c r="U38" s="9"/>
      <c r="V38" s="9" t="s">
        <v>48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3">
      <c r="A39" s="9"/>
      <c r="B39" s="163" t="s">
        <v>67</v>
      </c>
      <c r="C39" s="137"/>
      <c r="D39" s="74">
        <v>1974006</v>
      </c>
      <c r="E39" s="146" t="s">
        <v>64</v>
      </c>
      <c r="F39" s="136"/>
      <c r="G39" s="136"/>
      <c r="H39" s="137"/>
      <c r="I39" s="75" t="s">
        <v>65</v>
      </c>
      <c r="J39" s="18"/>
      <c r="K39" s="163"/>
      <c r="L39" s="136"/>
      <c r="M39" s="137"/>
      <c r="N39" s="76"/>
      <c r="O39" s="141"/>
      <c r="P39" s="136"/>
      <c r="Q39" s="136"/>
      <c r="R39" s="137"/>
      <c r="S39" s="141"/>
      <c r="T39" s="142"/>
      <c r="U39" s="9"/>
      <c r="V39" s="9"/>
      <c r="W39" s="9"/>
      <c r="X39" s="9"/>
      <c r="Y39" s="9"/>
      <c r="Z39" s="9"/>
      <c r="AA39" s="9"/>
      <c r="AB39" s="9"/>
      <c r="AC39" s="9"/>
      <c r="AD39" s="9" t="s">
        <v>45</v>
      </c>
      <c r="AE39" s="9"/>
      <c r="AF39" s="9"/>
      <c r="AG39" s="9"/>
      <c r="AH39" s="16"/>
      <c r="AI39" s="16"/>
      <c r="AJ39" s="9"/>
    </row>
    <row r="40" spans="1:36" ht="19.5" customHeight="1" x14ac:dyDescent="0.3">
      <c r="A40" s="9"/>
      <c r="B40" s="163" t="s">
        <v>132</v>
      </c>
      <c r="C40" s="137"/>
      <c r="D40" s="74">
        <v>1973001</v>
      </c>
      <c r="E40" s="146" t="s">
        <v>133</v>
      </c>
      <c r="F40" s="136"/>
      <c r="G40" s="136"/>
      <c r="H40" s="137"/>
      <c r="I40" s="75" t="s">
        <v>65</v>
      </c>
      <c r="J40" s="18"/>
      <c r="K40" s="163"/>
      <c r="L40" s="136"/>
      <c r="M40" s="137"/>
      <c r="N40" s="76"/>
      <c r="O40" s="141"/>
      <c r="P40" s="136"/>
      <c r="Q40" s="136"/>
      <c r="R40" s="137"/>
      <c r="S40" s="141"/>
      <c r="T40" s="142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3">
      <c r="A41" s="4"/>
      <c r="B41" s="163" t="s">
        <v>69</v>
      </c>
      <c r="C41" s="137"/>
      <c r="D41" s="74">
        <v>1960001</v>
      </c>
      <c r="E41" s="135" t="s">
        <v>145</v>
      </c>
      <c r="F41" s="136"/>
      <c r="G41" s="136"/>
      <c r="H41" s="137"/>
      <c r="I41" s="75" t="s">
        <v>54</v>
      </c>
      <c r="J41" s="4"/>
      <c r="K41" s="163"/>
      <c r="L41" s="136"/>
      <c r="M41" s="137"/>
      <c r="N41" s="76"/>
      <c r="O41" s="141"/>
      <c r="P41" s="136"/>
      <c r="Q41" s="136"/>
      <c r="R41" s="137"/>
      <c r="S41" s="141"/>
      <c r="T41" s="1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3">
      <c r="A42" s="4"/>
      <c r="B42" s="163" t="s">
        <v>70</v>
      </c>
      <c r="C42" s="137"/>
      <c r="D42" s="74">
        <v>1956002</v>
      </c>
      <c r="E42" s="146" t="s">
        <v>131</v>
      </c>
      <c r="F42" s="136"/>
      <c r="G42" s="136"/>
      <c r="H42" s="137"/>
      <c r="I42" s="75" t="s">
        <v>54</v>
      </c>
      <c r="J42" s="4"/>
      <c r="K42" s="163"/>
      <c r="L42" s="136"/>
      <c r="M42" s="137"/>
      <c r="N42" s="76"/>
      <c r="O42" s="141"/>
      <c r="P42" s="136"/>
      <c r="Q42" s="136"/>
      <c r="R42" s="137"/>
      <c r="S42" s="141"/>
      <c r="T42" s="1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3">
      <c r="A43" s="4"/>
      <c r="B43" s="131" t="s">
        <v>68</v>
      </c>
      <c r="C43" s="132"/>
      <c r="D43" s="77">
        <v>1994032</v>
      </c>
      <c r="E43" s="138" t="s">
        <v>147</v>
      </c>
      <c r="F43" s="139"/>
      <c r="G43" s="139"/>
      <c r="H43" s="132"/>
      <c r="I43" s="78" t="s">
        <v>54</v>
      </c>
      <c r="J43" s="4"/>
      <c r="K43" s="131"/>
      <c r="L43" s="139"/>
      <c r="M43" s="132"/>
      <c r="N43" s="79"/>
      <c r="O43" s="143"/>
      <c r="P43" s="139"/>
      <c r="Q43" s="139"/>
      <c r="R43" s="132"/>
      <c r="S43" s="143"/>
      <c r="T43" s="14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3">
      <c r="A44" s="4"/>
      <c r="B44" s="133"/>
      <c r="C44" s="134"/>
      <c r="D44" s="140"/>
      <c r="E44" s="134"/>
      <c r="F44" s="80"/>
      <c r="G44" s="140"/>
      <c r="H44" s="134"/>
      <c r="I44" s="134"/>
      <c r="J44" s="4"/>
      <c r="K44" s="140"/>
      <c r="L44" s="134"/>
      <c r="M44" s="134"/>
      <c r="N44" s="140"/>
      <c r="O44" s="134"/>
      <c r="P44" s="140"/>
      <c r="Q44" s="134"/>
      <c r="R44" s="134"/>
      <c r="S44" s="134"/>
      <c r="T44" s="13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3">
      <c r="A45" s="4"/>
      <c r="B45" s="149" t="s">
        <v>49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3">
      <c r="A46" s="4"/>
      <c r="B46" s="131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3">
      <c r="A47" s="4"/>
      <c r="B47" s="2"/>
      <c r="C47" s="2"/>
      <c r="D47" s="81"/>
      <c r="E47" s="9"/>
      <c r="F47" s="9"/>
      <c r="G47" s="81"/>
      <c r="H47" s="9"/>
      <c r="I47" s="7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3">
      <c r="A48" s="4"/>
      <c r="B48" s="82"/>
      <c r="C48" s="82"/>
      <c r="D48" s="83"/>
      <c r="E48" s="84"/>
      <c r="F48" s="84"/>
      <c r="G48" s="85"/>
      <c r="H48" s="8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3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3">
      <c r="A50" s="4"/>
      <c r="B50" s="4"/>
      <c r="C50" s="2"/>
      <c r="D50" s="2"/>
      <c r="E50" s="145"/>
      <c r="F50" s="113"/>
      <c r="G50" s="113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3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3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3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3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3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3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3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3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3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3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3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3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3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3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3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3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3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3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3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3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3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3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3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3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3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3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3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3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3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3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3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3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3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3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3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3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3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3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3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3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3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3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3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3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3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3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3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3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3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3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3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3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3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3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3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3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3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3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3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3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3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3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3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3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3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3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3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3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3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3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3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3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3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3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3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3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3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3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3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3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3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3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3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3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3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3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3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3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3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3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3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3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3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3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3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3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3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3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3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3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3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3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3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3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3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3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3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3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3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3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3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3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3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3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3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3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3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3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3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3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3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3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3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3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3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3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3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3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3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3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3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3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3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3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3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3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3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3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3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3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3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3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3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3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3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3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3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3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3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3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3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3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3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3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3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3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3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3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3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3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3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3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3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3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3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3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3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3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3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3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3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3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3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3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3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3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3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3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3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3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3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3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3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3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3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3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3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3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3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3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3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3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3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3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3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3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3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3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3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3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3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3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3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3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3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3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3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3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3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3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3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3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3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3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3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3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3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3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3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3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3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3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3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3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3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3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3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3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3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3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3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3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3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3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3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3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3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3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3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3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3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3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3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3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3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3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3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3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3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3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3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3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3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3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3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3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3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3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3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3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3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3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3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3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3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3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3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3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3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3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3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3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3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3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3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3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3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3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3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3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3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3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3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3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3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3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3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3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3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3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3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3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3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3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3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3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3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3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3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3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3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3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3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3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3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3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3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3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3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3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3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3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3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3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3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3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3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3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3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3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3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3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3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3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3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3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3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3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3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3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3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3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3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3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3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3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3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3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3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3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3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3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3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3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3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3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3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3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3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3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3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3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3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3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3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3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3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3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3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3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3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3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3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3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3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3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3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3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3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3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3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3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3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3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3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3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3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3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3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3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3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3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3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3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3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3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3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3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3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3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3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3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3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3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3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3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3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3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3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3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3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3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3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3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3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3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3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3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3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3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3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3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3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3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3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3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3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3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3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3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3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3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3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3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3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3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3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3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3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3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3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3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3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3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3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3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3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3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3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3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3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3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3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3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3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3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3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3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3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3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3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3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3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3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3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3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3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3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3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3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3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3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3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3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3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3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3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3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3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3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3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3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3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3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3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3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3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3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3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3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3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3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3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3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3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3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3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3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3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3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3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3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3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3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3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3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3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3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3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3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3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3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3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3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3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3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3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3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3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3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3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3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3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3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3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3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3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3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3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3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3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3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3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3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3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3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3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3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3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3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3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3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3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3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3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3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3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3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3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3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3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3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3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3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3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3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3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3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3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3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3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3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3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3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3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3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3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3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3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3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3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3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3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3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3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3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3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3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3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3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3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3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3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3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3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3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3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3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3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3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3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3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3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3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3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3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3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3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3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3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3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3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3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3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3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3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3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3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3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3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3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3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3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3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3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3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3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3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3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3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3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3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3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3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3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3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3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3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3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3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3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3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3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3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3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3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3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3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3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3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3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3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3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3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3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3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3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3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3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3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3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3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3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3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3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3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3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3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3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3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3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3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3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3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3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3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3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3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3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3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3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3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3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3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3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3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3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3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3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3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3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3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3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3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3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3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3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3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3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3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3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3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3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3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3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3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3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3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3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3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3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3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3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3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3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3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3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3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3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3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3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3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3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3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3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3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3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3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3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3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3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3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3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3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3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3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3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3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3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3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3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3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3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3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3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3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3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3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3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3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3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3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3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3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3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3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3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3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3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3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3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3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3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3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3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3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3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3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3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3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3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3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3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3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3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3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3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3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3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3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3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3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3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3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3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3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3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3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3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3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3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3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3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3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3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3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3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3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3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3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3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3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3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3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3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3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3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3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3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3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3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3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3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3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3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3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3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3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3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3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3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3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3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3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3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3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3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3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3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3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3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3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3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3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3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3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3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3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3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3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3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3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3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3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3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3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3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3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3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3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3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3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3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3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3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3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3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3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3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3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3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3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3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3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3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3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3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3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3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3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3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3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3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3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3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3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3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3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3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3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3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3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3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3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3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3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3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3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3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3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3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3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3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3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3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3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3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3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3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3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3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3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3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3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3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3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3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3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3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3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3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3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3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3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3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3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3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3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3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3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3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3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3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3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3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3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3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3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3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3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3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3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3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3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3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3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3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3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3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3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3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3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3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3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3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3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3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3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3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3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3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3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3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3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3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3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3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3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3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3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3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3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3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3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3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3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3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3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3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3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AJ6:AJ7"/>
    <mergeCell ref="B7:B8"/>
    <mergeCell ref="C7:C8"/>
    <mergeCell ref="D7:D8"/>
    <mergeCell ref="E7:E8"/>
    <mergeCell ref="F7:F8"/>
    <mergeCell ref="K10:M10"/>
    <mergeCell ref="G2:R2"/>
    <mergeCell ref="G3:R3"/>
    <mergeCell ref="D5:I5"/>
    <mergeCell ref="K5:N5"/>
    <mergeCell ref="P5:S5"/>
    <mergeCell ref="K16:M16"/>
    <mergeCell ref="N16:P16"/>
    <mergeCell ref="S16:T16"/>
    <mergeCell ref="K18:M18"/>
    <mergeCell ref="N18:P18"/>
    <mergeCell ref="S18:T18"/>
    <mergeCell ref="N10:P10"/>
    <mergeCell ref="S10:T10"/>
    <mergeCell ref="K12:M12"/>
    <mergeCell ref="N12:P12"/>
    <mergeCell ref="S12:T12"/>
    <mergeCell ref="K14:M14"/>
    <mergeCell ref="N14:P14"/>
    <mergeCell ref="S14:T14"/>
    <mergeCell ref="K24:M24"/>
    <mergeCell ref="N24:P24"/>
    <mergeCell ref="S24:T24"/>
    <mergeCell ref="K26:M26"/>
    <mergeCell ref="N26:P26"/>
    <mergeCell ref="S26:T26"/>
    <mergeCell ref="K20:M20"/>
    <mergeCell ref="N20:P20"/>
    <mergeCell ref="S20:T20"/>
    <mergeCell ref="K22:M22"/>
    <mergeCell ref="N22:P22"/>
    <mergeCell ref="S22:T22"/>
    <mergeCell ref="K32:M32"/>
    <mergeCell ref="N32:P32"/>
    <mergeCell ref="S32:T32"/>
    <mergeCell ref="B35:C35"/>
    <mergeCell ref="E35:H35"/>
    <mergeCell ref="K35:M35"/>
    <mergeCell ref="O35:R35"/>
    <mergeCell ref="S35:T35"/>
    <mergeCell ref="K28:M28"/>
    <mergeCell ref="N28:P28"/>
    <mergeCell ref="S28:T28"/>
    <mergeCell ref="K30:M30"/>
    <mergeCell ref="N30:P30"/>
    <mergeCell ref="S30:T30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43:C43"/>
    <mergeCell ref="E43:H43"/>
    <mergeCell ref="K43:M43"/>
    <mergeCell ref="O43:R43"/>
    <mergeCell ref="S43:T43"/>
    <mergeCell ref="B45:T45"/>
    <mergeCell ref="B46:T46"/>
    <mergeCell ref="E50:G50"/>
    <mergeCell ref="B44:C44"/>
    <mergeCell ref="D44:E44"/>
    <mergeCell ref="G44:I44"/>
    <mergeCell ref="K44:M44"/>
    <mergeCell ref="N44:O44"/>
    <mergeCell ref="P44:T44"/>
  </mergeCells>
  <conditionalFormatting sqref="K9:P9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K11:P11 K13:P13 K15:P15 K17:P17 K19:P19 K21:P21 K23:P23 K25:P25 K27:P27 K29:P29 K31:P31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6">
    <dataValidation type="list" allowBlank="1" showErrorMessage="1" sqref="B36:B43 K36:K43" xr:uid="{0FDE9785-6039-473C-AEC1-98A6B0D565F1}">
      <formula1>"Dommer,Stevnets leder,Jury,Sekretær,Speaker,Teknisk kontrollør,Chief Marshall,Tidtaker"</formula1>
    </dataValidation>
    <dataValidation type="list" allowBlank="1" showErrorMessage="1" sqref="D5" xr:uid="{4F659C66-FE05-4BD8-B2EC-D22F2C8A5408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F9 F11 F13 F15 F17 F19 F21 F23 F25 F27 F29 F31" xr:uid="{1AA17BC7-60D5-4631-9727-55ACFAE3A007}">
      <formula1>"11-12,13-14,15-16,17-18,19-23,24-34,=35"</formula1>
    </dataValidation>
    <dataValidation type="list" allowBlank="1" showErrorMessage="1" sqref="E9 E11 F12 E13 E15 E17 E19 E21 E23 E25 E27 E29 E31" xr:uid="{7C70D5E3-631F-4DC2-8595-70666032BB1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AB5C0996-E899-4580-929B-07EF1CDFDEDE}">
      <formula1>"11-12,13-14,15-16,17-18,19-23,24-34,=35,35+"</formula1>
    </dataValidation>
    <dataValidation type="list" allowBlank="1" showErrorMessage="1" sqref="C9 C11 C13 C15 C17 C19 C21 C23 C25 C27 C29 C31" xr:uid="{170CC6C4-0191-4451-9789-CADAD5BC6FFC}">
      <formula1>"40,45,49,55,59,64,71,76,81,=81,87,=87,49,55,61,67,73,81,89,96,102,=102,109,=109"</formula1>
    </dataValidation>
  </dataValidations>
  <pageMargins left="0.27559055118110198" right="0.35433070866141703" top="0.27559055118110198" bottom="0.27559055118110198" header="0" footer="0"/>
  <pageSetup paperSize="9" scale="52" orientation="landscape" r:id="rId1"/>
  <headerFooter>
    <oddFooter>&amp;C_x000D_&amp;1#&amp;"Verdana"&amp;7&amp;K000000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00"/>
  <sheetViews>
    <sheetView workbookViewId="0"/>
  </sheetViews>
  <sheetFormatPr defaultColWidth="14.42578125" defaultRowHeight="15" customHeight="1" x14ac:dyDescent="0.3"/>
  <cols>
    <col min="1" max="1" width="11.28515625" customWidth="1"/>
    <col min="2" max="2" width="11.7109375" customWidth="1"/>
    <col min="3" max="3" width="12.28515625" customWidth="1"/>
    <col min="4" max="26" width="9.140625" customWidth="1"/>
  </cols>
  <sheetData>
    <row r="1" spans="1:3" ht="12.75" customHeight="1" x14ac:dyDescent="0.3">
      <c r="A1" s="168" t="s">
        <v>51</v>
      </c>
      <c r="B1" s="113"/>
      <c r="C1" s="113"/>
    </row>
    <row r="2" spans="1:3" ht="12.75" customHeight="1" x14ac:dyDescent="0.3">
      <c r="A2" s="88" t="s">
        <v>41</v>
      </c>
      <c r="B2" s="89" t="s">
        <v>52</v>
      </c>
      <c r="C2" s="90" t="s">
        <v>53</v>
      </c>
    </row>
    <row r="3" spans="1:3" ht="12.75" customHeight="1" x14ac:dyDescent="0.3">
      <c r="A3" s="91">
        <v>30</v>
      </c>
      <c r="B3" s="89">
        <v>1</v>
      </c>
      <c r="C3" s="88">
        <v>1</v>
      </c>
    </row>
    <row r="4" spans="1:3" ht="12.75" customHeight="1" x14ac:dyDescent="0.3">
      <c r="A4" s="91">
        <v>31</v>
      </c>
      <c r="B4" s="89">
        <v>1.016</v>
      </c>
      <c r="C4" s="89">
        <v>1.016</v>
      </c>
    </row>
    <row r="5" spans="1:3" ht="12.75" customHeight="1" x14ac:dyDescent="0.3">
      <c r="A5" s="91">
        <v>32</v>
      </c>
      <c r="B5" s="89">
        <v>1.0309999999999999</v>
      </c>
      <c r="C5" s="89">
        <v>1.0169999999999999</v>
      </c>
    </row>
    <row r="6" spans="1:3" ht="12.75" customHeight="1" x14ac:dyDescent="0.3">
      <c r="A6" s="91">
        <v>33</v>
      </c>
      <c r="B6" s="89">
        <v>1.046</v>
      </c>
      <c r="C6" s="89">
        <v>1.046</v>
      </c>
    </row>
    <row r="7" spans="1:3" ht="12.75" customHeight="1" x14ac:dyDescent="0.3">
      <c r="A7" s="91">
        <v>34</v>
      </c>
      <c r="B7" s="89">
        <v>1.0589999999999999</v>
      </c>
      <c r="C7" s="89">
        <v>1.0589999999999999</v>
      </c>
    </row>
    <row r="8" spans="1:3" ht="12.75" customHeight="1" x14ac:dyDescent="0.3">
      <c r="A8" s="91">
        <v>35</v>
      </c>
      <c r="B8" s="89">
        <v>1.0720000000000001</v>
      </c>
      <c r="C8" s="89">
        <v>1.0720000000000001</v>
      </c>
    </row>
    <row r="9" spans="1:3" ht="12.75" customHeight="1" x14ac:dyDescent="0.3">
      <c r="A9" s="91">
        <v>36</v>
      </c>
      <c r="B9" s="89">
        <v>1.083</v>
      </c>
      <c r="C9" s="89">
        <v>1.0840000000000001</v>
      </c>
    </row>
    <row r="10" spans="1:3" ht="12.75" customHeight="1" x14ac:dyDescent="0.3">
      <c r="A10" s="91">
        <v>37</v>
      </c>
      <c r="B10" s="89">
        <v>1.0960000000000001</v>
      </c>
      <c r="C10" s="89">
        <v>1.097</v>
      </c>
    </row>
    <row r="11" spans="1:3" ht="12.75" customHeight="1" x14ac:dyDescent="0.3">
      <c r="A11" s="91">
        <v>38</v>
      </c>
      <c r="B11" s="89">
        <v>1.109</v>
      </c>
      <c r="C11" s="89">
        <v>1.1100000000000001</v>
      </c>
    </row>
    <row r="12" spans="1:3" ht="12.75" customHeight="1" x14ac:dyDescent="0.3">
      <c r="A12" s="91">
        <v>39</v>
      </c>
      <c r="B12" s="89">
        <v>1.1220000000000001</v>
      </c>
      <c r="C12" s="89">
        <v>1.1240000000000001</v>
      </c>
    </row>
    <row r="13" spans="1:3" ht="12.75" customHeight="1" x14ac:dyDescent="0.3">
      <c r="A13" s="91">
        <v>40</v>
      </c>
      <c r="B13" s="89">
        <v>1.135</v>
      </c>
      <c r="C13" s="89">
        <v>1.1379999999999999</v>
      </c>
    </row>
    <row r="14" spans="1:3" ht="12.75" customHeight="1" x14ac:dyDescent="0.3">
      <c r="A14" s="91">
        <v>41</v>
      </c>
      <c r="B14" s="89">
        <v>1.149</v>
      </c>
      <c r="C14" s="89">
        <v>1.153</v>
      </c>
    </row>
    <row r="15" spans="1:3" ht="12.75" customHeight="1" x14ac:dyDescent="0.3">
      <c r="A15" s="91">
        <v>42</v>
      </c>
      <c r="B15" s="89">
        <v>1.1619999999999999</v>
      </c>
      <c r="C15" s="89">
        <v>1.17</v>
      </c>
    </row>
    <row r="16" spans="1:3" ht="12.75" customHeight="1" x14ac:dyDescent="0.3">
      <c r="A16" s="91">
        <v>43</v>
      </c>
      <c r="B16" s="89">
        <v>1.1759999999999999</v>
      </c>
      <c r="C16" s="89">
        <v>1.1870000000000001</v>
      </c>
    </row>
    <row r="17" spans="1:3" ht="12.75" customHeight="1" x14ac:dyDescent="0.3">
      <c r="A17" s="91">
        <v>44</v>
      </c>
      <c r="B17" s="89">
        <v>1.1890000000000001</v>
      </c>
      <c r="C17" s="89">
        <v>1.2050000000000001</v>
      </c>
    </row>
    <row r="18" spans="1:3" ht="12.75" customHeight="1" x14ac:dyDescent="0.3">
      <c r="A18" s="91">
        <v>45</v>
      </c>
      <c r="B18" s="89">
        <v>1.2030000000000001</v>
      </c>
      <c r="C18" s="89">
        <v>1.2230000000000001</v>
      </c>
    </row>
    <row r="19" spans="1:3" ht="12.75" customHeight="1" x14ac:dyDescent="0.3">
      <c r="A19" s="91">
        <v>46</v>
      </c>
      <c r="B19" s="89">
        <v>1.218</v>
      </c>
      <c r="C19" s="89">
        <v>1.244</v>
      </c>
    </row>
    <row r="20" spans="1:3" ht="12.75" customHeight="1" x14ac:dyDescent="0.3">
      <c r="A20" s="91">
        <v>47</v>
      </c>
      <c r="B20" s="89">
        <v>1.2330000000000001</v>
      </c>
      <c r="C20" s="89">
        <v>1.2649999999999999</v>
      </c>
    </row>
    <row r="21" spans="1:3" ht="12.75" customHeight="1" x14ac:dyDescent="0.3">
      <c r="A21" s="91">
        <v>48</v>
      </c>
      <c r="B21" s="89">
        <v>1.248</v>
      </c>
      <c r="C21" s="89">
        <v>1.288</v>
      </c>
    </row>
    <row r="22" spans="1:3" ht="12.75" customHeight="1" x14ac:dyDescent="0.3">
      <c r="A22" s="91">
        <v>49</v>
      </c>
      <c r="B22" s="89">
        <v>1.2629999999999999</v>
      </c>
      <c r="C22" s="89">
        <v>1.3129999999999999</v>
      </c>
    </row>
    <row r="23" spans="1:3" ht="12.75" customHeight="1" x14ac:dyDescent="0.3">
      <c r="A23" s="91">
        <v>50</v>
      </c>
      <c r="B23" s="89">
        <v>1.2789999999999999</v>
      </c>
      <c r="C23" s="89">
        <v>1.34</v>
      </c>
    </row>
    <row r="24" spans="1:3" ht="12.75" customHeight="1" x14ac:dyDescent="0.3">
      <c r="A24" s="91">
        <v>51</v>
      </c>
      <c r="B24" s="89">
        <v>1.2969999999999999</v>
      </c>
      <c r="C24" s="89">
        <v>1.369</v>
      </c>
    </row>
    <row r="25" spans="1:3" ht="12.75" customHeight="1" x14ac:dyDescent="0.3">
      <c r="A25" s="91">
        <v>52</v>
      </c>
      <c r="B25" s="89">
        <v>1.3160000000000001</v>
      </c>
      <c r="C25" s="89">
        <v>1.401</v>
      </c>
    </row>
    <row r="26" spans="1:3" ht="12.75" customHeight="1" x14ac:dyDescent="0.3">
      <c r="A26" s="91">
        <v>53</v>
      </c>
      <c r="B26" s="89">
        <v>1.3380000000000001</v>
      </c>
      <c r="C26" s="89">
        <v>1.4350000000000001</v>
      </c>
    </row>
    <row r="27" spans="1:3" ht="12.75" customHeight="1" x14ac:dyDescent="0.3">
      <c r="A27" s="91">
        <v>54</v>
      </c>
      <c r="B27" s="89">
        <v>1.361</v>
      </c>
      <c r="C27" s="89">
        <v>1.47</v>
      </c>
    </row>
    <row r="28" spans="1:3" ht="12.75" customHeight="1" x14ac:dyDescent="0.3">
      <c r="A28" s="91">
        <v>55</v>
      </c>
      <c r="B28" s="89">
        <v>1.385</v>
      </c>
      <c r="C28" s="89">
        <v>1.5069999999999999</v>
      </c>
    </row>
    <row r="29" spans="1:3" ht="12.75" customHeight="1" x14ac:dyDescent="0.3">
      <c r="A29" s="91">
        <v>56</v>
      </c>
      <c r="B29" s="89">
        <v>1.411</v>
      </c>
      <c r="C29" s="92">
        <v>1.5449999999999999</v>
      </c>
    </row>
    <row r="30" spans="1:3" ht="12.75" customHeight="1" x14ac:dyDescent="0.3">
      <c r="A30" s="91">
        <v>57</v>
      </c>
      <c r="B30" s="89">
        <v>1.4370000000000001</v>
      </c>
      <c r="C30" s="93">
        <v>1.585</v>
      </c>
    </row>
    <row r="31" spans="1:3" ht="12.75" customHeight="1" x14ac:dyDescent="0.3">
      <c r="A31" s="91">
        <v>58</v>
      </c>
      <c r="B31" s="89">
        <v>1.462</v>
      </c>
      <c r="C31" s="92">
        <v>1.625</v>
      </c>
    </row>
    <row r="32" spans="1:3" ht="12.75" customHeight="1" x14ac:dyDescent="0.3">
      <c r="A32" s="91">
        <v>59</v>
      </c>
      <c r="B32" s="89">
        <v>1.488</v>
      </c>
      <c r="C32" s="93">
        <v>1.665</v>
      </c>
    </row>
    <row r="33" spans="1:3" ht="12.75" customHeight="1" x14ac:dyDescent="0.3">
      <c r="A33" s="91">
        <v>60</v>
      </c>
      <c r="B33" s="89">
        <v>1.514</v>
      </c>
      <c r="C33" s="92">
        <v>1.7050000000000001</v>
      </c>
    </row>
    <row r="34" spans="1:3" ht="12.75" customHeight="1" x14ac:dyDescent="0.3">
      <c r="A34" s="91">
        <v>61</v>
      </c>
      <c r="B34" s="89">
        <v>1.5409999999999999</v>
      </c>
      <c r="C34" s="93">
        <v>1.744</v>
      </c>
    </row>
    <row r="35" spans="1:3" ht="12.75" customHeight="1" x14ac:dyDescent="0.3">
      <c r="A35" s="91">
        <v>62</v>
      </c>
      <c r="B35" s="89">
        <v>1.5680000000000001</v>
      </c>
      <c r="C35" s="92">
        <v>1.778</v>
      </c>
    </row>
    <row r="36" spans="1:3" ht="12.75" customHeight="1" x14ac:dyDescent="0.3">
      <c r="A36" s="91">
        <v>63</v>
      </c>
      <c r="B36" s="89">
        <v>1.5980000000000001</v>
      </c>
      <c r="C36" s="93">
        <v>1.8080000000000001</v>
      </c>
    </row>
    <row r="37" spans="1:3" ht="12.75" customHeight="1" x14ac:dyDescent="0.3">
      <c r="A37" s="91">
        <v>64</v>
      </c>
      <c r="B37" s="89">
        <v>1.629</v>
      </c>
      <c r="C37" s="92">
        <v>1.839</v>
      </c>
    </row>
    <row r="38" spans="1:3" ht="12.75" customHeight="1" x14ac:dyDescent="0.3">
      <c r="A38" s="91">
        <v>65</v>
      </c>
      <c r="B38" s="89">
        <v>1.663</v>
      </c>
      <c r="C38" s="93">
        <v>1.873</v>
      </c>
    </row>
    <row r="39" spans="1:3" ht="12.75" customHeight="1" x14ac:dyDescent="0.3">
      <c r="A39" s="91">
        <v>66</v>
      </c>
      <c r="B39" s="89">
        <v>1.6990000000000001</v>
      </c>
      <c r="C39" s="92">
        <v>1.909</v>
      </c>
    </row>
    <row r="40" spans="1:3" ht="12.75" customHeight="1" x14ac:dyDescent="0.3">
      <c r="A40" s="91">
        <v>67</v>
      </c>
      <c r="B40" s="89">
        <v>1.738</v>
      </c>
      <c r="C40" s="93">
        <v>1.948</v>
      </c>
    </row>
    <row r="41" spans="1:3" ht="12.75" customHeight="1" x14ac:dyDescent="0.3">
      <c r="A41" s="91">
        <v>68</v>
      </c>
      <c r="B41" s="89">
        <v>1.7789999999999999</v>
      </c>
      <c r="C41" s="92">
        <v>1.9890000000000001</v>
      </c>
    </row>
    <row r="42" spans="1:3" ht="12.75" customHeight="1" x14ac:dyDescent="0.3">
      <c r="A42" s="91">
        <v>69</v>
      </c>
      <c r="B42" s="89">
        <v>1.823</v>
      </c>
      <c r="C42" s="93">
        <v>2.0329999999999999</v>
      </c>
    </row>
    <row r="43" spans="1:3" ht="12.75" customHeight="1" x14ac:dyDescent="0.3">
      <c r="A43" s="91">
        <v>70</v>
      </c>
      <c r="B43" s="89">
        <v>1.867</v>
      </c>
      <c r="C43" s="92">
        <v>2.077</v>
      </c>
    </row>
    <row r="44" spans="1:3" ht="12.75" customHeight="1" x14ac:dyDescent="0.3">
      <c r="A44" s="91">
        <v>71</v>
      </c>
      <c r="B44" s="89">
        <v>1.91</v>
      </c>
      <c r="C44" s="93">
        <v>2.12</v>
      </c>
    </row>
    <row r="45" spans="1:3" ht="12.75" customHeight="1" x14ac:dyDescent="0.3">
      <c r="A45" s="91">
        <v>72</v>
      </c>
      <c r="B45" s="89">
        <v>1.9530000000000001</v>
      </c>
      <c r="C45" s="92">
        <v>2.1629999999999998</v>
      </c>
    </row>
    <row r="46" spans="1:3" ht="12.75" customHeight="1" x14ac:dyDescent="0.3">
      <c r="A46" s="91">
        <v>73</v>
      </c>
      <c r="B46" s="89">
        <v>2.004</v>
      </c>
      <c r="C46" s="93">
        <v>2.214</v>
      </c>
    </row>
    <row r="47" spans="1:3" ht="12.75" customHeight="1" x14ac:dyDescent="0.3">
      <c r="A47" s="91">
        <v>74</v>
      </c>
      <c r="B47" s="89">
        <v>2.06</v>
      </c>
      <c r="C47" s="92">
        <v>2.27</v>
      </c>
    </row>
    <row r="48" spans="1:3" ht="12.75" customHeight="1" x14ac:dyDescent="0.3">
      <c r="A48" s="91">
        <v>75</v>
      </c>
      <c r="B48" s="89">
        <v>2.117</v>
      </c>
      <c r="C48" s="93">
        <v>2.327</v>
      </c>
    </row>
    <row r="49" spans="1:3" ht="12.75" customHeight="1" x14ac:dyDescent="0.3">
      <c r="A49" s="91">
        <v>76</v>
      </c>
      <c r="B49" s="89">
        <v>2.181</v>
      </c>
      <c r="C49" s="92">
        <v>2.391</v>
      </c>
    </row>
    <row r="50" spans="1:3" ht="12.75" customHeight="1" x14ac:dyDescent="0.3">
      <c r="A50" s="91">
        <v>77</v>
      </c>
      <c r="B50" s="89">
        <v>2.2549999999999999</v>
      </c>
      <c r="C50" s="93">
        <v>2.4649999999999999</v>
      </c>
    </row>
    <row r="51" spans="1:3" ht="12.75" customHeight="1" x14ac:dyDescent="0.3">
      <c r="A51" s="91">
        <v>78</v>
      </c>
      <c r="B51" s="89">
        <v>2.3359999999999999</v>
      </c>
      <c r="C51" s="92">
        <v>2.5459999999999998</v>
      </c>
    </row>
    <row r="52" spans="1:3" ht="12.75" customHeight="1" x14ac:dyDescent="0.3">
      <c r="A52" s="91">
        <v>79</v>
      </c>
      <c r="B52" s="89">
        <v>2.419</v>
      </c>
      <c r="C52" s="93">
        <v>2.629</v>
      </c>
    </row>
    <row r="53" spans="1:3" ht="12.75" customHeight="1" x14ac:dyDescent="0.3">
      <c r="A53" s="91">
        <v>80</v>
      </c>
      <c r="B53" s="89">
        <v>2.504</v>
      </c>
      <c r="C53" s="92">
        <v>2.714</v>
      </c>
    </row>
    <row r="54" spans="1:3" ht="12.75" customHeight="1" x14ac:dyDescent="0.3">
      <c r="A54" s="91">
        <v>81</v>
      </c>
      <c r="B54" s="89">
        <v>2.597</v>
      </c>
      <c r="C54" s="87"/>
    </row>
    <row r="55" spans="1:3" ht="12.75" customHeight="1" x14ac:dyDescent="0.3">
      <c r="A55" s="91">
        <v>82</v>
      </c>
      <c r="B55" s="89">
        <v>2.702</v>
      </c>
      <c r="C55" s="87"/>
    </row>
    <row r="56" spans="1:3" ht="12.75" customHeight="1" x14ac:dyDescent="0.3">
      <c r="A56" s="91">
        <v>83</v>
      </c>
      <c r="B56" s="89">
        <v>2.831</v>
      </c>
      <c r="C56" s="87"/>
    </row>
    <row r="57" spans="1:3" ht="12.75" customHeight="1" x14ac:dyDescent="0.3">
      <c r="A57" s="91">
        <v>84</v>
      </c>
      <c r="B57" s="89">
        <v>2.9809999999999999</v>
      </c>
      <c r="C57" s="87"/>
    </row>
    <row r="58" spans="1:3" ht="12.75" customHeight="1" x14ac:dyDescent="0.3">
      <c r="A58" s="91">
        <v>85</v>
      </c>
      <c r="B58" s="89">
        <v>3.153</v>
      </c>
      <c r="C58" s="87"/>
    </row>
    <row r="59" spans="1:3" ht="12.75" customHeight="1" x14ac:dyDescent="0.3">
      <c r="A59" s="91">
        <v>86</v>
      </c>
      <c r="B59" s="89">
        <v>3.3519999999999999</v>
      </c>
      <c r="C59" s="87"/>
    </row>
    <row r="60" spans="1:3" ht="12.75" customHeight="1" x14ac:dyDescent="0.3">
      <c r="A60" s="91">
        <v>87</v>
      </c>
      <c r="B60" s="89">
        <v>3.58</v>
      </c>
      <c r="C60" s="87"/>
    </row>
    <row r="61" spans="1:3" ht="12.75" customHeight="1" x14ac:dyDescent="0.3">
      <c r="A61" s="91">
        <v>88</v>
      </c>
      <c r="B61" s="89">
        <v>3.8420000000000001</v>
      </c>
      <c r="C61" s="87"/>
    </row>
    <row r="62" spans="1:3" ht="12.75" customHeight="1" x14ac:dyDescent="0.3">
      <c r="A62" s="91">
        <v>89</v>
      </c>
      <c r="B62" s="89">
        <v>4.1449999999999996</v>
      </c>
      <c r="C62" s="87"/>
    </row>
    <row r="63" spans="1:3" ht="12.75" customHeight="1" x14ac:dyDescent="0.3">
      <c r="A63" s="91">
        <v>90</v>
      </c>
      <c r="B63" s="89">
        <v>4.4930000000000003</v>
      </c>
      <c r="C63" s="87"/>
    </row>
    <row r="64" spans="1:3" ht="12.75" customHeight="1" x14ac:dyDescent="0.3">
      <c r="B64" s="94"/>
    </row>
    <row r="65" spans="2:2" ht="12.75" customHeight="1" x14ac:dyDescent="0.3">
      <c r="B65" s="94"/>
    </row>
    <row r="66" spans="2:2" ht="12.75" customHeight="1" x14ac:dyDescent="0.3">
      <c r="B66" s="94"/>
    </row>
    <row r="67" spans="2:2" ht="12.75" customHeight="1" x14ac:dyDescent="0.3">
      <c r="B67" s="94"/>
    </row>
    <row r="68" spans="2:2" ht="12.75" customHeight="1" x14ac:dyDescent="0.3">
      <c r="B68" s="94"/>
    </row>
    <row r="69" spans="2:2" ht="12.75" customHeight="1" x14ac:dyDescent="0.3">
      <c r="B69" s="94"/>
    </row>
    <row r="70" spans="2:2" ht="12.75" customHeight="1" x14ac:dyDescent="0.3">
      <c r="B70" s="94"/>
    </row>
    <row r="71" spans="2:2" ht="12.75" customHeight="1" x14ac:dyDescent="0.3">
      <c r="B71" s="94"/>
    </row>
    <row r="72" spans="2:2" ht="12.75" customHeight="1" x14ac:dyDescent="0.3">
      <c r="B72" s="94"/>
    </row>
    <row r="73" spans="2:2" ht="12.75" customHeight="1" x14ac:dyDescent="0.3">
      <c r="B73" s="94"/>
    </row>
    <row r="74" spans="2:2" ht="12.75" customHeight="1" x14ac:dyDescent="0.3">
      <c r="B74" s="94"/>
    </row>
    <row r="75" spans="2:2" ht="12.75" customHeight="1" x14ac:dyDescent="0.3">
      <c r="B75" s="94"/>
    </row>
    <row r="76" spans="2:2" ht="12.75" customHeight="1" x14ac:dyDescent="0.3">
      <c r="B76" s="94"/>
    </row>
    <row r="77" spans="2:2" ht="12.75" customHeight="1" x14ac:dyDescent="0.3">
      <c r="B77" s="94"/>
    </row>
    <row r="78" spans="2:2" ht="12.75" customHeight="1" x14ac:dyDescent="0.3">
      <c r="B78" s="94"/>
    </row>
    <row r="79" spans="2:2" ht="12.75" customHeight="1" x14ac:dyDescent="0.3">
      <c r="B79" s="94"/>
    </row>
    <row r="80" spans="2:2" ht="12.75" customHeight="1" x14ac:dyDescent="0.3">
      <c r="B80" s="94"/>
    </row>
    <row r="81" spans="2:2" ht="12.75" customHeight="1" x14ac:dyDescent="0.3">
      <c r="B81" s="94"/>
    </row>
    <row r="82" spans="2:2" ht="12.75" customHeight="1" x14ac:dyDescent="0.3">
      <c r="B82" s="94"/>
    </row>
    <row r="83" spans="2:2" ht="12.75" customHeight="1" x14ac:dyDescent="0.3">
      <c r="B83" s="94"/>
    </row>
    <row r="84" spans="2:2" ht="12.75" customHeight="1" x14ac:dyDescent="0.3">
      <c r="B84" s="94"/>
    </row>
    <row r="85" spans="2:2" ht="12.75" customHeight="1" x14ac:dyDescent="0.3">
      <c r="B85" s="94"/>
    </row>
    <row r="86" spans="2:2" ht="12.75" customHeight="1" x14ac:dyDescent="0.3">
      <c r="B86" s="94"/>
    </row>
    <row r="87" spans="2:2" ht="12.75" customHeight="1" x14ac:dyDescent="0.3">
      <c r="B87" s="94"/>
    </row>
    <row r="88" spans="2:2" ht="12.75" customHeight="1" x14ac:dyDescent="0.3">
      <c r="B88" s="94"/>
    </row>
    <row r="89" spans="2:2" ht="12.75" customHeight="1" x14ac:dyDescent="0.3">
      <c r="B89" s="94"/>
    </row>
    <row r="90" spans="2:2" ht="12.75" customHeight="1" x14ac:dyDescent="0.3">
      <c r="B90" s="94"/>
    </row>
    <row r="91" spans="2:2" ht="12.75" customHeight="1" x14ac:dyDescent="0.3">
      <c r="B91" s="94"/>
    </row>
    <row r="92" spans="2:2" ht="12.75" customHeight="1" x14ac:dyDescent="0.3">
      <c r="B92" s="94"/>
    </row>
    <row r="93" spans="2:2" ht="12.75" customHeight="1" x14ac:dyDescent="0.3">
      <c r="B93" s="94"/>
    </row>
    <row r="94" spans="2:2" ht="12.75" customHeight="1" x14ac:dyDescent="0.3">
      <c r="B94" s="94"/>
    </row>
    <row r="95" spans="2:2" ht="12.75" customHeight="1" x14ac:dyDescent="0.3">
      <c r="B95" s="94"/>
    </row>
    <row r="96" spans="2:2" ht="12.75" customHeight="1" x14ac:dyDescent="0.3">
      <c r="B96" s="94"/>
    </row>
    <row r="97" spans="2:2" ht="12.75" customHeight="1" x14ac:dyDescent="0.3">
      <c r="B97" s="94"/>
    </row>
    <row r="98" spans="2:2" ht="12.75" customHeight="1" x14ac:dyDescent="0.3">
      <c r="B98" s="94"/>
    </row>
    <row r="99" spans="2:2" ht="12.75" customHeight="1" x14ac:dyDescent="0.3">
      <c r="B99" s="94"/>
    </row>
    <row r="100" spans="2:2" ht="12.75" customHeight="1" x14ac:dyDescent="0.3">
      <c r="B100" s="94"/>
    </row>
    <row r="101" spans="2:2" ht="12.75" customHeight="1" x14ac:dyDescent="0.3">
      <c r="B101" s="94"/>
    </row>
    <row r="102" spans="2:2" ht="12.75" customHeight="1" x14ac:dyDescent="0.3">
      <c r="B102" s="94"/>
    </row>
    <row r="103" spans="2:2" ht="12.75" customHeight="1" x14ac:dyDescent="0.3">
      <c r="B103" s="94"/>
    </row>
    <row r="104" spans="2:2" ht="12.75" customHeight="1" x14ac:dyDescent="0.3">
      <c r="B104" s="94"/>
    </row>
    <row r="105" spans="2:2" ht="12.75" customHeight="1" x14ac:dyDescent="0.3">
      <c r="B105" s="94"/>
    </row>
    <row r="106" spans="2:2" ht="12.75" customHeight="1" x14ac:dyDescent="0.3">
      <c r="B106" s="94"/>
    </row>
    <row r="107" spans="2:2" ht="12.75" customHeight="1" x14ac:dyDescent="0.3">
      <c r="B107" s="94"/>
    </row>
    <row r="108" spans="2:2" ht="12.75" customHeight="1" x14ac:dyDescent="0.3">
      <c r="B108" s="94"/>
    </row>
    <row r="109" spans="2:2" ht="12.75" customHeight="1" x14ac:dyDescent="0.3">
      <c r="B109" s="94"/>
    </row>
    <row r="110" spans="2:2" ht="12.75" customHeight="1" x14ac:dyDescent="0.3">
      <c r="B110" s="94"/>
    </row>
    <row r="111" spans="2:2" ht="12.75" customHeight="1" x14ac:dyDescent="0.3">
      <c r="B111" s="94"/>
    </row>
    <row r="112" spans="2:2" ht="12.75" customHeight="1" x14ac:dyDescent="0.3">
      <c r="B112" s="94"/>
    </row>
    <row r="113" spans="2:2" ht="12.75" customHeight="1" x14ac:dyDescent="0.3">
      <c r="B113" s="94"/>
    </row>
    <row r="114" spans="2:2" ht="12.75" customHeight="1" x14ac:dyDescent="0.3">
      <c r="B114" s="94"/>
    </row>
    <row r="115" spans="2:2" ht="12.75" customHeight="1" x14ac:dyDescent="0.3">
      <c r="B115" s="94"/>
    </row>
    <row r="116" spans="2:2" ht="12.75" customHeight="1" x14ac:dyDescent="0.3">
      <c r="B116" s="94"/>
    </row>
    <row r="117" spans="2:2" ht="12.75" customHeight="1" x14ac:dyDescent="0.3">
      <c r="B117" s="94"/>
    </row>
    <row r="118" spans="2:2" ht="12.75" customHeight="1" x14ac:dyDescent="0.3">
      <c r="B118" s="94"/>
    </row>
    <row r="119" spans="2:2" ht="12.75" customHeight="1" x14ac:dyDescent="0.3">
      <c r="B119" s="94"/>
    </row>
    <row r="120" spans="2:2" ht="12.75" customHeight="1" x14ac:dyDescent="0.3">
      <c r="B120" s="94"/>
    </row>
    <row r="121" spans="2:2" ht="12.75" customHeight="1" x14ac:dyDescent="0.3">
      <c r="B121" s="94"/>
    </row>
    <row r="122" spans="2:2" ht="12.75" customHeight="1" x14ac:dyDescent="0.3">
      <c r="B122" s="94"/>
    </row>
    <row r="123" spans="2:2" ht="12.75" customHeight="1" x14ac:dyDescent="0.3">
      <c r="B123" s="94"/>
    </row>
    <row r="124" spans="2:2" ht="12.75" customHeight="1" x14ac:dyDescent="0.3">
      <c r="B124" s="94"/>
    </row>
    <row r="125" spans="2:2" ht="12.75" customHeight="1" x14ac:dyDescent="0.3">
      <c r="B125" s="94"/>
    </row>
    <row r="126" spans="2:2" ht="12.75" customHeight="1" x14ac:dyDescent="0.3">
      <c r="B126" s="94"/>
    </row>
    <row r="127" spans="2:2" ht="12.75" customHeight="1" x14ac:dyDescent="0.3">
      <c r="B127" s="94"/>
    </row>
    <row r="128" spans="2:2" ht="12.75" customHeight="1" x14ac:dyDescent="0.3">
      <c r="B128" s="94"/>
    </row>
    <row r="129" spans="2:2" ht="12.75" customHeight="1" x14ac:dyDescent="0.3">
      <c r="B129" s="94"/>
    </row>
    <row r="130" spans="2:2" ht="12.75" customHeight="1" x14ac:dyDescent="0.3">
      <c r="B130" s="94"/>
    </row>
    <row r="131" spans="2:2" ht="12.75" customHeight="1" x14ac:dyDescent="0.3">
      <c r="B131" s="94"/>
    </row>
    <row r="132" spans="2:2" ht="12.75" customHeight="1" x14ac:dyDescent="0.3">
      <c r="B132" s="94"/>
    </row>
    <row r="133" spans="2:2" ht="12.75" customHeight="1" x14ac:dyDescent="0.3">
      <c r="B133" s="94"/>
    </row>
    <row r="134" spans="2:2" ht="12.75" customHeight="1" x14ac:dyDescent="0.3">
      <c r="B134" s="94"/>
    </row>
    <row r="135" spans="2:2" ht="12.75" customHeight="1" x14ac:dyDescent="0.3">
      <c r="B135" s="94"/>
    </row>
    <row r="136" spans="2:2" ht="12.75" customHeight="1" x14ac:dyDescent="0.3">
      <c r="B136" s="94"/>
    </row>
    <row r="137" spans="2:2" ht="12.75" customHeight="1" x14ac:dyDescent="0.3">
      <c r="B137" s="94"/>
    </row>
    <row r="138" spans="2:2" ht="12.75" customHeight="1" x14ac:dyDescent="0.3">
      <c r="B138" s="94"/>
    </row>
    <row r="139" spans="2:2" ht="12.75" customHeight="1" x14ac:dyDescent="0.3">
      <c r="B139" s="94"/>
    </row>
    <row r="140" spans="2:2" ht="12.75" customHeight="1" x14ac:dyDescent="0.3">
      <c r="B140" s="94"/>
    </row>
    <row r="141" spans="2:2" ht="12.75" customHeight="1" x14ac:dyDescent="0.3">
      <c r="B141" s="94"/>
    </row>
    <row r="142" spans="2:2" ht="12.75" customHeight="1" x14ac:dyDescent="0.3">
      <c r="B142" s="94"/>
    </row>
    <row r="143" spans="2:2" ht="12.75" customHeight="1" x14ac:dyDescent="0.3">
      <c r="B143" s="94"/>
    </row>
    <row r="144" spans="2:2" ht="12.75" customHeight="1" x14ac:dyDescent="0.3">
      <c r="B144" s="94"/>
    </row>
    <row r="145" spans="2:2" ht="12.75" customHeight="1" x14ac:dyDescent="0.3">
      <c r="B145" s="94"/>
    </row>
    <row r="146" spans="2:2" ht="12.75" customHeight="1" x14ac:dyDescent="0.3">
      <c r="B146" s="94"/>
    </row>
    <row r="147" spans="2:2" ht="12.75" customHeight="1" x14ac:dyDescent="0.3">
      <c r="B147" s="94"/>
    </row>
    <row r="148" spans="2:2" ht="12.75" customHeight="1" x14ac:dyDescent="0.3">
      <c r="B148" s="94"/>
    </row>
    <row r="149" spans="2:2" ht="12.75" customHeight="1" x14ac:dyDescent="0.3">
      <c r="B149" s="94"/>
    </row>
    <row r="150" spans="2:2" ht="12.75" customHeight="1" x14ac:dyDescent="0.3">
      <c r="B150" s="94"/>
    </row>
    <row r="151" spans="2:2" ht="12.75" customHeight="1" x14ac:dyDescent="0.3">
      <c r="B151" s="94"/>
    </row>
    <row r="152" spans="2:2" ht="12.75" customHeight="1" x14ac:dyDescent="0.3">
      <c r="B152" s="94"/>
    </row>
    <row r="153" spans="2:2" ht="12.75" customHeight="1" x14ac:dyDescent="0.3">
      <c r="B153" s="94"/>
    </row>
    <row r="154" spans="2:2" ht="12.75" customHeight="1" x14ac:dyDescent="0.3">
      <c r="B154" s="94"/>
    </row>
    <row r="155" spans="2:2" ht="12.75" customHeight="1" x14ac:dyDescent="0.3">
      <c r="B155" s="94"/>
    </row>
    <row r="156" spans="2:2" ht="12.75" customHeight="1" x14ac:dyDescent="0.3">
      <c r="B156" s="94"/>
    </row>
    <row r="157" spans="2:2" ht="12.75" customHeight="1" x14ac:dyDescent="0.3">
      <c r="B157" s="94"/>
    </row>
    <row r="158" spans="2:2" ht="12.75" customHeight="1" x14ac:dyDescent="0.3">
      <c r="B158" s="94"/>
    </row>
    <row r="159" spans="2:2" ht="12.75" customHeight="1" x14ac:dyDescent="0.3">
      <c r="B159" s="94"/>
    </row>
    <row r="160" spans="2:2" ht="12.75" customHeight="1" x14ac:dyDescent="0.3">
      <c r="B160" s="94"/>
    </row>
    <row r="161" spans="2:2" ht="12.75" customHeight="1" x14ac:dyDescent="0.3">
      <c r="B161" s="94"/>
    </row>
    <row r="162" spans="2:2" ht="12.75" customHeight="1" x14ac:dyDescent="0.3">
      <c r="B162" s="94"/>
    </row>
    <row r="163" spans="2:2" ht="12.75" customHeight="1" x14ac:dyDescent="0.3">
      <c r="B163" s="94"/>
    </row>
    <row r="164" spans="2:2" ht="12.75" customHeight="1" x14ac:dyDescent="0.3">
      <c r="B164" s="94"/>
    </row>
    <row r="165" spans="2:2" ht="12.75" customHeight="1" x14ac:dyDescent="0.3">
      <c r="B165" s="94"/>
    </row>
    <row r="166" spans="2:2" ht="12.75" customHeight="1" x14ac:dyDescent="0.3">
      <c r="B166" s="94"/>
    </row>
    <row r="167" spans="2:2" ht="12.75" customHeight="1" x14ac:dyDescent="0.3">
      <c r="B167" s="94"/>
    </row>
    <row r="168" spans="2:2" ht="12.75" customHeight="1" x14ac:dyDescent="0.3">
      <c r="B168" s="94"/>
    </row>
    <row r="169" spans="2:2" ht="12.75" customHeight="1" x14ac:dyDescent="0.3">
      <c r="B169" s="94"/>
    </row>
    <row r="170" spans="2:2" ht="12.75" customHeight="1" x14ac:dyDescent="0.3">
      <c r="B170" s="94"/>
    </row>
    <row r="171" spans="2:2" ht="12.75" customHeight="1" x14ac:dyDescent="0.3">
      <c r="B171" s="94"/>
    </row>
    <row r="172" spans="2:2" ht="12.75" customHeight="1" x14ac:dyDescent="0.3">
      <c r="B172" s="94"/>
    </row>
    <row r="173" spans="2:2" ht="12.75" customHeight="1" x14ac:dyDescent="0.3">
      <c r="B173" s="94"/>
    </row>
    <row r="174" spans="2:2" ht="12.75" customHeight="1" x14ac:dyDescent="0.3">
      <c r="B174" s="94"/>
    </row>
    <row r="175" spans="2:2" ht="12.75" customHeight="1" x14ac:dyDescent="0.3">
      <c r="B175" s="94"/>
    </row>
    <row r="176" spans="2:2" ht="12.75" customHeight="1" x14ac:dyDescent="0.3">
      <c r="B176" s="94"/>
    </row>
    <row r="177" spans="2:2" ht="12.75" customHeight="1" x14ac:dyDescent="0.3">
      <c r="B177" s="94"/>
    </row>
    <row r="178" spans="2:2" ht="12.75" customHeight="1" x14ac:dyDescent="0.3">
      <c r="B178" s="94"/>
    </row>
    <row r="179" spans="2:2" ht="12.75" customHeight="1" x14ac:dyDescent="0.3">
      <c r="B179" s="94"/>
    </row>
    <row r="180" spans="2:2" ht="12.75" customHeight="1" x14ac:dyDescent="0.3">
      <c r="B180" s="94"/>
    </row>
    <row r="181" spans="2:2" ht="12.75" customHeight="1" x14ac:dyDescent="0.3">
      <c r="B181" s="94"/>
    </row>
    <row r="182" spans="2:2" ht="12.75" customHeight="1" x14ac:dyDescent="0.3">
      <c r="B182" s="94"/>
    </row>
    <row r="183" spans="2:2" ht="12.75" customHeight="1" x14ac:dyDescent="0.3">
      <c r="B183" s="94"/>
    </row>
    <row r="184" spans="2:2" ht="12.75" customHeight="1" x14ac:dyDescent="0.3">
      <c r="B184" s="94"/>
    </row>
    <row r="185" spans="2:2" ht="12.75" customHeight="1" x14ac:dyDescent="0.3">
      <c r="B185" s="94"/>
    </row>
    <row r="186" spans="2:2" ht="12.75" customHeight="1" x14ac:dyDescent="0.3">
      <c r="B186" s="94"/>
    </row>
    <row r="187" spans="2:2" ht="12.75" customHeight="1" x14ac:dyDescent="0.3">
      <c r="B187" s="94"/>
    </row>
    <row r="188" spans="2:2" ht="12.75" customHeight="1" x14ac:dyDescent="0.3">
      <c r="B188" s="94"/>
    </row>
    <row r="189" spans="2:2" ht="12.75" customHeight="1" x14ac:dyDescent="0.3">
      <c r="B189" s="94"/>
    </row>
    <row r="190" spans="2:2" ht="12.75" customHeight="1" x14ac:dyDescent="0.3">
      <c r="B190" s="94"/>
    </row>
    <row r="191" spans="2:2" ht="12.75" customHeight="1" x14ac:dyDescent="0.3">
      <c r="B191" s="94"/>
    </row>
    <row r="192" spans="2:2" ht="12.75" customHeight="1" x14ac:dyDescent="0.3">
      <c r="B192" s="94"/>
    </row>
    <row r="193" spans="2:2" ht="12.75" customHeight="1" x14ac:dyDescent="0.3">
      <c r="B193" s="94"/>
    </row>
    <row r="194" spans="2:2" ht="12.75" customHeight="1" x14ac:dyDescent="0.3">
      <c r="B194" s="94"/>
    </row>
    <row r="195" spans="2:2" ht="12.75" customHeight="1" x14ac:dyDescent="0.3">
      <c r="B195" s="94"/>
    </row>
    <row r="196" spans="2:2" ht="12.75" customHeight="1" x14ac:dyDescent="0.3">
      <c r="B196" s="94"/>
    </row>
    <row r="197" spans="2:2" ht="12.75" customHeight="1" x14ac:dyDescent="0.3">
      <c r="B197" s="94"/>
    </row>
    <row r="198" spans="2:2" ht="12.75" customHeight="1" x14ac:dyDescent="0.3">
      <c r="B198" s="94"/>
    </row>
    <row r="199" spans="2:2" ht="12.75" customHeight="1" x14ac:dyDescent="0.3">
      <c r="B199" s="94"/>
    </row>
    <row r="200" spans="2:2" ht="12.75" customHeight="1" x14ac:dyDescent="0.3">
      <c r="B200" s="94"/>
    </row>
    <row r="201" spans="2:2" ht="12.75" customHeight="1" x14ac:dyDescent="0.3">
      <c r="B201" s="94"/>
    </row>
    <row r="202" spans="2:2" ht="12.75" customHeight="1" x14ac:dyDescent="0.3">
      <c r="B202" s="94"/>
    </row>
    <row r="203" spans="2:2" ht="12.75" customHeight="1" x14ac:dyDescent="0.3">
      <c r="B203" s="94"/>
    </row>
    <row r="204" spans="2:2" ht="12.75" customHeight="1" x14ac:dyDescent="0.3">
      <c r="B204" s="94"/>
    </row>
    <row r="205" spans="2:2" ht="12.75" customHeight="1" x14ac:dyDescent="0.3">
      <c r="B205" s="94"/>
    </row>
    <row r="206" spans="2:2" ht="12.75" customHeight="1" x14ac:dyDescent="0.3">
      <c r="B206" s="94"/>
    </row>
    <row r="207" spans="2:2" ht="12.75" customHeight="1" x14ac:dyDescent="0.3">
      <c r="B207" s="94"/>
    </row>
    <row r="208" spans="2:2" ht="12.75" customHeight="1" x14ac:dyDescent="0.3">
      <c r="B208" s="94"/>
    </row>
    <row r="209" spans="2:2" ht="12.75" customHeight="1" x14ac:dyDescent="0.3">
      <c r="B209" s="94"/>
    </row>
    <row r="210" spans="2:2" ht="12.75" customHeight="1" x14ac:dyDescent="0.3">
      <c r="B210" s="94"/>
    </row>
    <row r="211" spans="2:2" ht="12.75" customHeight="1" x14ac:dyDescent="0.3">
      <c r="B211" s="94"/>
    </row>
    <row r="212" spans="2:2" ht="12.75" customHeight="1" x14ac:dyDescent="0.3">
      <c r="B212" s="94"/>
    </row>
    <row r="213" spans="2:2" ht="12.75" customHeight="1" x14ac:dyDescent="0.3">
      <c r="B213" s="94"/>
    </row>
    <row r="214" spans="2:2" ht="12.75" customHeight="1" x14ac:dyDescent="0.3">
      <c r="B214" s="94"/>
    </row>
    <row r="215" spans="2:2" ht="12.75" customHeight="1" x14ac:dyDescent="0.3">
      <c r="B215" s="94"/>
    </row>
    <row r="216" spans="2:2" ht="12.75" customHeight="1" x14ac:dyDescent="0.3">
      <c r="B216" s="94"/>
    </row>
    <row r="217" spans="2:2" ht="12.75" customHeight="1" x14ac:dyDescent="0.3">
      <c r="B217" s="94"/>
    </row>
    <row r="218" spans="2:2" ht="12.75" customHeight="1" x14ac:dyDescent="0.3">
      <c r="B218" s="94"/>
    </row>
    <row r="219" spans="2:2" ht="12.75" customHeight="1" x14ac:dyDescent="0.3">
      <c r="B219" s="94"/>
    </row>
    <row r="220" spans="2:2" ht="12.75" customHeight="1" x14ac:dyDescent="0.3">
      <c r="B220" s="94"/>
    </row>
    <row r="221" spans="2:2" ht="12.75" customHeight="1" x14ac:dyDescent="0.3">
      <c r="B221" s="94"/>
    </row>
    <row r="222" spans="2:2" ht="12.75" customHeight="1" x14ac:dyDescent="0.3">
      <c r="B222" s="94"/>
    </row>
    <row r="223" spans="2:2" ht="12.75" customHeight="1" x14ac:dyDescent="0.3">
      <c r="B223" s="94"/>
    </row>
    <row r="224" spans="2:2" ht="12.75" customHeight="1" x14ac:dyDescent="0.3">
      <c r="B224" s="94"/>
    </row>
    <row r="225" spans="2:2" ht="12.75" customHeight="1" x14ac:dyDescent="0.3">
      <c r="B225" s="94"/>
    </row>
    <row r="226" spans="2:2" ht="12.75" customHeight="1" x14ac:dyDescent="0.3">
      <c r="B226" s="94"/>
    </row>
    <row r="227" spans="2:2" ht="12.75" customHeight="1" x14ac:dyDescent="0.3">
      <c r="B227" s="94"/>
    </row>
    <row r="228" spans="2:2" ht="12.75" customHeight="1" x14ac:dyDescent="0.3">
      <c r="B228" s="94"/>
    </row>
    <row r="229" spans="2:2" ht="12.75" customHeight="1" x14ac:dyDescent="0.3">
      <c r="B229" s="94"/>
    </row>
    <row r="230" spans="2:2" ht="12.75" customHeight="1" x14ac:dyDescent="0.3">
      <c r="B230" s="94"/>
    </row>
    <row r="231" spans="2:2" ht="12.75" customHeight="1" x14ac:dyDescent="0.3">
      <c r="B231" s="94"/>
    </row>
    <row r="232" spans="2:2" ht="12.75" customHeight="1" x14ac:dyDescent="0.3">
      <c r="B232" s="94"/>
    </row>
    <row r="233" spans="2:2" ht="12.75" customHeight="1" x14ac:dyDescent="0.3">
      <c r="B233" s="94"/>
    </row>
    <row r="234" spans="2:2" ht="12.75" customHeight="1" x14ac:dyDescent="0.3">
      <c r="B234" s="94"/>
    </row>
    <row r="235" spans="2:2" ht="12.75" customHeight="1" x14ac:dyDescent="0.3">
      <c r="B235" s="94"/>
    </row>
    <row r="236" spans="2:2" ht="12.75" customHeight="1" x14ac:dyDescent="0.3">
      <c r="B236" s="94"/>
    </row>
    <row r="237" spans="2:2" ht="12.75" customHeight="1" x14ac:dyDescent="0.3">
      <c r="B237" s="94"/>
    </row>
    <row r="238" spans="2:2" ht="12.75" customHeight="1" x14ac:dyDescent="0.3">
      <c r="B238" s="94"/>
    </row>
    <row r="239" spans="2:2" ht="12.75" customHeight="1" x14ac:dyDescent="0.3">
      <c r="B239" s="94"/>
    </row>
    <row r="240" spans="2:2" ht="12.75" customHeight="1" x14ac:dyDescent="0.3">
      <c r="B240" s="94"/>
    </row>
    <row r="241" spans="2:2" ht="12.75" customHeight="1" x14ac:dyDescent="0.3">
      <c r="B241" s="94"/>
    </row>
    <row r="242" spans="2:2" ht="12.75" customHeight="1" x14ac:dyDescent="0.3">
      <c r="B242" s="94"/>
    </row>
    <row r="243" spans="2:2" ht="12.75" customHeight="1" x14ac:dyDescent="0.3">
      <c r="B243" s="94"/>
    </row>
    <row r="244" spans="2:2" ht="12.75" customHeight="1" x14ac:dyDescent="0.3">
      <c r="B244" s="94"/>
    </row>
    <row r="245" spans="2:2" ht="12.75" customHeight="1" x14ac:dyDescent="0.3">
      <c r="B245" s="94"/>
    </row>
    <row r="246" spans="2:2" ht="12.75" customHeight="1" x14ac:dyDescent="0.3">
      <c r="B246" s="94"/>
    </row>
    <row r="247" spans="2:2" ht="12.75" customHeight="1" x14ac:dyDescent="0.3">
      <c r="B247" s="94"/>
    </row>
    <row r="248" spans="2:2" ht="12.75" customHeight="1" x14ac:dyDescent="0.3">
      <c r="B248" s="94"/>
    </row>
    <row r="249" spans="2:2" ht="12.75" customHeight="1" x14ac:dyDescent="0.3">
      <c r="B249" s="94"/>
    </row>
    <row r="250" spans="2:2" ht="12.75" customHeight="1" x14ac:dyDescent="0.3">
      <c r="B250" s="94"/>
    </row>
    <row r="251" spans="2:2" ht="12.75" customHeight="1" x14ac:dyDescent="0.3">
      <c r="B251" s="94"/>
    </row>
    <row r="252" spans="2:2" ht="12.75" customHeight="1" x14ac:dyDescent="0.3">
      <c r="B252" s="94"/>
    </row>
    <row r="253" spans="2:2" ht="12.75" customHeight="1" x14ac:dyDescent="0.3">
      <c r="B253" s="94"/>
    </row>
    <row r="254" spans="2:2" ht="12.75" customHeight="1" x14ac:dyDescent="0.3">
      <c r="B254" s="94"/>
    </row>
    <row r="255" spans="2:2" ht="12.75" customHeight="1" x14ac:dyDescent="0.3">
      <c r="B255" s="94"/>
    </row>
    <row r="256" spans="2:2" ht="12.75" customHeight="1" x14ac:dyDescent="0.3">
      <c r="B256" s="94"/>
    </row>
    <row r="257" spans="2:2" ht="12.75" customHeight="1" x14ac:dyDescent="0.3">
      <c r="B257" s="94"/>
    </row>
    <row r="258" spans="2:2" ht="12.75" customHeight="1" x14ac:dyDescent="0.3">
      <c r="B258" s="94"/>
    </row>
    <row r="259" spans="2:2" ht="12.75" customHeight="1" x14ac:dyDescent="0.3">
      <c r="B259" s="94"/>
    </row>
    <row r="260" spans="2:2" ht="12.75" customHeight="1" x14ac:dyDescent="0.3">
      <c r="B260" s="94"/>
    </row>
    <row r="261" spans="2:2" ht="12.75" customHeight="1" x14ac:dyDescent="0.3">
      <c r="B261" s="94"/>
    </row>
    <row r="262" spans="2:2" ht="12.75" customHeight="1" x14ac:dyDescent="0.3">
      <c r="B262" s="94"/>
    </row>
    <row r="263" spans="2:2" ht="12.75" customHeight="1" x14ac:dyDescent="0.3">
      <c r="B263" s="94"/>
    </row>
    <row r="264" spans="2:2" ht="12.75" customHeight="1" x14ac:dyDescent="0.3">
      <c r="B264" s="94"/>
    </row>
    <row r="265" spans="2:2" ht="12.75" customHeight="1" x14ac:dyDescent="0.3">
      <c r="B265" s="94"/>
    </row>
    <row r="266" spans="2:2" ht="12.75" customHeight="1" x14ac:dyDescent="0.3">
      <c r="B266" s="94"/>
    </row>
    <row r="267" spans="2:2" ht="12.75" customHeight="1" x14ac:dyDescent="0.3">
      <c r="B267" s="94"/>
    </row>
    <row r="268" spans="2:2" ht="12.75" customHeight="1" x14ac:dyDescent="0.3">
      <c r="B268" s="94"/>
    </row>
    <row r="269" spans="2:2" ht="12.75" customHeight="1" x14ac:dyDescent="0.3">
      <c r="B269" s="94"/>
    </row>
    <row r="270" spans="2:2" ht="12.75" customHeight="1" x14ac:dyDescent="0.3">
      <c r="B270" s="94"/>
    </row>
    <row r="271" spans="2:2" ht="12.75" customHeight="1" x14ac:dyDescent="0.3">
      <c r="B271" s="94"/>
    </row>
    <row r="272" spans="2:2" ht="12.75" customHeight="1" x14ac:dyDescent="0.3">
      <c r="B272" s="94"/>
    </row>
    <row r="273" spans="2:2" ht="12.75" customHeight="1" x14ac:dyDescent="0.3">
      <c r="B273" s="94"/>
    </row>
    <row r="274" spans="2:2" ht="12.75" customHeight="1" x14ac:dyDescent="0.3">
      <c r="B274" s="94"/>
    </row>
    <row r="275" spans="2:2" ht="12.75" customHeight="1" x14ac:dyDescent="0.3">
      <c r="B275" s="94"/>
    </row>
    <row r="276" spans="2:2" ht="12.75" customHeight="1" x14ac:dyDescent="0.3">
      <c r="B276" s="94"/>
    </row>
    <row r="277" spans="2:2" ht="12.75" customHeight="1" x14ac:dyDescent="0.3">
      <c r="B277" s="94"/>
    </row>
    <row r="278" spans="2:2" ht="12.75" customHeight="1" x14ac:dyDescent="0.3">
      <c r="B278" s="94"/>
    </row>
    <row r="279" spans="2:2" ht="12.75" customHeight="1" x14ac:dyDescent="0.3">
      <c r="B279" s="94"/>
    </row>
    <row r="280" spans="2:2" ht="12.75" customHeight="1" x14ac:dyDescent="0.3">
      <c r="B280" s="94"/>
    </row>
    <row r="281" spans="2:2" ht="12.75" customHeight="1" x14ac:dyDescent="0.3">
      <c r="B281" s="94"/>
    </row>
    <row r="282" spans="2:2" ht="12.75" customHeight="1" x14ac:dyDescent="0.3">
      <c r="B282" s="94"/>
    </row>
    <row r="283" spans="2:2" ht="12.75" customHeight="1" x14ac:dyDescent="0.3">
      <c r="B283" s="94"/>
    </row>
    <row r="284" spans="2:2" ht="12.75" customHeight="1" x14ac:dyDescent="0.3">
      <c r="B284" s="94"/>
    </row>
    <row r="285" spans="2:2" ht="12.75" customHeight="1" x14ac:dyDescent="0.3">
      <c r="B285" s="94"/>
    </row>
    <row r="286" spans="2:2" ht="12.75" customHeight="1" x14ac:dyDescent="0.3">
      <c r="B286" s="94"/>
    </row>
    <row r="287" spans="2:2" ht="12.75" customHeight="1" x14ac:dyDescent="0.3">
      <c r="B287" s="94"/>
    </row>
    <row r="288" spans="2:2" ht="12.75" customHeight="1" x14ac:dyDescent="0.3">
      <c r="B288" s="94"/>
    </row>
    <row r="289" spans="2:2" ht="12.75" customHeight="1" x14ac:dyDescent="0.3">
      <c r="B289" s="94"/>
    </row>
    <row r="290" spans="2:2" ht="12.75" customHeight="1" x14ac:dyDescent="0.3">
      <c r="B290" s="94"/>
    </row>
    <row r="291" spans="2:2" ht="12.75" customHeight="1" x14ac:dyDescent="0.3">
      <c r="B291" s="94"/>
    </row>
    <row r="292" spans="2:2" ht="12.75" customHeight="1" x14ac:dyDescent="0.3">
      <c r="B292" s="94"/>
    </row>
    <row r="293" spans="2:2" ht="12.75" customHeight="1" x14ac:dyDescent="0.3">
      <c r="B293" s="94"/>
    </row>
    <row r="294" spans="2:2" ht="12.75" customHeight="1" x14ac:dyDescent="0.3">
      <c r="B294" s="94"/>
    </row>
    <row r="295" spans="2:2" ht="12.75" customHeight="1" x14ac:dyDescent="0.3">
      <c r="B295" s="94"/>
    </row>
    <row r="296" spans="2:2" ht="12.75" customHeight="1" x14ac:dyDescent="0.3">
      <c r="B296" s="94"/>
    </row>
    <row r="297" spans="2:2" ht="12.75" customHeight="1" x14ac:dyDescent="0.3">
      <c r="B297" s="94"/>
    </row>
    <row r="298" spans="2:2" ht="12.75" customHeight="1" x14ac:dyDescent="0.3">
      <c r="B298" s="94"/>
    </row>
    <row r="299" spans="2:2" ht="12.75" customHeight="1" x14ac:dyDescent="0.3">
      <c r="B299" s="94"/>
    </row>
    <row r="300" spans="2:2" ht="12.75" customHeight="1" x14ac:dyDescent="0.3">
      <c r="B300" s="94"/>
    </row>
    <row r="301" spans="2:2" ht="12.75" customHeight="1" x14ac:dyDescent="0.3">
      <c r="B301" s="94"/>
    </row>
    <row r="302" spans="2:2" ht="12.75" customHeight="1" x14ac:dyDescent="0.3">
      <c r="B302" s="94"/>
    </row>
    <row r="303" spans="2:2" ht="12.75" customHeight="1" x14ac:dyDescent="0.3">
      <c r="B303" s="94"/>
    </row>
    <row r="304" spans="2:2" ht="12.75" customHeight="1" x14ac:dyDescent="0.3">
      <c r="B304" s="94"/>
    </row>
    <row r="305" spans="2:2" ht="12.75" customHeight="1" x14ac:dyDescent="0.3">
      <c r="B305" s="94"/>
    </row>
    <row r="306" spans="2:2" ht="12.75" customHeight="1" x14ac:dyDescent="0.3">
      <c r="B306" s="94"/>
    </row>
    <row r="307" spans="2:2" ht="12.75" customHeight="1" x14ac:dyDescent="0.3">
      <c r="B307" s="94"/>
    </row>
    <row r="308" spans="2:2" ht="12.75" customHeight="1" x14ac:dyDescent="0.3">
      <c r="B308" s="94"/>
    </row>
    <row r="309" spans="2:2" ht="12.75" customHeight="1" x14ac:dyDescent="0.3">
      <c r="B309" s="94"/>
    </row>
    <row r="310" spans="2:2" ht="12.75" customHeight="1" x14ac:dyDescent="0.3">
      <c r="B310" s="94"/>
    </row>
    <row r="311" spans="2:2" ht="12.75" customHeight="1" x14ac:dyDescent="0.3">
      <c r="B311" s="94"/>
    </row>
    <row r="312" spans="2:2" ht="12.75" customHeight="1" x14ac:dyDescent="0.3">
      <c r="B312" s="94"/>
    </row>
    <row r="313" spans="2:2" ht="12.75" customHeight="1" x14ac:dyDescent="0.3">
      <c r="B313" s="94"/>
    </row>
    <row r="314" spans="2:2" ht="12.75" customHeight="1" x14ac:dyDescent="0.3">
      <c r="B314" s="94"/>
    </row>
    <row r="315" spans="2:2" ht="12.75" customHeight="1" x14ac:dyDescent="0.3">
      <c r="B315" s="94"/>
    </row>
    <row r="316" spans="2:2" ht="12.75" customHeight="1" x14ac:dyDescent="0.3">
      <c r="B316" s="94"/>
    </row>
    <row r="317" spans="2:2" ht="12.75" customHeight="1" x14ac:dyDescent="0.3">
      <c r="B317" s="94"/>
    </row>
    <row r="318" spans="2:2" ht="12.75" customHeight="1" x14ac:dyDescent="0.3">
      <c r="B318" s="94"/>
    </row>
    <row r="319" spans="2:2" ht="12.75" customHeight="1" x14ac:dyDescent="0.3">
      <c r="B319" s="94"/>
    </row>
    <row r="320" spans="2:2" ht="12.75" customHeight="1" x14ac:dyDescent="0.3">
      <c r="B320" s="94"/>
    </row>
    <row r="321" spans="2:2" ht="12.75" customHeight="1" x14ac:dyDescent="0.3">
      <c r="B321" s="94"/>
    </row>
    <row r="322" spans="2:2" ht="12.75" customHeight="1" x14ac:dyDescent="0.3">
      <c r="B322" s="94"/>
    </row>
    <row r="323" spans="2:2" ht="12.75" customHeight="1" x14ac:dyDescent="0.3">
      <c r="B323" s="94"/>
    </row>
    <row r="324" spans="2:2" ht="12.75" customHeight="1" x14ac:dyDescent="0.3">
      <c r="B324" s="94"/>
    </row>
    <row r="325" spans="2:2" ht="12.75" customHeight="1" x14ac:dyDescent="0.3">
      <c r="B325" s="94"/>
    </row>
    <row r="326" spans="2:2" ht="12.75" customHeight="1" x14ac:dyDescent="0.3">
      <c r="B326" s="94"/>
    </row>
    <row r="327" spans="2:2" ht="12.75" customHeight="1" x14ac:dyDescent="0.3">
      <c r="B327" s="94"/>
    </row>
    <row r="328" spans="2:2" ht="12.75" customHeight="1" x14ac:dyDescent="0.3">
      <c r="B328" s="94"/>
    </row>
    <row r="329" spans="2:2" ht="12.75" customHeight="1" x14ac:dyDescent="0.3">
      <c r="B329" s="94"/>
    </row>
    <row r="330" spans="2:2" ht="12.75" customHeight="1" x14ac:dyDescent="0.3">
      <c r="B330" s="94"/>
    </row>
    <row r="331" spans="2:2" ht="12.75" customHeight="1" x14ac:dyDescent="0.3">
      <c r="B331" s="94"/>
    </row>
    <row r="332" spans="2:2" ht="12.75" customHeight="1" x14ac:dyDescent="0.3">
      <c r="B332" s="94"/>
    </row>
    <row r="333" spans="2:2" ht="12.75" customHeight="1" x14ac:dyDescent="0.3">
      <c r="B333" s="94"/>
    </row>
    <row r="334" spans="2:2" ht="12.75" customHeight="1" x14ac:dyDescent="0.3">
      <c r="B334" s="94"/>
    </row>
    <row r="335" spans="2:2" ht="12.75" customHeight="1" x14ac:dyDescent="0.3">
      <c r="B335" s="94"/>
    </row>
    <row r="336" spans="2:2" ht="12.75" customHeight="1" x14ac:dyDescent="0.3">
      <c r="B336" s="94"/>
    </row>
    <row r="337" spans="2:2" ht="12.75" customHeight="1" x14ac:dyDescent="0.3">
      <c r="B337" s="94"/>
    </row>
    <row r="338" spans="2:2" ht="12.75" customHeight="1" x14ac:dyDescent="0.3">
      <c r="B338" s="94"/>
    </row>
    <row r="339" spans="2:2" ht="12.75" customHeight="1" x14ac:dyDescent="0.3">
      <c r="B339" s="94"/>
    </row>
    <row r="340" spans="2:2" ht="12.75" customHeight="1" x14ac:dyDescent="0.3">
      <c r="B340" s="94"/>
    </row>
    <row r="341" spans="2:2" ht="12.75" customHeight="1" x14ac:dyDescent="0.3">
      <c r="B341" s="94"/>
    </row>
    <row r="342" spans="2:2" ht="12.75" customHeight="1" x14ac:dyDescent="0.3">
      <c r="B342" s="94"/>
    </row>
    <row r="343" spans="2:2" ht="12.75" customHeight="1" x14ac:dyDescent="0.3">
      <c r="B343" s="94"/>
    </row>
    <row r="344" spans="2:2" ht="12.75" customHeight="1" x14ac:dyDescent="0.3">
      <c r="B344" s="94"/>
    </row>
    <row r="345" spans="2:2" ht="12.75" customHeight="1" x14ac:dyDescent="0.3">
      <c r="B345" s="94"/>
    </row>
    <row r="346" spans="2:2" ht="12.75" customHeight="1" x14ac:dyDescent="0.3">
      <c r="B346" s="94"/>
    </row>
    <row r="347" spans="2:2" ht="12.75" customHeight="1" x14ac:dyDescent="0.3">
      <c r="B347" s="94"/>
    </row>
    <row r="348" spans="2:2" ht="12.75" customHeight="1" x14ac:dyDescent="0.3">
      <c r="B348" s="94"/>
    </row>
    <row r="349" spans="2:2" ht="12.75" customHeight="1" x14ac:dyDescent="0.3">
      <c r="B349" s="94"/>
    </row>
    <row r="350" spans="2:2" ht="12.75" customHeight="1" x14ac:dyDescent="0.3">
      <c r="B350" s="94"/>
    </row>
    <row r="351" spans="2:2" ht="12.75" customHeight="1" x14ac:dyDescent="0.3">
      <c r="B351" s="94"/>
    </row>
    <row r="352" spans="2:2" ht="12.75" customHeight="1" x14ac:dyDescent="0.3">
      <c r="B352" s="94"/>
    </row>
    <row r="353" spans="2:2" ht="12.75" customHeight="1" x14ac:dyDescent="0.3">
      <c r="B353" s="94"/>
    </row>
    <row r="354" spans="2:2" ht="12.75" customHeight="1" x14ac:dyDescent="0.3">
      <c r="B354" s="94"/>
    </row>
    <row r="355" spans="2:2" ht="12.75" customHeight="1" x14ac:dyDescent="0.3">
      <c r="B355" s="94"/>
    </row>
    <row r="356" spans="2:2" ht="12.75" customHeight="1" x14ac:dyDescent="0.3">
      <c r="B356" s="94"/>
    </row>
    <row r="357" spans="2:2" ht="12.75" customHeight="1" x14ac:dyDescent="0.3">
      <c r="B357" s="94"/>
    </row>
    <row r="358" spans="2:2" ht="12.75" customHeight="1" x14ac:dyDescent="0.3">
      <c r="B358" s="94"/>
    </row>
    <row r="359" spans="2:2" ht="12.75" customHeight="1" x14ac:dyDescent="0.3">
      <c r="B359" s="94"/>
    </row>
    <row r="360" spans="2:2" ht="12.75" customHeight="1" x14ac:dyDescent="0.3">
      <c r="B360" s="94"/>
    </row>
    <row r="361" spans="2:2" ht="12.75" customHeight="1" x14ac:dyDescent="0.3">
      <c r="B361" s="94"/>
    </row>
    <row r="362" spans="2:2" ht="12.75" customHeight="1" x14ac:dyDescent="0.3">
      <c r="B362" s="94"/>
    </row>
    <row r="363" spans="2:2" ht="12.75" customHeight="1" x14ac:dyDescent="0.3">
      <c r="B363" s="94"/>
    </row>
    <row r="364" spans="2:2" ht="12.75" customHeight="1" x14ac:dyDescent="0.3">
      <c r="B364" s="94"/>
    </row>
    <row r="365" spans="2:2" ht="12.75" customHeight="1" x14ac:dyDescent="0.3">
      <c r="B365" s="94"/>
    </row>
    <row r="366" spans="2:2" ht="12.75" customHeight="1" x14ac:dyDescent="0.3">
      <c r="B366" s="94"/>
    </row>
    <row r="367" spans="2:2" ht="12.75" customHeight="1" x14ac:dyDescent="0.3">
      <c r="B367" s="94"/>
    </row>
    <row r="368" spans="2:2" ht="12.75" customHeight="1" x14ac:dyDescent="0.3">
      <c r="B368" s="94"/>
    </row>
    <row r="369" spans="2:2" ht="12.75" customHeight="1" x14ac:dyDescent="0.3">
      <c r="B369" s="94"/>
    </row>
    <row r="370" spans="2:2" ht="12.75" customHeight="1" x14ac:dyDescent="0.3">
      <c r="B370" s="94"/>
    </row>
    <row r="371" spans="2:2" ht="12.75" customHeight="1" x14ac:dyDescent="0.3">
      <c r="B371" s="94"/>
    </row>
    <row r="372" spans="2:2" ht="12.75" customHeight="1" x14ac:dyDescent="0.3">
      <c r="B372" s="94"/>
    </row>
    <row r="373" spans="2:2" ht="12.75" customHeight="1" x14ac:dyDescent="0.3">
      <c r="B373" s="94"/>
    </row>
    <row r="374" spans="2:2" ht="12.75" customHeight="1" x14ac:dyDescent="0.3">
      <c r="B374" s="94"/>
    </row>
    <row r="375" spans="2:2" ht="12.75" customHeight="1" x14ac:dyDescent="0.3">
      <c r="B375" s="94"/>
    </row>
    <row r="376" spans="2:2" ht="12.75" customHeight="1" x14ac:dyDescent="0.3">
      <c r="B376" s="94"/>
    </row>
    <row r="377" spans="2:2" ht="12.75" customHeight="1" x14ac:dyDescent="0.3">
      <c r="B377" s="94"/>
    </row>
    <row r="378" spans="2:2" ht="12.75" customHeight="1" x14ac:dyDescent="0.3">
      <c r="B378" s="94"/>
    </row>
    <row r="379" spans="2:2" ht="12.75" customHeight="1" x14ac:dyDescent="0.3">
      <c r="B379" s="94"/>
    </row>
    <row r="380" spans="2:2" ht="12.75" customHeight="1" x14ac:dyDescent="0.3">
      <c r="B380" s="94"/>
    </row>
    <row r="381" spans="2:2" ht="12.75" customHeight="1" x14ac:dyDescent="0.3">
      <c r="B381" s="94"/>
    </row>
    <row r="382" spans="2:2" ht="12.75" customHeight="1" x14ac:dyDescent="0.3">
      <c r="B382" s="94"/>
    </row>
    <row r="383" spans="2:2" ht="12.75" customHeight="1" x14ac:dyDescent="0.3">
      <c r="B383" s="94"/>
    </row>
    <row r="384" spans="2:2" ht="12.75" customHeight="1" x14ac:dyDescent="0.3">
      <c r="B384" s="94"/>
    </row>
    <row r="385" spans="2:2" ht="12.75" customHeight="1" x14ac:dyDescent="0.3">
      <c r="B385" s="94"/>
    </row>
    <row r="386" spans="2:2" ht="12.75" customHeight="1" x14ac:dyDescent="0.3">
      <c r="B386" s="94"/>
    </row>
    <row r="387" spans="2:2" ht="12.75" customHeight="1" x14ac:dyDescent="0.3">
      <c r="B387" s="94"/>
    </row>
    <row r="388" spans="2:2" ht="12.75" customHeight="1" x14ac:dyDescent="0.3">
      <c r="B388" s="94"/>
    </row>
    <row r="389" spans="2:2" ht="12.75" customHeight="1" x14ac:dyDescent="0.3">
      <c r="B389" s="94"/>
    </row>
    <row r="390" spans="2:2" ht="12.75" customHeight="1" x14ac:dyDescent="0.3">
      <c r="B390" s="94"/>
    </row>
    <row r="391" spans="2:2" ht="12.75" customHeight="1" x14ac:dyDescent="0.3">
      <c r="B391" s="94"/>
    </row>
    <row r="392" spans="2:2" ht="12.75" customHeight="1" x14ac:dyDescent="0.3">
      <c r="B392" s="94"/>
    </row>
    <row r="393" spans="2:2" ht="12.75" customHeight="1" x14ac:dyDescent="0.3">
      <c r="B393" s="94"/>
    </row>
    <row r="394" spans="2:2" ht="12.75" customHeight="1" x14ac:dyDescent="0.3">
      <c r="B394" s="94"/>
    </row>
    <row r="395" spans="2:2" ht="12.75" customHeight="1" x14ac:dyDescent="0.3">
      <c r="B395" s="94"/>
    </row>
    <row r="396" spans="2:2" ht="12.75" customHeight="1" x14ac:dyDescent="0.3">
      <c r="B396" s="94"/>
    </row>
    <row r="397" spans="2:2" ht="12.75" customHeight="1" x14ac:dyDescent="0.3">
      <c r="B397" s="94"/>
    </row>
    <row r="398" spans="2:2" ht="12.75" customHeight="1" x14ac:dyDescent="0.3">
      <c r="B398" s="94"/>
    </row>
    <row r="399" spans="2:2" ht="12.75" customHeight="1" x14ac:dyDescent="0.3">
      <c r="B399" s="94"/>
    </row>
    <row r="400" spans="2:2" ht="12.75" customHeight="1" x14ac:dyDescent="0.3">
      <c r="B400" s="94"/>
    </row>
    <row r="401" spans="2:2" ht="12.75" customHeight="1" x14ac:dyDescent="0.3">
      <c r="B401" s="94"/>
    </row>
    <row r="402" spans="2:2" ht="12.75" customHeight="1" x14ac:dyDescent="0.3">
      <c r="B402" s="94"/>
    </row>
    <row r="403" spans="2:2" ht="12.75" customHeight="1" x14ac:dyDescent="0.3">
      <c r="B403" s="94"/>
    </row>
    <row r="404" spans="2:2" ht="12.75" customHeight="1" x14ac:dyDescent="0.3">
      <c r="B404" s="94"/>
    </row>
    <row r="405" spans="2:2" ht="12.75" customHeight="1" x14ac:dyDescent="0.3">
      <c r="B405" s="94"/>
    </row>
    <row r="406" spans="2:2" ht="12.75" customHeight="1" x14ac:dyDescent="0.3">
      <c r="B406" s="94"/>
    </row>
    <row r="407" spans="2:2" ht="12.75" customHeight="1" x14ac:dyDescent="0.3">
      <c r="B407" s="94"/>
    </row>
    <row r="408" spans="2:2" ht="12.75" customHeight="1" x14ac:dyDescent="0.3">
      <c r="B408" s="94"/>
    </row>
    <row r="409" spans="2:2" ht="12.75" customHeight="1" x14ac:dyDescent="0.3">
      <c r="B409" s="94"/>
    </row>
    <row r="410" spans="2:2" ht="12.75" customHeight="1" x14ac:dyDescent="0.3">
      <c r="B410" s="94"/>
    </row>
    <row r="411" spans="2:2" ht="12.75" customHeight="1" x14ac:dyDescent="0.3">
      <c r="B411" s="94"/>
    </row>
    <row r="412" spans="2:2" ht="12.75" customHeight="1" x14ac:dyDescent="0.3">
      <c r="B412" s="94"/>
    </row>
    <row r="413" spans="2:2" ht="12.75" customHeight="1" x14ac:dyDescent="0.3">
      <c r="B413" s="94"/>
    </row>
    <row r="414" spans="2:2" ht="12.75" customHeight="1" x14ac:dyDescent="0.3">
      <c r="B414" s="94"/>
    </row>
    <row r="415" spans="2:2" ht="12.75" customHeight="1" x14ac:dyDescent="0.3">
      <c r="B415" s="94"/>
    </row>
    <row r="416" spans="2:2" ht="12.75" customHeight="1" x14ac:dyDescent="0.3">
      <c r="B416" s="94"/>
    </row>
    <row r="417" spans="2:2" ht="12.75" customHeight="1" x14ac:dyDescent="0.3">
      <c r="B417" s="94"/>
    </row>
    <row r="418" spans="2:2" ht="12.75" customHeight="1" x14ac:dyDescent="0.3">
      <c r="B418" s="94"/>
    </row>
    <row r="419" spans="2:2" ht="12.75" customHeight="1" x14ac:dyDescent="0.3">
      <c r="B419" s="94"/>
    </row>
    <row r="420" spans="2:2" ht="12.75" customHeight="1" x14ac:dyDescent="0.3">
      <c r="B420" s="94"/>
    </row>
    <row r="421" spans="2:2" ht="12.75" customHeight="1" x14ac:dyDescent="0.3">
      <c r="B421" s="94"/>
    </row>
    <row r="422" spans="2:2" ht="12.75" customHeight="1" x14ac:dyDescent="0.3">
      <c r="B422" s="94"/>
    </row>
    <row r="423" spans="2:2" ht="12.75" customHeight="1" x14ac:dyDescent="0.3">
      <c r="B423" s="94"/>
    </row>
    <row r="424" spans="2:2" ht="12.75" customHeight="1" x14ac:dyDescent="0.3">
      <c r="B424" s="94"/>
    </row>
    <row r="425" spans="2:2" ht="12.75" customHeight="1" x14ac:dyDescent="0.3">
      <c r="B425" s="94"/>
    </row>
    <row r="426" spans="2:2" ht="12.75" customHeight="1" x14ac:dyDescent="0.3">
      <c r="B426" s="94"/>
    </row>
    <row r="427" spans="2:2" ht="12.75" customHeight="1" x14ac:dyDescent="0.3">
      <c r="B427" s="94"/>
    </row>
    <row r="428" spans="2:2" ht="12.75" customHeight="1" x14ac:dyDescent="0.3">
      <c r="B428" s="94"/>
    </row>
    <row r="429" spans="2:2" ht="12.75" customHeight="1" x14ac:dyDescent="0.3">
      <c r="B429" s="94"/>
    </row>
    <row r="430" spans="2:2" ht="12.75" customHeight="1" x14ac:dyDescent="0.3">
      <c r="B430" s="94"/>
    </row>
    <row r="431" spans="2:2" ht="12.75" customHeight="1" x14ac:dyDescent="0.3">
      <c r="B431" s="94"/>
    </row>
    <row r="432" spans="2:2" ht="12.75" customHeight="1" x14ac:dyDescent="0.3">
      <c r="B432" s="94"/>
    </row>
    <row r="433" spans="2:2" ht="12.75" customHeight="1" x14ac:dyDescent="0.3">
      <c r="B433" s="94"/>
    </row>
    <row r="434" spans="2:2" ht="12.75" customHeight="1" x14ac:dyDescent="0.3">
      <c r="B434" s="94"/>
    </row>
    <row r="435" spans="2:2" ht="12.75" customHeight="1" x14ac:dyDescent="0.3">
      <c r="B435" s="94"/>
    </row>
    <row r="436" spans="2:2" ht="12.75" customHeight="1" x14ac:dyDescent="0.3">
      <c r="B436" s="94"/>
    </row>
    <row r="437" spans="2:2" ht="12.75" customHeight="1" x14ac:dyDescent="0.3">
      <c r="B437" s="94"/>
    </row>
    <row r="438" spans="2:2" ht="12.75" customHeight="1" x14ac:dyDescent="0.3">
      <c r="B438" s="94"/>
    </row>
    <row r="439" spans="2:2" ht="12.75" customHeight="1" x14ac:dyDescent="0.3">
      <c r="B439" s="94"/>
    </row>
    <row r="440" spans="2:2" ht="12.75" customHeight="1" x14ac:dyDescent="0.3">
      <c r="B440" s="94"/>
    </row>
    <row r="441" spans="2:2" ht="12.75" customHeight="1" x14ac:dyDescent="0.3">
      <c r="B441" s="94"/>
    </row>
    <row r="442" spans="2:2" ht="12.75" customHeight="1" x14ac:dyDescent="0.3">
      <c r="B442" s="94"/>
    </row>
    <row r="443" spans="2:2" ht="12.75" customHeight="1" x14ac:dyDescent="0.3">
      <c r="B443" s="94"/>
    </row>
    <row r="444" spans="2:2" ht="12.75" customHeight="1" x14ac:dyDescent="0.3">
      <c r="B444" s="94"/>
    </row>
    <row r="445" spans="2:2" ht="12.75" customHeight="1" x14ac:dyDescent="0.3">
      <c r="B445" s="94"/>
    </row>
    <row r="446" spans="2:2" ht="12.75" customHeight="1" x14ac:dyDescent="0.3">
      <c r="B446" s="94"/>
    </row>
    <row r="447" spans="2:2" ht="12.75" customHeight="1" x14ac:dyDescent="0.3">
      <c r="B447" s="94"/>
    </row>
    <row r="448" spans="2:2" ht="12.75" customHeight="1" x14ac:dyDescent="0.3">
      <c r="B448" s="94"/>
    </row>
    <row r="449" spans="2:2" ht="12.75" customHeight="1" x14ac:dyDescent="0.3">
      <c r="B449" s="94"/>
    </row>
    <row r="450" spans="2:2" ht="12.75" customHeight="1" x14ac:dyDescent="0.3">
      <c r="B450" s="94"/>
    </row>
    <row r="451" spans="2:2" ht="12.75" customHeight="1" x14ac:dyDescent="0.3">
      <c r="B451" s="94"/>
    </row>
    <row r="452" spans="2:2" ht="12.75" customHeight="1" x14ac:dyDescent="0.3">
      <c r="B452" s="94"/>
    </row>
    <row r="453" spans="2:2" ht="12.75" customHeight="1" x14ac:dyDescent="0.3">
      <c r="B453" s="94"/>
    </row>
    <row r="454" spans="2:2" ht="12.75" customHeight="1" x14ac:dyDescent="0.3">
      <c r="B454" s="94"/>
    </row>
    <row r="455" spans="2:2" ht="12.75" customHeight="1" x14ac:dyDescent="0.3">
      <c r="B455" s="94"/>
    </row>
    <row r="456" spans="2:2" ht="12.75" customHeight="1" x14ac:dyDescent="0.3">
      <c r="B456" s="94"/>
    </row>
    <row r="457" spans="2:2" ht="12.75" customHeight="1" x14ac:dyDescent="0.3">
      <c r="B457" s="94"/>
    </row>
    <row r="458" spans="2:2" ht="12.75" customHeight="1" x14ac:dyDescent="0.3">
      <c r="B458" s="94"/>
    </row>
    <row r="459" spans="2:2" ht="12.75" customHeight="1" x14ac:dyDescent="0.3">
      <c r="B459" s="94"/>
    </row>
    <row r="460" spans="2:2" ht="12.75" customHeight="1" x14ac:dyDescent="0.3">
      <c r="B460" s="94"/>
    </row>
    <row r="461" spans="2:2" ht="12.75" customHeight="1" x14ac:dyDescent="0.3">
      <c r="B461" s="94"/>
    </row>
    <row r="462" spans="2:2" ht="12.75" customHeight="1" x14ac:dyDescent="0.3">
      <c r="B462" s="94"/>
    </row>
    <row r="463" spans="2:2" ht="12.75" customHeight="1" x14ac:dyDescent="0.3">
      <c r="B463" s="94"/>
    </row>
    <row r="464" spans="2:2" ht="12.75" customHeight="1" x14ac:dyDescent="0.3">
      <c r="B464" s="94"/>
    </row>
    <row r="465" spans="2:2" ht="12.75" customHeight="1" x14ac:dyDescent="0.3">
      <c r="B465" s="94"/>
    </row>
    <row r="466" spans="2:2" ht="12.75" customHeight="1" x14ac:dyDescent="0.3">
      <c r="B466" s="94"/>
    </row>
    <row r="467" spans="2:2" ht="12.75" customHeight="1" x14ac:dyDescent="0.3">
      <c r="B467" s="94"/>
    </row>
    <row r="468" spans="2:2" ht="12.75" customHeight="1" x14ac:dyDescent="0.3">
      <c r="B468" s="94"/>
    </row>
    <row r="469" spans="2:2" ht="12.75" customHeight="1" x14ac:dyDescent="0.3">
      <c r="B469" s="94"/>
    </row>
    <row r="470" spans="2:2" ht="12.75" customHeight="1" x14ac:dyDescent="0.3">
      <c r="B470" s="94"/>
    </row>
    <row r="471" spans="2:2" ht="12.75" customHeight="1" x14ac:dyDescent="0.3">
      <c r="B471" s="94"/>
    </row>
    <row r="472" spans="2:2" ht="12.75" customHeight="1" x14ac:dyDescent="0.3">
      <c r="B472" s="94"/>
    </row>
    <row r="473" spans="2:2" ht="12.75" customHeight="1" x14ac:dyDescent="0.3">
      <c r="B473" s="94"/>
    </row>
    <row r="474" spans="2:2" ht="12.75" customHeight="1" x14ac:dyDescent="0.3">
      <c r="B474" s="94"/>
    </row>
    <row r="475" spans="2:2" ht="12.75" customHeight="1" x14ac:dyDescent="0.3">
      <c r="B475" s="94"/>
    </row>
    <row r="476" spans="2:2" ht="12.75" customHeight="1" x14ac:dyDescent="0.3">
      <c r="B476" s="94"/>
    </row>
    <row r="477" spans="2:2" ht="12.75" customHeight="1" x14ac:dyDescent="0.3">
      <c r="B477" s="94"/>
    </row>
    <row r="478" spans="2:2" ht="12.75" customHeight="1" x14ac:dyDescent="0.3">
      <c r="B478" s="94"/>
    </row>
    <row r="479" spans="2:2" ht="12.75" customHeight="1" x14ac:dyDescent="0.3">
      <c r="B479" s="94"/>
    </row>
    <row r="480" spans="2:2" ht="12.75" customHeight="1" x14ac:dyDescent="0.3">
      <c r="B480" s="94"/>
    </row>
    <row r="481" spans="2:2" ht="12.75" customHeight="1" x14ac:dyDescent="0.3">
      <c r="B481" s="94"/>
    </row>
    <row r="482" spans="2:2" ht="12.75" customHeight="1" x14ac:dyDescent="0.3">
      <c r="B482" s="94"/>
    </row>
    <row r="483" spans="2:2" ht="12.75" customHeight="1" x14ac:dyDescent="0.3">
      <c r="B483" s="94"/>
    </row>
    <row r="484" spans="2:2" ht="12.75" customHeight="1" x14ac:dyDescent="0.3">
      <c r="B484" s="94"/>
    </row>
    <row r="485" spans="2:2" ht="12.75" customHeight="1" x14ac:dyDescent="0.3">
      <c r="B485" s="94"/>
    </row>
    <row r="486" spans="2:2" ht="12.75" customHeight="1" x14ac:dyDescent="0.3">
      <c r="B486" s="94"/>
    </row>
    <row r="487" spans="2:2" ht="12.75" customHeight="1" x14ac:dyDescent="0.3">
      <c r="B487" s="94"/>
    </row>
    <row r="488" spans="2:2" ht="12.75" customHeight="1" x14ac:dyDescent="0.3">
      <c r="B488" s="94"/>
    </row>
    <row r="489" spans="2:2" ht="12.75" customHeight="1" x14ac:dyDescent="0.3">
      <c r="B489" s="94"/>
    </row>
    <row r="490" spans="2:2" ht="12.75" customHeight="1" x14ac:dyDescent="0.3">
      <c r="B490" s="94"/>
    </row>
    <row r="491" spans="2:2" ht="12.75" customHeight="1" x14ac:dyDescent="0.3">
      <c r="B491" s="94"/>
    </row>
    <row r="492" spans="2:2" ht="12.75" customHeight="1" x14ac:dyDescent="0.3">
      <c r="B492" s="94"/>
    </row>
    <row r="493" spans="2:2" ht="12.75" customHeight="1" x14ac:dyDescent="0.3">
      <c r="B493" s="94"/>
    </row>
    <row r="494" spans="2:2" ht="12.75" customHeight="1" x14ac:dyDescent="0.3">
      <c r="B494" s="94"/>
    </row>
    <row r="495" spans="2:2" ht="12.75" customHeight="1" x14ac:dyDescent="0.3">
      <c r="B495" s="94"/>
    </row>
    <row r="496" spans="2:2" ht="12.75" customHeight="1" x14ac:dyDescent="0.3">
      <c r="B496" s="94"/>
    </row>
    <row r="497" spans="2:2" ht="12.75" customHeight="1" x14ac:dyDescent="0.3">
      <c r="B497" s="94"/>
    </row>
    <row r="498" spans="2:2" ht="12.75" customHeight="1" x14ac:dyDescent="0.3">
      <c r="B498" s="94"/>
    </row>
    <row r="499" spans="2:2" ht="12.75" customHeight="1" x14ac:dyDescent="0.3">
      <c r="B499" s="94"/>
    </row>
    <row r="500" spans="2:2" ht="12.75" customHeight="1" x14ac:dyDescent="0.3">
      <c r="B500" s="94"/>
    </row>
    <row r="501" spans="2:2" ht="12.75" customHeight="1" x14ac:dyDescent="0.3">
      <c r="B501" s="94"/>
    </row>
    <row r="502" spans="2:2" ht="12.75" customHeight="1" x14ac:dyDescent="0.3">
      <c r="B502" s="94"/>
    </row>
    <row r="503" spans="2:2" ht="12.75" customHeight="1" x14ac:dyDescent="0.3">
      <c r="B503" s="94"/>
    </row>
    <row r="504" spans="2:2" ht="12.75" customHeight="1" x14ac:dyDescent="0.3">
      <c r="B504" s="94"/>
    </row>
    <row r="505" spans="2:2" ht="12.75" customHeight="1" x14ac:dyDescent="0.3">
      <c r="B505" s="94"/>
    </row>
    <row r="506" spans="2:2" ht="12.75" customHeight="1" x14ac:dyDescent="0.3">
      <c r="B506" s="94"/>
    </row>
    <row r="507" spans="2:2" ht="12.75" customHeight="1" x14ac:dyDescent="0.3">
      <c r="B507" s="94"/>
    </row>
    <row r="508" spans="2:2" ht="12.75" customHeight="1" x14ac:dyDescent="0.3">
      <c r="B508" s="94"/>
    </row>
    <row r="509" spans="2:2" ht="12.75" customHeight="1" x14ac:dyDescent="0.3">
      <c r="B509" s="94"/>
    </row>
    <row r="510" spans="2:2" ht="12.75" customHeight="1" x14ac:dyDescent="0.3">
      <c r="B510" s="94"/>
    </row>
    <row r="511" spans="2:2" ht="12.75" customHeight="1" x14ac:dyDescent="0.3">
      <c r="B511" s="94"/>
    </row>
    <row r="512" spans="2:2" ht="12.75" customHeight="1" x14ac:dyDescent="0.3">
      <c r="B512" s="94"/>
    </row>
    <row r="513" spans="2:2" ht="12.75" customHeight="1" x14ac:dyDescent="0.3">
      <c r="B513" s="94"/>
    </row>
    <row r="514" spans="2:2" ht="12.75" customHeight="1" x14ac:dyDescent="0.3">
      <c r="B514" s="94"/>
    </row>
    <row r="515" spans="2:2" ht="12.75" customHeight="1" x14ac:dyDescent="0.3">
      <c r="B515" s="94"/>
    </row>
    <row r="516" spans="2:2" ht="12.75" customHeight="1" x14ac:dyDescent="0.3">
      <c r="B516" s="94"/>
    </row>
    <row r="517" spans="2:2" ht="12.75" customHeight="1" x14ac:dyDescent="0.3">
      <c r="B517" s="94"/>
    </row>
    <row r="518" spans="2:2" ht="12.75" customHeight="1" x14ac:dyDescent="0.3">
      <c r="B518" s="94"/>
    </row>
    <row r="519" spans="2:2" ht="12.75" customHeight="1" x14ac:dyDescent="0.3">
      <c r="B519" s="94"/>
    </row>
    <row r="520" spans="2:2" ht="12.75" customHeight="1" x14ac:dyDescent="0.3">
      <c r="B520" s="94"/>
    </row>
    <row r="521" spans="2:2" ht="12.75" customHeight="1" x14ac:dyDescent="0.3">
      <c r="B521" s="94"/>
    </row>
    <row r="522" spans="2:2" ht="12.75" customHeight="1" x14ac:dyDescent="0.3">
      <c r="B522" s="94"/>
    </row>
    <row r="523" spans="2:2" ht="12.75" customHeight="1" x14ac:dyDescent="0.3">
      <c r="B523" s="94"/>
    </row>
    <row r="524" spans="2:2" ht="12.75" customHeight="1" x14ac:dyDescent="0.3">
      <c r="B524" s="94"/>
    </row>
    <row r="525" spans="2:2" ht="12.75" customHeight="1" x14ac:dyDescent="0.3">
      <c r="B525" s="94"/>
    </row>
    <row r="526" spans="2:2" ht="12.75" customHeight="1" x14ac:dyDescent="0.3">
      <c r="B526" s="94"/>
    </row>
    <row r="527" spans="2:2" ht="12.75" customHeight="1" x14ac:dyDescent="0.3">
      <c r="B527" s="94"/>
    </row>
    <row r="528" spans="2:2" ht="12.75" customHeight="1" x14ac:dyDescent="0.3">
      <c r="B528" s="94"/>
    </row>
    <row r="529" spans="2:2" ht="12.75" customHeight="1" x14ac:dyDescent="0.3">
      <c r="B529" s="94"/>
    </row>
    <row r="530" spans="2:2" ht="12.75" customHeight="1" x14ac:dyDescent="0.3">
      <c r="B530" s="94"/>
    </row>
    <row r="531" spans="2:2" ht="12.75" customHeight="1" x14ac:dyDescent="0.3">
      <c r="B531" s="94"/>
    </row>
    <row r="532" spans="2:2" ht="12.75" customHeight="1" x14ac:dyDescent="0.3">
      <c r="B532" s="94"/>
    </row>
    <row r="533" spans="2:2" ht="12.75" customHeight="1" x14ac:dyDescent="0.3">
      <c r="B533" s="94"/>
    </row>
    <row r="534" spans="2:2" ht="12.75" customHeight="1" x14ac:dyDescent="0.3">
      <c r="B534" s="94"/>
    </row>
    <row r="535" spans="2:2" ht="12.75" customHeight="1" x14ac:dyDescent="0.3">
      <c r="B535" s="94"/>
    </row>
    <row r="536" spans="2:2" ht="12.75" customHeight="1" x14ac:dyDescent="0.3">
      <c r="B536" s="94"/>
    </row>
    <row r="537" spans="2:2" ht="12.75" customHeight="1" x14ac:dyDescent="0.3">
      <c r="B537" s="94"/>
    </row>
    <row r="538" spans="2:2" ht="12.75" customHeight="1" x14ac:dyDescent="0.3">
      <c r="B538" s="94"/>
    </row>
    <row r="539" spans="2:2" ht="12.75" customHeight="1" x14ac:dyDescent="0.3">
      <c r="B539" s="94"/>
    </row>
    <row r="540" spans="2:2" ht="12.75" customHeight="1" x14ac:dyDescent="0.3">
      <c r="B540" s="94"/>
    </row>
    <row r="541" spans="2:2" ht="12.75" customHeight="1" x14ac:dyDescent="0.3">
      <c r="B541" s="94"/>
    </row>
    <row r="542" spans="2:2" ht="12.75" customHeight="1" x14ac:dyDescent="0.3">
      <c r="B542" s="94"/>
    </row>
    <row r="543" spans="2:2" ht="12.75" customHeight="1" x14ac:dyDescent="0.3">
      <c r="B543" s="94"/>
    </row>
    <row r="544" spans="2:2" ht="12.75" customHeight="1" x14ac:dyDescent="0.3">
      <c r="B544" s="94"/>
    </row>
    <row r="545" spans="2:2" ht="12.75" customHeight="1" x14ac:dyDescent="0.3">
      <c r="B545" s="94"/>
    </row>
    <row r="546" spans="2:2" ht="12.75" customHeight="1" x14ac:dyDescent="0.3">
      <c r="B546" s="94"/>
    </row>
    <row r="547" spans="2:2" ht="12.75" customHeight="1" x14ac:dyDescent="0.3">
      <c r="B547" s="94"/>
    </row>
    <row r="548" spans="2:2" ht="12.75" customHeight="1" x14ac:dyDescent="0.3">
      <c r="B548" s="94"/>
    </row>
    <row r="549" spans="2:2" ht="12.75" customHeight="1" x14ac:dyDescent="0.3">
      <c r="B549" s="94"/>
    </row>
    <row r="550" spans="2:2" ht="12.75" customHeight="1" x14ac:dyDescent="0.3">
      <c r="B550" s="94"/>
    </row>
    <row r="551" spans="2:2" ht="12.75" customHeight="1" x14ac:dyDescent="0.3">
      <c r="B551" s="94"/>
    </row>
    <row r="552" spans="2:2" ht="12.75" customHeight="1" x14ac:dyDescent="0.3">
      <c r="B552" s="94"/>
    </row>
    <row r="553" spans="2:2" ht="12.75" customHeight="1" x14ac:dyDescent="0.3">
      <c r="B553" s="94"/>
    </row>
    <row r="554" spans="2:2" ht="12.75" customHeight="1" x14ac:dyDescent="0.3">
      <c r="B554" s="94"/>
    </row>
    <row r="555" spans="2:2" ht="12.75" customHeight="1" x14ac:dyDescent="0.3">
      <c r="B555" s="94"/>
    </row>
    <row r="556" spans="2:2" ht="12.75" customHeight="1" x14ac:dyDescent="0.3">
      <c r="B556" s="94"/>
    </row>
    <row r="557" spans="2:2" ht="12.75" customHeight="1" x14ac:dyDescent="0.3">
      <c r="B557" s="94"/>
    </row>
    <row r="558" spans="2:2" ht="12.75" customHeight="1" x14ac:dyDescent="0.3">
      <c r="B558" s="94"/>
    </row>
    <row r="559" spans="2:2" ht="12.75" customHeight="1" x14ac:dyDescent="0.3">
      <c r="B559" s="94"/>
    </row>
    <row r="560" spans="2:2" ht="12.75" customHeight="1" x14ac:dyDescent="0.3">
      <c r="B560" s="94"/>
    </row>
    <row r="561" spans="2:2" ht="12.75" customHeight="1" x14ac:dyDescent="0.3">
      <c r="B561" s="94"/>
    </row>
    <row r="562" spans="2:2" ht="12.75" customHeight="1" x14ac:dyDescent="0.3">
      <c r="B562" s="94"/>
    </row>
    <row r="563" spans="2:2" ht="12.75" customHeight="1" x14ac:dyDescent="0.3">
      <c r="B563" s="94"/>
    </row>
    <row r="564" spans="2:2" ht="12.75" customHeight="1" x14ac:dyDescent="0.3">
      <c r="B564" s="94"/>
    </row>
    <row r="565" spans="2:2" ht="12.75" customHeight="1" x14ac:dyDescent="0.3">
      <c r="B565" s="94"/>
    </row>
    <row r="566" spans="2:2" ht="12.75" customHeight="1" x14ac:dyDescent="0.3">
      <c r="B566" s="94"/>
    </row>
    <row r="567" spans="2:2" ht="12.75" customHeight="1" x14ac:dyDescent="0.3">
      <c r="B567" s="94"/>
    </row>
    <row r="568" spans="2:2" ht="12.75" customHeight="1" x14ac:dyDescent="0.3">
      <c r="B568" s="94"/>
    </row>
    <row r="569" spans="2:2" ht="12.75" customHeight="1" x14ac:dyDescent="0.3">
      <c r="B569" s="94"/>
    </row>
    <row r="570" spans="2:2" ht="12.75" customHeight="1" x14ac:dyDescent="0.3">
      <c r="B570" s="94"/>
    </row>
    <row r="571" spans="2:2" ht="12.75" customHeight="1" x14ac:dyDescent="0.3">
      <c r="B571" s="94"/>
    </row>
    <row r="572" spans="2:2" ht="12.75" customHeight="1" x14ac:dyDescent="0.3">
      <c r="B572" s="94"/>
    </row>
    <row r="573" spans="2:2" ht="12.75" customHeight="1" x14ac:dyDescent="0.3">
      <c r="B573" s="94"/>
    </row>
    <row r="574" spans="2:2" ht="12.75" customHeight="1" x14ac:dyDescent="0.3">
      <c r="B574" s="94"/>
    </row>
    <row r="575" spans="2:2" ht="12.75" customHeight="1" x14ac:dyDescent="0.3">
      <c r="B575" s="94"/>
    </row>
    <row r="576" spans="2:2" ht="12.75" customHeight="1" x14ac:dyDescent="0.3">
      <c r="B576" s="94"/>
    </row>
    <row r="577" spans="2:2" ht="12.75" customHeight="1" x14ac:dyDescent="0.3">
      <c r="B577" s="94"/>
    </row>
    <row r="578" spans="2:2" ht="12.75" customHeight="1" x14ac:dyDescent="0.3">
      <c r="B578" s="94"/>
    </row>
    <row r="579" spans="2:2" ht="12.75" customHeight="1" x14ac:dyDescent="0.3">
      <c r="B579" s="94"/>
    </row>
    <row r="580" spans="2:2" ht="12.75" customHeight="1" x14ac:dyDescent="0.3">
      <c r="B580" s="94"/>
    </row>
    <row r="581" spans="2:2" ht="12.75" customHeight="1" x14ac:dyDescent="0.3">
      <c r="B581" s="94"/>
    </row>
    <row r="582" spans="2:2" ht="12.75" customHeight="1" x14ac:dyDescent="0.3">
      <c r="B582" s="94"/>
    </row>
    <row r="583" spans="2:2" ht="12.75" customHeight="1" x14ac:dyDescent="0.3">
      <c r="B583" s="94"/>
    </row>
    <row r="584" spans="2:2" ht="12.75" customHeight="1" x14ac:dyDescent="0.3">
      <c r="B584" s="94"/>
    </row>
    <row r="585" spans="2:2" ht="12.75" customHeight="1" x14ac:dyDescent="0.3">
      <c r="B585" s="94"/>
    </row>
    <row r="586" spans="2:2" ht="12.75" customHeight="1" x14ac:dyDescent="0.3">
      <c r="B586" s="94"/>
    </row>
    <row r="587" spans="2:2" ht="12.75" customHeight="1" x14ac:dyDescent="0.3">
      <c r="B587" s="94"/>
    </row>
    <row r="588" spans="2:2" ht="12.75" customHeight="1" x14ac:dyDescent="0.3">
      <c r="B588" s="94"/>
    </row>
    <row r="589" spans="2:2" ht="12.75" customHeight="1" x14ac:dyDescent="0.3">
      <c r="B589" s="94"/>
    </row>
    <row r="590" spans="2:2" ht="12.75" customHeight="1" x14ac:dyDescent="0.3">
      <c r="B590" s="94"/>
    </row>
    <row r="591" spans="2:2" ht="12.75" customHeight="1" x14ac:dyDescent="0.3">
      <c r="B591" s="94"/>
    </row>
    <row r="592" spans="2:2" ht="12.75" customHeight="1" x14ac:dyDescent="0.3">
      <c r="B592" s="94"/>
    </row>
    <row r="593" spans="2:2" ht="12.75" customHeight="1" x14ac:dyDescent="0.3">
      <c r="B593" s="94"/>
    </row>
    <row r="594" spans="2:2" ht="12.75" customHeight="1" x14ac:dyDescent="0.3">
      <c r="B594" s="94"/>
    </row>
    <row r="595" spans="2:2" ht="12.75" customHeight="1" x14ac:dyDescent="0.3">
      <c r="B595" s="94"/>
    </row>
    <row r="596" spans="2:2" ht="12.75" customHeight="1" x14ac:dyDescent="0.3">
      <c r="B596" s="94"/>
    </row>
    <row r="597" spans="2:2" ht="12.75" customHeight="1" x14ac:dyDescent="0.3">
      <c r="B597" s="94"/>
    </row>
    <row r="598" spans="2:2" ht="12.75" customHeight="1" x14ac:dyDescent="0.3">
      <c r="B598" s="94"/>
    </row>
    <row r="599" spans="2:2" ht="12.75" customHeight="1" x14ac:dyDescent="0.3">
      <c r="B599" s="94"/>
    </row>
    <row r="600" spans="2:2" ht="12.75" customHeight="1" x14ac:dyDescent="0.3">
      <c r="B600" s="94"/>
    </row>
    <row r="601" spans="2:2" ht="12.75" customHeight="1" x14ac:dyDescent="0.3">
      <c r="B601" s="94"/>
    </row>
    <row r="602" spans="2:2" ht="12.75" customHeight="1" x14ac:dyDescent="0.3">
      <c r="B602" s="94"/>
    </row>
    <row r="603" spans="2:2" ht="12.75" customHeight="1" x14ac:dyDescent="0.3">
      <c r="B603" s="94"/>
    </row>
    <row r="604" spans="2:2" ht="12.75" customHeight="1" x14ac:dyDescent="0.3">
      <c r="B604" s="94"/>
    </row>
    <row r="605" spans="2:2" ht="12.75" customHeight="1" x14ac:dyDescent="0.3">
      <c r="B605" s="94"/>
    </row>
    <row r="606" spans="2:2" ht="12.75" customHeight="1" x14ac:dyDescent="0.3">
      <c r="B606" s="94"/>
    </row>
    <row r="607" spans="2:2" ht="12.75" customHeight="1" x14ac:dyDescent="0.3">
      <c r="B607" s="94"/>
    </row>
    <row r="608" spans="2:2" ht="12.75" customHeight="1" x14ac:dyDescent="0.3">
      <c r="B608" s="94"/>
    </row>
    <row r="609" spans="2:2" ht="12.75" customHeight="1" x14ac:dyDescent="0.3">
      <c r="B609" s="94"/>
    </row>
    <row r="610" spans="2:2" ht="12.75" customHeight="1" x14ac:dyDescent="0.3">
      <c r="B610" s="94"/>
    </row>
    <row r="611" spans="2:2" ht="12.75" customHeight="1" x14ac:dyDescent="0.3">
      <c r="B611" s="94"/>
    </row>
    <row r="612" spans="2:2" ht="12.75" customHeight="1" x14ac:dyDescent="0.3">
      <c r="B612" s="94"/>
    </row>
    <row r="613" spans="2:2" ht="12.75" customHeight="1" x14ac:dyDescent="0.3">
      <c r="B613" s="94"/>
    </row>
    <row r="614" spans="2:2" ht="12.75" customHeight="1" x14ac:dyDescent="0.3">
      <c r="B614" s="94"/>
    </row>
    <row r="615" spans="2:2" ht="12.75" customHeight="1" x14ac:dyDescent="0.3">
      <c r="B615" s="94"/>
    </row>
    <row r="616" spans="2:2" ht="12.75" customHeight="1" x14ac:dyDescent="0.3">
      <c r="B616" s="94"/>
    </row>
    <row r="617" spans="2:2" ht="12.75" customHeight="1" x14ac:dyDescent="0.3">
      <c r="B617" s="94"/>
    </row>
    <row r="618" spans="2:2" ht="12.75" customHeight="1" x14ac:dyDescent="0.3">
      <c r="B618" s="94"/>
    </row>
    <row r="619" spans="2:2" ht="12.75" customHeight="1" x14ac:dyDescent="0.3">
      <c r="B619" s="94"/>
    </row>
    <row r="620" spans="2:2" ht="12.75" customHeight="1" x14ac:dyDescent="0.3">
      <c r="B620" s="94"/>
    </row>
    <row r="621" spans="2:2" ht="12.75" customHeight="1" x14ac:dyDescent="0.3">
      <c r="B621" s="94"/>
    </row>
    <row r="622" spans="2:2" ht="12.75" customHeight="1" x14ac:dyDescent="0.3">
      <c r="B622" s="94"/>
    </row>
    <row r="623" spans="2:2" ht="12.75" customHeight="1" x14ac:dyDescent="0.3">
      <c r="B623" s="94"/>
    </row>
    <row r="624" spans="2:2" ht="12.75" customHeight="1" x14ac:dyDescent="0.3">
      <c r="B624" s="94"/>
    </row>
    <row r="625" spans="2:2" ht="12.75" customHeight="1" x14ac:dyDescent="0.3">
      <c r="B625" s="94"/>
    </row>
    <row r="626" spans="2:2" ht="12.75" customHeight="1" x14ac:dyDescent="0.3">
      <c r="B626" s="94"/>
    </row>
    <row r="627" spans="2:2" ht="12.75" customHeight="1" x14ac:dyDescent="0.3">
      <c r="B627" s="94"/>
    </row>
    <row r="628" spans="2:2" ht="12.75" customHeight="1" x14ac:dyDescent="0.3">
      <c r="B628" s="94"/>
    </row>
    <row r="629" spans="2:2" ht="12.75" customHeight="1" x14ac:dyDescent="0.3">
      <c r="B629" s="94"/>
    </row>
    <row r="630" spans="2:2" ht="12.75" customHeight="1" x14ac:dyDescent="0.3">
      <c r="B630" s="94"/>
    </row>
    <row r="631" spans="2:2" ht="12.75" customHeight="1" x14ac:dyDescent="0.3">
      <c r="B631" s="94"/>
    </row>
    <row r="632" spans="2:2" ht="12.75" customHeight="1" x14ac:dyDescent="0.3">
      <c r="B632" s="94"/>
    </row>
    <row r="633" spans="2:2" ht="12.75" customHeight="1" x14ac:dyDescent="0.3">
      <c r="B633" s="94"/>
    </row>
    <row r="634" spans="2:2" ht="12.75" customHeight="1" x14ac:dyDescent="0.3">
      <c r="B634" s="94"/>
    </row>
    <row r="635" spans="2:2" ht="12.75" customHeight="1" x14ac:dyDescent="0.3">
      <c r="B635" s="94"/>
    </row>
    <row r="636" spans="2:2" ht="12.75" customHeight="1" x14ac:dyDescent="0.3">
      <c r="B636" s="94"/>
    </row>
    <row r="637" spans="2:2" ht="12.75" customHeight="1" x14ac:dyDescent="0.3">
      <c r="B637" s="94"/>
    </row>
    <row r="638" spans="2:2" ht="12.75" customHeight="1" x14ac:dyDescent="0.3">
      <c r="B638" s="94"/>
    </row>
    <row r="639" spans="2:2" ht="12.75" customHeight="1" x14ac:dyDescent="0.3">
      <c r="B639" s="94"/>
    </row>
    <row r="640" spans="2:2" ht="12.75" customHeight="1" x14ac:dyDescent="0.3">
      <c r="B640" s="94"/>
    </row>
    <row r="641" spans="2:2" ht="12.75" customHeight="1" x14ac:dyDescent="0.3">
      <c r="B641" s="94"/>
    </row>
    <row r="642" spans="2:2" ht="12.75" customHeight="1" x14ac:dyDescent="0.3">
      <c r="B642" s="94"/>
    </row>
    <row r="643" spans="2:2" ht="12.75" customHeight="1" x14ac:dyDescent="0.3">
      <c r="B643" s="94"/>
    </row>
    <row r="644" spans="2:2" ht="12.75" customHeight="1" x14ac:dyDescent="0.3">
      <c r="B644" s="94"/>
    </row>
    <row r="645" spans="2:2" ht="12.75" customHeight="1" x14ac:dyDescent="0.3">
      <c r="B645" s="94"/>
    </row>
    <row r="646" spans="2:2" ht="12.75" customHeight="1" x14ac:dyDescent="0.3">
      <c r="B646" s="94"/>
    </row>
    <row r="647" spans="2:2" ht="12.75" customHeight="1" x14ac:dyDescent="0.3">
      <c r="B647" s="94"/>
    </row>
    <row r="648" spans="2:2" ht="12.75" customHeight="1" x14ac:dyDescent="0.3">
      <c r="B648" s="94"/>
    </row>
    <row r="649" spans="2:2" ht="12.75" customHeight="1" x14ac:dyDescent="0.3">
      <c r="B649" s="94"/>
    </row>
    <row r="650" spans="2:2" ht="12.75" customHeight="1" x14ac:dyDescent="0.3">
      <c r="B650" s="94"/>
    </row>
    <row r="651" spans="2:2" ht="12.75" customHeight="1" x14ac:dyDescent="0.3">
      <c r="B651" s="94"/>
    </row>
    <row r="652" spans="2:2" ht="12.75" customHeight="1" x14ac:dyDescent="0.3">
      <c r="B652" s="94"/>
    </row>
    <row r="653" spans="2:2" ht="12.75" customHeight="1" x14ac:dyDescent="0.3">
      <c r="B653" s="94"/>
    </row>
    <row r="654" spans="2:2" ht="12.75" customHeight="1" x14ac:dyDescent="0.3">
      <c r="B654" s="94"/>
    </row>
    <row r="655" spans="2:2" ht="12.75" customHeight="1" x14ac:dyDescent="0.3">
      <c r="B655" s="94"/>
    </row>
    <row r="656" spans="2:2" ht="12.75" customHeight="1" x14ac:dyDescent="0.3">
      <c r="B656" s="94"/>
    </row>
    <row r="657" spans="2:2" ht="12.75" customHeight="1" x14ac:dyDescent="0.3">
      <c r="B657" s="94"/>
    </row>
    <row r="658" spans="2:2" ht="12.75" customHeight="1" x14ac:dyDescent="0.3">
      <c r="B658" s="94"/>
    </row>
    <row r="659" spans="2:2" ht="12.75" customHeight="1" x14ac:dyDescent="0.3">
      <c r="B659" s="94"/>
    </row>
    <row r="660" spans="2:2" ht="12.75" customHeight="1" x14ac:dyDescent="0.3">
      <c r="B660" s="94"/>
    </row>
    <row r="661" spans="2:2" ht="12.75" customHeight="1" x14ac:dyDescent="0.3">
      <c r="B661" s="94"/>
    </row>
    <row r="662" spans="2:2" ht="12.75" customHeight="1" x14ac:dyDescent="0.3">
      <c r="B662" s="94"/>
    </row>
    <row r="663" spans="2:2" ht="12.75" customHeight="1" x14ac:dyDescent="0.3">
      <c r="B663" s="94"/>
    </row>
    <row r="664" spans="2:2" ht="12.75" customHeight="1" x14ac:dyDescent="0.3">
      <c r="B664" s="94"/>
    </row>
    <row r="665" spans="2:2" ht="12.75" customHeight="1" x14ac:dyDescent="0.3">
      <c r="B665" s="94"/>
    </row>
    <row r="666" spans="2:2" ht="12.75" customHeight="1" x14ac:dyDescent="0.3">
      <c r="B666" s="94"/>
    </row>
    <row r="667" spans="2:2" ht="12.75" customHeight="1" x14ac:dyDescent="0.3">
      <c r="B667" s="94"/>
    </row>
    <row r="668" spans="2:2" ht="12.75" customHeight="1" x14ac:dyDescent="0.3">
      <c r="B668" s="94"/>
    </row>
    <row r="669" spans="2:2" ht="12.75" customHeight="1" x14ac:dyDescent="0.3">
      <c r="B669" s="94"/>
    </row>
    <row r="670" spans="2:2" ht="12.75" customHeight="1" x14ac:dyDescent="0.3">
      <c r="B670" s="94"/>
    </row>
    <row r="671" spans="2:2" ht="12.75" customHeight="1" x14ac:dyDescent="0.3">
      <c r="B671" s="94"/>
    </row>
    <row r="672" spans="2:2" ht="12.75" customHeight="1" x14ac:dyDescent="0.3">
      <c r="B672" s="94"/>
    </row>
    <row r="673" spans="2:2" ht="12.75" customHeight="1" x14ac:dyDescent="0.3">
      <c r="B673" s="94"/>
    </row>
    <row r="674" spans="2:2" ht="12.75" customHeight="1" x14ac:dyDescent="0.3">
      <c r="B674" s="94"/>
    </row>
    <row r="675" spans="2:2" ht="12.75" customHeight="1" x14ac:dyDescent="0.3">
      <c r="B675" s="94"/>
    </row>
    <row r="676" spans="2:2" ht="12.75" customHeight="1" x14ac:dyDescent="0.3">
      <c r="B676" s="94"/>
    </row>
    <row r="677" spans="2:2" ht="12.75" customHeight="1" x14ac:dyDescent="0.3">
      <c r="B677" s="94"/>
    </row>
    <row r="678" spans="2:2" ht="12.75" customHeight="1" x14ac:dyDescent="0.3">
      <c r="B678" s="94"/>
    </row>
    <row r="679" spans="2:2" ht="12.75" customHeight="1" x14ac:dyDescent="0.3">
      <c r="B679" s="94"/>
    </row>
    <row r="680" spans="2:2" ht="12.75" customHeight="1" x14ac:dyDescent="0.3">
      <c r="B680" s="94"/>
    </row>
    <row r="681" spans="2:2" ht="12.75" customHeight="1" x14ac:dyDescent="0.3">
      <c r="B681" s="94"/>
    </row>
    <row r="682" spans="2:2" ht="12.75" customHeight="1" x14ac:dyDescent="0.3">
      <c r="B682" s="94"/>
    </row>
    <row r="683" spans="2:2" ht="12.75" customHeight="1" x14ac:dyDescent="0.3">
      <c r="B683" s="94"/>
    </row>
    <row r="684" spans="2:2" ht="12.75" customHeight="1" x14ac:dyDescent="0.3">
      <c r="B684" s="94"/>
    </row>
    <row r="685" spans="2:2" ht="12.75" customHeight="1" x14ac:dyDescent="0.3">
      <c r="B685" s="94"/>
    </row>
    <row r="686" spans="2:2" ht="12.75" customHeight="1" x14ac:dyDescent="0.3">
      <c r="B686" s="94"/>
    </row>
    <row r="687" spans="2:2" ht="12.75" customHeight="1" x14ac:dyDescent="0.3">
      <c r="B687" s="94"/>
    </row>
    <row r="688" spans="2:2" ht="12.75" customHeight="1" x14ac:dyDescent="0.3">
      <c r="B688" s="94"/>
    </row>
    <row r="689" spans="2:2" ht="12.75" customHeight="1" x14ac:dyDescent="0.3">
      <c r="B689" s="94"/>
    </row>
    <row r="690" spans="2:2" ht="12.75" customHeight="1" x14ac:dyDescent="0.3">
      <c r="B690" s="94"/>
    </row>
    <row r="691" spans="2:2" ht="12.75" customHeight="1" x14ac:dyDescent="0.3">
      <c r="B691" s="94"/>
    </row>
    <row r="692" spans="2:2" ht="12.75" customHeight="1" x14ac:dyDescent="0.3">
      <c r="B692" s="94"/>
    </row>
    <row r="693" spans="2:2" ht="12.75" customHeight="1" x14ac:dyDescent="0.3">
      <c r="B693" s="94"/>
    </row>
    <row r="694" spans="2:2" ht="12.75" customHeight="1" x14ac:dyDescent="0.3">
      <c r="B694" s="94"/>
    </row>
    <row r="695" spans="2:2" ht="12.75" customHeight="1" x14ac:dyDescent="0.3">
      <c r="B695" s="94"/>
    </row>
    <row r="696" spans="2:2" ht="12.75" customHeight="1" x14ac:dyDescent="0.3">
      <c r="B696" s="94"/>
    </row>
    <row r="697" spans="2:2" ht="12.75" customHeight="1" x14ac:dyDescent="0.3">
      <c r="B697" s="94"/>
    </row>
    <row r="698" spans="2:2" ht="12.75" customHeight="1" x14ac:dyDescent="0.3">
      <c r="B698" s="94"/>
    </row>
    <row r="699" spans="2:2" ht="12.75" customHeight="1" x14ac:dyDescent="0.3">
      <c r="B699" s="94"/>
    </row>
    <row r="700" spans="2:2" ht="12.75" customHeight="1" x14ac:dyDescent="0.3">
      <c r="B700" s="94"/>
    </row>
    <row r="701" spans="2:2" ht="12.75" customHeight="1" x14ac:dyDescent="0.3">
      <c r="B701" s="94"/>
    </row>
    <row r="702" spans="2:2" ht="12.75" customHeight="1" x14ac:dyDescent="0.3">
      <c r="B702" s="94"/>
    </row>
    <row r="703" spans="2:2" ht="12.75" customHeight="1" x14ac:dyDescent="0.3">
      <c r="B703" s="94"/>
    </row>
    <row r="704" spans="2:2" ht="12.75" customHeight="1" x14ac:dyDescent="0.3">
      <c r="B704" s="94"/>
    </row>
    <row r="705" spans="2:2" ht="12.75" customHeight="1" x14ac:dyDescent="0.3">
      <c r="B705" s="94"/>
    </row>
    <row r="706" spans="2:2" ht="12.75" customHeight="1" x14ac:dyDescent="0.3">
      <c r="B706" s="94"/>
    </row>
    <row r="707" spans="2:2" ht="12.75" customHeight="1" x14ac:dyDescent="0.3">
      <c r="B707" s="94"/>
    </row>
    <row r="708" spans="2:2" ht="12.75" customHeight="1" x14ac:dyDescent="0.3">
      <c r="B708" s="94"/>
    </row>
    <row r="709" spans="2:2" ht="12.75" customHeight="1" x14ac:dyDescent="0.3">
      <c r="B709" s="94"/>
    </row>
    <row r="710" spans="2:2" ht="12.75" customHeight="1" x14ac:dyDescent="0.3">
      <c r="B710" s="94"/>
    </row>
    <row r="711" spans="2:2" ht="12.75" customHeight="1" x14ac:dyDescent="0.3">
      <c r="B711" s="94"/>
    </row>
    <row r="712" spans="2:2" ht="12.75" customHeight="1" x14ac:dyDescent="0.3">
      <c r="B712" s="94"/>
    </row>
    <row r="713" spans="2:2" ht="12.75" customHeight="1" x14ac:dyDescent="0.3">
      <c r="B713" s="94"/>
    </row>
    <row r="714" spans="2:2" ht="12.75" customHeight="1" x14ac:dyDescent="0.3">
      <c r="B714" s="94"/>
    </row>
    <row r="715" spans="2:2" ht="12.75" customHeight="1" x14ac:dyDescent="0.3">
      <c r="B715" s="94"/>
    </row>
    <row r="716" spans="2:2" ht="12.75" customHeight="1" x14ac:dyDescent="0.3">
      <c r="B716" s="94"/>
    </row>
    <row r="717" spans="2:2" ht="12.75" customHeight="1" x14ac:dyDescent="0.3">
      <c r="B717" s="94"/>
    </row>
    <row r="718" spans="2:2" ht="12.75" customHeight="1" x14ac:dyDescent="0.3">
      <c r="B718" s="94"/>
    </row>
    <row r="719" spans="2:2" ht="12.75" customHeight="1" x14ac:dyDescent="0.3">
      <c r="B719" s="94"/>
    </row>
    <row r="720" spans="2:2" ht="12.75" customHeight="1" x14ac:dyDescent="0.3">
      <c r="B720" s="94"/>
    </row>
    <row r="721" spans="2:2" ht="12.75" customHeight="1" x14ac:dyDescent="0.3">
      <c r="B721" s="94"/>
    </row>
    <row r="722" spans="2:2" ht="12.75" customHeight="1" x14ac:dyDescent="0.3">
      <c r="B722" s="94"/>
    </row>
    <row r="723" spans="2:2" ht="12.75" customHeight="1" x14ac:dyDescent="0.3">
      <c r="B723" s="94"/>
    </row>
    <row r="724" spans="2:2" ht="12.75" customHeight="1" x14ac:dyDescent="0.3">
      <c r="B724" s="94"/>
    </row>
    <row r="725" spans="2:2" ht="12.75" customHeight="1" x14ac:dyDescent="0.3">
      <c r="B725" s="94"/>
    </row>
    <row r="726" spans="2:2" ht="12.75" customHeight="1" x14ac:dyDescent="0.3">
      <c r="B726" s="94"/>
    </row>
    <row r="727" spans="2:2" ht="12.75" customHeight="1" x14ac:dyDescent="0.3">
      <c r="B727" s="94"/>
    </row>
    <row r="728" spans="2:2" ht="12.75" customHeight="1" x14ac:dyDescent="0.3">
      <c r="B728" s="94"/>
    </row>
    <row r="729" spans="2:2" ht="12.75" customHeight="1" x14ac:dyDescent="0.3">
      <c r="B729" s="94"/>
    </row>
    <row r="730" spans="2:2" ht="12.75" customHeight="1" x14ac:dyDescent="0.3">
      <c r="B730" s="94"/>
    </row>
    <row r="731" spans="2:2" ht="12.75" customHeight="1" x14ac:dyDescent="0.3">
      <c r="B731" s="94"/>
    </row>
    <row r="732" spans="2:2" ht="12.75" customHeight="1" x14ac:dyDescent="0.3">
      <c r="B732" s="94"/>
    </row>
    <row r="733" spans="2:2" ht="12.75" customHeight="1" x14ac:dyDescent="0.3">
      <c r="B733" s="94"/>
    </row>
    <row r="734" spans="2:2" ht="12.75" customHeight="1" x14ac:dyDescent="0.3">
      <c r="B734" s="94"/>
    </row>
    <row r="735" spans="2:2" ht="12.75" customHeight="1" x14ac:dyDescent="0.3">
      <c r="B735" s="94"/>
    </row>
    <row r="736" spans="2:2" ht="12.75" customHeight="1" x14ac:dyDescent="0.3">
      <c r="B736" s="94"/>
    </row>
    <row r="737" spans="2:2" ht="12.75" customHeight="1" x14ac:dyDescent="0.3">
      <c r="B737" s="94"/>
    </row>
    <row r="738" spans="2:2" ht="12.75" customHeight="1" x14ac:dyDescent="0.3">
      <c r="B738" s="94"/>
    </row>
    <row r="739" spans="2:2" ht="12.75" customHeight="1" x14ac:dyDescent="0.3">
      <c r="B739" s="94"/>
    </row>
    <row r="740" spans="2:2" ht="12.75" customHeight="1" x14ac:dyDescent="0.3">
      <c r="B740" s="94"/>
    </row>
    <row r="741" spans="2:2" ht="12.75" customHeight="1" x14ac:dyDescent="0.3">
      <c r="B741" s="94"/>
    </row>
    <row r="742" spans="2:2" ht="12.75" customHeight="1" x14ac:dyDescent="0.3">
      <c r="B742" s="94"/>
    </row>
    <row r="743" spans="2:2" ht="12.75" customHeight="1" x14ac:dyDescent="0.3">
      <c r="B743" s="94"/>
    </row>
    <row r="744" spans="2:2" ht="12.75" customHeight="1" x14ac:dyDescent="0.3">
      <c r="B744" s="94"/>
    </row>
    <row r="745" spans="2:2" ht="12.75" customHeight="1" x14ac:dyDescent="0.3">
      <c r="B745" s="94"/>
    </row>
    <row r="746" spans="2:2" ht="12.75" customHeight="1" x14ac:dyDescent="0.3">
      <c r="B746" s="94"/>
    </row>
    <row r="747" spans="2:2" ht="12.75" customHeight="1" x14ac:dyDescent="0.3">
      <c r="B747" s="94"/>
    </row>
    <row r="748" spans="2:2" ht="12.75" customHeight="1" x14ac:dyDescent="0.3">
      <c r="B748" s="94"/>
    </row>
    <row r="749" spans="2:2" ht="12.75" customHeight="1" x14ac:dyDescent="0.3">
      <c r="B749" s="94"/>
    </row>
    <row r="750" spans="2:2" ht="12.75" customHeight="1" x14ac:dyDescent="0.3">
      <c r="B750" s="94"/>
    </row>
    <row r="751" spans="2:2" ht="12.75" customHeight="1" x14ac:dyDescent="0.3">
      <c r="B751" s="94"/>
    </row>
    <row r="752" spans="2:2" ht="12.75" customHeight="1" x14ac:dyDescent="0.3">
      <c r="B752" s="94"/>
    </row>
    <row r="753" spans="2:2" ht="12.75" customHeight="1" x14ac:dyDescent="0.3">
      <c r="B753" s="94"/>
    </row>
    <row r="754" spans="2:2" ht="12.75" customHeight="1" x14ac:dyDescent="0.3">
      <c r="B754" s="94"/>
    </row>
    <row r="755" spans="2:2" ht="12.75" customHeight="1" x14ac:dyDescent="0.3">
      <c r="B755" s="94"/>
    </row>
    <row r="756" spans="2:2" ht="12.75" customHeight="1" x14ac:dyDescent="0.3">
      <c r="B756" s="94"/>
    </row>
    <row r="757" spans="2:2" ht="12.75" customHeight="1" x14ac:dyDescent="0.3">
      <c r="B757" s="94"/>
    </row>
    <row r="758" spans="2:2" ht="12.75" customHeight="1" x14ac:dyDescent="0.3">
      <c r="B758" s="94"/>
    </row>
    <row r="759" spans="2:2" ht="12.75" customHeight="1" x14ac:dyDescent="0.3">
      <c r="B759" s="94"/>
    </row>
    <row r="760" spans="2:2" ht="12.75" customHeight="1" x14ac:dyDescent="0.3">
      <c r="B760" s="94"/>
    </row>
    <row r="761" spans="2:2" ht="12.75" customHeight="1" x14ac:dyDescent="0.3">
      <c r="B761" s="94"/>
    </row>
    <row r="762" spans="2:2" ht="12.75" customHeight="1" x14ac:dyDescent="0.3">
      <c r="B762" s="94"/>
    </row>
    <row r="763" spans="2:2" ht="12.75" customHeight="1" x14ac:dyDescent="0.3">
      <c r="B763" s="94"/>
    </row>
    <row r="764" spans="2:2" ht="12.75" customHeight="1" x14ac:dyDescent="0.3">
      <c r="B764" s="94"/>
    </row>
    <row r="765" spans="2:2" ht="12.75" customHeight="1" x14ac:dyDescent="0.3">
      <c r="B765" s="94"/>
    </row>
    <row r="766" spans="2:2" ht="12.75" customHeight="1" x14ac:dyDescent="0.3">
      <c r="B766" s="94"/>
    </row>
    <row r="767" spans="2:2" ht="12.75" customHeight="1" x14ac:dyDescent="0.3">
      <c r="B767" s="94"/>
    </row>
    <row r="768" spans="2:2" ht="12.75" customHeight="1" x14ac:dyDescent="0.3">
      <c r="B768" s="94"/>
    </row>
    <row r="769" spans="2:2" ht="12.75" customHeight="1" x14ac:dyDescent="0.3">
      <c r="B769" s="94"/>
    </row>
    <row r="770" spans="2:2" ht="12.75" customHeight="1" x14ac:dyDescent="0.3">
      <c r="B770" s="94"/>
    </row>
    <row r="771" spans="2:2" ht="12.75" customHeight="1" x14ac:dyDescent="0.3">
      <c r="B771" s="94"/>
    </row>
    <row r="772" spans="2:2" ht="12.75" customHeight="1" x14ac:dyDescent="0.3">
      <c r="B772" s="94"/>
    </row>
    <row r="773" spans="2:2" ht="12.75" customHeight="1" x14ac:dyDescent="0.3">
      <c r="B773" s="94"/>
    </row>
    <row r="774" spans="2:2" ht="12.75" customHeight="1" x14ac:dyDescent="0.3">
      <c r="B774" s="94"/>
    </row>
    <row r="775" spans="2:2" ht="12.75" customHeight="1" x14ac:dyDescent="0.3">
      <c r="B775" s="94"/>
    </row>
    <row r="776" spans="2:2" ht="12.75" customHeight="1" x14ac:dyDescent="0.3">
      <c r="B776" s="94"/>
    </row>
    <row r="777" spans="2:2" ht="12.75" customHeight="1" x14ac:dyDescent="0.3">
      <c r="B777" s="94"/>
    </row>
    <row r="778" spans="2:2" ht="12.75" customHeight="1" x14ac:dyDescent="0.3">
      <c r="B778" s="94"/>
    </row>
    <row r="779" spans="2:2" ht="12.75" customHeight="1" x14ac:dyDescent="0.3">
      <c r="B779" s="94"/>
    </row>
    <row r="780" spans="2:2" ht="12.75" customHeight="1" x14ac:dyDescent="0.3">
      <c r="B780" s="94"/>
    </row>
    <row r="781" spans="2:2" ht="12.75" customHeight="1" x14ac:dyDescent="0.3">
      <c r="B781" s="94"/>
    </row>
    <row r="782" spans="2:2" ht="12.75" customHeight="1" x14ac:dyDescent="0.3">
      <c r="B782" s="94"/>
    </row>
    <row r="783" spans="2:2" ht="12.75" customHeight="1" x14ac:dyDescent="0.3">
      <c r="B783" s="94"/>
    </row>
    <row r="784" spans="2:2" ht="12.75" customHeight="1" x14ac:dyDescent="0.3">
      <c r="B784" s="94"/>
    </row>
    <row r="785" spans="2:2" ht="12.75" customHeight="1" x14ac:dyDescent="0.3">
      <c r="B785" s="94"/>
    </row>
    <row r="786" spans="2:2" ht="12.75" customHeight="1" x14ac:dyDescent="0.3">
      <c r="B786" s="94"/>
    </row>
    <row r="787" spans="2:2" ht="12.75" customHeight="1" x14ac:dyDescent="0.3">
      <c r="B787" s="94"/>
    </row>
    <row r="788" spans="2:2" ht="12.75" customHeight="1" x14ac:dyDescent="0.3">
      <c r="B788" s="94"/>
    </row>
    <row r="789" spans="2:2" ht="12.75" customHeight="1" x14ac:dyDescent="0.3">
      <c r="B789" s="94"/>
    </row>
    <row r="790" spans="2:2" ht="12.75" customHeight="1" x14ac:dyDescent="0.3">
      <c r="B790" s="94"/>
    </row>
    <row r="791" spans="2:2" ht="12.75" customHeight="1" x14ac:dyDescent="0.3">
      <c r="B791" s="94"/>
    </row>
    <row r="792" spans="2:2" ht="12.75" customHeight="1" x14ac:dyDescent="0.3">
      <c r="B792" s="94"/>
    </row>
    <row r="793" spans="2:2" ht="12.75" customHeight="1" x14ac:dyDescent="0.3">
      <c r="B793" s="94"/>
    </row>
    <row r="794" spans="2:2" ht="12.75" customHeight="1" x14ac:dyDescent="0.3">
      <c r="B794" s="94"/>
    </row>
    <row r="795" spans="2:2" ht="12.75" customHeight="1" x14ac:dyDescent="0.3">
      <c r="B795" s="94"/>
    </row>
    <row r="796" spans="2:2" ht="12.75" customHeight="1" x14ac:dyDescent="0.3">
      <c r="B796" s="94"/>
    </row>
    <row r="797" spans="2:2" ht="12.75" customHeight="1" x14ac:dyDescent="0.3">
      <c r="B797" s="94"/>
    </row>
    <row r="798" spans="2:2" ht="12.75" customHeight="1" x14ac:dyDescent="0.3">
      <c r="B798" s="94"/>
    </row>
    <row r="799" spans="2:2" ht="12.75" customHeight="1" x14ac:dyDescent="0.3">
      <c r="B799" s="94"/>
    </row>
    <row r="800" spans="2:2" ht="12.75" customHeight="1" x14ac:dyDescent="0.3">
      <c r="B800" s="94"/>
    </row>
    <row r="801" spans="2:2" ht="12.75" customHeight="1" x14ac:dyDescent="0.3">
      <c r="B801" s="94"/>
    </row>
    <row r="802" spans="2:2" ht="12.75" customHeight="1" x14ac:dyDescent="0.3">
      <c r="B802" s="94"/>
    </row>
    <row r="803" spans="2:2" ht="12.75" customHeight="1" x14ac:dyDescent="0.3">
      <c r="B803" s="94"/>
    </row>
    <row r="804" spans="2:2" ht="12.75" customHeight="1" x14ac:dyDescent="0.3">
      <c r="B804" s="94"/>
    </row>
    <row r="805" spans="2:2" ht="12.75" customHeight="1" x14ac:dyDescent="0.3">
      <c r="B805" s="94"/>
    </row>
    <row r="806" spans="2:2" ht="12.75" customHeight="1" x14ac:dyDescent="0.3">
      <c r="B806" s="94"/>
    </row>
    <row r="807" spans="2:2" ht="12.75" customHeight="1" x14ac:dyDescent="0.3">
      <c r="B807" s="94"/>
    </row>
    <row r="808" spans="2:2" ht="12.75" customHeight="1" x14ac:dyDescent="0.3">
      <c r="B808" s="94"/>
    </row>
    <row r="809" spans="2:2" ht="12.75" customHeight="1" x14ac:dyDescent="0.3">
      <c r="B809" s="94"/>
    </row>
    <row r="810" spans="2:2" ht="12.75" customHeight="1" x14ac:dyDescent="0.3">
      <c r="B810" s="94"/>
    </row>
    <row r="811" spans="2:2" ht="12.75" customHeight="1" x14ac:dyDescent="0.3">
      <c r="B811" s="94"/>
    </row>
    <row r="812" spans="2:2" ht="12.75" customHeight="1" x14ac:dyDescent="0.3">
      <c r="B812" s="94"/>
    </row>
    <row r="813" spans="2:2" ht="12.75" customHeight="1" x14ac:dyDescent="0.3">
      <c r="B813" s="94"/>
    </row>
    <row r="814" spans="2:2" ht="12.75" customHeight="1" x14ac:dyDescent="0.3">
      <c r="B814" s="94"/>
    </row>
    <row r="815" spans="2:2" ht="12.75" customHeight="1" x14ac:dyDescent="0.3">
      <c r="B815" s="94"/>
    </row>
    <row r="816" spans="2:2" ht="12.75" customHeight="1" x14ac:dyDescent="0.3">
      <c r="B816" s="94"/>
    </row>
    <row r="817" spans="2:2" ht="12.75" customHeight="1" x14ac:dyDescent="0.3">
      <c r="B817" s="94"/>
    </row>
    <row r="818" spans="2:2" ht="12.75" customHeight="1" x14ac:dyDescent="0.3">
      <c r="B818" s="94"/>
    </row>
    <row r="819" spans="2:2" ht="12.75" customHeight="1" x14ac:dyDescent="0.3">
      <c r="B819" s="94"/>
    </row>
    <row r="820" spans="2:2" ht="12.75" customHeight="1" x14ac:dyDescent="0.3">
      <c r="B820" s="94"/>
    </row>
    <row r="821" spans="2:2" ht="12.75" customHeight="1" x14ac:dyDescent="0.3">
      <c r="B821" s="94"/>
    </row>
    <row r="822" spans="2:2" ht="12.75" customHeight="1" x14ac:dyDescent="0.3">
      <c r="B822" s="94"/>
    </row>
    <row r="823" spans="2:2" ht="12.75" customHeight="1" x14ac:dyDescent="0.3">
      <c r="B823" s="94"/>
    </row>
    <row r="824" spans="2:2" ht="12.75" customHeight="1" x14ac:dyDescent="0.3">
      <c r="B824" s="94"/>
    </row>
    <row r="825" spans="2:2" ht="12.75" customHeight="1" x14ac:dyDescent="0.3">
      <c r="B825" s="94"/>
    </row>
    <row r="826" spans="2:2" ht="12.75" customHeight="1" x14ac:dyDescent="0.3">
      <c r="B826" s="94"/>
    </row>
    <row r="827" spans="2:2" ht="12.75" customHeight="1" x14ac:dyDescent="0.3">
      <c r="B827" s="94"/>
    </row>
    <row r="828" spans="2:2" ht="12.75" customHeight="1" x14ac:dyDescent="0.3">
      <c r="B828" s="94"/>
    </row>
    <row r="829" spans="2:2" ht="12.75" customHeight="1" x14ac:dyDescent="0.3">
      <c r="B829" s="94"/>
    </row>
    <row r="830" spans="2:2" ht="12.75" customHeight="1" x14ac:dyDescent="0.3">
      <c r="B830" s="94"/>
    </row>
    <row r="831" spans="2:2" ht="12.75" customHeight="1" x14ac:dyDescent="0.3">
      <c r="B831" s="94"/>
    </row>
    <row r="832" spans="2:2" ht="12.75" customHeight="1" x14ac:dyDescent="0.3">
      <c r="B832" s="94"/>
    </row>
    <row r="833" spans="2:2" ht="12.75" customHeight="1" x14ac:dyDescent="0.3">
      <c r="B833" s="94"/>
    </row>
    <row r="834" spans="2:2" ht="12.75" customHeight="1" x14ac:dyDescent="0.3">
      <c r="B834" s="94"/>
    </row>
    <row r="835" spans="2:2" ht="12.75" customHeight="1" x14ac:dyDescent="0.3">
      <c r="B835" s="94"/>
    </row>
    <row r="836" spans="2:2" ht="12.75" customHeight="1" x14ac:dyDescent="0.3">
      <c r="B836" s="94"/>
    </row>
    <row r="837" spans="2:2" ht="12.75" customHeight="1" x14ac:dyDescent="0.3">
      <c r="B837" s="94"/>
    </row>
    <row r="838" spans="2:2" ht="12.75" customHeight="1" x14ac:dyDescent="0.3">
      <c r="B838" s="94"/>
    </row>
    <row r="839" spans="2:2" ht="12.75" customHeight="1" x14ac:dyDescent="0.3">
      <c r="B839" s="94"/>
    </row>
    <row r="840" spans="2:2" ht="12.75" customHeight="1" x14ac:dyDescent="0.3">
      <c r="B840" s="94"/>
    </row>
    <row r="841" spans="2:2" ht="12.75" customHeight="1" x14ac:dyDescent="0.3">
      <c r="B841" s="94"/>
    </row>
    <row r="842" spans="2:2" ht="12.75" customHeight="1" x14ac:dyDescent="0.3">
      <c r="B842" s="94"/>
    </row>
    <row r="843" spans="2:2" ht="12.75" customHeight="1" x14ac:dyDescent="0.3">
      <c r="B843" s="94"/>
    </row>
    <row r="844" spans="2:2" ht="12.75" customHeight="1" x14ac:dyDescent="0.3">
      <c r="B844" s="94"/>
    </row>
    <row r="845" spans="2:2" ht="12.75" customHeight="1" x14ac:dyDescent="0.3">
      <c r="B845" s="94"/>
    </row>
    <row r="846" spans="2:2" ht="12.75" customHeight="1" x14ac:dyDescent="0.3">
      <c r="B846" s="94"/>
    </row>
    <row r="847" spans="2:2" ht="12.75" customHeight="1" x14ac:dyDescent="0.3">
      <c r="B847" s="94"/>
    </row>
    <row r="848" spans="2:2" ht="12.75" customHeight="1" x14ac:dyDescent="0.3">
      <c r="B848" s="94"/>
    </row>
    <row r="849" spans="2:2" ht="12.75" customHeight="1" x14ac:dyDescent="0.3">
      <c r="B849" s="94"/>
    </row>
    <row r="850" spans="2:2" ht="12.75" customHeight="1" x14ac:dyDescent="0.3">
      <c r="B850" s="94"/>
    </row>
    <row r="851" spans="2:2" ht="12.75" customHeight="1" x14ac:dyDescent="0.3">
      <c r="B851" s="94"/>
    </row>
    <row r="852" spans="2:2" ht="12.75" customHeight="1" x14ac:dyDescent="0.3">
      <c r="B852" s="94"/>
    </row>
    <row r="853" spans="2:2" ht="12.75" customHeight="1" x14ac:dyDescent="0.3">
      <c r="B853" s="94"/>
    </row>
    <row r="854" spans="2:2" ht="12.75" customHeight="1" x14ac:dyDescent="0.3">
      <c r="B854" s="94"/>
    </row>
    <row r="855" spans="2:2" ht="12.75" customHeight="1" x14ac:dyDescent="0.3">
      <c r="B855" s="94"/>
    </row>
    <row r="856" spans="2:2" ht="12.75" customHeight="1" x14ac:dyDescent="0.3">
      <c r="B856" s="94"/>
    </row>
    <row r="857" spans="2:2" ht="12.75" customHeight="1" x14ac:dyDescent="0.3">
      <c r="B857" s="94"/>
    </row>
    <row r="858" spans="2:2" ht="12.75" customHeight="1" x14ac:dyDescent="0.3">
      <c r="B858" s="94"/>
    </row>
    <row r="859" spans="2:2" ht="12.75" customHeight="1" x14ac:dyDescent="0.3">
      <c r="B859" s="94"/>
    </row>
    <row r="860" spans="2:2" ht="12.75" customHeight="1" x14ac:dyDescent="0.3">
      <c r="B860" s="94"/>
    </row>
    <row r="861" spans="2:2" ht="12.75" customHeight="1" x14ac:dyDescent="0.3">
      <c r="B861" s="94"/>
    </row>
    <row r="862" spans="2:2" ht="12.75" customHeight="1" x14ac:dyDescent="0.3">
      <c r="B862" s="94"/>
    </row>
    <row r="863" spans="2:2" ht="12.75" customHeight="1" x14ac:dyDescent="0.3">
      <c r="B863" s="94"/>
    </row>
    <row r="864" spans="2:2" ht="12.75" customHeight="1" x14ac:dyDescent="0.3">
      <c r="B864" s="94"/>
    </row>
    <row r="865" spans="2:2" ht="12.75" customHeight="1" x14ac:dyDescent="0.3">
      <c r="B865" s="94"/>
    </row>
    <row r="866" spans="2:2" ht="12.75" customHeight="1" x14ac:dyDescent="0.3">
      <c r="B866" s="94"/>
    </row>
    <row r="867" spans="2:2" ht="12.75" customHeight="1" x14ac:dyDescent="0.3">
      <c r="B867" s="94"/>
    </row>
    <row r="868" spans="2:2" ht="12.75" customHeight="1" x14ac:dyDescent="0.3">
      <c r="B868" s="94"/>
    </row>
    <row r="869" spans="2:2" ht="12.75" customHeight="1" x14ac:dyDescent="0.3">
      <c r="B869" s="94"/>
    </row>
    <row r="870" spans="2:2" ht="12.75" customHeight="1" x14ac:dyDescent="0.3">
      <c r="B870" s="94"/>
    </row>
    <row r="871" spans="2:2" ht="12.75" customHeight="1" x14ac:dyDescent="0.3">
      <c r="B871" s="94"/>
    </row>
    <row r="872" spans="2:2" ht="12.75" customHeight="1" x14ac:dyDescent="0.3">
      <c r="B872" s="94"/>
    </row>
    <row r="873" spans="2:2" ht="12.75" customHeight="1" x14ac:dyDescent="0.3">
      <c r="B873" s="94"/>
    </row>
    <row r="874" spans="2:2" ht="12.75" customHeight="1" x14ac:dyDescent="0.3">
      <c r="B874" s="94"/>
    </row>
    <row r="875" spans="2:2" ht="12.75" customHeight="1" x14ac:dyDescent="0.3">
      <c r="B875" s="94"/>
    </row>
    <row r="876" spans="2:2" ht="12.75" customHeight="1" x14ac:dyDescent="0.3">
      <c r="B876" s="94"/>
    </row>
    <row r="877" spans="2:2" ht="12.75" customHeight="1" x14ac:dyDescent="0.3">
      <c r="B877" s="94"/>
    </row>
    <row r="878" spans="2:2" ht="12.75" customHeight="1" x14ac:dyDescent="0.3">
      <c r="B878" s="94"/>
    </row>
    <row r="879" spans="2:2" ht="12.75" customHeight="1" x14ac:dyDescent="0.3">
      <c r="B879" s="94"/>
    </row>
    <row r="880" spans="2:2" ht="12.75" customHeight="1" x14ac:dyDescent="0.3">
      <c r="B880" s="94"/>
    </row>
    <row r="881" spans="2:2" ht="12.75" customHeight="1" x14ac:dyDescent="0.3">
      <c r="B881" s="94"/>
    </row>
    <row r="882" spans="2:2" ht="12.75" customHeight="1" x14ac:dyDescent="0.3">
      <c r="B882" s="94"/>
    </row>
    <row r="883" spans="2:2" ht="12.75" customHeight="1" x14ac:dyDescent="0.3">
      <c r="B883" s="94"/>
    </row>
    <row r="884" spans="2:2" ht="12.75" customHeight="1" x14ac:dyDescent="0.3">
      <c r="B884" s="94"/>
    </row>
    <row r="885" spans="2:2" ht="12.75" customHeight="1" x14ac:dyDescent="0.3">
      <c r="B885" s="94"/>
    </row>
    <row r="886" spans="2:2" ht="12.75" customHeight="1" x14ac:dyDescent="0.3">
      <c r="B886" s="94"/>
    </row>
    <row r="887" spans="2:2" ht="12.75" customHeight="1" x14ac:dyDescent="0.3">
      <c r="B887" s="94"/>
    </row>
    <row r="888" spans="2:2" ht="12.75" customHeight="1" x14ac:dyDescent="0.3">
      <c r="B888" s="94"/>
    </row>
    <row r="889" spans="2:2" ht="12.75" customHeight="1" x14ac:dyDescent="0.3">
      <c r="B889" s="94"/>
    </row>
    <row r="890" spans="2:2" ht="12.75" customHeight="1" x14ac:dyDescent="0.3">
      <c r="B890" s="94"/>
    </row>
    <row r="891" spans="2:2" ht="12.75" customHeight="1" x14ac:dyDescent="0.3">
      <c r="B891" s="94"/>
    </row>
    <row r="892" spans="2:2" ht="12.75" customHeight="1" x14ac:dyDescent="0.3">
      <c r="B892" s="94"/>
    </row>
    <row r="893" spans="2:2" ht="12.75" customHeight="1" x14ac:dyDescent="0.3">
      <c r="B893" s="94"/>
    </row>
    <row r="894" spans="2:2" ht="12.75" customHeight="1" x14ac:dyDescent="0.3">
      <c r="B894" s="94"/>
    </row>
    <row r="895" spans="2:2" ht="12.75" customHeight="1" x14ac:dyDescent="0.3">
      <c r="B895" s="94"/>
    </row>
    <row r="896" spans="2:2" ht="12.75" customHeight="1" x14ac:dyDescent="0.3">
      <c r="B896" s="94"/>
    </row>
    <row r="897" spans="2:2" ht="12.75" customHeight="1" x14ac:dyDescent="0.3">
      <c r="B897" s="94"/>
    </row>
    <row r="898" spans="2:2" ht="12.75" customHeight="1" x14ac:dyDescent="0.3">
      <c r="B898" s="94"/>
    </row>
    <row r="899" spans="2:2" ht="12.75" customHeight="1" x14ac:dyDescent="0.3">
      <c r="B899" s="94"/>
    </row>
    <row r="900" spans="2:2" ht="12.75" customHeight="1" x14ac:dyDescent="0.3">
      <c r="B900" s="94"/>
    </row>
    <row r="901" spans="2:2" ht="12.75" customHeight="1" x14ac:dyDescent="0.3">
      <c r="B901" s="94"/>
    </row>
    <row r="902" spans="2:2" ht="12.75" customHeight="1" x14ac:dyDescent="0.3">
      <c r="B902" s="94"/>
    </row>
    <row r="903" spans="2:2" ht="12.75" customHeight="1" x14ac:dyDescent="0.3">
      <c r="B903" s="94"/>
    </row>
    <row r="904" spans="2:2" ht="12.75" customHeight="1" x14ac:dyDescent="0.3">
      <c r="B904" s="94"/>
    </row>
    <row r="905" spans="2:2" ht="12.75" customHeight="1" x14ac:dyDescent="0.3">
      <c r="B905" s="94"/>
    </row>
    <row r="906" spans="2:2" ht="12.75" customHeight="1" x14ac:dyDescent="0.3">
      <c r="B906" s="94"/>
    </row>
    <row r="907" spans="2:2" ht="12.75" customHeight="1" x14ac:dyDescent="0.3">
      <c r="B907" s="94"/>
    </row>
    <row r="908" spans="2:2" ht="12.75" customHeight="1" x14ac:dyDescent="0.3">
      <c r="B908" s="94"/>
    </row>
    <row r="909" spans="2:2" ht="12.75" customHeight="1" x14ac:dyDescent="0.3">
      <c r="B909" s="94"/>
    </row>
    <row r="910" spans="2:2" ht="12.75" customHeight="1" x14ac:dyDescent="0.3">
      <c r="B910" s="94"/>
    </row>
    <row r="911" spans="2:2" ht="12.75" customHeight="1" x14ac:dyDescent="0.3">
      <c r="B911" s="94"/>
    </row>
    <row r="912" spans="2:2" ht="12.75" customHeight="1" x14ac:dyDescent="0.3">
      <c r="B912" s="94"/>
    </row>
    <row r="913" spans="2:2" ht="12.75" customHeight="1" x14ac:dyDescent="0.3">
      <c r="B913" s="94"/>
    </row>
    <row r="914" spans="2:2" ht="12.75" customHeight="1" x14ac:dyDescent="0.3">
      <c r="B914" s="94"/>
    </row>
    <row r="915" spans="2:2" ht="12.75" customHeight="1" x14ac:dyDescent="0.3">
      <c r="B915" s="94"/>
    </row>
    <row r="916" spans="2:2" ht="12.75" customHeight="1" x14ac:dyDescent="0.3">
      <c r="B916" s="94"/>
    </row>
    <row r="917" spans="2:2" ht="12.75" customHeight="1" x14ac:dyDescent="0.3">
      <c r="B917" s="94"/>
    </row>
    <row r="918" spans="2:2" ht="12.75" customHeight="1" x14ac:dyDescent="0.3">
      <c r="B918" s="94"/>
    </row>
    <row r="919" spans="2:2" ht="12.75" customHeight="1" x14ac:dyDescent="0.3">
      <c r="B919" s="94"/>
    </row>
    <row r="920" spans="2:2" ht="12.75" customHeight="1" x14ac:dyDescent="0.3">
      <c r="B920" s="94"/>
    </row>
    <row r="921" spans="2:2" ht="12.75" customHeight="1" x14ac:dyDescent="0.3">
      <c r="B921" s="94"/>
    </row>
    <row r="922" spans="2:2" ht="12.75" customHeight="1" x14ac:dyDescent="0.3">
      <c r="B922" s="94"/>
    </row>
    <row r="923" spans="2:2" ht="12.75" customHeight="1" x14ac:dyDescent="0.3">
      <c r="B923" s="94"/>
    </row>
    <row r="924" spans="2:2" ht="12.75" customHeight="1" x14ac:dyDescent="0.3">
      <c r="B924" s="94"/>
    </row>
    <row r="925" spans="2:2" ht="12.75" customHeight="1" x14ac:dyDescent="0.3">
      <c r="B925" s="94"/>
    </row>
    <row r="926" spans="2:2" ht="12.75" customHeight="1" x14ac:dyDescent="0.3">
      <c r="B926" s="94"/>
    </row>
    <row r="927" spans="2:2" ht="12.75" customHeight="1" x14ac:dyDescent="0.3">
      <c r="B927" s="94"/>
    </row>
    <row r="928" spans="2:2" ht="12.75" customHeight="1" x14ac:dyDescent="0.3">
      <c r="B928" s="94"/>
    </row>
    <row r="929" spans="2:2" ht="12.75" customHeight="1" x14ac:dyDescent="0.3">
      <c r="B929" s="94"/>
    </row>
    <row r="930" spans="2:2" ht="12.75" customHeight="1" x14ac:dyDescent="0.3">
      <c r="B930" s="94"/>
    </row>
    <row r="931" spans="2:2" ht="12.75" customHeight="1" x14ac:dyDescent="0.3">
      <c r="B931" s="94"/>
    </row>
    <row r="932" spans="2:2" ht="12.75" customHeight="1" x14ac:dyDescent="0.3">
      <c r="B932" s="94"/>
    </row>
    <row r="933" spans="2:2" ht="12.75" customHeight="1" x14ac:dyDescent="0.3">
      <c r="B933" s="94"/>
    </row>
    <row r="934" spans="2:2" ht="12.75" customHeight="1" x14ac:dyDescent="0.3">
      <c r="B934" s="94"/>
    </row>
    <row r="935" spans="2:2" ht="12.75" customHeight="1" x14ac:dyDescent="0.3">
      <c r="B935" s="94"/>
    </row>
    <row r="936" spans="2:2" ht="12.75" customHeight="1" x14ac:dyDescent="0.3">
      <c r="B936" s="94"/>
    </row>
    <row r="937" spans="2:2" ht="12.75" customHeight="1" x14ac:dyDescent="0.3">
      <c r="B937" s="94"/>
    </row>
    <row r="938" spans="2:2" ht="12.75" customHeight="1" x14ac:dyDescent="0.3">
      <c r="B938" s="94"/>
    </row>
    <row r="939" spans="2:2" ht="12.75" customHeight="1" x14ac:dyDescent="0.3">
      <c r="B939" s="94"/>
    </row>
    <row r="940" spans="2:2" ht="12.75" customHeight="1" x14ac:dyDescent="0.3">
      <c r="B940" s="94"/>
    </row>
    <row r="941" spans="2:2" ht="12.75" customHeight="1" x14ac:dyDescent="0.3">
      <c r="B941" s="94"/>
    </row>
    <row r="942" spans="2:2" ht="12.75" customHeight="1" x14ac:dyDescent="0.3">
      <c r="B942" s="94"/>
    </row>
    <row r="943" spans="2:2" ht="12.75" customHeight="1" x14ac:dyDescent="0.3">
      <c r="B943" s="94"/>
    </row>
    <row r="944" spans="2:2" ht="12.75" customHeight="1" x14ac:dyDescent="0.3">
      <c r="B944" s="94"/>
    </row>
    <row r="945" spans="2:2" ht="12.75" customHeight="1" x14ac:dyDescent="0.3">
      <c r="B945" s="94"/>
    </row>
    <row r="946" spans="2:2" ht="12.75" customHeight="1" x14ac:dyDescent="0.3">
      <c r="B946" s="94"/>
    </row>
    <row r="947" spans="2:2" ht="12.75" customHeight="1" x14ac:dyDescent="0.3">
      <c r="B947" s="94"/>
    </row>
    <row r="948" spans="2:2" ht="12.75" customHeight="1" x14ac:dyDescent="0.3">
      <c r="B948" s="94"/>
    </row>
    <row r="949" spans="2:2" ht="12.75" customHeight="1" x14ac:dyDescent="0.3">
      <c r="B949" s="94"/>
    </row>
    <row r="950" spans="2:2" ht="12.75" customHeight="1" x14ac:dyDescent="0.3">
      <c r="B950" s="94"/>
    </row>
    <row r="951" spans="2:2" ht="12.75" customHeight="1" x14ac:dyDescent="0.3">
      <c r="B951" s="94"/>
    </row>
    <row r="952" spans="2:2" ht="12.75" customHeight="1" x14ac:dyDescent="0.3">
      <c r="B952" s="94"/>
    </row>
    <row r="953" spans="2:2" ht="12.75" customHeight="1" x14ac:dyDescent="0.3">
      <c r="B953" s="94"/>
    </row>
    <row r="954" spans="2:2" ht="12.75" customHeight="1" x14ac:dyDescent="0.3">
      <c r="B954" s="94"/>
    </row>
    <row r="955" spans="2:2" ht="12.75" customHeight="1" x14ac:dyDescent="0.3">
      <c r="B955" s="94"/>
    </row>
    <row r="956" spans="2:2" ht="12.75" customHeight="1" x14ac:dyDescent="0.3">
      <c r="B956" s="94"/>
    </row>
    <row r="957" spans="2:2" ht="12.75" customHeight="1" x14ac:dyDescent="0.3">
      <c r="B957" s="94"/>
    </row>
    <row r="958" spans="2:2" ht="12.75" customHeight="1" x14ac:dyDescent="0.3">
      <c r="B958" s="94"/>
    </row>
    <row r="959" spans="2:2" ht="12.75" customHeight="1" x14ac:dyDescent="0.3">
      <c r="B959" s="94"/>
    </row>
    <row r="960" spans="2:2" ht="12.75" customHeight="1" x14ac:dyDescent="0.3">
      <c r="B960" s="94"/>
    </row>
    <row r="961" spans="2:2" ht="12.75" customHeight="1" x14ac:dyDescent="0.3">
      <c r="B961" s="94"/>
    </row>
    <row r="962" spans="2:2" ht="12.75" customHeight="1" x14ac:dyDescent="0.3">
      <c r="B962" s="94"/>
    </row>
    <row r="963" spans="2:2" ht="12.75" customHeight="1" x14ac:dyDescent="0.3">
      <c r="B963" s="94"/>
    </row>
    <row r="964" spans="2:2" ht="12.75" customHeight="1" x14ac:dyDescent="0.3">
      <c r="B964" s="94"/>
    </row>
    <row r="965" spans="2:2" ht="12.75" customHeight="1" x14ac:dyDescent="0.3">
      <c r="B965" s="94"/>
    </row>
    <row r="966" spans="2:2" ht="12.75" customHeight="1" x14ac:dyDescent="0.3">
      <c r="B966" s="94"/>
    </row>
    <row r="967" spans="2:2" ht="12.75" customHeight="1" x14ac:dyDescent="0.3">
      <c r="B967" s="94"/>
    </row>
    <row r="968" spans="2:2" ht="12.75" customHeight="1" x14ac:dyDescent="0.3">
      <c r="B968" s="94"/>
    </row>
    <row r="969" spans="2:2" ht="12.75" customHeight="1" x14ac:dyDescent="0.3">
      <c r="B969" s="94"/>
    </row>
    <row r="970" spans="2:2" ht="12.75" customHeight="1" x14ac:dyDescent="0.3">
      <c r="B970" s="94"/>
    </row>
    <row r="971" spans="2:2" ht="12.75" customHeight="1" x14ac:dyDescent="0.3">
      <c r="B971" s="94"/>
    </row>
    <row r="972" spans="2:2" ht="12.75" customHeight="1" x14ac:dyDescent="0.3">
      <c r="B972" s="94"/>
    </row>
    <row r="973" spans="2:2" ht="12.75" customHeight="1" x14ac:dyDescent="0.3">
      <c r="B973" s="94"/>
    </row>
    <row r="974" spans="2:2" ht="12.75" customHeight="1" x14ac:dyDescent="0.3">
      <c r="B974" s="94"/>
    </row>
    <row r="975" spans="2:2" ht="12.75" customHeight="1" x14ac:dyDescent="0.3">
      <c r="B975" s="94"/>
    </row>
    <row r="976" spans="2:2" ht="12.75" customHeight="1" x14ac:dyDescent="0.3">
      <c r="B976" s="94"/>
    </row>
    <row r="977" spans="2:2" ht="12.75" customHeight="1" x14ac:dyDescent="0.3">
      <c r="B977" s="94"/>
    </row>
    <row r="978" spans="2:2" ht="12.75" customHeight="1" x14ac:dyDescent="0.3">
      <c r="B978" s="94"/>
    </row>
    <row r="979" spans="2:2" ht="12.75" customHeight="1" x14ac:dyDescent="0.3">
      <c r="B979" s="94"/>
    </row>
    <row r="980" spans="2:2" ht="12.75" customHeight="1" x14ac:dyDescent="0.3">
      <c r="B980" s="94"/>
    </row>
    <row r="981" spans="2:2" ht="12.75" customHeight="1" x14ac:dyDescent="0.3">
      <c r="B981" s="94"/>
    </row>
    <row r="982" spans="2:2" ht="12.75" customHeight="1" x14ac:dyDescent="0.3">
      <c r="B982" s="94"/>
    </row>
    <row r="983" spans="2:2" ht="12.75" customHeight="1" x14ac:dyDescent="0.3">
      <c r="B983" s="94"/>
    </row>
    <row r="984" spans="2:2" ht="12.75" customHeight="1" x14ac:dyDescent="0.3">
      <c r="B984" s="94"/>
    </row>
    <row r="985" spans="2:2" ht="12.75" customHeight="1" x14ac:dyDescent="0.3">
      <c r="B985" s="94"/>
    </row>
    <row r="986" spans="2:2" ht="12.75" customHeight="1" x14ac:dyDescent="0.3">
      <c r="B986" s="94"/>
    </row>
    <row r="987" spans="2:2" ht="12.75" customHeight="1" x14ac:dyDescent="0.3">
      <c r="B987" s="94"/>
    </row>
    <row r="988" spans="2:2" ht="12.75" customHeight="1" x14ac:dyDescent="0.3">
      <c r="B988" s="94"/>
    </row>
    <row r="989" spans="2:2" ht="12.75" customHeight="1" x14ac:dyDescent="0.3">
      <c r="B989" s="94"/>
    </row>
    <row r="990" spans="2:2" ht="12.75" customHeight="1" x14ac:dyDescent="0.3">
      <c r="B990" s="94"/>
    </row>
    <row r="991" spans="2:2" ht="12.75" customHeight="1" x14ac:dyDescent="0.3">
      <c r="B991" s="94"/>
    </row>
    <row r="992" spans="2:2" ht="12.75" customHeight="1" x14ac:dyDescent="0.3">
      <c r="B992" s="94"/>
    </row>
    <row r="993" spans="2:2" ht="12.75" customHeight="1" x14ac:dyDescent="0.3">
      <c r="B993" s="94"/>
    </row>
    <row r="994" spans="2:2" ht="12.75" customHeight="1" x14ac:dyDescent="0.3">
      <c r="B994" s="94"/>
    </row>
    <row r="995" spans="2:2" ht="12.75" customHeight="1" x14ac:dyDescent="0.3">
      <c r="B995" s="94"/>
    </row>
    <row r="996" spans="2:2" ht="12.75" customHeight="1" x14ac:dyDescent="0.3">
      <c r="B996" s="94"/>
    </row>
    <row r="997" spans="2:2" ht="12.75" customHeight="1" x14ac:dyDescent="0.3">
      <c r="B997" s="94"/>
    </row>
    <row r="998" spans="2:2" ht="12.75" customHeight="1" x14ac:dyDescent="0.3">
      <c r="B998" s="94"/>
    </row>
    <row r="999" spans="2:2" ht="12.75" customHeight="1" x14ac:dyDescent="0.3">
      <c r="B999" s="94"/>
    </row>
    <row r="1000" spans="2:2" ht="12.75" customHeight="1" x14ac:dyDescent="0.3">
      <c r="B1000" s="94"/>
    </row>
  </sheetData>
  <mergeCells count="1">
    <mergeCell ref="A1:C1"/>
  </mergeCells>
  <pageMargins left="0.75" right="0.75" top="1" bottom="1" header="0" footer="0"/>
  <pageSetup orientation="landscape" r:id="rId1"/>
  <headerFooter>
    <oddFooter>&amp;C_x000D_&amp;1#&amp;"Verdana"&amp;7&amp;K000000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defaultColWidth="14.42578125" defaultRowHeight="15" customHeight="1" x14ac:dyDescent="0.3"/>
  <cols>
    <col min="1" max="26" width="10.7109375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landscape" r:id="rId1"/>
  <headerFooter>
    <oddFooter>&amp;C_x000D_&amp;1#&amp;"Verdana"&amp;7&amp;K000000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P1</vt:lpstr>
      <vt:lpstr>P2</vt:lpstr>
      <vt:lpstr>P3</vt:lpstr>
      <vt:lpstr>P4</vt:lpstr>
      <vt:lpstr>P5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Jonny Block</cp:lastModifiedBy>
  <cp:lastPrinted>2024-06-09T18:17:40Z</cp:lastPrinted>
  <dcterms:created xsi:type="dcterms:W3CDTF">2001-08-31T20:44:44Z</dcterms:created>
  <dcterms:modified xsi:type="dcterms:W3CDTF">2024-06-09T18:17:51Z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20ea7001-5c24-4702-a3ac-e436ccb02747_Enabled">
    <vt:lpwstr>true</vt:lpwstr>
  </property>
  <property fmtid="{D5CDD505-2E9C-101B-9397-08002B2CF9AE}" pid="4" name="MSIP_Label_20ea7001-5c24-4702-a3ac-e436ccb02747_SetDate">
    <vt:lpwstr>2024-05-21T19:35:04Z</vt:lpwstr>
  </property>
  <property fmtid="{D5CDD505-2E9C-101B-9397-08002B2CF9AE}" pid="5" name="MSIP_Label_20ea7001-5c24-4702-a3ac-e436ccb02747_Method">
    <vt:lpwstr>Standard</vt:lpwstr>
  </property>
  <property fmtid="{D5CDD505-2E9C-101B-9397-08002B2CF9AE}" pid="6" name="MSIP_Label_20ea7001-5c24-4702-a3ac-e436ccb02747_Name">
    <vt:lpwstr>Confidential</vt:lpwstr>
  </property>
  <property fmtid="{D5CDD505-2E9C-101B-9397-08002B2CF9AE}" pid="7" name="MSIP_Label_20ea7001-5c24-4702-a3ac-e436ccb02747_SiteId">
    <vt:lpwstr>c8823c91-be81-4f89-b024-6c3dd789c106</vt:lpwstr>
  </property>
  <property fmtid="{D5CDD505-2E9C-101B-9397-08002B2CF9AE}" pid="8" name="MSIP_Label_20ea7001-5c24-4702-a3ac-e436ccb02747_ActionId">
    <vt:lpwstr>d0e989a6-2fdf-4341-92c3-cf5a93944f96</vt:lpwstr>
  </property>
  <property fmtid="{D5CDD505-2E9C-101B-9397-08002B2CF9AE}" pid="9" name="MSIP_Label_20ea7001-5c24-4702-a3ac-e436ccb02747_ContentBits">
    <vt:lpwstr>2</vt:lpwstr>
  </property>
</Properties>
</file>