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m46fzH8LHsufbluAqHnFm2BCgSRqIb0l\04 Resultater_ Stevne- lagserie protokoller og referater\2024 Stevneprotokoller\"/>
    </mc:Choice>
  </mc:AlternateContent>
  <xr:revisionPtr revIDLastSave="0" documentId="13_ncr:1_{CE9C3153-DAD2-42AC-996F-479F3DF3E745}" xr6:coauthVersionLast="47" xr6:coauthVersionMax="47" xr10:uidLastSave="{00000000-0000-0000-0000-000000000000}"/>
  <bookViews>
    <workbookView xWindow="2910" yWindow="2910" windowWidth="18000" windowHeight="9398" xr2:uid="{00000000-000D-0000-FFFF-FFFF00000000}"/>
  </bookViews>
  <sheets>
    <sheet name="Pulje 1" sheetId="34" r:id="rId1"/>
    <sheet name="Pulje 2" sheetId="42" r:id="rId2"/>
    <sheet name="Meltzer-Faber" sheetId="23" state="hidden" r:id="rId3"/>
    <sheet name="Module1" sheetId="2" state="veryHidden" r:id="rId4"/>
  </sheets>
  <definedNames>
    <definedName name="_xlnm.Print_Area" localSheetId="0">'Pulje 1'!$C$1:$V$38</definedName>
    <definedName name="_xlnm.Print_Area" localSheetId="1">'Pulje 2'!$C$1:$V$38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42" l="1"/>
  <c r="Z25" i="42"/>
  <c r="Y24" i="42"/>
  <c r="AD24" i="42" s="1"/>
  <c r="X24" i="42"/>
  <c r="Z24" i="42" s="1"/>
  <c r="AA24" i="42" s="1"/>
  <c r="Q24" i="42"/>
  <c r="P24" i="42"/>
  <c r="R24" i="42" s="1"/>
  <c r="AD23" i="42"/>
  <c r="Y23" i="42"/>
  <c r="X23" i="42"/>
  <c r="Z23" i="42" s="1"/>
  <c r="AA23" i="42" s="1"/>
  <c r="AC23" i="42" s="1"/>
  <c r="Q23" i="42"/>
  <c r="P23" i="42"/>
  <c r="R23" i="42" s="1"/>
  <c r="AD22" i="42"/>
  <c r="Y22" i="42"/>
  <c r="X22" i="42"/>
  <c r="Z22" i="42" s="1"/>
  <c r="AA22" i="42" s="1"/>
  <c r="R22" i="42"/>
  <c r="W22" i="42" s="1"/>
  <c r="Q22" i="42"/>
  <c r="P22" i="42"/>
  <c r="Y21" i="42"/>
  <c r="AD21" i="42" s="1"/>
  <c r="X21" i="42"/>
  <c r="Z21" i="42" s="1"/>
  <c r="AA21" i="42" s="1"/>
  <c r="Q21" i="42"/>
  <c r="P21" i="42"/>
  <c r="R21" i="42" s="1"/>
  <c r="Y20" i="42"/>
  <c r="AD20" i="42" s="1"/>
  <c r="X20" i="42"/>
  <c r="Z20" i="42" s="1"/>
  <c r="AA20" i="42" s="1"/>
  <c r="Q20" i="42"/>
  <c r="P20" i="42"/>
  <c r="R20" i="42" s="1"/>
  <c r="AD19" i="42"/>
  <c r="Y19" i="42"/>
  <c r="X19" i="42"/>
  <c r="Z19" i="42" s="1"/>
  <c r="AA19" i="42" s="1"/>
  <c r="R19" i="42"/>
  <c r="W19" i="42" s="1"/>
  <c r="Q19" i="42"/>
  <c r="P19" i="42"/>
  <c r="Y18" i="42"/>
  <c r="AD18" i="42" s="1"/>
  <c r="X18" i="42"/>
  <c r="Z18" i="42" s="1"/>
  <c r="AA18" i="42" s="1"/>
  <c r="Q18" i="42"/>
  <c r="P18" i="42"/>
  <c r="R18" i="42" s="1"/>
  <c r="Y17" i="42"/>
  <c r="AD17" i="42" s="1"/>
  <c r="X17" i="42"/>
  <c r="Z17" i="42" s="1"/>
  <c r="AA17" i="42" s="1"/>
  <c r="Q17" i="42"/>
  <c r="P17" i="42"/>
  <c r="R17" i="42" s="1"/>
  <c r="AD16" i="42"/>
  <c r="Y16" i="42"/>
  <c r="X16" i="42"/>
  <c r="Z16" i="42" s="1"/>
  <c r="AA16" i="42" s="1"/>
  <c r="Q16" i="42"/>
  <c r="P16" i="42"/>
  <c r="R16" i="42" s="1"/>
  <c r="AD15" i="42"/>
  <c r="Y15" i="42"/>
  <c r="X15" i="42"/>
  <c r="Z15" i="42" s="1"/>
  <c r="AA15" i="42" s="1"/>
  <c r="S15" i="42"/>
  <c r="R15" i="42"/>
  <c r="W15" i="42" s="1"/>
  <c r="Q15" i="42"/>
  <c r="P15" i="42"/>
  <c r="Y14" i="42"/>
  <c r="AD14" i="42" s="1"/>
  <c r="X14" i="42"/>
  <c r="Z14" i="42" s="1"/>
  <c r="AA14" i="42" s="1"/>
  <c r="Q14" i="42"/>
  <c r="P14" i="42"/>
  <c r="R14" i="42" s="1"/>
  <c r="AD13" i="42"/>
  <c r="Y13" i="42"/>
  <c r="X13" i="42"/>
  <c r="Z13" i="42" s="1"/>
  <c r="AA13" i="42" s="1"/>
  <c r="T13" i="42" s="1"/>
  <c r="Q13" i="42"/>
  <c r="P13" i="42"/>
  <c r="R13" i="42" s="1"/>
  <c r="AD12" i="42"/>
  <c r="Y12" i="42"/>
  <c r="X12" i="42"/>
  <c r="Z12" i="42" s="1"/>
  <c r="AA12" i="42" s="1"/>
  <c r="R12" i="42"/>
  <c r="W12" i="42" s="1"/>
  <c r="Q12" i="42"/>
  <c r="P12" i="42"/>
  <c r="Y11" i="42"/>
  <c r="AD11" i="42" s="1"/>
  <c r="X11" i="42"/>
  <c r="Z11" i="42" s="1"/>
  <c r="AA11" i="42" s="1"/>
  <c r="Q11" i="42"/>
  <c r="P11" i="42"/>
  <c r="R11" i="42" s="1"/>
  <c r="Y10" i="42"/>
  <c r="AD10" i="42" s="1"/>
  <c r="X10" i="42"/>
  <c r="Z10" i="42" s="1"/>
  <c r="AA10" i="42" s="1"/>
  <c r="Q10" i="42"/>
  <c r="P10" i="42"/>
  <c r="R10" i="42" s="1"/>
  <c r="AD9" i="42"/>
  <c r="Y9" i="42"/>
  <c r="X9" i="42"/>
  <c r="Z9" i="42" s="1"/>
  <c r="AA9" i="42" s="1"/>
  <c r="R9" i="42"/>
  <c r="S9" i="42" s="1"/>
  <c r="Q9" i="42"/>
  <c r="P9" i="42"/>
  <c r="W17" i="34"/>
  <c r="W18" i="34"/>
  <c r="W19" i="34"/>
  <c r="W20" i="34"/>
  <c r="W21" i="34"/>
  <c r="W22" i="34"/>
  <c r="W23" i="34"/>
  <c r="W24" i="34"/>
  <c r="S17" i="34"/>
  <c r="S18" i="34"/>
  <c r="S19" i="34"/>
  <c r="S20" i="34"/>
  <c r="S21" i="34"/>
  <c r="S22" i="34"/>
  <c r="S23" i="34"/>
  <c r="S24" i="34"/>
  <c r="S14" i="42" l="1"/>
  <c r="W14" i="42"/>
  <c r="W18" i="42"/>
  <c r="S18" i="42"/>
  <c r="AB18" i="42"/>
  <c r="AC18" i="42"/>
  <c r="T18" i="42"/>
  <c r="S13" i="42"/>
  <c r="W13" i="42"/>
  <c r="AC17" i="42"/>
  <c r="T17" i="42"/>
  <c r="AB17" i="42"/>
  <c r="S16" i="42"/>
  <c r="W16" i="42"/>
  <c r="S20" i="42"/>
  <c r="W20" i="42"/>
  <c r="T14" i="42"/>
  <c r="AC14" i="42"/>
  <c r="AB14" i="42"/>
  <c r="T9" i="42"/>
  <c r="AB9" i="42"/>
  <c r="AC9" i="42"/>
  <c r="AB11" i="42"/>
  <c r="AC11" i="42"/>
  <c r="T11" i="42"/>
  <c r="AC20" i="42"/>
  <c r="T20" i="42"/>
  <c r="AB20" i="42"/>
  <c r="T24" i="42"/>
  <c r="AC24" i="42"/>
  <c r="AB24" i="42"/>
  <c r="AB12" i="42"/>
  <c r="T12" i="42"/>
  <c r="AC12" i="42"/>
  <c r="AC10" i="42"/>
  <c r="AB10" i="42"/>
  <c r="T10" i="42"/>
  <c r="S11" i="42"/>
  <c r="W11" i="42"/>
  <c r="T16" i="42"/>
  <c r="AC16" i="42"/>
  <c r="AB16" i="42"/>
  <c r="AB22" i="42"/>
  <c r="T22" i="42"/>
  <c r="AC22" i="42"/>
  <c r="S24" i="42"/>
  <c r="W24" i="42"/>
  <c r="W17" i="42"/>
  <c r="S17" i="42"/>
  <c r="S21" i="42"/>
  <c r="W21" i="42"/>
  <c r="W23" i="42"/>
  <c r="S23" i="42"/>
  <c r="W10" i="42"/>
  <c r="S10" i="42"/>
  <c r="AC15" i="42"/>
  <c r="AB15" i="42"/>
  <c r="T15" i="42"/>
  <c r="T19" i="42"/>
  <c r="AC19" i="42"/>
  <c r="AB19" i="42"/>
  <c r="AB21" i="42"/>
  <c r="AC21" i="42"/>
  <c r="T21" i="42"/>
  <c r="S12" i="42"/>
  <c r="S22" i="42"/>
  <c r="AB23" i="42"/>
  <c r="W9" i="42"/>
  <c r="AB13" i="42"/>
  <c r="AC13" i="42"/>
  <c r="T23" i="42"/>
  <c r="S19" i="42"/>
  <c r="P24" i="34"/>
  <c r="R24" i="34" s="1"/>
  <c r="Q24" i="34"/>
  <c r="P23" i="34"/>
  <c r="R23" i="34"/>
  <c r="Q23" i="34"/>
  <c r="P22" i="34"/>
  <c r="R22" i="34" s="1"/>
  <c r="Q22" i="34"/>
  <c r="P21" i="34"/>
  <c r="R21" i="34" s="1"/>
  <c r="Q21" i="34"/>
  <c r="P20" i="34"/>
  <c r="R20" i="34" s="1"/>
  <c r="Q20" i="34"/>
  <c r="P19" i="34"/>
  <c r="R19" i="34"/>
  <c r="Q19" i="34"/>
  <c r="P18" i="34"/>
  <c r="R18" i="34"/>
  <c r="Q18" i="34"/>
  <c r="P17" i="34"/>
  <c r="R17" i="34"/>
  <c r="Q17" i="34"/>
  <c r="P16" i="34"/>
  <c r="Q16" i="34"/>
  <c r="R16" i="34" s="1"/>
  <c r="P15" i="34"/>
  <c r="R15" i="34" s="1"/>
  <c r="Q15" i="34"/>
  <c r="P14" i="34"/>
  <c r="Q14" i="34"/>
  <c r="P13" i="34"/>
  <c r="R13" i="34" s="1"/>
  <c r="Q13" i="34"/>
  <c r="P12" i="34"/>
  <c r="R12" i="34"/>
  <c r="Q12" i="34"/>
  <c r="P11" i="34"/>
  <c r="Q11" i="34"/>
  <c r="P10" i="34"/>
  <c r="R10" i="34" s="1"/>
  <c r="Q10" i="34"/>
  <c r="P9" i="34"/>
  <c r="Q9" i="34"/>
  <c r="X12" i="34"/>
  <c r="Z12" i="34" s="1"/>
  <c r="AA12" i="34" s="1"/>
  <c r="X11" i="34"/>
  <c r="Z11" i="34" s="1"/>
  <c r="AA11" i="34" s="1"/>
  <c r="X10" i="34"/>
  <c r="Z10" i="34" s="1"/>
  <c r="AA10" i="34" s="1"/>
  <c r="X9" i="34"/>
  <c r="Z9" i="34" s="1"/>
  <c r="AA9" i="34" s="1"/>
  <c r="Y9" i="34"/>
  <c r="Y10" i="34"/>
  <c r="Y11" i="34"/>
  <c r="Y12" i="34"/>
  <c r="Y24" i="34"/>
  <c r="AD24" i="34"/>
  <c r="X24" i="34"/>
  <c r="Z24" i="34" s="1"/>
  <c r="AA24" i="34" s="1"/>
  <c r="X13" i="34"/>
  <c r="Z13" i="34" s="1"/>
  <c r="AA13" i="34" s="1"/>
  <c r="X14" i="34"/>
  <c r="Z14" i="34" s="1"/>
  <c r="AA14" i="34" s="1"/>
  <c r="X15" i="34"/>
  <c r="Z15" i="34" s="1"/>
  <c r="AA15" i="34" s="1"/>
  <c r="X16" i="34"/>
  <c r="Z16" i="34" s="1"/>
  <c r="AA16" i="34" s="1"/>
  <c r="X17" i="34"/>
  <c r="Z17" i="34" s="1"/>
  <c r="AA17" i="34" s="1"/>
  <c r="X18" i="34"/>
  <c r="Z18" i="34" s="1"/>
  <c r="AA18" i="34" s="1"/>
  <c r="X19" i="34"/>
  <c r="Z19" i="34" s="1"/>
  <c r="AA19" i="34" s="1"/>
  <c r="X20" i="34"/>
  <c r="Z20" i="34" s="1"/>
  <c r="AA20" i="34" s="1"/>
  <c r="X21" i="34"/>
  <c r="Z21" i="34" s="1"/>
  <c r="AA21" i="34" s="1"/>
  <c r="X22" i="34"/>
  <c r="Z22" i="34" s="1"/>
  <c r="AA22" i="34" s="1"/>
  <c r="X23" i="34"/>
  <c r="Z23" i="34" s="1"/>
  <c r="AA23" i="34" s="1"/>
  <c r="Y13" i="34"/>
  <c r="Y14" i="34"/>
  <c r="Y15" i="34"/>
  <c r="Y16" i="34"/>
  <c r="Y17" i="34"/>
  <c r="AD17" i="34" s="1"/>
  <c r="Y18" i="34"/>
  <c r="AD18" i="34"/>
  <c r="Y19" i="34"/>
  <c r="AD19" i="34"/>
  <c r="Y20" i="34"/>
  <c r="AD20" i="34"/>
  <c r="Y21" i="34"/>
  <c r="AD21" i="34" s="1"/>
  <c r="Y22" i="34"/>
  <c r="AD22" i="34"/>
  <c r="Y23" i="34"/>
  <c r="AD23" i="34"/>
  <c r="AA25" i="34"/>
  <c r="Z25" i="34"/>
  <c r="S13" i="34" l="1"/>
  <c r="W13" i="34"/>
  <c r="S16" i="34"/>
  <c r="W16" i="34"/>
  <c r="W10" i="34"/>
  <c r="S10" i="34"/>
  <c r="W12" i="34"/>
  <c r="S12" i="34"/>
  <c r="S15" i="34"/>
  <c r="W15" i="34"/>
  <c r="R11" i="34"/>
  <c r="R14" i="34"/>
  <c r="R9" i="34"/>
  <c r="W9" i="34" s="1"/>
  <c r="T10" i="34"/>
  <c r="AB10" i="34"/>
  <c r="AD10" i="34" s="1"/>
  <c r="AC10" i="34"/>
  <c r="T23" i="34"/>
  <c r="AC23" i="34"/>
  <c r="AB23" i="34"/>
  <c r="AC13" i="34"/>
  <c r="T13" i="34"/>
  <c r="AB13" i="34"/>
  <c r="AD13" i="34" s="1"/>
  <c r="T22" i="34"/>
  <c r="AB22" i="34"/>
  <c r="AC22" i="34"/>
  <c r="AB24" i="34"/>
  <c r="AC24" i="34"/>
  <c r="T24" i="34"/>
  <c r="T18" i="34"/>
  <c r="AB18" i="34"/>
  <c r="AC18" i="34"/>
  <c r="AC9" i="34"/>
  <c r="AB9" i="34"/>
  <c r="AD9" i="34" s="1"/>
  <c r="AB17" i="34"/>
  <c r="AC17" i="34"/>
  <c r="T17" i="34"/>
  <c r="T16" i="34"/>
  <c r="AC16" i="34"/>
  <c r="AB16" i="34"/>
  <c r="AD16" i="34" s="1"/>
  <c r="AB14" i="34"/>
  <c r="AD14" i="34" s="1"/>
  <c r="AC14" i="34"/>
  <c r="T14" i="34"/>
  <c r="T15" i="34"/>
  <c r="AB15" i="34"/>
  <c r="AD15" i="34" s="1"/>
  <c r="AC15" i="34"/>
  <c r="T21" i="34"/>
  <c r="AB21" i="34"/>
  <c r="AC21" i="34"/>
  <c r="AC20" i="34"/>
  <c r="AB20" i="34"/>
  <c r="T20" i="34"/>
  <c r="T11" i="34"/>
  <c r="AB11" i="34"/>
  <c r="AD11" i="34" s="1"/>
  <c r="AC11" i="34"/>
  <c r="T19" i="34"/>
  <c r="AC19" i="34"/>
  <c r="AB19" i="34"/>
  <c r="AC12" i="34"/>
  <c r="T12" i="34"/>
  <c r="AB12" i="34"/>
  <c r="AD12" i="34" s="1"/>
  <c r="S11" i="34" l="1"/>
  <c r="W11" i="34"/>
  <c r="W14" i="34"/>
  <c r="S14" i="34"/>
  <c r="S9" i="34"/>
  <c r="T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77033F6A-761F-DD44-AC8E-0D4CC3FEA883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F5B0139D-3EBA-DF49-9130-CCF525A8F324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</authors>
  <commentList>
    <comment ref="D7" authorId="0" shapeId="0" xr:uid="{B23E6E51-22CE-9D4A-9BA5-9CA9D9FB7245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46FD485E-8277-B14C-9A6C-676656C040E9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K7" authorId="0" shapeId="0" xr:uid="{597C9CDD-95E2-1145-A869-B8A290EFAA61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N7" authorId="0" shapeId="0" xr:uid="{AF6F8319-127F-C149-AAE0-6828AC5650B5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Q7" authorId="0" shapeId="0" xr:uid="{FE9976F5-ABFB-8A4A-B501-D1B1D75BA89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R7" authorId="0" shapeId="0" xr:uid="{35F155CE-0517-0F4E-89D2-FCA3CA8401A1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48D02EF8-5853-F54C-96D6-B3C905DADFF0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T7" authorId="0" shapeId="0" xr:uid="{1E11672C-5C4D-3548-8F75-B40FFECC3DF7}">
      <text>
        <r>
          <rPr>
            <b/>
            <sz val="8"/>
            <color indexed="81"/>
            <rFont val="Tahoma"/>
            <family val="2"/>
          </rPr>
          <t xml:space="preserve">Automatisk, ikke skriv I dette feltet
Svar ja/yes til Macro
under opstart </t>
        </r>
      </text>
    </comment>
    <comment ref="W7" authorId="0" shapeId="0" xr:uid="{7B81CD48-0046-5942-B551-264D143B431B}">
      <text>
        <r>
          <rPr>
            <b/>
            <sz val="8"/>
            <color indexed="81"/>
            <rFont val="Tahoma"/>
            <family val="2"/>
          </rPr>
          <t>Denne kononnen printes ikke</t>
        </r>
      </text>
    </comment>
  </commentList>
</comments>
</file>

<file path=xl/sharedStrings.xml><?xml version="1.0" encoding="utf-8"?>
<sst xmlns="http://schemas.openxmlformats.org/spreadsheetml/2006/main" count="220" uniqueCount="94">
  <si>
    <t>Arrangør:</t>
  </si>
  <si>
    <t>Sted:</t>
  </si>
  <si>
    <t>Dato:</t>
  </si>
  <si>
    <t>Vekt-</t>
  </si>
  <si>
    <t>Kropps-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</si>
  <si>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</si>
  <si>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</si>
  <si>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</si>
  <si>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</si>
  <si>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</si>
  <si>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</si>
  <si>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</si>
  <si>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</si>
  <si>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Sinclair Coeff.</t>
  </si>
  <si>
    <t>klasse</t>
  </si>
  <si>
    <t>vekt</t>
  </si>
  <si>
    <t>lagt</t>
  </si>
  <si>
    <t>Rek.</t>
  </si>
  <si>
    <t xml:space="preserve"> </t>
  </si>
  <si>
    <t>dato</t>
  </si>
  <si>
    <t>Pulje:</t>
  </si>
  <si>
    <t xml:space="preserve"> Kate-</t>
  </si>
  <si>
    <t>gori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</si>
  <si>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</si>
  <si>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</si>
  <si>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</si>
  <si>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</si>
  <si>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</si>
  <si>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</si>
  <si>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</si>
  <si>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</si>
  <si>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</si>
  <si>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</si>
  <si>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</si>
  <si>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</si>
  <si>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</si>
  <si>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</si>
  <si>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</si>
  <si>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</si>
  <si>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</si>
  <si>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</si>
  <si>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</si>
  <si>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Jury</t>
  </si>
  <si>
    <t>Speaker</t>
  </si>
  <si>
    <t>Dommer</t>
  </si>
  <si>
    <t>Teknisk kontrollør</t>
  </si>
  <si>
    <t>Chief Marshall</t>
  </si>
  <si>
    <t>Tidtaker</t>
  </si>
  <si>
    <t>Stevnets leder</t>
  </si>
  <si>
    <t>S t e v n e p r o t o k o l l</t>
  </si>
  <si>
    <t>Beskrivelse rekorder</t>
  </si>
  <si>
    <t>Klubb</t>
  </si>
  <si>
    <t>Ny sinclair fra 2023</t>
  </si>
  <si>
    <t>Seriestevne 5-kamp</t>
  </si>
  <si>
    <t>Nidelv IL</t>
  </si>
  <si>
    <t>Tempebanen</t>
  </si>
  <si>
    <t>31.08.24</t>
  </si>
  <si>
    <t>31.8.24</t>
  </si>
  <si>
    <t>2012016</t>
  </si>
  <si>
    <t>55</t>
  </si>
  <si>
    <t>UM</t>
  </si>
  <si>
    <t>2012-07-20</t>
  </si>
  <si>
    <t>Naser Mohammed</t>
  </si>
  <si>
    <t>2000005</t>
  </si>
  <si>
    <t>73</t>
  </si>
  <si>
    <t>SM</t>
  </si>
  <si>
    <t>2000-04-30</t>
  </si>
  <si>
    <t>Elijah Nhat Hoang</t>
  </si>
  <si>
    <t>2010001</t>
  </si>
  <si>
    <t>81</t>
  </si>
  <si>
    <t>2010-04-28</t>
  </si>
  <si>
    <t>2006002</t>
  </si>
  <si>
    <t>JM</t>
  </si>
  <si>
    <t>2006-01-10</t>
  </si>
  <si>
    <t>1998029</t>
  </si>
  <si>
    <t>89</t>
  </si>
  <si>
    <t>1998-09-05</t>
  </si>
  <si>
    <t>Ted Johansen</t>
  </si>
  <si>
    <t>1998001</t>
  </si>
  <si>
    <t>96</t>
  </si>
  <si>
    <t>1998-07-07</t>
  </si>
  <si>
    <t>Ragnar Dreier</t>
  </si>
  <si>
    <t>2004004</t>
  </si>
  <si>
    <t>102</t>
  </si>
  <si>
    <t>2004-08-28</t>
  </si>
  <si>
    <t>Trond Kvilhaug</t>
  </si>
  <si>
    <t>Endre Waatevik</t>
  </si>
  <si>
    <t>Alexander Stormoen Bruun</t>
  </si>
  <si>
    <t>Sondre Elias Fredriksen</t>
  </si>
  <si>
    <t>2010-08-18</t>
  </si>
  <si>
    <t>William Hjelde Stormoen</t>
  </si>
  <si>
    <t>Vilde Elisabeth Davidsen</t>
  </si>
  <si>
    <t>Henrik F. Kjeldsberg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</si>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</sst>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0.000000"/>
    <numFmt numFmtId="168" formatCode="dd/mm/yy;@"/>
    <numFmt numFmtId="169" formatCode="0.0;[Red]0.0"/>
    <numFmt numFmtId="170" formatCode="0;[Red]0"/>
    <numFmt numFmtId="171" formatCode="_-* #,##0.00_-;\-* #,##0.00_-;_-* &quot;-&quot;??_-;_-@"/>
  </numFmts>
  <fonts count="26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28"/>
      <name val="Arial Black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0"/>
  </cellStyleXfs>
  <cellXfs count="1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1" fontId="10" fillId="0" borderId="0" xfId="0" applyNumberFormat="1" applyFont="1" applyAlignment="1" applyProtection="1">
      <alignment horizontal="center"/>
      <protection locked="0"/>
    </xf>
    <xf numFmtId="168" fontId="1" fillId="0" borderId="0" xfId="0" applyNumberFormat="1" applyFont="1" applyAlignment="1">
      <alignment horizontal="center"/>
    </xf>
    <xf numFmtId="166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166" fontId="17" fillId="2" borderId="0" xfId="0" applyNumberFormat="1" applyFont="1" applyFill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20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vertical="center"/>
    </xf>
    <xf numFmtId="2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170" fontId="3" fillId="0" borderId="9" xfId="0" applyNumberFormat="1" applyFont="1" applyBorder="1" applyAlignment="1" applyProtection="1">
      <alignment horizontal="center" vertical="center"/>
      <protection locked="0"/>
    </xf>
    <xf numFmtId="170" fontId="3" fillId="0" borderId="9" xfId="0" quotePrefix="1" applyNumberFormat="1" applyFont="1" applyBorder="1" applyAlignment="1" applyProtection="1">
      <alignment horizontal="center" vertical="center"/>
      <protection locked="0"/>
    </xf>
    <xf numFmtId="170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2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170" fontId="3" fillId="0" borderId="12" xfId="0" applyNumberFormat="1" applyFont="1" applyBorder="1" applyAlignment="1" applyProtection="1">
      <alignment horizontal="center" vertical="center"/>
      <protection locked="0"/>
    </xf>
    <xf numFmtId="170" fontId="3" fillId="0" borderId="12" xfId="0" quotePrefix="1" applyNumberFormat="1" applyFont="1" applyBorder="1" applyAlignment="1" applyProtection="1">
      <alignment horizontal="center" vertical="center"/>
      <protection locked="0"/>
    </xf>
    <xf numFmtId="170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16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2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70" fontId="3" fillId="0" borderId="6" xfId="0" applyNumberFormat="1" applyFont="1" applyBorder="1" applyAlignment="1" applyProtection="1">
      <alignment horizontal="center" vertical="center"/>
      <protection locked="0"/>
    </xf>
    <xf numFmtId="170" fontId="3" fillId="0" borderId="6" xfId="0" quotePrefix="1" applyNumberFormat="1" applyFont="1" applyBorder="1" applyAlignment="1" applyProtection="1">
      <alignment horizontal="center" vertical="center"/>
      <protection locked="0"/>
    </xf>
    <xf numFmtId="170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71" fontId="22" fillId="0" borderId="9" xfId="0" applyNumberFormat="1" applyFont="1" applyBorder="1" applyAlignment="1">
      <alignment horizontal="right" vertical="center"/>
    </xf>
    <xf numFmtId="1" fontId="23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165" fontId="24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/>
    </xf>
    <xf numFmtId="167" fontId="12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9" fontId="10" fillId="0" borderId="0" xfId="0" applyNumberFormat="1" applyFont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22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6" xfId="0" quotePrefix="1" applyNumberFormat="1" applyFont="1" applyBorder="1" applyAlignment="1">
      <alignment horizontal="right" vertical="center"/>
    </xf>
    <xf numFmtId="49" fontId="4" fillId="0" borderId="9" xfId="0" quotePrefix="1" applyNumberFormat="1" applyFont="1" applyBorder="1" applyAlignment="1">
      <alignment horizontal="right" vertical="center"/>
    </xf>
    <xf numFmtId="49" fontId="4" fillId="0" borderId="12" xfId="0" quotePrefix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1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3" fillId="0" borderId="1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center"/>
    </xf>
  </cellXfs>
  <cellStyles count="6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</cellStyles>
  <dxfs count="16"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8310169B-E26E-834A-8506-37F5F6D4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71120"/>
          <a:ext cx="996315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0</xdr:row>
      <xdr:rowOff>71120</xdr:rowOff>
    </xdr:from>
    <xdr:to>
      <xdr:col>2</xdr:col>
      <xdr:colOff>307975</xdr:colOff>
      <xdr:row>3</xdr:row>
      <xdr:rowOff>48260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304B8737-8281-6B48-AD93-B13003B9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71120"/>
          <a:ext cx="945515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B1:AD42"/>
  <sheetViews>
    <sheetView showGridLines="0" showZeros="0" tabSelected="1" showOutlineSymbols="0" zoomScaleNormal="100" zoomScaleSheetLayoutView="75" zoomScalePageLayoutView="120" workbookViewId="0">
      <selection activeCell="N12" sqref="N12"/>
    </sheetView>
  </sheetViews>
  <sheetFormatPr baseColWidth="10" defaultColWidth="9.2109375" defaultRowHeight="13.15" x14ac:dyDescent="0.4"/>
  <cols>
    <col min="1" max="1" width="9.2109375" style="3"/>
    <col min="2" max="2" width="10.210937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78515625" style="1" customWidth="1"/>
    <col min="8" max="8" width="27.5703125" style="4" customWidth="1"/>
    <col min="9" max="9" width="20.42578125" style="4" customWidth="1"/>
    <col min="10" max="10" width="7.2109375" style="1" customWidth="1"/>
    <col min="11" max="11" width="7.2109375" style="21" customWidth="1"/>
    <col min="12" max="12" width="7.2109375" style="1" customWidth="1"/>
    <col min="13" max="13" width="8.78515625" style="1" customWidth="1"/>
    <col min="14" max="15" width="7.210937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2109375" style="3" customWidth="1"/>
    <col min="24" max="26" width="9.2109375" style="3" hidden="1" customWidth="1"/>
    <col min="27" max="27" width="7.78515625" style="3" hidden="1" customWidth="1"/>
    <col min="28" max="28" width="9.2109375" style="3" hidden="1" customWidth="1"/>
    <col min="29" max="30" width="9.2109375" style="2" hidden="1" customWidth="1"/>
    <col min="31" max="16384" width="9.2109375" style="3"/>
  </cols>
  <sheetData>
    <row r="1" spans="2:30" ht="53.25" customHeight="1" x14ac:dyDescent="1.6">
      <c r="H1" s="124" t="s">
        <v>49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2:30" ht="24.75" customHeight="1" x14ac:dyDescent="1.05">
      <c r="H2" s="129" t="s">
        <v>28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2:30" x14ac:dyDescent="0.4">
      <c r="D3" s="32" t="s">
        <v>52</v>
      </c>
    </row>
    <row r="4" spans="2:30" ht="12" customHeight="1" x14ac:dyDescent="0.4"/>
    <row r="5" spans="2:30" s="5" customFormat="1" ht="15.4" x14ac:dyDescent="0.45">
      <c r="C5" s="27" t="s">
        <v>23</v>
      </c>
      <c r="D5" s="128" t="s">
        <v>53</v>
      </c>
      <c r="E5" s="128"/>
      <c r="F5" s="128"/>
      <c r="G5" s="128"/>
      <c r="H5" s="128"/>
      <c r="I5" s="27" t="s">
        <v>0</v>
      </c>
      <c r="J5" s="128" t="s">
        <v>54</v>
      </c>
      <c r="K5" s="128"/>
      <c r="L5" s="128"/>
      <c r="M5" s="128"/>
      <c r="N5" s="27" t="s">
        <v>1</v>
      </c>
      <c r="O5" s="127" t="s">
        <v>55</v>
      </c>
      <c r="P5" s="127"/>
      <c r="Q5" s="127"/>
      <c r="R5" s="127"/>
      <c r="S5" s="27" t="s">
        <v>2</v>
      </c>
      <c r="T5" s="105" t="s">
        <v>57</v>
      </c>
      <c r="U5" s="28" t="s">
        <v>20</v>
      </c>
      <c r="V5" s="29">
        <v>1</v>
      </c>
      <c r="AC5" s="39"/>
      <c r="AD5" s="39"/>
    </row>
    <row r="6" spans="2:30" x14ac:dyDescent="0.4">
      <c r="AB6" s="42" t="s">
        <v>34</v>
      </c>
      <c r="AC6" s="42" t="s">
        <v>34</v>
      </c>
      <c r="AD6" s="42" t="s">
        <v>34</v>
      </c>
    </row>
    <row r="7" spans="2:30" s="1" customFormat="1" x14ac:dyDescent="0.4">
      <c r="B7" s="125" t="s">
        <v>40</v>
      </c>
      <c r="C7" s="11" t="s">
        <v>3</v>
      </c>
      <c r="D7" s="11" t="s">
        <v>4</v>
      </c>
      <c r="E7" s="69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71" t="s">
        <v>8</v>
      </c>
      <c r="L7" s="11"/>
      <c r="M7" s="11"/>
      <c r="N7" s="10" t="s">
        <v>9</v>
      </c>
      <c r="O7" s="11"/>
      <c r="P7" s="72" t="s">
        <v>24</v>
      </c>
      <c r="Q7" s="11"/>
      <c r="R7" s="11" t="s">
        <v>10</v>
      </c>
      <c r="S7" s="13" t="s">
        <v>11</v>
      </c>
      <c r="T7" s="74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4">
      <c r="B8" s="126"/>
      <c r="C8" s="12" t="s">
        <v>14</v>
      </c>
      <c r="D8" s="12" t="s">
        <v>15</v>
      </c>
      <c r="E8" s="70" t="s">
        <v>22</v>
      </c>
      <c r="F8" s="12" t="s">
        <v>19</v>
      </c>
      <c r="G8" s="12" t="s">
        <v>27</v>
      </c>
      <c r="H8" s="12"/>
      <c r="I8" s="12"/>
      <c r="J8" s="75">
        <v>1</v>
      </c>
      <c r="K8" s="75">
        <v>2</v>
      </c>
      <c r="L8" s="76">
        <v>3</v>
      </c>
      <c r="M8" s="76">
        <v>1</v>
      </c>
      <c r="N8" s="75">
        <v>2</v>
      </c>
      <c r="O8" s="76">
        <v>3</v>
      </c>
      <c r="P8" s="73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" customHeight="1" x14ac:dyDescent="0.4">
      <c r="B9" s="68" t="s">
        <v>58</v>
      </c>
      <c r="C9" s="110" t="s">
        <v>59</v>
      </c>
      <c r="D9" s="82">
        <v>50.23</v>
      </c>
      <c r="E9" s="83" t="s">
        <v>60</v>
      </c>
      <c r="F9" s="106" t="s">
        <v>61</v>
      </c>
      <c r="G9" s="84">
        <v>1</v>
      </c>
      <c r="H9" s="85" t="s">
        <v>62</v>
      </c>
      <c r="I9" s="85" t="s">
        <v>54</v>
      </c>
      <c r="J9" s="86">
        <v>14</v>
      </c>
      <c r="K9" s="87">
        <v>16</v>
      </c>
      <c r="L9" s="86">
        <v>18</v>
      </c>
      <c r="M9" s="86">
        <v>18</v>
      </c>
      <c r="N9" s="86">
        <v>21</v>
      </c>
      <c r="O9" s="86">
        <v>24</v>
      </c>
      <c r="P9" s="88">
        <f t="shared" ref="P9:P24" si="0">IF(MAX(J9:L9)&lt;0,0,TRUNC(MAX(J9:L9)/1)*1)</f>
        <v>18</v>
      </c>
      <c r="Q9" s="88">
        <f t="shared" ref="Q9:Q24" si="1">IF(MAX(M9:O9)&lt;0,0,TRUNC(MAX(M9:O9)/1)*1)</f>
        <v>24</v>
      </c>
      <c r="R9" s="88">
        <f t="shared" ref="R9:R24" si="2">IF(P9=0,0,IF(Q9=0,0,SUM(P9:Q9)))</f>
        <v>42</v>
      </c>
      <c r="S9" s="89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>74.372292586302549</v>
      </c>
      <c r="T9" s="89" t="str">
        <f t="shared" ref="T9:T24" si="3">IF(AA9=1,S9*AD9,"")</f>
        <v/>
      </c>
      <c r="U9" s="84"/>
      <c r="V9" s="83"/>
      <c r="W9" s="90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>1.7707688711024416</v>
      </c>
      <c r="X9" s="30" t="str">
        <f>T5</f>
        <v>31.8.24</v>
      </c>
      <c r="Y9" s="1" t="str">
        <f t="shared" ref="Y9:Y24" si="4">IF(ISNUMBER(FIND("M",E9)),"m",IF(ISNUMBER(FIND("K",E9)),"k"))</f>
        <v>m</v>
      </c>
      <c r="Z9" s="37">
        <f t="shared" ref="Z9:Z24" si="5">IF(OR(F9="",X9=""),0,(YEAR(X9)-YEAR(F9)))</f>
        <v>12</v>
      </c>
      <c r="AA9" s="38">
        <f>IF(Z9&gt;34,1,0)</f>
        <v>0</v>
      </c>
      <c r="AB9" s="8" t="b">
        <f>IF(AA9=1,LOOKUP(Z9,'Meltzer-Faber'!A3:A63,'Meltzer-Faber'!B3:B63))</f>
        <v>0</v>
      </c>
      <c r="AC9" s="40" t="b">
        <f>IF(AA9=1,LOOKUP(Z9,'Meltzer-Faber'!A3:A63,'Meltzer-Faber'!C3:C63))</f>
        <v>0</v>
      </c>
      <c r="AD9" s="40" t="b">
        <f>IF(Y9="m",AB9,IF(Y9="k",AC9,""))</f>
        <v>0</v>
      </c>
    </row>
    <row r="10" spans="2:30" s="8" customFormat="1" ht="20" customHeight="1" x14ac:dyDescent="0.4">
      <c r="B10" s="49">
        <v>2010005</v>
      </c>
      <c r="C10" s="111" t="s">
        <v>59</v>
      </c>
      <c r="D10" s="91">
        <v>54.93</v>
      </c>
      <c r="E10" s="51" t="s">
        <v>60</v>
      </c>
      <c r="F10" s="107" t="s">
        <v>89</v>
      </c>
      <c r="G10" s="92">
        <v>2</v>
      </c>
      <c r="H10" s="93" t="s">
        <v>87</v>
      </c>
      <c r="I10" s="93" t="s">
        <v>54</v>
      </c>
      <c r="J10" s="94">
        <v>35</v>
      </c>
      <c r="K10" s="94">
        <v>37</v>
      </c>
      <c r="L10" s="94">
        <v>39</v>
      </c>
      <c r="M10" s="94">
        <v>42</v>
      </c>
      <c r="N10" s="95">
        <v>45</v>
      </c>
      <c r="O10" s="96">
        <v>48</v>
      </c>
      <c r="P10" s="56">
        <f t="shared" si="0"/>
        <v>39</v>
      </c>
      <c r="Q10" s="56">
        <f t="shared" si="1"/>
        <v>48</v>
      </c>
      <c r="R10" s="56">
        <f t="shared" si="2"/>
        <v>87</v>
      </c>
      <c r="S10" s="57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>143.17526305097078</v>
      </c>
      <c r="T10" s="57" t="str">
        <f>IF(AA10=1,S10*AD10,"")</f>
        <v/>
      </c>
      <c r="U10" s="52"/>
      <c r="V10" s="51"/>
      <c r="W10" s="58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>1.6456926787467907</v>
      </c>
      <c r="X10" s="30" t="str">
        <f>T5</f>
        <v>31.8.24</v>
      </c>
      <c r="Y10" s="1" t="str">
        <f t="shared" si="4"/>
        <v>m</v>
      </c>
      <c r="Z10" s="37">
        <f t="shared" si="5"/>
        <v>14</v>
      </c>
      <c r="AA10" s="44">
        <f>IF(Z10&gt;34,1,0)</f>
        <v>0</v>
      </c>
      <c r="AB10" s="8" t="b">
        <f>IF(AA10=1,LOOKUP(Z10,'Meltzer-Faber'!A3:A63,'Meltzer-Faber'!B3:B63))</f>
        <v>0</v>
      </c>
      <c r="AC10" s="40" t="b">
        <f>IF(AA10=1,LOOKUP(Z10,'Meltzer-Faber'!A3:A63,'Meltzer-Faber'!C3:C63))</f>
        <v>0</v>
      </c>
      <c r="AD10" s="40" t="b">
        <f t="shared" ref="AD10:AD24" si="8">IF(Y10="m",AB10,IF(Y10="k",AC10,""))</f>
        <v>0</v>
      </c>
    </row>
    <row r="11" spans="2:30" s="8" customFormat="1" ht="20" customHeight="1" x14ac:dyDescent="0.4">
      <c r="B11" s="49" t="s">
        <v>63</v>
      </c>
      <c r="C11" s="111" t="s">
        <v>64</v>
      </c>
      <c r="D11" s="91">
        <v>72.97</v>
      </c>
      <c r="E11" s="51" t="s">
        <v>65</v>
      </c>
      <c r="F11" s="107" t="s">
        <v>66</v>
      </c>
      <c r="G11" s="92">
        <v>3</v>
      </c>
      <c r="H11" s="93" t="s">
        <v>67</v>
      </c>
      <c r="I11" s="93" t="s">
        <v>54</v>
      </c>
      <c r="J11" s="94">
        <v>-90</v>
      </c>
      <c r="K11" s="94">
        <v>90</v>
      </c>
      <c r="L11" s="94">
        <v>93</v>
      </c>
      <c r="M11" s="94">
        <v>117</v>
      </c>
      <c r="N11" s="95" t="s">
        <v>93</v>
      </c>
      <c r="O11" s="96" t="s">
        <v>93</v>
      </c>
      <c r="P11" s="56">
        <f t="shared" si="0"/>
        <v>93</v>
      </c>
      <c r="Q11" s="56">
        <f t="shared" si="1"/>
        <v>117</v>
      </c>
      <c r="R11" s="56">
        <f t="shared" si="2"/>
        <v>210</v>
      </c>
      <c r="S11" s="57">
        <f t="shared" si="6"/>
        <v>283.15261609259676</v>
      </c>
      <c r="T11" s="57" t="str">
        <f>IF(AA11=1,S11*AD11,"")</f>
        <v/>
      </c>
      <c r="U11" s="52"/>
      <c r="V11" s="51"/>
      <c r="W11" s="58">
        <f t="shared" si="7"/>
        <v>1.3483457909171275</v>
      </c>
      <c r="X11" s="30" t="str">
        <f>T5</f>
        <v>31.8.24</v>
      </c>
      <c r="Y11" s="1" t="str">
        <f t="shared" si="4"/>
        <v>m</v>
      </c>
      <c r="Z11" s="37">
        <f t="shared" si="5"/>
        <v>24</v>
      </c>
      <c r="AA11" s="38">
        <f t="shared" ref="AA11:AA24" si="9">IF(Z11&gt;34,1,0)</f>
        <v>0</v>
      </c>
      <c r="AB11" s="8" t="b">
        <f>IF(AA11=1,LOOKUP(Z11,'Meltzer-Faber'!A3:A63,'Meltzer-Faber'!B3:B63))</f>
        <v>0</v>
      </c>
      <c r="AC11" s="40" t="b">
        <f>IF(AA11=1,LOOKUP(Z11,'Meltzer-Faber'!A3:A63,'Meltzer-Faber'!C3:C63))</f>
        <v>0</v>
      </c>
      <c r="AD11" s="40" t="b">
        <f t="shared" si="8"/>
        <v>0</v>
      </c>
    </row>
    <row r="12" spans="2:30" s="8" customFormat="1" ht="20" customHeight="1" x14ac:dyDescent="0.4">
      <c r="B12" s="49" t="s">
        <v>68</v>
      </c>
      <c r="C12" s="111" t="s">
        <v>69</v>
      </c>
      <c r="D12" s="91">
        <v>73.45</v>
      </c>
      <c r="E12" s="51" t="s">
        <v>60</v>
      </c>
      <c r="F12" s="107" t="s">
        <v>70</v>
      </c>
      <c r="G12" s="92">
        <v>4</v>
      </c>
      <c r="H12" s="93" t="s">
        <v>88</v>
      </c>
      <c r="I12" s="93" t="s">
        <v>54</v>
      </c>
      <c r="J12" s="94">
        <v>68</v>
      </c>
      <c r="K12" s="94">
        <v>71</v>
      </c>
      <c r="L12" s="94">
        <v>73</v>
      </c>
      <c r="M12" s="94">
        <v>83</v>
      </c>
      <c r="N12" s="95">
        <v>-86</v>
      </c>
      <c r="O12" s="96">
        <v>86</v>
      </c>
      <c r="P12" s="56">
        <f t="shared" si="0"/>
        <v>73</v>
      </c>
      <c r="Q12" s="56">
        <f t="shared" si="1"/>
        <v>86</v>
      </c>
      <c r="R12" s="56">
        <f t="shared" si="2"/>
        <v>159</v>
      </c>
      <c r="S12" s="57">
        <f t="shared" si="6"/>
        <v>213.53051962737752</v>
      </c>
      <c r="T12" s="57" t="str">
        <f>IF(AA12=1,S12*AD12,"")</f>
        <v/>
      </c>
      <c r="U12" s="52"/>
      <c r="V12" s="51" t="s">
        <v>18</v>
      </c>
      <c r="W12" s="58">
        <f t="shared" si="7"/>
        <v>1.3429592429394812</v>
      </c>
      <c r="X12" s="30" t="str">
        <f>T5</f>
        <v>31.8.24</v>
      </c>
      <c r="Y12" s="1" t="str">
        <f t="shared" si="4"/>
        <v>m</v>
      </c>
      <c r="Z12" s="37">
        <f t="shared" si="5"/>
        <v>14</v>
      </c>
      <c r="AA12" s="38">
        <f t="shared" si="9"/>
        <v>0</v>
      </c>
      <c r="AB12" s="8" t="b">
        <f>IF(AA12=1,LOOKUP(Z12,'Meltzer-Faber'!A3:A63,'Meltzer-Faber'!B3:B63))</f>
        <v>0</v>
      </c>
      <c r="AC12" s="40" t="b">
        <f>IF(AA12=1,LOOKUP(Z12,'Meltzer-Faber'!A3:A63,'Meltzer-Faber'!C3:C63))</f>
        <v>0</v>
      </c>
      <c r="AD12" s="40" t="b">
        <f t="shared" si="8"/>
        <v>0</v>
      </c>
    </row>
    <row r="13" spans="2:30" s="8" customFormat="1" ht="20" customHeight="1" x14ac:dyDescent="0.4">
      <c r="B13" s="49" t="s">
        <v>71</v>
      </c>
      <c r="C13" s="111" t="s">
        <v>69</v>
      </c>
      <c r="D13" s="50">
        <v>75.45</v>
      </c>
      <c r="E13" s="51" t="s">
        <v>72</v>
      </c>
      <c r="F13" s="108" t="s">
        <v>73</v>
      </c>
      <c r="G13" s="52">
        <v>5</v>
      </c>
      <c r="H13" s="53" t="s">
        <v>92</v>
      </c>
      <c r="I13" s="53" t="s">
        <v>54</v>
      </c>
      <c r="J13" s="54">
        <v>-55</v>
      </c>
      <c r="K13" s="55">
        <v>55</v>
      </c>
      <c r="L13" s="54">
        <v>60</v>
      </c>
      <c r="M13" s="54">
        <v>65</v>
      </c>
      <c r="N13" s="54">
        <v>71</v>
      </c>
      <c r="O13" s="54">
        <v>-77</v>
      </c>
      <c r="P13" s="56">
        <f t="shared" si="0"/>
        <v>60</v>
      </c>
      <c r="Q13" s="56">
        <f t="shared" si="1"/>
        <v>71</v>
      </c>
      <c r="R13" s="56">
        <f t="shared" si="2"/>
        <v>131</v>
      </c>
      <c r="S13" s="57">
        <f t="shared" si="6"/>
        <v>173.11441187348424</v>
      </c>
      <c r="T13" s="57" t="str">
        <f t="shared" si="3"/>
        <v/>
      </c>
      <c r="U13" s="52"/>
      <c r="V13" s="51" t="s">
        <v>18</v>
      </c>
      <c r="W13" s="58">
        <f t="shared" si="7"/>
        <v>1.3214840601029332</v>
      </c>
      <c r="X13" s="30" t="str">
        <f>T5</f>
        <v>31.8.24</v>
      </c>
      <c r="Y13" s="1" t="str">
        <f t="shared" si="4"/>
        <v>m</v>
      </c>
      <c r="Z13" s="37">
        <f t="shared" si="5"/>
        <v>18</v>
      </c>
      <c r="AA13" s="38">
        <f t="shared" si="9"/>
        <v>0</v>
      </c>
      <c r="AB13" s="8" t="b">
        <f>IF(AA13=1,LOOKUP(Z13,'Meltzer-Faber'!A3:A63,'Meltzer-Faber'!B3:B63))</f>
        <v>0</v>
      </c>
      <c r="AC13" s="40" t="b">
        <f>IF(AA13=1,LOOKUP(Z13,'Meltzer-Faber'!A3:A63,'Meltzer-Faber'!C3:C63))</f>
        <v>0</v>
      </c>
      <c r="AD13" s="40" t="b">
        <f t="shared" si="8"/>
        <v>0</v>
      </c>
    </row>
    <row r="14" spans="2:30" s="8" customFormat="1" ht="20" customHeight="1" x14ac:dyDescent="0.4">
      <c r="B14" s="49" t="s">
        <v>74</v>
      </c>
      <c r="C14" s="111" t="s">
        <v>75</v>
      </c>
      <c r="D14" s="50">
        <v>87.07</v>
      </c>
      <c r="E14" s="51" t="s">
        <v>65</v>
      </c>
      <c r="F14" s="108" t="s">
        <v>76</v>
      </c>
      <c r="G14" s="52">
        <v>6</v>
      </c>
      <c r="H14" s="53" t="s">
        <v>77</v>
      </c>
      <c r="I14" s="53" t="s">
        <v>54</v>
      </c>
      <c r="J14" s="54">
        <v>105</v>
      </c>
      <c r="K14" s="55">
        <v>-109</v>
      </c>
      <c r="L14" s="54">
        <v>-109</v>
      </c>
      <c r="M14" s="54">
        <v>120</v>
      </c>
      <c r="N14" s="54">
        <v>125</v>
      </c>
      <c r="O14" s="54">
        <v>130</v>
      </c>
      <c r="P14" s="56">
        <f t="shared" si="0"/>
        <v>105</v>
      </c>
      <c r="Q14" s="56">
        <f t="shared" si="1"/>
        <v>130</v>
      </c>
      <c r="R14" s="56">
        <f t="shared" si="2"/>
        <v>235</v>
      </c>
      <c r="S14" s="57">
        <f t="shared" si="6"/>
        <v>287.15975010358164</v>
      </c>
      <c r="T14" s="57" t="str">
        <f t="shared" si="3"/>
        <v/>
      </c>
      <c r="U14" s="52"/>
      <c r="V14" s="51" t="s">
        <v>18</v>
      </c>
      <c r="W14" s="58">
        <f t="shared" si="7"/>
        <v>1.2219563834194964</v>
      </c>
      <c r="X14" s="30" t="str">
        <f>T5</f>
        <v>31.8.24</v>
      </c>
      <c r="Y14" s="1" t="str">
        <f t="shared" si="4"/>
        <v>m</v>
      </c>
      <c r="Z14" s="37">
        <f t="shared" si="5"/>
        <v>26</v>
      </c>
      <c r="AA14" s="38">
        <f t="shared" si="9"/>
        <v>0</v>
      </c>
      <c r="AB14" s="8" t="b">
        <f>IF(AA14=1,LOOKUP(Z14,'Meltzer-Faber'!A3:A63,'Meltzer-Faber'!B3:B63))</f>
        <v>0</v>
      </c>
      <c r="AC14" s="40" t="b">
        <f>IF(AA14=1,LOOKUP(Z14,'Meltzer-Faber'!A3:A63,'Meltzer-Faber'!C3:C63))</f>
        <v>0</v>
      </c>
      <c r="AD14" s="40" t="b">
        <f t="shared" si="8"/>
        <v>0</v>
      </c>
    </row>
    <row r="15" spans="2:30" s="8" customFormat="1" ht="20" customHeight="1" x14ac:dyDescent="0.4">
      <c r="B15" s="49" t="s">
        <v>78</v>
      </c>
      <c r="C15" s="111" t="s">
        <v>79</v>
      </c>
      <c r="D15" s="50">
        <v>89.45</v>
      </c>
      <c r="E15" s="51" t="s">
        <v>65</v>
      </c>
      <c r="F15" s="108" t="s">
        <v>80</v>
      </c>
      <c r="G15" s="52">
        <v>7</v>
      </c>
      <c r="H15" s="53" t="s">
        <v>81</v>
      </c>
      <c r="I15" s="53" t="s">
        <v>54</v>
      </c>
      <c r="J15" s="54">
        <v>90</v>
      </c>
      <c r="K15" s="55">
        <v>92</v>
      </c>
      <c r="L15" s="54">
        <v>100</v>
      </c>
      <c r="M15" s="54">
        <v>117</v>
      </c>
      <c r="N15" s="54">
        <v>121</v>
      </c>
      <c r="O15" s="54">
        <v>125</v>
      </c>
      <c r="P15" s="56">
        <f t="shared" si="0"/>
        <v>100</v>
      </c>
      <c r="Q15" s="56">
        <f t="shared" si="1"/>
        <v>125</v>
      </c>
      <c r="R15" s="56">
        <f t="shared" si="2"/>
        <v>225</v>
      </c>
      <c r="S15" s="57">
        <f t="shared" si="6"/>
        <v>271.30749409083921</v>
      </c>
      <c r="T15" s="57" t="str">
        <f t="shared" si="3"/>
        <v/>
      </c>
      <c r="U15" s="52"/>
      <c r="V15" s="51"/>
      <c r="W15" s="58">
        <f t="shared" si="7"/>
        <v>1.2058110848481742</v>
      </c>
      <c r="X15" s="30" t="str">
        <f>T5</f>
        <v>31.8.24</v>
      </c>
      <c r="Y15" s="1" t="str">
        <f t="shared" si="4"/>
        <v>m</v>
      </c>
      <c r="Z15" s="37">
        <f t="shared" si="5"/>
        <v>26</v>
      </c>
      <c r="AA15" s="38">
        <f t="shared" si="9"/>
        <v>0</v>
      </c>
      <c r="AB15" s="8" t="b">
        <f>IF(AA15=1,LOOKUP(Z15,'Meltzer-Faber'!A3:A63,'Meltzer-Faber'!B3:B63))</f>
        <v>0</v>
      </c>
      <c r="AC15" s="40" t="b">
        <f>IF(AA15=1,LOOKUP(Z15,'Meltzer-Faber'!A3:A63,'Meltzer-Faber'!C3:C63))</f>
        <v>0</v>
      </c>
      <c r="AD15" s="40" t="b">
        <f t="shared" si="8"/>
        <v>0</v>
      </c>
    </row>
    <row r="16" spans="2:30" s="8" customFormat="1" ht="20" customHeight="1" x14ac:dyDescent="0.4">
      <c r="B16" s="49" t="s">
        <v>82</v>
      </c>
      <c r="C16" s="111" t="s">
        <v>83</v>
      </c>
      <c r="D16" s="50">
        <v>98.01</v>
      </c>
      <c r="E16" s="51" t="s">
        <v>72</v>
      </c>
      <c r="F16" s="108" t="s">
        <v>84</v>
      </c>
      <c r="G16" s="52">
        <v>8</v>
      </c>
      <c r="H16" s="53" t="s">
        <v>90</v>
      </c>
      <c r="I16" s="53" t="s">
        <v>54</v>
      </c>
      <c r="J16" s="54">
        <v>-95</v>
      </c>
      <c r="K16" s="55">
        <v>100</v>
      </c>
      <c r="L16" s="54">
        <v>-106</v>
      </c>
      <c r="M16" s="54">
        <v>125</v>
      </c>
      <c r="N16" s="54">
        <v>131</v>
      </c>
      <c r="O16" s="54">
        <v>-136</v>
      </c>
      <c r="P16" s="56">
        <f t="shared" si="0"/>
        <v>100</v>
      </c>
      <c r="Q16" s="56">
        <f t="shared" si="1"/>
        <v>131</v>
      </c>
      <c r="R16" s="56">
        <f t="shared" si="2"/>
        <v>231</v>
      </c>
      <c r="S16" s="57">
        <f t="shared" si="6"/>
        <v>267.17146703316359</v>
      </c>
      <c r="T16" s="57" t="str">
        <f t="shared" si="3"/>
        <v/>
      </c>
      <c r="U16" s="52"/>
      <c r="V16" s="51"/>
      <c r="W16" s="58">
        <f t="shared" si="7"/>
        <v>1.1565864373730026</v>
      </c>
      <c r="X16" s="30" t="str">
        <f>T5</f>
        <v>31.8.24</v>
      </c>
      <c r="Y16" s="1" t="str">
        <f t="shared" si="4"/>
        <v>m</v>
      </c>
      <c r="Z16" s="37">
        <f t="shared" si="5"/>
        <v>20</v>
      </c>
      <c r="AA16" s="38">
        <f t="shared" si="9"/>
        <v>0</v>
      </c>
      <c r="AB16" s="8" t="b">
        <f>IF(AA16=1,LOOKUP(Z16,'Meltzer-Faber'!A3:A63,'Meltzer-Faber'!B3:B63))</f>
        <v>0</v>
      </c>
      <c r="AC16" s="40" t="b">
        <f>IF(AA16=1,LOOKUP(Z16,'Meltzer-Faber'!A3:A63,'Meltzer-Faber'!C3:C63))</f>
        <v>0</v>
      </c>
      <c r="AD16" s="40" t="b">
        <f t="shared" si="8"/>
        <v>0</v>
      </c>
    </row>
    <row r="17" spans="2:30" s="8" customFormat="1" ht="20" customHeight="1" x14ac:dyDescent="0.4">
      <c r="B17" s="49"/>
      <c r="C17" s="111"/>
      <c r="D17" s="50"/>
      <c r="E17" s="51"/>
      <c r="F17" s="108"/>
      <c r="G17" s="52"/>
      <c r="H17" s="53"/>
      <c r="I17" s="53"/>
      <c r="J17" s="54"/>
      <c r="K17" s="55"/>
      <c r="L17" s="54"/>
      <c r="M17" s="54"/>
      <c r="N17" s="54"/>
      <c r="O17" s="54"/>
      <c r="P17" s="56">
        <f t="shared" si="0"/>
        <v>0</v>
      </c>
      <c r="Q17" s="56">
        <f t="shared" si="1"/>
        <v>0</v>
      </c>
      <c r="R17" s="56">
        <f t="shared" si="2"/>
        <v>0</v>
      </c>
      <c r="S17" s="57" t="str">
        <f t="shared" si="6"/>
        <v/>
      </c>
      <c r="T17" s="57" t="str">
        <f t="shared" si="3"/>
        <v/>
      </c>
      <c r="U17" s="52"/>
      <c r="V17" s="51"/>
      <c r="W17" s="58" t="str">
        <f t="shared" si="7"/>
        <v/>
      </c>
      <c r="X17" s="30" t="str">
        <f>T5</f>
        <v>31.8.24</v>
      </c>
      <c r="Y17" s="1" t="b">
        <f t="shared" si="4"/>
        <v>0</v>
      </c>
      <c r="Z17" s="37">
        <f t="shared" si="5"/>
        <v>0</v>
      </c>
      <c r="AA17" s="38">
        <f t="shared" si="9"/>
        <v>0</v>
      </c>
      <c r="AB17" s="8" t="b">
        <f>IF(AA17=1,LOOKUP(Z17,'Meltzer-Faber'!A3:A63,'Meltzer-Faber'!B3:B63))</f>
        <v>0</v>
      </c>
      <c r="AC17" s="40" t="b">
        <f>IF(AA17=1,LOOKUP(Z17,'Meltzer-Faber'!A3:A63,'Meltzer-Faber'!C3:C63))</f>
        <v>0</v>
      </c>
      <c r="AD17" s="40" t="str">
        <f t="shared" si="8"/>
        <v/>
      </c>
    </row>
    <row r="18" spans="2:30" s="8" customFormat="1" ht="20" customHeight="1" x14ac:dyDescent="0.4">
      <c r="B18" s="49"/>
      <c r="C18" s="111"/>
      <c r="D18" s="50"/>
      <c r="E18" s="51"/>
      <c r="F18" s="108"/>
      <c r="G18" s="52"/>
      <c r="H18" s="53"/>
      <c r="I18" s="53"/>
      <c r="J18" s="54"/>
      <c r="K18" s="55"/>
      <c r="L18" s="54"/>
      <c r="M18" s="54"/>
      <c r="N18" s="54"/>
      <c r="O18" s="54"/>
      <c r="P18" s="56">
        <f t="shared" si="0"/>
        <v>0</v>
      </c>
      <c r="Q18" s="56">
        <f t="shared" si="1"/>
        <v>0</v>
      </c>
      <c r="R18" s="56">
        <f t="shared" si="2"/>
        <v>0</v>
      </c>
      <c r="S18" s="57" t="str">
        <f t="shared" si="6"/>
        <v/>
      </c>
      <c r="T18" s="57" t="str">
        <f t="shared" si="3"/>
        <v/>
      </c>
      <c r="U18" s="52"/>
      <c r="V18" s="51" t="s">
        <v>18</v>
      </c>
      <c r="W18" s="58" t="str">
        <f t="shared" si="7"/>
        <v/>
      </c>
      <c r="X18" s="30" t="str">
        <f>T5</f>
        <v>31.8.24</v>
      </c>
      <c r="Y18" s="1" t="b">
        <f t="shared" si="4"/>
        <v>0</v>
      </c>
      <c r="Z18" s="37">
        <f t="shared" si="5"/>
        <v>0</v>
      </c>
      <c r="AA18" s="38">
        <f t="shared" si="9"/>
        <v>0</v>
      </c>
      <c r="AB18" s="8" t="b">
        <f>IF(AA18=1,LOOKUP(Z18,'Meltzer-Faber'!A3:A63,'Meltzer-Faber'!B3:B63))</f>
        <v>0</v>
      </c>
      <c r="AC18" s="40" t="b">
        <f>IF(AA18=1,LOOKUP(Z18,'Meltzer-Faber'!A3:A63,'Meltzer-Faber'!C3:C63))</f>
        <v>0</v>
      </c>
      <c r="AD18" s="40" t="str">
        <f t="shared" si="8"/>
        <v/>
      </c>
    </row>
    <row r="19" spans="2:30" s="8" customFormat="1" ht="20" customHeight="1" x14ac:dyDescent="0.4">
      <c r="B19" s="49"/>
      <c r="C19" s="111"/>
      <c r="D19" s="50"/>
      <c r="E19" s="51"/>
      <c r="F19" s="108"/>
      <c r="G19" s="52"/>
      <c r="H19" s="53"/>
      <c r="I19" s="53"/>
      <c r="J19" s="54"/>
      <c r="K19" s="55"/>
      <c r="L19" s="54"/>
      <c r="M19" s="54"/>
      <c r="N19" s="54"/>
      <c r="O19" s="54"/>
      <c r="P19" s="56">
        <f t="shared" si="0"/>
        <v>0</v>
      </c>
      <c r="Q19" s="56">
        <f t="shared" si="1"/>
        <v>0</v>
      </c>
      <c r="R19" s="56">
        <f t="shared" si="2"/>
        <v>0</v>
      </c>
      <c r="S19" s="57" t="str">
        <f t="shared" si="6"/>
        <v/>
      </c>
      <c r="T19" s="57" t="str">
        <f t="shared" si="3"/>
        <v/>
      </c>
      <c r="U19" s="52"/>
      <c r="V19" s="51"/>
      <c r="W19" s="58" t="str">
        <f t="shared" si="7"/>
        <v/>
      </c>
      <c r="X19" s="30" t="str">
        <f>T5</f>
        <v>31.8.24</v>
      </c>
      <c r="Y19" s="1" t="b">
        <f t="shared" si="4"/>
        <v>0</v>
      </c>
      <c r="Z19" s="37">
        <f t="shared" si="5"/>
        <v>0</v>
      </c>
      <c r="AA19" s="38">
        <f t="shared" si="9"/>
        <v>0</v>
      </c>
      <c r="AB19" s="8" t="b">
        <f>IF(AA19=1,LOOKUP(Z19,'Meltzer-Faber'!A3:A63,'Meltzer-Faber'!B3:B63))</f>
        <v>0</v>
      </c>
      <c r="AC19" s="40" t="b">
        <f>IF(AA19=1,LOOKUP(Z19,'Meltzer-Faber'!A3:A63,'Meltzer-Faber'!C3:C63))</f>
        <v>0</v>
      </c>
      <c r="AD19" s="40" t="str">
        <f t="shared" si="8"/>
        <v/>
      </c>
    </row>
    <row r="20" spans="2:30" s="8" customFormat="1" ht="20" customHeight="1" x14ac:dyDescent="0.4">
      <c r="B20" s="49"/>
      <c r="C20" s="111"/>
      <c r="D20" s="50"/>
      <c r="E20" s="51"/>
      <c r="F20" s="108"/>
      <c r="G20" s="52"/>
      <c r="H20" s="53"/>
      <c r="I20" s="53"/>
      <c r="J20" s="54"/>
      <c r="K20" s="55"/>
      <c r="L20" s="54"/>
      <c r="M20" s="54"/>
      <c r="N20" s="54"/>
      <c r="O20" s="54"/>
      <c r="P20" s="56">
        <f t="shared" si="0"/>
        <v>0</v>
      </c>
      <c r="Q20" s="56">
        <f t="shared" si="1"/>
        <v>0</v>
      </c>
      <c r="R20" s="56">
        <f t="shared" si="2"/>
        <v>0</v>
      </c>
      <c r="S20" s="57" t="str">
        <f t="shared" si="6"/>
        <v/>
      </c>
      <c r="T20" s="57" t="str">
        <f t="shared" si="3"/>
        <v/>
      </c>
      <c r="U20" s="52"/>
      <c r="V20" s="51"/>
      <c r="W20" s="58" t="str">
        <f t="shared" si="7"/>
        <v/>
      </c>
      <c r="X20" s="30" t="str">
        <f>T5</f>
        <v>31.8.24</v>
      </c>
      <c r="Y20" s="1" t="b">
        <f t="shared" si="4"/>
        <v>0</v>
      </c>
      <c r="Z20" s="37">
        <f t="shared" si="5"/>
        <v>0</v>
      </c>
      <c r="AA20" s="38">
        <f t="shared" si="9"/>
        <v>0</v>
      </c>
      <c r="AB20" s="8" t="b">
        <f>IF(AA20=1,LOOKUP(Z20,'Meltzer-Faber'!A3:A63,'Meltzer-Faber'!B3:B63))</f>
        <v>0</v>
      </c>
      <c r="AC20" s="40" t="b">
        <f>IF(AA20=1,LOOKUP(Z20,'Meltzer-Faber'!A3:A63,'Meltzer-Faber'!C3:C63))</f>
        <v>0</v>
      </c>
      <c r="AD20" s="40" t="str">
        <f t="shared" si="8"/>
        <v/>
      </c>
    </row>
    <row r="21" spans="2:30" s="8" customFormat="1" ht="20" customHeight="1" x14ac:dyDescent="0.4">
      <c r="B21" s="49"/>
      <c r="C21" s="111"/>
      <c r="D21" s="50"/>
      <c r="E21" s="51"/>
      <c r="F21" s="108"/>
      <c r="G21" s="52"/>
      <c r="H21" s="53"/>
      <c r="I21" s="53"/>
      <c r="J21" s="54"/>
      <c r="K21" s="55"/>
      <c r="L21" s="54"/>
      <c r="M21" s="54"/>
      <c r="N21" s="54"/>
      <c r="O21" s="54"/>
      <c r="P21" s="56">
        <f t="shared" si="0"/>
        <v>0</v>
      </c>
      <c r="Q21" s="56">
        <f t="shared" si="1"/>
        <v>0</v>
      </c>
      <c r="R21" s="56">
        <f t="shared" si="2"/>
        <v>0</v>
      </c>
      <c r="S21" s="57" t="str">
        <f t="shared" si="6"/>
        <v/>
      </c>
      <c r="T21" s="57" t="str">
        <f t="shared" si="3"/>
        <v/>
      </c>
      <c r="U21" s="52"/>
      <c r="V21" s="51"/>
      <c r="W21" s="58" t="str">
        <f t="shared" si="7"/>
        <v/>
      </c>
      <c r="X21" s="30" t="str">
        <f>T5</f>
        <v>31.8.24</v>
      </c>
      <c r="Y21" s="1" t="b">
        <f t="shared" si="4"/>
        <v>0</v>
      </c>
      <c r="Z21" s="37">
        <f t="shared" si="5"/>
        <v>0</v>
      </c>
      <c r="AA21" s="38">
        <f t="shared" si="9"/>
        <v>0</v>
      </c>
      <c r="AB21" s="8" t="b">
        <f>IF(AA21=1,LOOKUP(Z21,'Meltzer-Faber'!A3:A63,'Meltzer-Faber'!B3:B63))</f>
        <v>0</v>
      </c>
      <c r="AC21" s="40" t="b">
        <f>IF(AA21=1,LOOKUP(Z21,'Meltzer-Faber'!A3:A63,'Meltzer-Faber'!C3:C63))</f>
        <v>0</v>
      </c>
      <c r="AD21" s="40" t="str">
        <f t="shared" si="8"/>
        <v/>
      </c>
    </row>
    <row r="22" spans="2:30" s="8" customFormat="1" ht="20" customHeight="1" x14ac:dyDescent="0.4">
      <c r="B22" s="49"/>
      <c r="C22" s="111"/>
      <c r="D22" s="50"/>
      <c r="E22" s="51"/>
      <c r="F22" s="108"/>
      <c r="G22" s="52"/>
      <c r="H22" s="53"/>
      <c r="I22" s="53"/>
      <c r="J22" s="54"/>
      <c r="K22" s="55"/>
      <c r="L22" s="54"/>
      <c r="M22" s="54"/>
      <c r="N22" s="54"/>
      <c r="O22" s="54"/>
      <c r="P22" s="56">
        <f t="shared" si="0"/>
        <v>0</v>
      </c>
      <c r="Q22" s="56">
        <f t="shared" si="1"/>
        <v>0</v>
      </c>
      <c r="R22" s="56">
        <f t="shared" si="2"/>
        <v>0</v>
      </c>
      <c r="S22" s="57" t="str">
        <f t="shared" si="6"/>
        <v/>
      </c>
      <c r="T22" s="57" t="str">
        <f t="shared" si="3"/>
        <v/>
      </c>
      <c r="U22" s="52"/>
      <c r="V22" s="51"/>
      <c r="W22" s="58" t="str">
        <f t="shared" si="7"/>
        <v/>
      </c>
      <c r="X22" s="30" t="str">
        <f>T5</f>
        <v>31.8.24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" customHeight="1" x14ac:dyDescent="0.4">
      <c r="B23" s="49"/>
      <c r="C23" s="111"/>
      <c r="D23" s="50"/>
      <c r="E23" s="51"/>
      <c r="F23" s="108"/>
      <c r="G23" s="52"/>
      <c r="H23" s="53"/>
      <c r="I23" s="53"/>
      <c r="J23" s="54"/>
      <c r="K23" s="55"/>
      <c r="L23" s="54"/>
      <c r="M23" s="54"/>
      <c r="N23" s="54"/>
      <c r="O23" s="54"/>
      <c r="P23" s="56">
        <f t="shared" si="0"/>
        <v>0</v>
      </c>
      <c r="Q23" s="56">
        <f t="shared" si="1"/>
        <v>0</v>
      </c>
      <c r="R23" s="56">
        <f t="shared" si="2"/>
        <v>0</v>
      </c>
      <c r="S23" s="57" t="str">
        <f t="shared" si="6"/>
        <v/>
      </c>
      <c r="T23" s="57" t="str">
        <f t="shared" si="3"/>
        <v/>
      </c>
      <c r="U23" s="52"/>
      <c r="V23" s="51"/>
      <c r="W23" s="58" t="str">
        <f t="shared" si="7"/>
        <v/>
      </c>
      <c r="X23" s="30" t="str">
        <f>T5</f>
        <v>31.8.24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" customHeight="1" x14ac:dyDescent="0.4">
      <c r="B24" s="59"/>
      <c r="C24" s="112"/>
      <c r="D24" s="60"/>
      <c r="E24" s="61"/>
      <c r="F24" s="109"/>
      <c r="G24" s="62"/>
      <c r="H24" s="63"/>
      <c r="I24" s="63"/>
      <c r="J24" s="64"/>
      <c r="K24" s="65"/>
      <c r="L24" s="64"/>
      <c r="M24" s="64"/>
      <c r="N24" s="64"/>
      <c r="O24" s="64"/>
      <c r="P24" s="66">
        <f t="shared" si="0"/>
        <v>0</v>
      </c>
      <c r="Q24" s="66">
        <f t="shared" si="1"/>
        <v>0</v>
      </c>
      <c r="R24" s="66">
        <f t="shared" si="2"/>
        <v>0</v>
      </c>
      <c r="S24" s="67" t="str">
        <f t="shared" si="6"/>
        <v/>
      </c>
      <c r="T24" s="67" t="str">
        <f t="shared" si="3"/>
        <v/>
      </c>
      <c r="U24" s="62"/>
      <c r="V24" s="61"/>
      <c r="W24" s="97" t="str">
        <f t="shared" si="7"/>
        <v/>
      </c>
      <c r="X24" s="30" t="str">
        <f>T5</f>
        <v>31.8.24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9.05" customHeight="1" x14ac:dyDescent="0.4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4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" customHeight="1" x14ac:dyDescent="0.4">
      <c r="B27" s="121" t="s">
        <v>41</v>
      </c>
      <c r="C27" s="121"/>
      <c r="D27" s="100" t="s">
        <v>40</v>
      </c>
      <c r="E27" s="121" t="s">
        <v>6</v>
      </c>
      <c r="F27" s="121"/>
      <c r="G27" s="121"/>
      <c r="H27" s="100" t="s">
        <v>51</v>
      </c>
      <c r="I27" s="24"/>
      <c r="J27" s="121" t="s">
        <v>41</v>
      </c>
      <c r="K27" s="121"/>
      <c r="L27" s="121"/>
      <c r="M27" s="104" t="s">
        <v>40</v>
      </c>
      <c r="N27" s="130" t="s">
        <v>6</v>
      </c>
      <c r="O27" s="130"/>
      <c r="P27" s="130"/>
      <c r="Q27" s="130"/>
      <c r="R27" s="130" t="s">
        <v>51</v>
      </c>
      <c r="S27" s="130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" customHeight="1" x14ac:dyDescent="0.4">
      <c r="B28" s="122" t="s">
        <v>48</v>
      </c>
      <c r="C28" s="123"/>
      <c r="D28" s="113">
        <v>1960001</v>
      </c>
      <c r="E28" s="116" t="s">
        <v>85</v>
      </c>
      <c r="F28" s="116"/>
      <c r="G28" s="116"/>
      <c r="H28" s="79" t="s">
        <v>54</v>
      </c>
      <c r="I28" s="4"/>
      <c r="J28" s="122" t="s">
        <v>43</v>
      </c>
      <c r="K28" s="123"/>
      <c r="L28" s="123"/>
      <c r="M28" s="101"/>
      <c r="N28" s="131"/>
      <c r="O28" s="131"/>
      <c r="P28" s="131"/>
      <c r="Q28" s="131"/>
      <c r="R28" s="131"/>
      <c r="S28" s="139"/>
      <c r="AA28" s="1"/>
      <c r="AC28" s="39"/>
      <c r="AD28" s="39"/>
    </row>
    <row r="29" spans="2:30" s="5" customFormat="1" ht="21" customHeight="1" x14ac:dyDescent="0.4">
      <c r="B29" s="115" t="s">
        <v>44</v>
      </c>
      <c r="C29" s="116"/>
      <c r="D29" s="113">
        <v>1960001</v>
      </c>
      <c r="E29" s="116" t="s">
        <v>85</v>
      </c>
      <c r="F29" s="116"/>
      <c r="G29" s="116"/>
      <c r="H29" s="79" t="s">
        <v>54</v>
      </c>
      <c r="I29" s="4"/>
      <c r="J29" s="115" t="s">
        <v>46</v>
      </c>
      <c r="K29" s="116"/>
      <c r="L29" s="116"/>
      <c r="M29" s="102"/>
      <c r="N29" s="132"/>
      <c r="O29" s="132"/>
      <c r="P29" s="132"/>
      <c r="Q29" s="132"/>
      <c r="R29" s="132"/>
      <c r="S29" s="133"/>
      <c r="AC29" s="39"/>
      <c r="AD29" s="39"/>
    </row>
    <row r="30" spans="2:30" s="5" customFormat="1" ht="19.05" customHeight="1" x14ac:dyDescent="0.4">
      <c r="B30" s="115" t="s">
        <v>44</v>
      </c>
      <c r="C30" s="116"/>
      <c r="D30" s="114">
        <v>1994029</v>
      </c>
      <c r="E30" s="116" t="s">
        <v>86</v>
      </c>
      <c r="F30" s="116"/>
      <c r="G30" s="116"/>
      <c r="H30" s="79" t="s">
        <v>54</v>
      </c>
      <c r="I30" s="4"/>
      <c r="J30" s="115" t="s">
        <v>45</v>
      </c>
      <c r="K30" s="116"/>
      <c r="L30" s="116"/>
      <c r="M30" s="102"/>
      <c r="N30" s="132"/>
      <c r="O30" s="132"/>
      <c r="P30" s="132"/>
      <c r="Q30" s="132"/>
      <c r="R30" s="132"/>
      <c r="S30" s="133"/>
      <c r="AC30" s="39"/>
      <c r="AD30" s="39"/>
    </row>
    <row r="31" spans="2:30" s="5" customFormat="1" ht="21" customHeight="1" x14ac:dyDescent="0.4">
      <c r="B31" s="115" t="s">
        <v>44</v>
      </c>
      <c r="C31" s="116"/>
      <c r="D31" s="114">
        <v>2000003</v>
      </c>
      <c r="E31" s="116" t="s">
        <v>91</v>
      </c>
      <c r="F31" s="116"/>
      <c r="G31" s="116"/>
      <c r="H31" s="79" t="s">
        <v>54</v>
      </c>
      <c r="I31" s="4"/>
      <c r="J31" s="115" t="s">
        <v>42</v>
      </c>
      <c r="K31" s="116"/>
      <c r="L31" s="116"/>
      <c r="M31" s="102"/>
      <c r="N31" s="132"/>
      <c r="O31" s="132"/>
      <c r="P31" s="132"/>
      <c r="Q31" s="132"/>
      <c r="R31" s="132"/>
      <c r="S31" s="133"/>
      <c r="Y31" s="5" t="s">
        <v>18</v>
      </c>
      <c r="AC31" s="39"/>
      <c r="AD31" s="39"/>
    </row>
    <row r="32" spans="2:30" s="5" customFormat="1" ht="20" customHeight="1" x14ac:dyDescent="0.4">
      <c r="B32" s="115" t="s">
        <v>44</v>
      </c>
      <c r="C32" s="116"/>
      <c r="D32" s="78"/>
      <c r="E32" s="116"/>
      <c r="F32" s="116"/>
      <c r="G32" s="116"/>
      <c r="H32" s="79"/>
      <c r="I32" s="4"/>
      <c r="J32" s="115" t="s">
        <v>42</v>
      </c>
      <c r="K32" s="116"/>
      <c r="L32" s="116"/>
      <c r="M32" s="102"/>
      <c r="N32" s="132"/>
      <c r="O32" s="132"/>
      <c r="P32" s="132"/>
      <c r="Q32" s="132"/>
      <c r="R32" s="132"/>
      <c r="S32" s="133"/>
      <c r="AC32" s="39"/>
      <c r="AD32" s="39"/>
    </row>
    <row r="33" spans="2:22" ht="19.05" customHeight="1" x14ac:dyDescent="0.4">
      <c r="B33" s="115" t="s">
        <v>44</v>
      </c>
      <c r="C33" s="116"/>
      <c r="D33" s="78"/>
      <c r="E33" s="116"/>
      <c r="F33" s="116"/>
      <c r="G33" s="116"/>
      <c r="H33" s="79"/>
      <c r="I33" s="3"/>
      <c r="J33" s="115" t="s">
        <v>42</v>
      </c>
      <c r="K33" s="116"/>
      <c r="L33" s="116"/>
      <c r="M33" s="102"/>
      <c r="N33" s="132"/>
      <c r="O33" s="132"/>
      <c r="P33" s="132"/>
      <c r="Q33" s="132"/>
      <c r="R33" s="132"/>
      <c r="S33" s="133"/>
      <c r="T33" s="3"/>
      <c r="U33" s="3"/>
      <c r="V33" s="3"/>
    </row>
    <row r="34" spans="2:22" ht="20" customHeight="1" x14ac:dyDescent="0.4">
      <c r="B34" s="115" t="s">
        <v>47</v>
      </c>
      <c r="C34" s="116"/>
      <c r="D34" s="78"/>
      <c r="E34" s="116"/>
      <c r="F34" s="116"/>
      <c r="G34" s="116"/>
      <c r="H34" s="79"/>
      <c r="I34" s="3"/>
      <c r="J34" s="115" t="s">
        <v>42</v>
      </c>
      <c r="K34" s="116"/>
      <c r="L34" s="116"/>
      <c r="M34" s="102"/>
      <c r="N34" s="132"/>
      <c r="O34" s="132"/>
      <c r="P34" s="132"/>
      <c r="Q34" s="132"/>
      <c r="R34" s="132"/>
      <c r="S34" s="133"/>
      <c r="T34" s="3"/>
      <c r="U34" s="3"/>
      <c r="V34" s="3"/>
    </row>
    <row r="35" spans="2:22" ht="20" customHeight="1" x14ac:dyDescent="0.4">
      <c r="B35" s="118"/>
      <c r="C35" s="119"/>
      <c r="D35" s="80"/>
      <c r="E35" s="119"/>
      <c r="F35" s="119"/>
      <c r="G35" s="119"/>
      <c r="H35" s="81"/>
      <c r="I35" s="3"/>
      <c r="J35" s="118" t="s">
        <v>42</v>
      </c>
      <c r="K35" s="119"/>
      <c r="L35" s="119"/>
      <c r="M35" s="103"/>
      <c r="N35" s="137"/>
      <c r="O35" s="137"/>
      <c r="P35" s="137"/>
      <c r="Q35" s="137"/>
      <c r="R35" s="137"/>
      <c r="S35" s="138"/>
      <c r="T35" s="3"/>
      <c r="U35" s="3"/>
      <c r="V35" s="3"/>
    </row>
    <row r="36" spans="2:22" ht="19.05" customHeight="1" x14ac:dyDescent="0.4">
      <c r="B36" s="120"/>
      <c r="C36" s="120"/>
      <c r="D36" s="117"/>
      <c r="E36" s="117"/>
      <c r="F36" s="117"/>
      <c r="G36" s="117"/>
      <c r="H36" s="117"/>
      <c r="I36" s="3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3"/>
      <c r="U36" s="3"/>
      <c r="V36" s="3"/>
    </row>
    <row r="37" spans="2:22" ht="18" customHeight="1" x14ac:dyDescent="0.4">
      <c r="B37" s="134" t="s">
        <v>50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6"/>
      <c r="T37" s="3"/>
      <c r="U37" s="3"/>
      <c r="V37" s="3"/>
    </row>
    <row r="38" spans="2:22" ht="18" customHeight="1" x14ac:dyDescent="0.4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2"/>
      <c r="T38" s="3"/>
      <c r="U38" s="3"/>
      <c r="V38" s="3"/>
    </row>
    <row r="39" spans="2:22" ht="13.9" x14ac:dyDescent="0.4">
      <c r="B39" s="1"/>
      <c r="D39" s="77"/>
      <c r="E39" s="77"/>
      <c r="F39" s="77"/>
      <c r="G39" s="77"/>
      <c r="H39" s="2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2:22" ht="13.9" x14ac:dyDescent="0.4">
      <c r="B40" s="23"/>
      <c r="C40" s="23"/>
      <c r="D40" s="15"/>
      <c r="E40" s="16"/>
      <c r="F40" s="16"/>
      <c r="G40" s="17"/>
      <c r="H40" s="3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</row>
    <row r="42" spans="2:22" x14ac:dyDescent="0.4">
      <c r="E42" s="117"/>
      <c r="F42" s="117"/>
    </row>
  </sheetData>
  <mergeCells count="60">
    <mergeCell ref="R28:S28"/>
    <mergeCell ref="R29:S29"/>
    <mergeCell ref="R30:S30"/>
    <mergeCell ref="R31:S31"/>
    <mergeCell ref="E42:F42"/>
    <mergeCell ref="E32:G32"/>
    <mergeCell ref="E33:G33"/>
    <mergeCell ref="E34:G34"/>
    <mergeCell ref="E35:G35"/>
    <mergeCell ref="B38:S38"/>
    <mergeCell ref="N32:Q32"/>
    <mergeCell ref="N33:Q33"/>
    <mergeCell ref="N34:Q34"/>
    <mergeCell ref="R32:S32"/>
    <mergeCell ref="R33:S33"/>
    <mergeCell ref="O36:S36"/>
    <mergeCell ref="E27:G27"/>
    <mergeCell ref="E28:G28"/>
    <mergeCell ref="E29:G29"/>
    <mergeCell ref="E30:G30"/>
    <mergeCell ref="E31:G31"/>
    <mergeCell ref="J35:L35"/>
    <mergeCell ref="J36:L36"/>
    <mergeCell ref="M36:N36"/>
    <mergeCell ref="B37:S37"/>
    <mergeCell ref="N35:Q35"/>
    <mergeCell ref="R35:S35"/>
    <mergeCell ref="R34:S34"/>
    <mergeCell ref="J30:L30"/>
    <mergeCell ref="J31:L31"/>
    <mergeCell ref="J32:L32"/>
    <mergeCell ref="J33:L33"/>
    <mergeCell ref="J34:L34"/>
    <mergeCell ref="N30:Q30"/>
    <mergeCell ref="N31:Q31"/>
    <mergeCell ref="J27:L27"/>
    <mergeCell ref="J28:L28"/>
    <mergeCell ref="J29:L29"/>
    <mergeCell ref="H1:R1"/>
    <mergeCell ref="B7:B8"/>
    <mergeCell ref="O5:R5"/>
    <mergeCell ref="J5:M5"/>
    <mergeCell ref="H2:R2"/>
    <mergeCell ref="D5:H5"/>
    <mergeCell ref="B27:C27"/>
    <mergeCell ref="B28:C28"/>
    <mergeCell ref="B29:C29"/>
    <mergeCell ref="N27:Q27"/>
    <mergeCell ref="N28:Q28"/>
    <mergeCell ref="N29:Q29"/>
    <mergeCell ref="R27:S27"/>
    <mergeCell ref="B30:C30"/>
    <mergeCell ref="B31:C31"/>
    <mergeCell ref="D36:E36"/>
    <mergeCell ref="F36:H36"/>
    <mergeCell ref="B32:C32"/>
    <mergeCell ref="B33:C33"/>
    <mergeCell ref="B34:C34"/>
    <mergeCell ref="B35:C35"/>
    <mergeCell ref="B36:C36"/>
  </mergeCells>
  <phoneticPr fontId="25" type="noConversion"/>
  <conditionalFormatting sqref="J9:O9">
    <cfRule type="cellIs" dxfId="15" priority="57" stopIfTrue="1" operator="between">
      <formula>1</formula>
      <formula>300</formula>
    </cfRule>
    <cfRule type="cellIs" dxfId="14" priority="58" stopIfTrue="1" operator="lessThanOrEqual">
      <formula>0</formula>
    </cfRule>
  </conditionalFormatting>
  <conditionalFormatting sqref="J10:O12">
    <cfRule type="cellIs" dxfId="13" priority="3" stopIfTrue="1" operator="between">
      <formula>1</formula>
      <formula>300</formula>
    </cfRule>
    <cfRule type="cellIs" dxfId="12" priority="4" stopIfTrue="1" operator="lessThanOrEqual">
      <formula>0</formula>
    </cfRule>
  </conditionalFormatting>
  <conditionalFormatting sqref="J13:O24">
    <cfRule type="cellIs" dxfId="11" priority="9" stopIfTrue="1" operator="between">
      <formula>1</formula>
      <formula>300</formula>
    </cfRule>
    <cfRule type="cellIs" dxfId="10" priority="10" stopIfTrue="1" operator="lessThanOrEqual">
      <formula>0</formula>
    </cfRule>
  </conditionalFormatting>
  <conditionalFormatting sqref="K12">
    <cfRule type="cellIs" dxfId="9" priority="1" stopIfTrue="1" operator="between">
      <formula>1</formula>
      <formula>300</formula>
    </cfRule>
    <cfRule type="cellIs" dxfId="8" priority="2" stopIfTrue="1" operator="lessThanOrEqual">
      <formula>0</formula>
    </cfRule>
  </conditionalFormatting>
  <dataValidations count="4">
    <dataValidation type="list" allowBlank="1" showInputMessage="1" showErrorMessage="1" errorTitle="Feil_i_vektklasse" error="Feil verdi i vektklasse" sqref="C9:C24" xr:uid="{54AF4B2C-BF62-D149-A878-851F99489990}">
      <formula1>"40,45,49,55,59,64,71,76,81,+81,87,+87,49,55,61,67,73,81,89,96,102,+102,109,+109"</formula1>
    </dataValidation>
    <dataValidation type="list" allowBlank="1" showInputMessage="1" showErrorMessage="1" errorTitle="Feil_i_kategori" error="Feil verdi i kategori" sqref="E9:E24" xr:uid="{6A463B08-2DF6-7D43-BC58-F0D3DB56AB4D}">
      <formula1>"UM,JM,SM,UK,JK,SK,M35,M40,M45,M50,M55,M60,M65,M70,M75,M80,M85,M90,K35,K40,K45,K50,K55,K60,K65,K70,K75,K80,K85,K90"</formula1>
    </dataValidation>
    <dataValidation type="list" allowBlank="1" showInputMessage="1" showErrorMessage="1" sqref="B28:C35 J28:L35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H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>
    <oddFooter>&amp;C_x000D_&amp;1#&amp;"Verdana"&amp;7&amp;K000000 Confidential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272C-CB56-4648-AE61-B119A54B7FC2}">
  <sheetPr>
    <pageSetUpPr autoPageBreaks="0" fitToPage="1"/>
  </sheetPr>
  <dimension ref="B1:AD42"/>
  <sheetViews>
    <sheetView showGridLines="0" showZeros="0" showOutlineSymbols="0" topLeftCell="G1" zoomScaleNormal="100" zoomScaleSheetLayoutView="75" zoomScalePageLayoutView="120" workbookViewId="0">
      <selection activeCell="V5" sqref="V5"/>
    </sheetView>
  </sheetViews>
  <sheetFormatPr baseColWidth="10" defaultColWidth="9.2109375" defaultRowHeight="13.15" x14ac:dyDescent="0.4"/>
  <cols>
    <col min="1" max="1" width="9.2109375" style="3"/>
    <col min="2" max="2" width="10.2109375" style="3" bestFit="1" customWidth="1"/>
    <col min="3" max="3" width="6.42578125" style="1" customWidth="1"/>
    <col min="4" max="4" width="8.5703125" style="1" customWidth="1"/>
    <col min="5" max="5" width="6.42578125" style="19" customWidth="1"/>
    <col min="6" max="6" width="12" style="1" customWidth="1"/>
    <col min="7" max="7" width="3.78515625" style="1" customWidth="1"/>
    <col min="8" max="8" width="27.5703125" style="4" customWidth="1"/>
    <col min="9" max="9" width="20.42578125" style="4" customWidth="1"/>
    <col min="10" max="10" width="7.2109375" style="1" customWidth="1"/>
    <col min="11" max="11" width="7.2109375" style="21" customWidth="1"/>
    <col min="12" max="12" width="7.2109375" style="1" customWidth="1"/>
    <col min="13" max="13" width="8.78515625" style="1" customWidth="1"/>
    <col min="14" max="15" width="7.2109375" style="1" customWidth="1"/>
    <col min="16" max="18" width="7.5703125" style="1" customWidth="1"/>
    <col min="19" max="19" width="10.5703125" style="20" customWidth="1"/>
    <col min="20" max="20" width="14" style="20" customWidth="1"/>
    <col min="21" max="21" width="7" style="20" customWidth="1"/>
    <col min="22" max="22" width="5.5703125" style="20" customWidth="1"/>
    <col min="23" max="23" width="14.2109375" style="3" customWidth="1"/>
    <col min="24" max="26" width="9.2109375" style="3" hidden="1" customWidth="1"/>
    <col min="27" max="27" width="7.78515625" style="3" hidden="1" customWidth="1"/>
    <col min="28" max="28" width="9.2109375" style="3" hidden="1" customWidth="1"/>
    <col min="29" max="30" width="9.2109375" style="2" hidden="1" customWidth="1"/>
    <col min="31" max="16384" width="9.2109375" style="3"/>
  </cols>
  <sheetData>
    <row r="1" spans="2:30" ht="53.25" customHeight="1" x14ac:dyDescent="1.6">
      <c r="H1" s="124" t="s">
        <v>49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2:30" ht="24.75" customHeight="1" x14ac:dyDescent="1.05">
      <c r="H2" s="129" t="s">
        <v>28</v>
      </c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2:30" x14ac:dyDescent="0.4">
      <c r="D3" s="32" t="s">
        <v>52</v>
      </c>
    </row>
    <row r="4" spans="2:30" ht="12" customHeight="1" x14ac:dyDescent="0.4"/>
    <row r="5" spans="2:30" s="5" customFormat="1" ht="15.4" x14ac:dyDescent="0.45">
      <c r="C5" s="27" t="s">
        <v>23</v>
      </c>
      <c r="D5" s="128" t="s">
        <v>53</v>
      </c>
      <c r="E5" s="128"/>
      <c r="F5" s="128"/>
      <c r="G5" s="128"/>
      <c r="H5" s="128"/>
      <c r="I5" s="27" t="s">
        <v>0</v>
      </c>
      <c r="J5" s="128" t="s">
        <v>54</v>
      </c>
      <c r="K5" s="128"/>
      <c r="L5" s="128"/>
      <c r="M5" s="128"/>
      <c r="N5" s="27" t="s">
        <v>1</v>
      </c>
      <c r="O5" s="127" t="s">
        <v>55</v>
      </c>
      <c r="P5" s="127"/>
      <c r="Q5" s="127"/>
      <c r="R5" s="127"/>
      <c r="S5" s="27" t="s">
        <v>2</v>
      </c>
      <c r="T5" s="105" t="s">
        <v>56</v>
      </c>
      <c r="U5" s="28" t="s">
        <v>20</v>
      </c>
      <c r="V5" s="29">
        <v>2</v>
      </c>
      <c r="AC5" s="39"/>
      <c r="AD5" s="39"/>
    </row>
    <row r="6" spans="2:30" x14ac:dyDescent="0.4">
      <c r="AB6" s="42" t="s">
        <v>34</v>
      </c>
      <c r="AC6" s="42" t="s">
        <v>34</v>
      </c>
      <c r="AD6" s="42" t="s">
        <v>34</v>
      </c>
    </row>
    <row r="7" spans="2:30" s="1" customFormat="1" x14ac:dyDescent="0.4">
      <c r="B7" s="125" t="s">
        <v>40</v>
      </c>
      <c r="C7" s="11" t="s">
        <v>3</v>
      </c>
      <c r="D7" s="11" t="s">
        <v>4</v>
      </c>
      <c r="E7" s="69" t="s">
        <v>21</v>
      </c>
      <c r="F7" s="11" t="s">
        <v>5</v>
      </c>
      <c r="G7" s="11" t="s">
        <v>26</v>
      </c>
      <c r="H7" s="11" t="s">
        <v>6</v>
      </c>
      <c r="I7" s="11" t="s">
        <v>7</v>
      </c>
      <c r="J7" s="9"/>
      <c r="K7" s="71" t="s">
        <v>8</v>
      </c>
      <c r="L7" s="11"/>
      <c r="M7" s="11"/>
      <c r="N7" s="10" t="s">
        <v>9</v>
      </c>
      <c r="O7" s="11"/>
      <c r="P7" s="72" t="s">
        <v>24</v>
      </c>
      <c r="Q7" s="11"/>
      <c r="R7" s="11" t="s">
        <v>10</v>
      </c>
      <c r="S7" s="13" t="s">
        <v>11</v>
      </c>
      <c r="T7" s="74" t="s">
        <v>11</v>
      </c>
      <c r="U7" s="13" t="s">
        <v>12</v>
      </c>
      <c r="V7" s="13" t="s">
        <v>17</v>
      </c>
      <c r="W7" s="13" t="s">
        <v>13</v>
      </c>
      <c r="X7" s="2"/>
      <c r="AB7" s="43" t="s">
        <v>35</v>
      </c>
      <c r="AC7" s="43" t="s">
        <v>35</v>
      </c>
      <c r="AD7" s="43" t="s">
        <v>35</v>
      </c>
    </row>
    <row r="8" spans="2:30" s="1" customFormat="1" x14ac:dyDescent="0.4">
      <c r="B8" s="126"/>
      <c r="C8" s="12" t="s">
        <v>14</v>
      </c>
      <c r="D8" s="12" t="s">
        <v>15</v>
      </c>
      <c r="E8" s="70" t="s">
        <v>22</v>
      </c>
      <c r="F8" s="12" t="s">
        <v>19</v>
      </c>
      <c r="G8" s="12" t="s">
        <v>27</v>
      </c>
      <c r="H8" s="12"/>
      <c r="I8" s="12"/>
      <c r="J8" s="75">
        <v>1</v>
      </c>
      <c r="K8" s="75">
        <v>2</v>
      </c>
      <c r="L8" s="76">
        <v>3</v>
      </c>
      <c r="M8" s="76">
        <v>1</v>
      </c>
      <c r="N8" s="75">
        <v>2</v>
      </c>
      <c r="O8" s="76">
        <v>3</v>
      </c>
      <c r="P8" s="73" t="s">
        <v>25</v>
      </c>
      <c r="Q8" s="12"/>
      <c r="R8" s="12" t="s">
        <v>16</v>
      </c>
      <c r="S8" s="14"/>
      <c r="T8" s="14" t="s">
        <v>30</v>
      </c>
      <c r="U8" s="14"/>
      <c r="V8" s="14"/>
      <c r="W8" s="14"/>
      <c r="Y8" s="1" t="s">
        <v>38</v>
      </c>
      <c r="Z8" s="1" t="s">
        <v>29</v>
      </c>
      <c r="AA8" s="2" t="s">
        <v>30</v>
      </c>
      <c r="AB8" s="43" t="s">
        <v>36</v>
      </c>
      <c r="AC8" s="43" t="s">
        <v>39</v>
      </c>
      <c r="AD8" s="43" t="s">
        <v>37</v>
      </c>
    </row>
    <row r="9" spans="2:30" s="8" customFormat="1" ht="20" customHeight="1" x14ac:dyDescent="0.4">
      <c r="B9" s="68"/>
      <c r="C9" s="110"/>
      <c r="D9" s="82"/>
      <c r="E9" s="83"/>
      <c r="F9" s="106"/>
      <c r="G9" s="84"/>
      <c r="H9" s="85"/>
      <c r="I9" s="85"/>
      <c r="J9" s="86"/>
      <c r="K9" s="87"/>
      <c r="L9" s="86"/>
      <c r="M9" s="86"/>
      <c r="N9" s="86"/>
      <c r="O9" s="86"/>
      <c r="P9" s="88">
        <f t="shared" ref="P9:P24" si="0">IF(MAX(J9:L9)&lt;0,0,TRUNC(MAX(J9:L9)/1)*1)</f>
        <v>0</v>
      </c>
      <c r="Q9" s="88">
        <f t="shared" ref="Q9:Q24" si="1">IF(MAX(M9:O9)&lt;0,0,TRUNC(MAX(M9:O9)/1)*1)</f>
        <v>0</v>
      </c>
      <c r="R9" s="88">
        <f t="shared" ref="R9:R24" si="2">IF(P9=0,0,IF(Q9=0,0,SUM(P9:Q9)))</f>
        <v>0</v>
      </c>
      <c r="S9" s="89" t="str">
        <f>IF(R9="","",IF(D9="","",IF((Y9="k"),IF(D9&gt;153.757,R9,IF(D9&lt;28,10^(0.787004341*LOG10(28/153.757)^2)*R9,10^(0.787004341*LOG10(D9/153.757)^2)*R9)),IF(D9&gt;193.609,R9,IF(D9&lt;32,10^(0.722762521*LOG10(32/193.609)^2)*R9,10^(0.722762521*LOG10(D9/193.609)^2)*R9)))))</f>
        <v/>
      </c>
      <c r="T9" s="89" t="str">
        <f t="shared" ref="T9:T24" si="3">IF(AA9=1,S9*AD9,"")</f>
        <v/>
      </c>
      <c r="U9" s="84"/>
      <c r="V9" s="83"/>
      <c r="W9" s="90" t="str">
        <f>IF(R9="","",IF(D9="","",IF((Y9="k"),IF(D9&gt;153.757,1,IF(D9&lt;28,10^(0.787004341*LOG10(28/153.757)^2),10^(0.787004341*LOG10(D9/153.757)^2))),IF(D9&gt;193.609,1,IF(D9&lt;32,10^(0.722762521*LOG10(32/193.609)^2),10^(0.722762521*LOG10(D9/193.609)^2))))))</f>
        <v/>
      </c>
      <c r="X9" s="30" t="str">
        <f>T5</f>
        <v>31.08.24</v>
      </c>
      <c r="Y9" s="1" t="b">
        <f t="shared" ref="Y9:Y24" si="4">IF(ISNUMBER(FIND("M",E9)),"m",IF(ISNUMBER(FIND("K",E9)),"k"))</f>
        <v>0</v>
      </c>
      <c r="Z9" s="37">
        <f t="shared" ref="Z9:Z24" si="5">IF(OR(F9="",X9=""),0,(YEAR(X9)-YEAR(F9)))</f>
        <v>0</v>
      </c>
      <c r="AA9" s="38">
        <f>IF(Z9&gt;34,1,0)</f>
        <v>0</v>
      </c>
      <c r="AB9" s="8" t="b">
        <f>IF(AA9=1,LOOKUP(Z9,'Meltzer-Faber'!A3:A63,'Meltzer-Faber'!B3:B63))</f>
        <v>0</v>
      </c>
      <c r="AC9" s="40" t="b">
        <f>IF(AA9=1,LOOKUP(Z9,'Meltzer-Faber'!A3:A63,'Meltzer-Faber'!C3:C63))</f>
        <v>0</v>
      </c>
      <c r="AD9" s="40" t="str">
        <f>IF(Y9="m",AB9,IF(Y9="k",AC9,""))</f>
        <v/>
      </c>
    </row>
    <row r="10" spans="2:30" s="8" customFormat="1" ht="20" customHeight="1" x14ac:dyDescent="0.4">
      <c r="B10" s="49"/>
      <c r="C10" s="111"/>
      <c r="D10" s="91"/>
      <c r="E10" s="51"/>
      <c r="F10" s="107"/>
      <c r="G10" s="92"/>
      <c r="H10" s="93" t="s">
        <v>18</v>
      </c>
      <c r="I10" s="93"/>
      <c r="J10" s="94"/>
      <c r="K10" s="94"/>
      <c r="L10" s="94"/>
      <c r="M10" s="94"/>
      <c r="N10" s="95"/>
      <c r="O10" s="96"/>
      <c r="P10" s="56">
        <f t="shared" si="0"/>
        <v>0</v>
      </c>
      <c r="Q10" s="56">
        <f t="shared" si="1"/>
        <v>0</v>
      </c>
      <c r="R10" s="56">
        <f t="shared" si="2"/>
        <v>0</v>
      </c>
      <c r="S10" s="57" t="str">
        <f t="shared" ref="S10:S24" si="6">IF(R10="","",IF(D10="","",IF((Y10="k"),IF(D10&gt;153.757,R10,IF(D10&lt;28,10^(0.787004341*LOG10(28/153.757)^2)*R10,10^(0.787004341*LOG10(D10/153.757)^2)*R10)),IF(D10&gt;193.609,R10,IF(D10&lt;32,10^(0.722762521*LOG10(32/193.609)^2)*R10,10^(0.722762521*LOG10(D10/193.609)^2)*R10)))))</f>
        <v/>
      </c>
      <c r="T10" s="57" t="str">
        <f>IF(AA10=1,S10*AD10,"")</f>
        <v/>
      </c>
      <c r="U10" s="52"/>
      <c r="V10" s="51"/>
      <c r="W10" s="58" t="str">
        <f t="shared" ref="W10:W24" si="7">IF(R10="","",IF(D10="","",IF((Y10="k"),IF(D10&gt;153.757,1,IF(D10&lt;28,10^(0.787004341*LOG10(28/153.757)^2),10^(0.787004341*LOG10(D10/153.757)^2))),IF(D10&gt;193.609,1,IF(D10&lt;32,10^(0.722762521*LOG10(32/193.609)^2),10^(0.722762521*LOG10(D10/193.609)^2))))))</f>
        <v/>
      </c>
      <c r="X10" s="30" t="str">
        <f>T5</f>
        <v>31.08.24</v>
      </c>
      <c r="Y10" s="1" t="b">
        <f t="shared" si="4"/>
        <v>0</v>
      </c>
      <c r="Z10" s="37">
        <f t="shared" si="5"/>
        <v>0</v>
      </c>
      <c r="AA10" s="44">
        <f>IF(Z10&gt;34,1,0)</f>
        <v>0</v>
      </c>
      <c r="AB10" s="8" t="b">
        <f>IF(AA10=1,LOOKUP(Z10,'Meltzer-Faber'!A3:A63,'Meltzer-Faber'!B3:B63))</f>
        <v>0</v>
      </c>
      <c r="AC10" s="40" t="b">
        <f>IF(AA10=1,LOOKUP(Z10,'Meltzer-Faber'!A3:A63,'Meltzer-Faber'!C3:C63))</f>
        <v>0</v>
      </c>
      <c r="AD10" s="40" t="str">
        <f t="shared" ref="AD10:AD24" si="8">IF(Y10="m",AB10,IF(Y10="k",AC10,""))</f>
        <v/>
      </c>
    </row>
    <row r="11" spans="2:30" s="8" customFormat="1" ht="20" customHeight="1" x14ac:dyDescent="0.4">
      <c r="B11" s="49"/>
      <c r="C11" s="111"/>
      <c r="D11" s="91"/>
      <c r="E11" s="51"/>
      <c r="F11" s="107"/>
      <c r="G11" s="92"/>
      <c r="H11" s="93"/>
      <c r="I11" s="93"/>
      <c r="J11" s="94"/>
      <c r="K11" s="94"/>
      <c r="L11" s="94"/>
      <c r="M11" s="94"/>
      <c r="N11" s="95"/>
      <c r="O11" s="96"/>
      <c r="P11" s="56">
        <f t="shared" si="0"/>
        <v>0</v>
      </c>
      <c r="Q11" s="56">
        <f t="shared" si="1"/>
        <v>0</v>
      </c>
      <c r="R11" s="56">
        <f t="shared" si="2"/>
        <v>0</v>
      </c>
      <c r="S11" s="57" t="str">
        <f t="shared" si="6"/>
        <v/>
      </c>
      <c r="T11" s="57" t="str">
        <f>IF(AA11=1,S11*AD11,"")</f>
        <v/>
      </c>
      <c r="U11" s="52"/>
      <c r="V11" s="51"/>
      <c r="W11" s="58" t="str">
        <f t="shared" si="7"/>
        <v/>
      </c>
      <c r="X11" s="30" t="str">
        <f>T5</f>
        <v>31.08.24</v>
      </c>
      <c r="Y11" s="1" t="b">
        <f t="shared" si="4"/>
        <v>0</v>
      </c>
      <c r="Z11" s="37">
        <f t="shared" si="5"/>
        <v>0</v>
      </c>
      <c r="AA11" s="38">
        <f t="shared" ref="AA11:AA24" si="9">IF(Z11&gt;34,1,0)</f>
        <v>0</v>
      </c>
      <c r="AB11" s="8" t="b">
        <f>IF(AA11=1,LOOKUP(Z11,'Meltzer-Faber'!A3:A63,'Meltzer-Faber'!B3:B63))</f>
        <v>0</v>
      </c>
      <c r="AC11" s="40" t="b">
        <f>IF(AA11=1,LOOKUP(Z11,'Meltzer-Faber'!A3:A63,'Meltzer-Faber'!C3:C63))</f>
        <v>0</v>
      </c>
      <c r="AD11" s="40" t="str">
        <f t="shared" si="8"/>
        <v/>
      </c>
    </row>
    <row r="12" spans="2:30" s="8" customFormat="1" ht="20" customHeight="1" x14ac:dyDescent="0.4">
      <c r="B12" s="49"/>
      <c r="C12" s="111"/>
      <c r="D12" s="91"/>
      <c r="E12" s="51"/>
      <c r="F12" s="107"/>
      <c r="G12" s="92"/>
      <c r="H12" s="93"/>
      <c r="I12" s="93"/>
      <c r="J12" s="94"/>
      <c r="K12" s="94"/>
      <c r="L12" s="94"/>
      <c r="M12" s="94"/>
      <c r="N12" s="95"/>
      <c r="O12" s="96"/>
      <c r="P12" s="56">
        <f t="shared" si="0"/>
        <v>0</v>
      </c>
      <c r="Q12" s="56">
        <f t="shared" si="1"/>
        <v>0</v>
      </c>
      <c r="R12" s="56">
        <f t="shared" si="2"/>
        <v>0</v>
      </c>
      <c r="S12" s="57" t="str">
        <f t="shared" si="6"/>
        <v/>
      </c>
      <c r="T12" s="57" t="str">
        <f>IF(AA12=1,S12*AD12,"")</f>
        <v/>
      </c>
      <c r="U12" s="52"/>
      <c r="V12" s="51" t="s">
        <v>18</v>
      </c>
      <c r="W12" s="58" t="str">
        <f t="shared" si="7"/>
        <v/>
      </c>
      <c r="X12" s="30" t="str">
        <f>T5</f>
        <v>31.08.24</v>
      </c>
      <c r="Y12" s="1" t="b">
        <f t="shared" si="4"/>
        <v>0</v>
      </c>
      <c r="Z12" s="37">
        <f t="shared" si="5"/>
        <v>0</v>
      </c>
      <c r="AA12" s="38">
        <f t="shared" si="9"/>
        <v>0</v>
      </c>
      <c r="AB12" s="8" t="b">
        <f>IF(AA12=1,LOOKUP(Z12,'Meltzer-Faber'!A3:A63,'Meltzer-Faber'!B3:B63))</f>
        <v>0</v>
      </c>
      <c r="AC12" s="40" t="b">
        <f>IF(AA12=1,LOOKUP(Z12,'Meltzer-Faber'!A3:A63,'Meltzer-Faber'!C3:C63))</f>
        <v>0</v>
      </c>
      <c r="AD12" s="40" t="str">
        <f t="shared" si="8"/>
        <v/>
      </c>
    </row>
    <row r="13" spans="2:30" s="8" customFormat="1" ht="20" customHeight="1" x14ac:dyDescent="0.4">
      <c r="B13" s="49"/>
      <c r="C13" s="111"/>
      <c r="D13" s="50"/>
      <c r="E13" s="51"/>
      <c r="F13" s="108"/>
      <c r="G13" s="52"/>
      <c r="H13" s="53"/>
      <c r="I13" s="53"/>
      <c r="J13" s="54"/>
      <c r="K13" s="55"/>
      <c r="L13" s="54"/>
      <c r="M13" s="54"/>
      <c r="N13" s="54"/>
      <c r="O13" s="54"/>
      <c r="P13" s="56">
        <f t="shared" si="0"/>
        <v>0</v>
      </c>
      <c r="Q13" s="56">
        <f t="shared" si="1"/>
        <v>0</v>
      </c>
      <c r="R13" s="56">
        <f t="shared" si="2"/>
        <v>0</v>
      </c>
      <c r="S13" s="57" t="str">
        <f t="shared" si="6"/>
        <v/>
      </c>
      <c r="T13" s="57" t="str">
        <f t="shared" si="3"/>
        <v/>
      </c>
      <c r="U13" s="52"/>
      <c r="V13" s="51" t="s">
        <v>18</v>
      </c>
      <c r="W13" s="58" t="str">
        <f t="shared" si="7"/>
        <v/>
      </c>
      <c r="X13" s="30" t="str">
        <f>T5</f>
        <v>31.08.24</v>
      </c>
      <c r="Y13" s="1" t="b">
        <f t="shared" si="4"/>
        <v>0</v>
      </c>
      <c r="Z13" s="37">
        <f t="shared" si="5"/>
        <v>0</v>
      </c>
      <c r="AA13" s="38">
        <f t="shared" si="9"/>
        <v>0</v>
      </c>
      <c r="AB13" s="8" t="b">
        <f>IF(AA13=1,LOOKUP(Z13,'Meltzer-Faber'!A3:A63,'Meltzer-Faber'!B3:B63))</f>
        <v>0</v>
      </c>
      <c r="AC13" s="40" t="b">
        <f>IF(AA13=1,LOOKUP(Z13,'Meltzer-Faber'!A3:A63,'Meltzer-Faber'!C3:C63))</f>
        <v>0</v>
      </c>
      <c r="AD13" s="40" t="str">
        <f t="shared" si="8"/>
        <v/>
      </c>
    </row>
    <row r="14" spans="2:30" s="8" customFormat="1" ht="20" customHeight="1" x14ac:dyDescent="0.4">
      <c r="B14" s="49"/>
      <c r="C14" s="111"/>
      <c r="D14" s="50"/>
      <c r="E14" s="51"/>
      <c r="F14" s="108"/>
      <c r="G14" s="52"/>
      <c r="H14" s="53"/>
      <c r="I14" s="53"/>
      <c r="J14" s="54"/>
      <c r="K14" s="55"/>
      <c r="L14" s="54"/>
      <c r="M14" s="54"/>
      <c r="N14" s="54"/>
      <c r="O14" s="54"/>
      <c r="P14" s="56">
        <f t="shared" si="0"/>
        <v>0</v>
      </c>
      <c r="Q14" s="56">
        <f t="shared" si="1"/>
        <v>0</v>
      </c>
      <c r="R14" s="56">
        <f t="shared" si="2"/>
        <v>0</v>
      </c>
      <c r="S14" s="57" t="str">
        <f t="shared" si="6"/>
        <v/>
      </c>
      <c r="T14" s="57" t="str">
        <f t="shared" si="3"/>
        <v/>
      </c>
      <c r="U14" s="52"/>
      <c r="V14" s="51" t="s">
        <v>18</v>
      </c>
      <c r="W14" s="58" t="str">
        <f t="shared" si="7"/>
        <v/>
      </c>
      <c r="X14" s="30" t="str">
        <f>T5</f>
        <v>31.08.24</v>
      </c>
      <c r="Y14" s="1" t="b">
        <f t="shared" si="4"/>
        <v>0</v>
      </c>
      <c r="Z14" s="37">
        <f t="shared" si="5"/>
        <v>0</v>
      </c>
      <c r="AA14" s="38">
        <f t="shared" si="9"/>
        <v>0</v>
      </c>
      <c r="AB14" s="8" t="b">
        <f>IF(AA14=1,LOOKUP(Z14,'Meltzer-Faber'!A3:A63,'Meltzer-Faber'!B3:B63))</f>
        <v>0</v>
      </c>
      <c r="AC14" s="40" t="b">
        <f>IF(AA14=1,LOOKUP(Z14,'Meltzer-Faber'!A3:A63,'Meltzer-Faber'!C3:C63))</f>
        <v>0</v>
      </c>
      <c r="AD14" s="40" t="str">
        <f t="shared" si="8"/>
        <v/>
      </c>
    </row>
    <row r="15" spans="2:30" s="8" customFormat="1" ht="20" customHeight="1" x14ac:dyDescent="0.4">
      <c r="B15" s="49"/>
      <c r="C15" s="111"/>
      <c r="D15" s="50"/>
      <c r="E15" s="51"/>
      <c r="F15" s="108"/>
      <c r="G15" s="52"/>
      <c r="H15" s="53"/>
      <c r="I15" s="53"/>
      <c r="J15" s="54"/>
      <c r="K15" s="55"/>
      <c r="L15" s="54"/>
      <c r="M15" s="54"/>
      <c r="N15" s="54"/>
      <c r="O15" s="54"/>
      <c r="P15" s="56">
        <f t="shared" si="0"/>
        <v>0</v>
      </c>
      <c r="Q15" s="56">
        <f t="shared" si="1"/>
        <v>0</v>
      </c>
      <c r="R15" s="56">
        <f t="shared" si="2"/>
        <v>0</v>
      </c>
      <c r="S15" s="57" t="str">
        <f t="shared" si="6"/>
        <v/>
      </c>
      <c r="T15" s="57" t="str">
        <f t="shared" si="3"/>
        <v/>
      </c>
      <c r="U15" s="52"/>
      <c r="V15" s="51"/>
      <c r="W15" s="58" t="str">
        <f t="shared" si="7"/>
        <v/>
      </c>
      <c r="X15" s="30" t="str">
        <f>T5</f>
        <v>31.08.24</v>
      </c>
      <c r="Y15" s="1" t="b">
        <f t="shared" si="4"/>
        <v>0</v>
      </c>
      <c r="Z15" s="37">
        <f t="shared" si="5"/>
        <v>0</v>
      </c>
      <c r="AA15" s="38">
        <f t="shared" si="9"/>
        <v>0</v>
      </c>
      <c r="AB15" s="8" t="b">
        <f>IF(AA15=1,LOOKUP(Z15,'Meltzer-Faber'!A3:A63,'Meltzer-Faber'!B3:B63))</f>
        <v>0</v>
      </c>
      <c r="AC15" s="40" t="b">
        <f>IF(AA15=1,LOOKUP(Z15,'Meltzer-Faber'!A3:A63,'Meltzer-Faber'!C3:C63))</f>
        <v>0</v>
      </c>
      <c r="AD15" s="40" t="str">
        <f t="shared" si="8"/>
        <v/>
      </c>
    </row>
    <row r="16" spans="2:30" s="8" customFormat="1" ht="20" customHeight="1" x14ac:dyDescent="0.4">
      <c r="B16" s="49"/>
      <c r="C16" s="111"/>
      <c r="D16" s="50"/>
      <c r="E16" s="51"/>
      <c r="F16" s="108"/>
      <c r="G16" s="52"/>
      <c r="H16" s="53"/>
      <c r="I16" s="53"/>
      <c r="J16" s="54"/>
      <c r="K16" s="55"/>
      <c r="L16" s="54"/>
      <c r="M16" s="54"/>
      <c r="N16" s="54"/>
      <c r="O16" s="54"/>
      <c r="P16" s="56">
        <f t="shared" si="0"/>
        <v>0</v>
      </c>
      <c r="Q16" s="56">
        <f t="shared" si="1"/>
        <v>0</v>
      </c>
      <c r="R16" s="56">
        <f t="shared" si="2"/>
        <v>0</v>
      </c>
      <c r="S16" s="57" t="str">
        <f t="shared" si="6"/>
        <v/>
      </c>
      <c r="T16" s="57" t="str">
        <f t="shared" si="3"/>
        <v/>
      </c>
      <c r="U16" s="52"/>
      <c r="V16" s="51"/>
      <c r="W16" s="58" t="str">
        <f t="shared" si="7"/>
        <v/>
      </c>
      <c r="X16" s="30" t="str">
        <f>T5</f>
        <v>31.08.24</v>
      </c>
      <c r="Y16" s="1" t="b">
        <f t="shared" si="4"/>
        <v>0</v>
      </c>
      <c r="Z16" s="37">
        <f t="shared" si="5"/>
        <v>0</v>
      </c>
      <c r="AA16" s="38">
        <f t="shared" si="9"/>
        <v>0</v>
      </c>
      <c r="AB16" s="8" t="b">
        <f>IF(AA16=1,LOOKUP(Z16,'Meltzer-Faber'!A3:A63,'Meltzer-Faber'!B3:B63))</f>
        <v>0</v>
      </c>
      <c r="AC16" s="40" t="b">
        <f>IF(AA16=1,LOOKUP(Z16,'Meltzer-Faber'!A3:A63,'Meltzer-Faber'!C3:C63))</f>
        <v>0</v>
      </c>
      <c r="AD16" s="40" t="str">
        <f t="shared" si="8"/>
        <v/>
      </c>
    </row>
    <row r="17" spans="2:30" s="8" customFormat="1" ht="20" customHeight="1" x14ac:dyDescent="0.4">
      <c r="B17" s="49"/>
      <c r="C17" s="111"/>
      <c r="D17" s="50"/>
      <c r="E17" s="51"/>
      <c r="F17" s="108"/>
      <c r="G17" s="52"/>
      <c r="H17" s="53"/>
      <c r="I17" s="53"/>
      <c r="J17" s="54"/>
      <c r="K17" s="55"/>
      <c r="L17" s="54"/>
      <c r="M17" s="54"/>
      <c r="N17" s="54"/>
      <c r="O17" s="54"/>
      <c r="P17" s="56">
        <f t="shared" si="0"/>
        <v>0</v>
      </c>
      <c r="Q17" s="56">
        <f t="shared" si="1"/>
        <v>0</v>
      </c>
      <c r="R17" s="56">
        <f t="shared" si="2"/>
        <v>0</v>
      </c>
      <c r="S17" s="57" t="str">
        <f t="shared" si="6"/>
        <v/>
      </c>
      <c r="T17" s="57" t="str">
        <f t="shared" si="3"/>
        <v/>
      </c>
      <c r="U17" s="52"/>
      <c r="V17" s="51"/>
      <c r="W17" s="58" t="str">
        <f t="shared" si="7"/>
        <v/>
      </c>
      <c r="X17" s="30" t="str">
        <f>T5</f>
        <v>31.08.24</v>
      </c>
      <c r="Y17" s="1" t="b">
        <f t="shared" si="4"/>
        <v>0</v>
      </c>
      <c r="Z17" s="37">
        <f t="shared" si="5"/>
        <v>0</v>
      </c>
      <c r="AA17" s="38">
        <f t="shared" si="9"/>
        <v>0</v>
      </c>
      <c r="AB17" s="8" t="b">
        <f>IF(AA17=1,LOOKUP(Z17,'Meltzer-Faber'!A3:A63,'Meltzer-Faber'!B3:B63))</f>
        <v>0</v>
      </c>
      <c r="AC17" s="40" t="b">
        <f>IF(AA17=1,LOOKUP(Z17,'Meltzer-Faber'!A3:A63,'Meltzer-Faber'!C3:C63))</f>
        <v>0</v>
      </c>
      <c r="AD17" s="40" t="str">
        <f t="shared" si="8"/>
        <v/>
      </c>
    </row>
    <row r="18" spans="2:30" s="8" customFormat="1" ht="20" customHeight="1" x14ac:dyDescent="0.4">
      <c r="B18" s="49"/>
      <c r="C18" s="111"/>
      <c r="D18" s="50"/>
      <c r="E18" s="51"/>
      <c r="F18" s="108"/>
      <c r="G18" s="52"/>
      <c r="H18" s="53"/>
      <c r="I18" s="53"/>
      <c r="J18" s="54"/>
      <c r="K18" s="55"/>
      <c r="L18" s="54"/>
      <c r="M18" s="54"/>
      <c r="N18" s="54"/>
      <c r="O18" s="54"/>
      <c r="P18" s="56">
        <f t="shared" si="0"/>
        <v>0</v>
      </c>
      <c r="Q18" s="56">
        <f t="shared" si="1"/>
        <v>0</v>
      </c>
      <c r="R18" s="56">
        <f t="shared" si="2"/>
        <v>0</v>
      </c>
      <c r="S18" s="57" t="str">
        <f t="shared" si="6"/>
        <v/>
      </c>
      <c r="T18" s="57" t="str">
        <f t="shared" si="3"/>
        <v/>
      </c>
      <c r="U18" s="52"/>
      <c r="V18" s="51" t="s">
        <v>18</v>
      </c>
      <c r="W18" s="58" t="str">
        <f t="shared" si="7"/>
        <v/>
      </c>
      <c r="X18" s="30" t="str">
        <f>T5</f>
        <v>31.08.24</v>
      </c>
      <c r="Y18" s="1" t="b">
        <f t="shared" si="4"/>
        <v>0</v>
      </c>
      <c r="Z18" s="37">
        <f t="shared" si="5"/>
        <v>0</v>
      </c>
      <c r="AA18" s="38">
        <f t="shared" si="9"/>
        <v>0</v>
      </c>
      <c r="AB18" s="8" t="b">
        <f>IF(AA18=1,LOOKUP(Z18,'Meltzer-Faber'!A3:A63,'Meltzer-Faber'!B3:B63))</f>
        <v>0</v>
      </c>
      <c r="AC18" s="40" t="b">
        <f>IF(AA18=1,LOOKUP(Z18,'Meltzer-Faber'!A3:A63,'Meltzer-Faber'!C3:C63))</f>
        <v>0</v>
      </c>
      <c r="AD18" s="40" t="str">
        <f t="shared" si="8"/>
        <v/>
      </c>
    </row>
    <row r="19" spans="2:30" s="8" customFormat="1" ht="20" customHeight="1" x14ac:dyDescent="0.4">
      <c r="B19" s="49"/>
      <c r="C19" s="111"/>
      <c r="D19" s="50"/>
      <c r="E19" s="51"/>
      <c r="F19" s="108"/>
      <c r="G19" s="52"/>
      <c r="H19" s="53"/>
      <c r="I19" s="53"/>
      <c r="J19" s="54"/>
      <c r="K19" s="55"/>
      <c r="L19" s="54"/>
      <c r="M19" s="54"/>
      <c r="N19" s="54"/>
      <c r="O19" s="54"/>
      <c r="P19" s="56">
        <f t="shared" si="0"/>
        <v>0</v>
      </c>
      <c r="Q19" s="56">
        <f t="shared" si="1"/>
        <v>0</v>
      </c>
      <c r="R19" s="56">
        <f t="shared" si="2"/>
        <v>0</v>
      </c>
      <c r="S19" s="57" t="str">
        <f t="shared" si="6"/>
        <v/>
      </c>
      <c r="T19" s="57" t="str">
        <f t="shared" si="3"/>
        <v/>
      </c>
      <c r="U19" s="52"/>
      <c r="V19" s="51"/>
      <c r="W19" s="58" t="str">
        <f t="shared" si="7"/>
        <v/>
      </c>
      <c r="X19" s="30" t="str">
        <f>T5</f>
        <v>31.08.24</v>
      </c>
      <c r="Y19" s="1" t="b">
        <f t="shared" si="4"/>
        <v>0</v>
      </c>
      <c r="Z19" s="37">
        <f t="shared" si="5"/>
        <v>0</v>
      </c>
      <c r="AA19" s="38">
        <f t="shared" si="9"/>
        <v>0</v>
      </c>
      <c r="AB19" s="8" t="b">
        <f>IF(AA19=1,LOOKUP(Z19,'Meltzer-Faber'!A3:A63,'Meltzer-Faber'!B3:B63))</f>
        <v>0</v>
      </c>
      <c r="AC19" s="40" t="b">
        <f>IF(AA19=1,LOOKUP(Z19,'Meltzer-Faber'!A3:A63,'Meltzer-Faber'!C3:C63))</f>
        <v>0</v>
      </c>
      <c r="AD19" s="40" t="str">
        <f t="shared" si="8"/>
        <v/>
      </c>
    </row>
    <row r="20" spans="2:30" s="8" customFormat="1" ht="20" customHeight="1" x14ac:dyDescent="0.4">
      <c r="B20" s="49"/>
      <c r="C20" s="111"/>
      <c r="D20" s="50"/>
      <c r="E20" s="51"/>
      <c r="F20" s="108"/>
      <c r="G20" s="52"/>
      <c r="H20" s="53"/>
      <c r="I20" s="53"/>
      <c r="J20" s="54"/>
      <c r="K20" s="55"/>
      <c r="L20" s="54"/>
      <c r="M20" s="54"/>
      <c r="N20" s="54"/>
      <c r="O20" s="54"/>
      <c r="P20" s="56">
        <f t="shared" si="0"/>
        <v>0</v>
      </c>
      <c r="Q20" s="56">
        <f t="shared" si="1"/>
        <v>0</v>
      </c>
      <c r="R20" s="56">
        <f t="shared" si="2"/>
        <v>0</v>
      </c>
      <c r="S20" s="57" t="str">
        <f t="shared" si="6"/>
        <v/>
      </c>
      <c r="T20" s="57" t="str">
        <f t="shared" si="3"/>
        <v/>
      </c>
      <c r="U20" s="52"/>
      <c r="V20" s="51"/>
      <c r="W20" s="58" t="str">
        <f t="shared" si="7"/>
        <v/>
      </c>
      <c r="X20" s="30" t="str">
        <f>T5</f>
        <v>31.08.24</v>
      </c>
      <c r="Y20" s="1" t="b">
        <f t="shared" si="4"/>
        <v>0</v>
      </c>
      <c r="Z20" s="37">
        <f t="shared" si="5"/>
        <v>0</v>
      </c>
      <c r="AA20" s="38">
        <f t="shared" si="9"/>
        <v>0</v>
      </c>
      <c r="AB20" s="8" t="b">
        <f>IF(AA20=1,LOOKUP(Z20,'Meltzer-Faber'!A3:A63,'Meltzer-Faber'!B3:B63))</f>
        <v>0</v>
      </c>
      <c r="AC20" s="40" t="b">
        <f>IF(AA20=1,LOOKUP(Z20,'Meltzer-Faber'!A3:A63,'Meltzer-Faber'!C3:C63))</f>
        <v>0</v>
      </c>
      <c r="AD20" s="40" t="str">
        <f t="shared" si="8"/>
        <v/>
      </c>
    </row>
    <row r="21" spans="2:30" s="8" customFormat="1" ht="20" customHeight="1" x14ac:dyDescent="0.4">
      <c r="B21" s="49"/>
      <c r="C21" s="111"/>
      <c r="D21" s="50"/>
      <c r="E21" s="51"/>
      <c r="F21" s="108"/>
      <c r="G21" s="52"/>
      <c r="H21" s="53"/>
      <c r="I21" s="53"/>
      <c r="J21" s="54"/>
      <c r="K21" s="55"/>
      <c r="L21" s="54"/>
      <c r="M21" s="54"/>
      <c r="N21" s="54"/>
      <c r="O21" s="54"/>
      <c r="P21" s="56">
        <f t="shared" si="0"/>
        <v>0</v>
      </c>
      <c r="Q21" s="56">
        <f t="shared" si="1"/>
        <v>0</v>
      </c>
      <c r="R21" s="56">
        <f t="shared" si="2"/>
        <v>0</v>
      </c>
      <c r="S21" s="57" t="str">
        <f t="shared" si="6"/>
        <v/>
      </c>
      <c r="T21" s="57" t="str">
        <f t="shared" si="3"/>
        <v/>
      </c>
      <c r="U21" s="52"/>
      <c r="V21" s="51"/>
      <c r="W21" s="58" t="str">
        <f t="shared" si="7"/>
        <v/>
      </c>
      <c r="X21" s="30" t="str">
        <f>T5</f>
        <v>31.08.24</v>
      </c>
      <c r="Y21" s="1" t="b">
        <f t="shared" si="4"/>
        <v>0</v>
      </c>
      <c r="Z21" s="37">
        <f t="shared" si="5"/>
        <v>0</v>
      </c>
      <c r="AA21" s="38">
        <f t="shared" si="9"/>
        <v>0</v>
      </c>
      <c r="AB21" s="8" t="b">
        <f>IF(AA21=1,LOOKUP(Z21,'Meltzer-Faber'!A3:A63,'Meltzer-Faber'!B3:B63))</f>
        <v>0</v>
      </c>
      <c r="AC21" s="40" t="b">
        <f>IF(AA21=1,LOOKUP(Z21,'Meltzer-Faber'!A3:A63,'Meltzer-Faber'!C3:C63))</f>
        <v>0</v>
      </c>
      <c r="AD21" s="40" t="str">
        <f t="shared" si="8"/>
        <v/>
      </c>
    </row>
    <row r="22" spans="2:30" s="8" customFormat="1" ht="20" customHeight="1" x14ac:dyDescent="0.4">
      <c r="B22" s="49"/>
      <c r="C22" s="111"/>
      <c r="D22" s="50"/>
      <c r="E22" s="51"/>
      <c r="F22" s="108"/>
      <c r="G22" s="52"/>
      <c r="H22" s="53"/>
      <c r="I22" s="53"/>
      <c r="J22" s="54"/>
      <c r="K22" s="55"/>
      <c r="L22" s="54"/>
      <c r="M22" s="54"/>
      <c r="N22" s="54"/>
      <c r="O22" s="54"/>
      <c r="P22" s="56">
        <f t="shared" si="0"/>
        <v>0</v>
      </c>
      <c r="Q22" s="56">
        <f t="shared" si="1"/>
        <v>0</v>
      </c>
      <c r="R22" s="56">
        <f t="shared" si="2"/>
        <v>0</v>
      </c>
      <c r="S22" s="57" t="str">
        <f t="shared" si="6"/>
        <v/>
      </c>
      <c r="T22" s="57" t="str">
        <f t="shared" si="3"/>
        <v/>
      </c>
      <c r="U22" s="52"/>
      <c r="V22" s="51"/>
      <c r="W22" s="58" t="str">
        <f t="shared" si="7"/>
        <v/>
      </c>
      <c r="X22" s="30" t="str">
        <f>T5</f>
        <v>31.08.24</v>
      </c>
      <c r="Y22" s="1" t="b">
        <f t="shared" si="4"/>
        <v>0</v>
      </c>
      <c r="Z22" s="37">
        <f t="shared" si="5"/>
        <v>0</v>
      </c>
      <c r="AA22" s="38">
        <f t="shared" si="9"/>
        <v>0</v>
      </c>
      <c r="AB22" s="8" t="b">
        <f>IF(AA22=1,LOOKUP(Z22,'Meltzer-Faber'!A3:A63,'Meltzer-Faber'!B3:B63))</f>
        <v>0</v>
      </c>
      <c r="AC22" s="40" t="b">
        <f>IF(AA22=1,LOOKUP(Z22,'Meltzer-Faber'!A3:A63,'Meltzer-Faber'!C3:C63))</f>
        <v>0</v>
      </c>
      <c r="AD22" s="40" t="str">
        <f t="shared" si="8"/>
        <v/>
      </c>
    </row>
    <row r="23" spans="2:30" s="8" customFormat="1" ht="20" customHeight="1" x14ac:dyDescent="0.4">
      <c r="B23" s="49"/>
      <c r="C23" s="111"/>
      <c r="D23" s="50"/>
      <c r="E23" s="51"/>
      <c r="F23" s="108"/>
      <c r="G23" s="52"/>
      <c r="H23" s="53"/>
      <c r="I23" s="53"/>
      <c r="J23" s="54"/>
      <c r="K23" s="55"/>
      <c r="L23" s="54"/>
      <c r="M23" s="54"/>
      <c r="N23" s="54"/>
      <c r="O23" s="54"/>
      <c r="P23" s="56">
        <f t="shared" si="0"/>
        <v>0</v>
      </c>
      <c r="Q23" s="56">
        <f t="shared" si="1"/>
        <v>0</v>
      </c>
      <c r="R23" s="56">
        <f t="shared" si="2"/>
        <v>0</v>
      </c>
      <c r="S23" s="57" t="str">
        <f t="shared" si="6"/>
        <v/>
      </c>
      <c r="T23" s="57" t="str">
        <f t="shared" si="3"/>
        <v/>
      </c>
      <c r="U23" s="52"/>
      <c r="V23" s="51"/>
      <c r="W23" s="58" t="str">
        <f t="shared" si="7"/>
        <v/>
      </c>
      <c r="X23" s="30" t="str">
        <f>T5</f>
        <v>31.08.24</v>
      </c>
      <c r="Y23" s="1" t="b">
        <f t="shared" si="4"/>
        <v>0</v>
      </c>
      <c r="Z23" s="37">
        <f t="shared" si="5"/>
        <v>0</v>
      </c>
      <c r="AA23" s="38">
        <f t="shared" si="9"/>
        <v>0</v>
      </c>
      <c r="AB23" s="8" t="b">
        <f>IF(AA23=1,LOOKUP(Z23,'Meltzer-Faber'!A3:A63,'Meltzer-Faber'!B3:B63))</f>
        <v>0</v>
      </c>
      <c r="AC23" s="40" t="b">
        <f>IF(AA23=1,LOOKUP(Z23,'Meltzer-Faber'!A3:A63,'Meltzer-Faber'!C3:C63))</f>
        <v>0</v>
      </c>
      <c r="AD23" s="40" t="str">
        <f t="shared" si="8"/>
        <v/>
      </c>
    </row>
    <row r="24" spans="2:30" s="8" customFormat="1" ht="20" customHeight="1" x14ac:dyDescent="0.4">
      <c r="B24" s="59"/>
      <c r="C24" s="112"/>
      <c r="D24" s="60"/>
      <c r="E24" s="61"/>
      <c r="F24" s="109"/>
      <c r="G24" s="62"/>
      <c r="H24" s="63"/>
      <c r="I24" s="63"/>
      <c r="J24" s="64"/>
      <c r="K24" s="65"/>
      <c r="L24" s="64"/>
      <c r="M24" s="64"/>
      <c r="N24" s="64"/>
      <c r="O24" s="64"/>
      <c r="P24" s="66">
        <f t="shared" si="0"/>
        <v>0</v>
      </c>
      <c r="Q24" s="66">
        <f t="shared" si="1"/>
        <v>0</v>
      </c>
      <c r="R24" s="66">
        <f t="shared" si="2"/>
        <v>0</v>
      </c>
      <c r="S24" s="67" t="str">
        <f t="shared" si="6"/>
        <v/>
      </c>
      <c r="T24" s="67" t="str">
        <f t="shared" si="3"/>
        <v/>
      </c>
      <c r="U24" s="62"/>
      <c r="V24" s="61"/>
      <c r="W24" s="97" t="str">
        <f t="shared" si="7"/>
        <v/>
      </c>
      <c r="X24" s="30" t="str">
        <f>T5</f>
        <v>31.08.24</v>
      </c>
      <c r="Y24" s="1" t="b">
        <f t="shared" si="4"/>
        <v>0</v>
      </c>
      <c r="Z24" s="37">
        <f t="shared" si="5"/>
        <v>0</v>
      </c>
      <c r="AA24" s="38">
        <f t="shared" si="9"/>
        <v>0</v>
      </c>
      <c r="AB24" s="8" t="b">
        <f>IF(AA24=1,LOOKUP(Z24,'Meltzer-Faber'!A3:A63,'Meltzer-Faber'!B3:B63))</f>
        <v>0</v>
      </c>
      <c r="AC24" s="40" t="b">
        <f>IF(AA24=1,LOOKUP(Z24,'Meltzer-Faber'!A3:A63,'Meltzer-Faber'!C3:C63))</f>
        <v>0</v>
      </c>
      <c r="AD24" s="40" t="str">
        <f t="shared" si="8"/>
        <v/>
      </c>
    </row>
    <row r="25" spans="2:30" s="6" customFormat="1" ht="19.05" customHeight="1" x14ac:dyDescent="0.4">
      <c r="D25" s="45"/>
      <c r="E25" s="46"/>
      <c r="F25" s="7"/>
      <c r="G25" s="7"/>
      <c r="J25" s="47"/>
      <c r="K25" s="48"/>
      <c r="L25" s="47"/>
      <c r="M25" s="47" t="s">
        <v>18</v>
      </c>
      <c r="N25" s="47"/>
      <c r="O25" s="47"/>
      <c r="P25" s="46"/>
      <c r="Q25" s="46"/>
      <c r="R25" s="46"/>
      <c r="S25" s="22"/>
      <c r="T25" s="22"/>
      <c r="U25" s="22"/>
      <c r="V25" s="22"/>
      <c r="W25" s="7"/>
      <c r="X25" s="1"/>
      <c r="Y25" s="25"/>
      <c r="Z25" s="37">
        <f>(YEAR(X25)-YEAR(F25))</f>
        <v>0</v>
      </c>
      <c r="AA25" s="38">
        <f t="shared" ref="AA25" si="10">IF(Z27&gt;34,1,0)</f>
        <v>0</v>
      </c>
      <c r="AC25" s="7"/>
      <c r="AD25" s="7"/>
    </row>
    <row r="26" spans="2:30" s="6" customFormat="1" ht="21" customHeight="1" x14ac:dyDescent="0.4">
      <c r="D26" s="45"/>
      <c r="E26" s="46"/>
      <c r="F26" s="7"/>
      <c r="G26" s="7"/>
      <c r="J26" s="47"/>
      <c r="K26" s="48"/>
      <c r="L26" s="47"/>
      <c r="M26" s="47"/>
      <c r="N26" s="47"/>
      <c r="O26" s="47"/>
      <c r="P26" s="46"/>
      <c r="Q26" s="46"/>
      <c r="R26" s="46"/>
      <c r="S26" s="22"/>
      <c r="T26" s="22"/>
      <c r="U26" s="22"/>
      <c r="V26" s="22"/>
      <c r="W26" s="7"/>
      <c r="X26" s="1"/>
      <c r="Y26" s="25"/>
      <c r="Z26" s="37"/>
      <c r="AA26" s="38"/>
      <c r="AC26" s="7"/>
      <c r="AD26" s="7"/>
    </row>
    <row r="27" spans="2:30" customFormat="1" ht="23" customHeight="1" x14ac:dyDescent="0.4">
      <c r="B27" s="121" t="s">
        <v>41</v>
      </c>
      <c r="C27" s="121"/>
      <c r="D27" s="100" t="s">
        <v>40</v>
      </c>
      <c r="E27" s="121" t="s">
        <v>6</v>
      </c>
      <c r="F27" s="121"/>
      <c r="G27" s="121"/>
      <c r="H27" s="100" t="s">
        <v>51</v>
      </c>
      <c r="I27" s="24"/>
      <c r="J27" s="121" t="s">
        <v>41</v>
      </c>
      <c r="K27" s="121"/>
      <c r="L27" s="121"/>
      <c r="M27" s="104" t="s">
        <v>40</v>
      </c>
      <c r="N27" s="130" t="s">
        <v>6</v>
      </c>
      <c r="O27" s="130"/>
      <c r="P27" s="130"/>
      <c r="Q27" s="130"/>
      <c r="R27" s="130" t="s">
        <v>51</v>
      </c>
      <c r="S27" s="130"/>
      <c r="T27" s="18"/>
      <c r="U27" s="18"/>
      <c r="V27" s="18"/>
      <c r="X27" s="3"/>
      <c r="Y27" s="3"/>
      <c r="Z27" s="3"/>
      <c r="AA27" s="1"/>
      <c r="AC27" s="41"/>
      <c r="AD27" s="41"/>
    </row>
    <row r="28" spans="2:30" s="5" customFormat="1" ht="20" customHeight="1" x14ac:dyDescent="0.4">
      <c r="B28" s="122" t="s">
        <v>48</v>
      </c>
      <c r="C28" s="123"/>
      <c r="D28" s="98"/>
      <c r="E28" s="123"/>
      <c r="F28" s="123"/>
      <c r="G28" s="123"/>
      <c r="H28" s="99"/>
      <c r="I28" s="4"/>
      <c r="J28" s="122" t="s">
        <v>43</v>
      </c>
      <c r="K28" s="123"/>
      <c r="L28" s="123"/>
      <c r="M28" s="101"/>
      <c r="N28" s="131"/>
      <c r="O28" s="131"/>
      <c r="P28" s="131"/>
      <c r="Q28" s="131"/>
      <c r="R28" s="131"/>
      <c r="S28" s="139"/>
      <c r="AA28" s="1"/>
      <c r="AC28" s="39"/>
      <c r="AD28" s="39"/>
    </row>
    <row r="29" spans="2:30" s="5" customFormat="1" ht="21" customHeight="1" x14ac:dyDescent="0.4">
      <c r="B29" s="115" t="s">
        <v>44</v>
      </c>
      <c r="C29" s="116"/>
      <c r="D29" s="78"/>
      <c r="E29" s="116"/>
      <c r="F29" s="116"/>
      <c r="G29" s="116"/>
      <c r="H29" s="79"/>
      <c r="I29" s="4"/>
      <c r="J29" s="115" t="s">
        <v>46</v>
      </c>
      <c r="K29" s="116"/>
      <c r="L29" s="116"/>
      <c r="M29" s="102"/>
      <c r="N29" s="132"/>
      <c r="O29" s="132"/>
      <c r="P29" s="132"/>
      <c r="Q29" s="132"/>
      <c r="R29" s="132"/>
      <c r="S29" s="133"/>
      <c r="AC29" s="39"/>
      <c r="AD29" s="39"/>
    </row>
    <row r="30" spans="2:30" s="5" customFormat="1" ht="19.05" customHeight="1" x14ac:dyDescent="0.4">
      <c r="B30" s="115" t="s">
        <v>44</v>
      </c>
      <c r="C30" s="116"/>
      <c r="D30" s="78"/>
      <c r="E30" s="116"/>
      <c r="F30" s="116"/>
      <c r="G30" s="116"/>
      <c r="H30" s="79"/>
      <c r="I30" s="4"/>
      <c r="J30" s="115" t="s">
        <v>45</v>
      </c>
      <c r="K30" s="116"/>
      <c r="L30" s="116"/>
      <c r="M30" s="102"/>
      <c r="N30" s="132"/>
      <c r="O30" s="132"/>
      <c r="P30" s="132"/>
      <c r="Q30" s="132"/>
      <c r="R30" s="132"/>
      <c r="S30" s="133"/>
      <c r="AC30" s="39"/>
      <c r="AD30" s="39"/>
    </row>
    <row r="31" spans="2:30" s="5" customFormat="1" ht="21" customHeight="1" x14ac:dyDescent="0.4">
      <c r="B31" s="115" t="s">
        <v>44</v>
      </c>
      <c r="C31" s="116"/>
      <c r="D31" s="78"/>
      <c r="E31" s="116"/>
      <c r="F31" s="116"/>
      <c r="G31" s="116"/>
      <c r="H31" s="79"/>
      <c r="I31" s="4"/>
      <c r="J31" s="115" t="s">
        <v>42</v>
      </c>
      <c r="K31" s="116"/>
      <c r="L31" s="116"/>
      <c r="M31" s="102"/>
      <c r="N31" s="132"/>
      <c r="O31" s="132"/>
      <c r="P31" s="132"/>
      <c r="Q31" s="132"/>
      <c r="R31" s="132"/>
      <c r="S31" s="133"/>
      <c r="Y31" s="5" t="s">
        <v>18</v>
      </c>
      <c r="AC31" s="39"/>
      <c r="AD31" s="39"/>
    </row>
    <row r="32" spans="2:30" s="5" customFormat="1" ht="20" customHeight="1" x14ac:dyDescent="0.4">
      <c r="B32" s="115" t="s">
        <v>44</v>
      </c>
      <c r="C32" s="116"/>
      <c r="D32" s="78"/>
      <c r="E32" s="116"/>
      <c r="F32" s="116"/>
      <c r="G32" s="116"/>
      <c r="H32" s="79"/>
      <c r="I32" s="4"/>
      <c r="J32" s="115" t="s">
        <v>42</v>
      </c>
      <c r="K32" s="116"/>
      <c r="L32" s="116"/>
      <c r="M32" s="102"/>
      <c r="N32" s="132"/>
      <c r="O32" s="132"/>
      <c r="P32" s="132"/>
      <c r="Q32" s="132"/>
      <c r="R32" s="132"/>
      <c r="S32" s="133"/>
      <c r="AC32" s="39"/>
      <c r="AD32" s="39"/>
    </row>
    <row r="33" spans="2:22" ht="19.05" customHeight="1" x14ac:dyDescent="0.4">
      <c r="B33" s="115" t="s">
        <v>44</v>
      </c>
      <c r="C33" s="116"/>
      <c r="D33" s="78"/>
      <c r="E33" s="116"/>
      <c r="F33" s="116"/>
      <c r="G33" s="116"/>
      <c r="H33" s="79"/>
      <c r="I33" s="3"/>
      <c r="J33" s="115" t="s">
        <v>42</v>
      </c>
      <c r="K33" s="116"/>
      <c r="L33" s="116"/>
      <c r="M33" s="102"/>
      <c r="N33" s="132"/>
      <c r="O33" s="132"/>
      <c r="P33" s="132"/>
      <c r="Q33" s="132"/>
      <c r="R33" s="132"/>
      <c r="S33" s="133"/>
      <c r="T33" s="3"/>
      <c r="U33" s="3"/>
      <c r="V33" s="3"/>
    </row>
    <row r="34" spans="2:22" ht="20" customHeight="1" x14ac:dyDescent="0.4">
      <c r="B34" s="115" t="s">
        <v>47</v>
      </c>
      <c r="C34" s="116"/>
      <c r="D34" s="78"/>
      <c r="E34" s="116"/>
      <c r="F34" s="116"/>
      <c r="G34" s="116"/>
      <c r="H34" s="79"/>
      <c r="I34" s="3"/>
      <c r="J34" s="115" t="s">
        <v>42</v>
      </c>
      <c r="K34" s="116"/>
      <c r="L34" s="116"/>
      <c r="M34" s="102"/>
      <c r="N34" s="132"/>
      <c r="O34" s="132"/>
      <c r="P34" s="132"/>
      <c r="Q34" s="132"/>
      <c r="R34" s="132"/>
      <c r="S34" s="133"/>
      <c r="T34" s="3"/>
      <c r="U34" s="3"/>
      <c r="V34" s="3"/>
    </row>
    <row r="35" spans="2:22" ht="20" customHeight="1" x14ac:dyDescent="0.4">
      <c r="B35" s="118"/>
      <c r="C35" s="119"/>
      <c r="D35" s="80"/>
      <c r="E35" s="119"/>
      <c r="F35" s="119"/>
      <c r="G35" s="119"/>
      <c r="H35" s="81"/>
      <c r="I35" s="3"/>
      <c r="J35" s="118" t="s">
        <v>42</v>
      </c>
      <c r="K35" s="119"/>
      <c r="L35" s="119"/>
      <c r="M35" s="103"/>
      <c r="N35" s="137"/>
      <c r="O35" s="137"/>
      <c r="P35" s="137"/>
      <c r="Q35" s="137"/>
      <c r="R35" s="137"/>
      <c r="S35" s="138"/>
      <c r="T35" s="3"/>
      <c r="U35" s="3"/>
      <c r="V35" s="3"/>
    </row>
    <row r="36" spans="2:22" ht="19.05" customHeight="1" x14ac:dyDescent="0.4">
      <c r="B36" s="120"/>
      <c r="C36" s="120"/>
      <c r="D36" s="117"/>
      <c r="E36" s="117"/>
      <c r="F36" s="117"/>
      <c r="G36" s="117"/>
      <c r="H36" s="117"/>
      <c r="I36" s="3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3"/>
      <c r="U36" s="3"/>
      <c r="V36" s="3"/>
    </row>
    <row r="37" spans="2:22" ht="18" customHeight="1" x14ac:dyDescent="0.4">
      <c r="B37" s="134" t="s">
        <v>50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6"/>
      <c r="T37" s="3"/>
      <c r="U37" s="3"/>
      <c r="V37" s="3"/>
    </row>
    <row r="38" spans="2:22" ht="18" customHeight="1" x14ac:dyDescent="0.4"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2"/>
      <c r="T38" s="3"/>
      <c r="U38" s="3"/>
      <c r="V38" s="3"/>
    </row>
    <row r="39" spans="2:22" ht="13.9" x14ac:dyDescent="0.4">
      <c r="B39" s="1"/>
      <c r="D39" s="77"/>
      <c r="E39" s="77"/>
      <c r="F39" s="77"/>
      <c r="G39" s="77"/>
      <c r="H39" s="2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2:22" ht="13.9" x14ac:dyDescent="0.4">
      <c r="B40" s="23"/>
      <c r="C40" s="23"/>
      <c r="D40" s="15"/>
      <c r="E40" s="16"/>
      <c r="F40" s="16"/>
      <c r="G40" s="17"/>
      <c r="H40" s="3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</row>
    <row r="42" spans="2:22" x14ac:dyDescent="0.4">
      <c r="E42" s="117"/>
      <c r="F42" s="117"/>
    </row>
  </sheetData>
  <mergeCells count="60">
    <mergeCell ref="O36:S36"/>
    <mergeCell ref="B37:S37"/>
    <mergeCell ref="B38:S38"/>
    <mergeCell ref="E42:F42"/>
    <mergeCell ref="B35:C35"/>
    <mergeCell ref="E35:G35"/>
    <mergeCell ref="J35:L35"/>
    <mergeCell ref="N35:Q35"/>
    <mergeCell ref="R35:S35"/>
    <mergeCell ref="B36:C36"/>
    <mergeCell ref="D36:E36"/>
    <mergeCell ref="F36:H36"/>
    <mergeCell ref="J36:L36"/>
    <mergeCell ref="M36:N36"/>
    <mergeCell ref="B33:C33"/>
    <mergeCell ref="E33:G33"/>
    <mergeCell ref="J33:L33"/>
    <mergeCell ref="N33:Q33"/>
    <mergeCell ref="R33:S33"/>
    <mergeCell ref="B34:C34"/>
    <mergeCell ref="E34:G34"/>
    <mergeCell ref="J34:L34"/>
    <mergeCell ref="N34:Q34"/>
    <mergeCell ref="R34:S34"/>
    <mergeCell ref="B31:C31"/>
    <mergeCell ref="E31:G31"/>
    <mergeCell ref="J31:L31"/>
    <mergeCell ref="N31:Q31"/>
    <mergeCell ref="R31:S31"/>
    <mergeCell ref="B32:C32"/>
    <mergeCell ref="E32:G32"/>
    <mergeCell ref="J32:L32"/>
    <mergeCell ref="N32:Q32"/>
    <mergeCell ref="R32:S32"/>
    <mergeCell ref="B29:C29"/>
    <mergeCell ref="E29:G29"/>
    <mergeCell ref="J29:L29"/>
    <mergeCell ref="N29:Q29"/>
    <mergeCell ref="R29:S29"/>
    <mergeCell ref="B30:C30"/>
    <mergeCell ref="E30:G30"/>
    <mergeCell ref="J30:L30"/>
    <mergeCell ref="N30:Q30"/>
    <mergeCell ref="R30:S30"/>
    <mergeCell ref="B27:C27"/>
    <mergeCell ref="E27:G27"/>
    <mergeCell ref="J27:L27"/>
    <mergeCell ref="N27:Q27"/>
    <mergeCell ref="R27:S27"/>
    <mergeCell ref="B28:C28"/>
    <mergeCell ref="E28:G28"/>
    <mergeCell ref="J28:L28"/>
    <mergeCell ref="N28:Q28"/>
    <mergeCell ref="R28:S28"/>
    <mergeCell ref="B7:B8"/>
    <mergeCell ref="H1:R1"/>
    <mergeCell ref="H2:R2"/>
    <mergeCell ref="D5:H5"/>
    <mergeCell ref="J5:M5"/>
    <mergeCell ref="O5:R5"/>
  </mergeCells>
  <conditionalFormatting sqref="J9:O9">
    <cfRule type="cellIs" dxfId="7" priority="57" stopIfTrue="1" operator="between">
      <formula>1</formula>
      <formula>300</formula>
    </cfRule>
    <cfRule type="cellIs" dxfId="6" priority="58" stopIfTrue="1" operator="lessThanOrEqual">
      <formula>0</formula>
    </cfRule>
  </conditionalFormatting>
  <conditionalFormatting sqref="J10:O12">
    <cfRule type="cellIs" dxfId="5" priority="3" stopIfTrue="1" operator="between">
      <formula>1</formula>
      <formula>300</formula>
    </cfRule>
    <cfRule type="cellIs" dxfId="4" priority="4" stopIfTrue="1" operator="lessThanOrEqual">
      <formula>0</formula>
    </cfRule>
  </conditionalFormatting>
  <conditionalFormatting sqref="J13:O24">
    <cfRule type="cellIs" dxfId="3" priority="9" stopIfTrue="1" operator="between">
      <formula>1</formula>
      <formula>300</formula>
    </cfRule>
    <cfRule type="cellIs" dxfId="2" priority="10" stopIfTrue="1" operator="lessThanOrEqual">
      <formula>0</formula>
    </cfRule>
  </conditionalFormatting>
  <conditionalFormatting sqref="K12">
    <cfRule type="cellIs" dxfId="1" priority="1" stopIfTrue="1" operator="between">
      <formula>1</formula>
      <formula>300</formula>
    </cfRule>
    <cfRule type="cellIs" dxfId="0" priority="2" stopIfTrue="1" operator="lessThanOrEqual">
      <formula>0</formula>
    </cfRule>
  </conditionalFormatting>
  <dataValidations count="4">
    <dataValidation type="list" allowBlank="1" showInputMessage="1" showErrorMessage="1" sqref="D5:H5" xr:uid="{B6C136E8-B4E3-D540-BD1E-EE051F6D6F3E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28:C35 J28:L35" xr:uid="{0466BA40-061C-9245-8254-9F31775DE3CC}">
      <formula1>"Dommer,Stevnets leder,Jury,Sekretær,Speaker,Teknisk kontrollør, Chief Marshall,Tidtaker"</formula1>
    </dataValidation>
    <dataValidation type="list" allowBlank="1" showInputMessage="1" showErrorMessage="1" errorTitle="Feil_i_kategori" error="Feil verdi i kategori" sqref="E9:E24" xr:uid="{AEEA192F-641C-7F4C-8080-D806DCADD26A}">
      <formula1>"UM,JM,SM,UK,JK,SK,M35,M40,M45,M50,M55,M60,M65,M70,M75,M80,M85,M90,K35,K40,K45,K50,K55,K60,K65,K70,K75,K80,K85,K90"</formula1>
    </dataValidation>
    <dataValidation type="list" allowBlank="1" showInputMessage="1" showErrorMessage="1" errorTitle="Feil_i_vektklasse" error="Feil verdi i vektklasse" sqref="C9:C24" xr:uid="{7FE76290-4DB0-8344-89D3-AA55CC9DA211}">
      <formula1>"40,45,49,55,59,64,71,76,81,+81,87,+87,49,55,61,67,73,81,89,96,102,+102,109,+109"</formula1>
    </dataValidation>
  </dataValidations>
  <pageMargins left="0.27559055118110237" right="0.35433070866141736" top="0.27559055118110237" bottom="0.27559055118110237" header="0.5" footer="0.5"/>
  <pageSetup paperSize="9" scale="72" orientation="landscape" copies="2" r:id="rId1"/>
  <headerFooter alignWithMargins="0">
    <oddFooter>&amp;C_x000D_&amp;1#&amp;"Verdana"&amp;7&amp;K000000 Confidential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2109375" defaultRowHeight="12.4" x14ac:dyDescent="0.35"/>
  <cols>
    <col min="1" max="1" width="11.42578125" customWidth="1"/>
    <col min="2" max="2" width="11.5703125" style="26" customWidth="1"/>
    <col min="3" max="3" width="12.42578125" bestFit="1" customWidth="1"/>
  </cols>
  <sheetData>
    <row r="1" spans="1:3" ht="12.75" x14ac:dyDescent="0.35">
      <c r="A1" s="143" t="s">
        <v>31</v>
      </c>
      <c r="B1" s="143"/>
      <c r="C1" s="143"/>
    </row>
    <row r="2" spans="1:3" ht="12.75" x14ac:dyDescent="0.35">
      <c r="A2" s="32" t="s">
        <v>29</v>
      </c>
      <c r="B2" s="31" t="s">
        <v>32</v>
      </c>
      <c r="C2" t="s">
        <v>33</v>
      </c>
    </row>
    <row r="3" spans="1:3" ht="12.75" x14ac:dyDescent="0.35">
      <c r="A3" s="33">
        <v>30</v>
      </c>
      <c r="B3" s="31">
        <v>1</v>
      </c>
      <c r="C3" s="32">
        <v>1</v>
      </c>
    </row>
    <row r="4" spans="1:3" ht="12.75" x14ac:dyDescent="0.35">
      <c r="A4" s="33">
        <v>31</v>
      </c>
      <c r="B4" s="31">
        <v>1.016</v>
      </c>
      <c r="C4" s="31">
        <v>1.016</v>
      </c>
    </row>
    <row r="5" spans="1:3" ht="12.75" x14ac:dyDescent="0.35">
      <c r="A5" s="33">
        <v>32</v>
      </c>
      <c r="B5" s="31">
        <v>1.0309999999999999</v>
      </c>
      <c r="C5" s="31">
        <v>1.0169999999999999</v>
      </c>
    </row>
    <row r="6" spans="1:3" ht="12.75" x14ac:dyDescent="0.35">
      <c r="A6" s="33">
        <v>33</v>
      </c>
      <c r="B6" s="31">
        <v>1.046</v>
      </c>
      <c r="C6" s="31">
        <v>1.046</v>
      </c>
    </row>
    <row r="7" spans="1:3" ht="12.75" x14ac:dyDescent="0.35">
      <c r="A7" s="33">
        <v>34</v>
      </c>
      <c r="B7" s="31">
        <v>1.0589999999999999</v>
      </c>
      <c r="C7" s="31">
        <v>1.0589999999999999</v>
      </c>
    </row>
    <row r="8" spans="1:3" ht="12.75" x14ac:dyDescent="0.35">
      <c r="A8" s="33">
        <v>35</v>
      </c>
      <c r="B8" s="31">
        <v>1.0720000000000001</v>
      </c>
      <c r="C8" s="31">
        <v>1.0720000000000001</v>
      </c>
    </row>
    <row r="9" spans="1:3" ht="12.75" x14ac:dyDescent="0.35">
      <c r="A9" s="33">
        <v>36</v>
      </c>
      <c r="B9" s="31">
        <v>1.083</v>
      </c>
      <c r="C9" s="31">
        <v>1.0840000000000001</v>
      </c>
    </row>
    <row r="10" spans="1:3" ht="12.75" x14ac:dyDescent="0.35">
      <c r="A10" s="33">
        <v>37</v>
      </c>
      <c r="B10" s="31">
        <v>1.0960000000000001</v>
      </c>
      <c r="C10" s="31">
        <v>1.097</v>
      </c>
    </row>
    <row r="11" spans="1:3" ht="12.75" x14ac:dyDescent="0.35">
      <c r="A11" s="33">
        <v>38</v>
      </c>
      <c r="B11" s="31">
        <v>1.109</v>
      </c>
      <c r="C11" s="31">
        <v>1.1100000000000001</v>
      </c>
    </row>
    <row r="12" spans="1:3" ht="12.75" x14ac:dyDescent="0.35">
      <c r="A12" s="33">
        <v>39</v>
      </c>
      <c r="B12" s="31">
        <v>1.1220000000000001</v>
      </c>
      <c r="C12" s="31">
        <v>1.1240000000000001</v>
      </c>
    </row>
    <row r="13" spans="1:3" ht="12.75" x14ac:dyDescent="0.35">
      <c r="A13" s="33">
        <v>40</v>
      </c>
      <c r="B13" s="31">
        <v>1.135</v>
      </c>
      <c r="C13" s="31">
        <v>1.1379999999999999</v>
      </c>
    </row>
    <row r="14" spans="1:3" ht="12.75" x14ac:dyDescent="0.35">
      <c r="A14" s="33">
        <v>41</v>
      </c>
      <c r="B14" s="31">
        <v>1.149</v>
      </c>
      <c r="C14" s="31">
        <v>1.153</v>
      </c>
    </row>
    <row r="15" spans="1:3" ht="12.75" x14ac:dyDescent="0.35">
      <c r="A15" s="33">
        <v>42</v>
      </c>
      <c r="B15" s="31">
        <v>1.1619999999999999</v>
      </c>
      <c r="C15" s="31">
        <v>1.17</v>
      </c>
    </row>
    <row r="16" spans="1:3" ht="12.75" x14ac:dyDescent="0.35">
      <c r="A16" s="33">
        <v>43</v>
      </c>
      <c r="B16" s="31">
        <v>1.1759999999999999</v>
      </c>
      <c r="C16" s="31">
        <v>1.1870000000000001</v>
      </c>
    </row>
    <row r="17" spans="1:3" ht="12.75" x14ac:dyDescent="0.35">
      <c r="A17" s="33">
        <v>44</v>
      </c>
      <c r="B17" s="31">
        <v>1.1890000000000001</v>
      </c>
      <c r="C17" s="31">
        <v>1.2050000000000001</v>
      </c>
    </row>
    <row r="18" spans="1:3" ht="12.75" x14ac:dyDescent="0.35">
      <c r="A18" s="33">
        <v>45</v>
      </c>
      <c r="B18" s="31">
        <v>1.2030000000000001</v>
      </c>
      <c r="C18" s="31">
        <v>1.2230000000000001</v>
      </c>
    </row>
    <row r="19" spans="1:3" ht="12.75" x14ac:dyDescent="0.35">
      <c r="A19" s="33">
        <v>46</v>
      </c>
      <c r="B19" s="31">
        <v>1.218</v>
      </c>
      <c r="C19" s="31">
        <v>1.244</v>
      </c>
    </row>
    <row r="20" spans="1:3" ht="12.75" x14ac:dyDescent="0.35">
      <c r="A20" s="33">
        <v>47</v>
      </c>
      <c r="B20" s="31">
        <v>1.2330000000000001</v>
      </c>
      <c r="C20" s="31">
        <v>1.2649999999999999</v>
      </c>
    </row>
    <row r="21" spans="1:3" ht="12.75" x14ac:dyDescent="0.35">
      <c r="A21" s="33">
        <v>48</v>
      </c>
      <c r="B21" s="31">
        <v>1.248</v>
      </c>
      <c r="C21" s="31">
        <v>1.288</v>
      </c>
    </row>
    <row r="22" spans="1:3" ht="12.75" x14ac:dyDescent="0.35">
      <c r="A22" s="33">
        <v>49</v>
      </c>
      <c r="B22" s="31">
        <v>1.2629999999999999</v>
      </c>
      <c r="C22" s="31">
        <v>1.3129999999999999</v>
      </c>
    </row>
    <row r="23" spans="1:3" ht="12.75" x14ac:dyDescent="0.35">
      <c r="A23" s="33">
        <v>50</v>
      </c>
      <c r="B23" s="31">
        <v>1.2789999999999999</v>
      </c>
      <c r="C23" s="31">
        <v>1.34</v>
      </c>
    </row>
    <row r="24" spans="1:3" ht="12.75" x14ac:dyDescent="0.35">
      <c r="A24" s="33">
        <v>51</v>
      </c>
      <c r="B24" s="31">
        <v>1.2969999999999999</v>
      </c>
      <c r="C24" s="31">
        <v>1.369</v>
      </c>
    </row>
    <row r="25" spans="1:3" ht="12.75" x14ac:dyDescent="0.35">
      <c r="A25" s="33">
        <v>52</v>
      </c>
      <c r="B25" s="31">
        <v>1.3160000000000001</v>
      </c>
      <c r="C25" s="31">
        <v>1.401</v>
      </c>
    </row>
    <row r="26" spans="1:3" ht="12.75" x14ac:dyDescent="0.35">
      <c r="A26" s="33">
        <v>53</v>
      </c>
      <c r="B26" s="31">
        <v>1.3380000000000001</v>
      </c>
      <c r="C26" s="31">
        <v>1.4350000000000001</v>
      </c>
    </row>
    <row r="27" spans="1:3" ht="12.75" x14ac:dyDescent="0.35">
      <c r="A27" s="33">
        <v>54</v>
      </c>
      <c r="B27" s="31">
        <v>1.361</v>
      </c>
      <c r="C27" s="31">
        <v>1.47</v>
      </c>
    </row>
    <row r="28" spans="1:3" ht="12.75" x14ac:dyDescent="0.35">
      <c r="A28" s="33">
        <v>55</v>
      </c>
      <c r="B28" s="31">
        <v>1.385</v>
      </c>
      <c r="C28" s="31">
        <v>1.5069999999999999</v>
      </c>
    </row>
    <row r="29" spans="1:3" ht="13.5" x14ac:dyDescent="0.35">
      <c r="A29" s="33">
        <v>56</v>
      </c>
      <c r="B29" s="31">
        <v>1.411</v>
      </c>
      <c r="C29" s="35">
        <v>1.5449999999999999</v>
      </c>
    </row>
    <row r="30" spans="1:3" ht="13.5" x14ac:dyDescent="0.35">
      <c r="A30" s="33">
        <v>57</v>
      </c>
      <c r="B30" s="31">
        <v>1.4370000000000001</v>
      </c>
      <c r="C30" s="34">
        <v>1.585</v>
      </c>
    </row>
    <row r="31" spans="1:3" ht="13.5" x14ac:dyDescent="0.35">
      <c r="A31" s="33">
        <v>58</v>
      </c>
      <c r="B31" s="31">
        <v>1.462</v>
      </c>
      <c r="C31" s="35">
        <v>1.625</v>
      </c>
    </row>
    <row r="32" spans="1:3" ht="13.5" x14ac:dyDescent="0.35">
      <c r="A32" s="33">
        <v>59</v>
      </c>
      <c r="B32" s="31">
        <v>1.488</v>
      </c>
      <c r="C32" s="34">
        <v>1.665</v>
      </c>
    </row>
    <row r="33" spans="1:3" ht="13.5" x14ac:dyDescent="0.35">
      <c r="A33" s="33">
        <v>60</v>
      </c>
      <c r="B33" s="31">
        <v>1.514</v>
      </c>
      <c r="C33" s="35">
        <v>1.7050000000000001</v>
      </c>
    </row>
    <row r="34" spans="1:3" ht="13.5" x14ac:dyDescent="0.35">
      <c r="A34" s="33">
        <v>61</v>
      </c>
      <c r="B34" s="31">
        <v>1.5409999999999999</v>
      </c>
      <c r="C34" s="34">
        <v>1.744</v>
      </c>
    </row>
    <row r="35" spans="1:3" ht="13.5" x14ac:dyDescent="0.35">
      <c r="A35" s="33">
        <v>62</v>
      </c>
      <c r="B35" s="31">
        <v>1.5680000000000001</v>
      </c>
      <c r="C35" s="35">
        <v>1.778</v>
      </c>
    </row>
    <row r="36" spans="1:3" ht="13.5" x14ac:dyDescent="0.35">
      <c r="A36" s="33">
        <v>63</v>
      </c>
      <c r="B36" s="31">
        <v>1.5980000000000001</v>
      </c>
      <c r="C36" s="34">
        <v>1.8080000000000001</v>
      </c>
    </row>
    <row r="37" spans="1:3" ht="13.5" x14ac:dyDescent="0.35">
      <c r="A37" s="33">
        <v>64</v>
      </c>
      <c r="B37" s="31">
        <v>1.629</v>
      </c>
      <c r="C37" s="35">
        <v>1.839</v>
      </c>
    </row>
    <row r="38" spans="1:3" ht="13.5" x14ac:dyDescent="0.35">
      <c r="A38" s="33">
        <v>65</v>
      </c>
      <c r="B38" s="31">
        <v>1.663</v>
      </c>
      <c r="C38" s="34">
        <v>1.873</v>
      </c>
    </row>
    <row r="39" spans="1:3" ht="13.5" x14ac:dyDescent="0.35">
      <c r="A39" s="33">
        <v>66</v>
      </c>
      <c r="B39" s="31">
        <v>1.6990000000000001</v>
      </c>
      <c r="C39" s="35">
        <v>1.909</v>
      </c>
    </row>
    <row r="40" spans="1:3" ht="13.5" x14ac:dyDescent="0.35">
      <c r="A40" s="33">
        <v>67</v>
      </c>
      <c r="B40" s="31">
        <v>1.738</v>
      </c>
      <c r="C40" s="34">
        <v>1.948</v>
      </c>
    </row>
    <row r="41" spans="1:3" ht="13.5" x14ac:dyDescent="0.35">
      <c r="A41" s="33">
        <v>68</v>
      </c>
      <c r="B41" s="31">
        <v>1.7789999999999999</v>
      </c>
      <c r="C41" s="35">
        <v>1.9890000000000001</v>
      </c>
    </row>
    <row r="42" spans="1:3" ht="13.5" x14ac:dyDescent="0.35">
      <c r="A42" s="33">
        <v>69</v>
      </c>
      <c r="B42" s="31">
        <v>1.823</v>
      </c>
      <c r="C42" s="34">
        <v>2.0329999999999999</v>
      </c>
    </row>
    <row r="43" spans="1:3" ht="13.5" x14ac:dyDescent="0.35">
      <c r="A43" s="33">
        <v>70</v>
      </c>
      <c r="B43" s="31">
        <v>1.867</v>
      </c>
      <c r="C43" s="35">
        <v>2.077</v>
      </c>
    </row>
    <row r="44" spans="1:3" ht="13.5" x14ac:dyDescent="0.35">
      <c r="A44" s="33">
        <v>71</v>
      </c>
      <c r="B44" s="31">
        <v>1.91</v>
      </c>
      <c r="C44" s="34">
        <v>2.12</v>
      </c>
    </row>
    <row r="45" spans="1:3" ht="13.5" x14ac:dyDescent="0.35">
      <c r="A45" s="33">
        <v>72</v>
      </c>
      <c r="B45" s="31">
        <v>1.9530000000000001</v>
      </c>
      <c r="C45" s="35">
        <v>2.1629999999999998</v>
      </c>
    </row>
    <row r="46" spans="1:3" ht="13.5" x14ac:dyDescent="0.35">
      <c r="A46" s="33">
        <v>73</v>
      </c>
      <c r="B46" s="31">
        <v>2.004</v>
      </c>
      <c r="C46" s="34">
        <v>2.214</v>
      </c>
    </row>
    <row r="47" spans="1:3" ht="13.5" x14ac:dyDescent="0.35">
      <c r="A47" s="33">
        <v>74</v>
      </c>
      <c r="B47" s="31">
        <v>2.06</v>
      </c>
      <c r="C47" s="35">
        <v>2.27</v>
      </c>
    </row>
    <row r="48" spans="1:3" ht="13.5" x14ac:dyDescent="0.35">
      <c r="A48" s="33">
        <v>75</v>
      </c>
      <c r="B48" s="31">
        <v>2.117</v>
      </c>
      <c r="C48" s="34">
        <v>2.327</v>
      </c>
    </row>
    <row r="49" spans="1:3" ht="13.5" x14ac:dyDescent="0.35">
      <c r="A49" s="33">
        <v>76</v>
      </c>
      <c r="B49" s="31">
        <v>2.181</v>
      </c>
      <c r="C49" s="35">
        <v>2.391</v>
      </c>
    </row>
    <row r="50" spans="1:3" ht="13.5" x14ac:dyDescent="0.35">
      <c r="A50" s="33">
        <v>77</v>
      </c>
      <c r="B50" s="31">
        <v>2.2549999999999999</v>
      </c>
      <c r="C50" s="34">
        <v>2.4649999999999999</v>
      </c>
    </row>
    <row r="51" spans="1:3" ht="13.5" x14ac:dyDescent="0.35">
      <c r="A51" s="33">
        <v>78</v>
      </c>
      <c r="B51" s="31">
        <v>2.3359999999999999</v>
      </c>
      <c r="C51" s="35">
        <v>2.5459999999999998</v>
      </c>
    </row>
    <row r="52" spans="1:3" ht="13.5" x14ac:dyDescent="0.35">
      <c r="A52" s="33">
        <v>79</v>
      </c>
      <c r="B52" s="31">
        <v>2.419</v>
      </c>
      <c r="C52" s="34">
        <v>2.629</v>
      </c>
    </row>
    <row r="53" spans="1:3" ht="13.5" x14ac:dyDescent="0.35">
      <c r="A53" s="33">
        <v>80</v>
      </c>
      <c r="B53" s="31">
        <v>2.504</v>
      </c>
      <c r="C53" s="35">
        <v>2.714</v>
      </c>
    </row>
    <row r="54" spans="1:3" ht="13.5" x14ac:dyDescent="0.35">
      <c r="A54" s="33">
        <v>81</v>
      </c>
      <c r="B54" s="31">
        <v>2.597</v>
      </c>
      <c r="C54" s="36"/>
    </row>
    <row r="55" spans="1:3" ht="13.5" x14ac:dyDescent="0.35">
      <c r="A55" s="33">
        <v>82</v>
      </c>
      <c r="B55" s="31">
        <v>2.702</v>
      </c>
      <c r="C55" s="36"/>
    </row>
    <row r="56" spans="1:3" ht="13.5" x14ac:dyDescent="0.35">
      <c r="A56" s="33">
        <v>83</v>
      </c>
      <c r="B56" s="31">
        <v>2.831</v>
      </c>
      <c r="C56" s="36"/>
    </row>
    <row r="57" spans="1:3" ht="13.5" x14ac:dyDescent="0.35">
      <c r="A57" s="33">
        <v>84</v>
      </c>
      <c r="B57" s="31">
        <v>2.9809999999999999</v>
      </c>
      <c r="C57" s="36"/>
    </row>
    <row r="58" spans="1:3" ht="13.5" x14ac:dyDescent="0.35">
      <c r="A58" s="33">
        <v>85</v>
      </c>
      <c r="B58" s="31">
        <v>3.153</v>
      </c>
      <c r="C58" s="36"/>
    </row>
    <row r="59" spans="1:3" ht="13.5" x14ac:dyDescent="0.35">
      <c r="A59" s="33">
        <v>86</v>
      </c>
      <c r="B59" s="31">
        <v>3.3519999999999999</v>
      </c>
      <c r="C59" s="36"/>
    </row>
    <row r="60" spans="1:3" ht="13.5" x14ac:dyDescent="0.35">
      <c r="A60" s="33">
        <v>87</v>
      </c>
      <c r="B60" s="31">
        <v>3.58</v>
      </c>
      <c r="C60" s="36"/>
    </row>
    <row r="61" spans="1:3" ht="13.5" x14ac:dyDescent="0.35">
      <c r="A61" s="33">
        <v>88</v>
      </c>
      <c r="B61" s="31">
        <v>3.8420000000000001</v>
      </c>
      <c r="C61" s="36"/>
    </row>
    <row r="62" spans="1:3" ht="13.5" x14ac:dyDescent="0.35">
      <c r="A62" s="33">
        <v>89</v>
      </c>
      <c r="B62" s="31">
        <v>4.1449999999999996</v>
      </c>
      <c r="C62" s="36"/>
    </row>
    <row r="63" spans="1:3" ht="13.5" x14ac:dyDescent="0.35">
      <c r="A63" s="33">
        <v>90</v>
      </c>
      <c r="B63" s="31">
        <v>4.4930000000000003</v>
      </c>
      <c r="C63" s="36"/>
    </row>
  </sheetData>
  <mergeCells count="1">
    <mergeCell ref="A1:C1"/>
  </mergeCells>
  <phoneticPr fontId="0" type="noConversion"/>
  <pageMargins left="0.75" right="0.75" top="1" bottom="1" header="0.5" footer="0.5"/>
  <headerFooter alignWithMargins="0">
    <oddFooter>&amp;C_x000D_&amp;1#&amp;"Verdana"&amp;7&amp;K000000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4" x14ac:dyDescent="0.35"/>
  <sheetData/>
  <pageMargins left="0.7" right="0.7" top="0.75" bottom="0.75" header="0.3" footer="0.3"/>
  <headerFooter>
    <oddFooter>&amp;C_x000D_&amp;1#&amp;"Verdana"&amp;7&amp;K000000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Jonny Block</cp:lastModifiedBy>
  <cp:lastPrinted>2022-09-24T07:27:14Z</cp:lastPrinted>
  <dcterms:created xsi:type="dcterms:W3CDTF">2001-08-31T20:44:44Z</dcterms:created>
  <dcterms:modified xsi:type="dcterms:W3CDTF">2024-09-06T18:36:13Z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0ea7001-5c24-4702-a3ac-e436ccb02747_Enabled">
    <vt:lpwstr>true</vt:lpwstr>
  </property>
  <property fmtid="{D5CDD505-2E9C-101B-9397-08002B2CF9AE}" pid="4" name="MSIP_Label_20ea7001-5c24-4702-a3ac-e436ccb02747_SetDate">
    <vt:lpwstr>2024-09-06T18:14:56Z</vt:lpwstr>
  </property>
  <property fmtid="{D5CDD505-2E9C-101B-9397-08002B2CF9AE}" pid="5" name="MSIP_Label_20ea7001-5c24-4702-a3ac-e436ccb02747_Method">
    <vt:lpwstr>Standard</vt:lpwstr>
  </property>
  <property fmtid="{D5CDD505-2E9C-101B-9397-08002B2CF9AE}" pid="6" name="MSIP_Label_20ea7001-5c24-4702-a3ac-e436ccb02747_Name">
    <vt:lpwstr>Confidential</vt:lpwstr>
  </property>
  <property fmtid="{D5CDD505-2E9C-101B-9397-08002B2CF9AE}" pid="7" name="MSIP_Label_20ea7001-5c24-4702-a3ac-e436ccb02747_SiteId">
    <vt:lpwstr>c8823c91-be81-4f89-b024-6c3dd789c106</vt:lpwstr>
  </property>
  <property fmtid="{D5CDD505-2E9C-101B-9397-08002B2CF9AE}" pid="8" name="MSIP_Label_20ea7001-5c24-4702-a3ac-e436ccb02747_ActionId">
    <vt:lpwstr>be4872e7-2da2-4521-ab3f-57710fabd782</vt:lpwstr>
  </property>
  <property fmtid="{D5CDD505-2E9C-101B-9397-08002B2CF9AE}" pid="9" name="MSIP_Label_20ea7001-5c24-4702-a3ac-e436ccb02747_ContentBits">
    <vt:lpwstr>2</vt:lpwstr>
  </property>
</Properties>
</file>