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49b7e45664ab4e3/Dokumenter/01_Elverum Atletklubb/05_Stevner/2024/01_Seriestevner/"/>
    </mc:Choice>
  </mc:AlternateContent>
  <xr:revisionPtr revIDLastSave="21" documentId="8_{43E5CF27-CEE0-7D4F-806D-5FB0983E7B5F}" xr6:coauthVersionLast="47" xr6:coauthVersionMax="47" xr10:uidLastSave="{E686F06B-19AC-4F38-B381-3E8D68048F17}"/>
  <bookViews>
    <workbookView xWindow="-98" yWindow="-98" windowWidth="19396" windowHeight="11475" tabRatio="178" xr2:uid="{00000000-000D-0000-FFFF-FFFF00000000}"/>
  </bookViews>
  <sheets>
    <sheet name="Pulje 1" sheetId="34" r:id="rId1"/>
    <sheet name="Pulje 2" sheetId="52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52" l="1"/>
  <c r="AE33" i="52"/>
  <c r="X32" i="52"/>
  <c r="W32" i="52"/>
  <c r="V32" i="52"/>
  <c r="Y32" i="52" s="1"/>
  <c r="AJ31" i="52"/>
  <c r="AE31" i="52"/>
  <c r="AF31" i="52" s="1"/>
  <c r="AD31" i="52"/>
  <c r="AI31" i="52" s="1"/>
  <c r="AC31" i="52"/>
  <c r="S31" i="52"/>
  <c r="T31" i="52" s="1"/>
  <c r="S32" i="52" s="1"/>
  <c r="Z32" i="52" s="1"/>
  <c r="R31" i="52"/>
  <c r="Q31" i="52"/>
  <c r="Y30" i="52"/>
  <c r="X30" i="52"/>
  <c r="W30" i="52"/>
  <c r="V30" i="52"/>
  <c r="AJ29" i="52"/>
  <c r="AD29" i="52"/>
  <c r="AI29" i="52" s="1"/>
  <c r="AC29" i="52"/>
  <c r="AE29" i="52" s="1"/>
  <c r="AF29" i="52" s="1"/>
  <c r="S29" i="52"/>
  <c r="T29" i="52" s="1"/>
  <c r="S30" i="52" s="1"/>
  <c r="Z30" i="52" s="1"/>
  <c r="R29" i="52"/>
  <c r="Q29" i="52"/>
  <c r="X28" i="52"/>
  <c r="Y28" i="52" s="1"/>
  <c r="W28" i="52"/>
  <c r="V28" i="52"/>
  <c r="AJ27" i="52"/>
  <c r="AD27" i="52"/>
  <c r="AI27" i="52" s="1"/>
  <c r="AC27" i="52"/>
  <c r="AE27" i="52" s="1"/>
  <c r="AF27" i="52" s="1"/>
  <c r="R27" i="52"/>
  <c r="Q27" i="52"/>
  <c r="S27" i="52" s="1"/>
  <c r="T27" i="52" s="1"/>
  <c r="S28" i="52" s="1"/>
  <c r="Z28" i="52" s="1"/>
  <c r="X26" i="52"/>
  <c r="W26" i="52"/>
  <c r="Y26" i="52" s="1"/>
  <c r="V26" i="52"/>
  <c r="AJ25" i="52"/>
  <c r="AI25" i="52"/>
  <c r="AE25" i="52"/>
  <c r="AF25" i="52" s="1"/>
  <c r="AD25" i="52"/>
  <c r="AC25" i="52"/>
  <c r="R25" i="52"/>
  <c r="Q25" i="52"/>
  <c r="S25" i="52" s="1"/>
  <c r="T25" i="52" s="1"/>
  <c r="S26" i="52" s="1"/>
  <c r="Z26" i="52" s="1"/>
  <c r="X24" i="52"/>
  <c r="W24" i="52"/>
  <c r="V24" i="52"/>
  <c r="Y24" i="52" s="1"/>
  <c r="AJ23" i="52"/>
  <c r="AE23" i="52"/>
  <c r="AF23" i="52" s="1"/>
  <c r="AD23" i="52"/>
  <c r="AI23" i="52" s="1"/>
  <c r="AC23" i="52"/>
  <c r="S23" i="52"/>
  <c r="T23" i="52" s="1"/>
  <c r="S24" i="52" s="1"/>
  <c r="Z24" i="52" s="1"/>
  <c r="R23" i="52"/>
  <c r="Q23" i="52"/>
  <c r="Y22" i="52"/>
  <c r="X22" i="52"/>
  <c r="W22" i="52"/>
  <c r="V22" i="52"/>
  <c r="AJ21" i="52"/>
  <c r="AD21" i="52"/>
  <c r="AI21" i="52" s="1"/>
  <c r="AC21" i="52"/>
  <c r="AE21" i="52" s="1"/>
  <c r="AF21" i="52" s="1"/>
  <c r="S21" i="52"/>
  <c r="T21" i="52" s="1"/>
  <c r="S22" i="52" s="1"/>
  <c r="Z22" i="52" s="1"/>
  <c r="R21" i="52"/>
  <c r="Q21" i="52"/>
  <c r="X20" i="52"/>
  <c r="Y20" i="52" s="1"/>
  <c r="W20" i="52"/>
  <c r="V20" i="52"/>
  <c r="AJ19" i="52"/>
  <c r="AD19" i="52"/>
  <c r="AI19" i="52" s="1"/>
  <c r="AC19" i="52"/>
  <c r="AE19" i="52" s="1"/>
  <c r="AF19" i="52" s="1"/>
  <c r="R19" i="52"/>
  <c r="Q19" i="52"/>
  <c r="S19" i="52" s="1"/>
  <c r="T19" i="52" s="1"/>
  <c r="S20" i="52" s="1"/>
  <c r="Z20" i="52" s="1"/>
  <c r="X18" i="52"/>
  <c r="W18" i="52"/>
  <c r="Y18" i="52" s="1"/>
  <c r="V18" i="52"/>
  <c r="AJ17" i="52"/>
  <c r="AI17" i="52"/>
  <c r="AE17" i="52"/>
  <c r="AF17" i="52" s="1"/>
  <c r="AD17" i="52"/>
  <c r="AC17" i="52"/>
  <c r="R17" i="52"/>
  <c r="Q17" i="52"/>
  <c r="S17" i="52" s="1"/>
  <c r="T17" i="52" s="1"/>
  <c r="S18" i="52" s="1"/>
  <c r="Z18" i="52" s="1"/>
  <c r="X16" i="52"/>
  <c r="W16" i="52"/>
  <c r="V16" i="52"/>
  <c r="Y16" i="52" s="1"/>
  <c r="AJ15" i="52"/>
  <c r="AE15" i="52"/>
  <c r="AF15" i="52" s="1"/>
  <c r="AD15" i="52"/>
  <c r="AI15" i="52" s="1"/>
  <c r="AC15" i="52"/>
  <c r="S15" i="52"/>
  <c r="T15" i="52" s="1"/>
  <c r="S16" i="52" s="1"/>
  <c r="Z16" i="52" s="1"/>
  <c r="R15" i="52"/>
  <c r="Q15" i="52"/>
  <c r="Y14" i="52"/>
  <c r="X14" i="52"/>
  <c r="W14" i="52"/>
  <c r="V14" i="52"/>
  <c r="AJ13" i="52"/>
  <c r="AD13" i="52"/>
  <c r="AI13" i="52" s="1"/>
  <c r="AC13" i="52"/>
  <c r="AE13" i="52" s="1"/>
  <c r="AF13" i="52" s="1"/>
  <c r="S13" i="52"/>
  <c r="T13" i="52" s="1"/>
  <c r="S14" i="52" s="1"/>
  <c r="Z14" i="52" s="1"/>
  <c r="R13" i="52"/>
  <c r="Q13" i="52"/>
  <c r="X12" i="52"/>
  <c r="Y12" i="52" s="1"/>
  <c r="W12" i="52"/>
  <c r="V12" i="52"/>
  <c r="AJ11" i="52"/>
  <c r="AD11" i="52"/>
  <c r="AI11" i="52" s="1"/>
  <c r="AC11" i="52"/>
  <c r="AE11" i="52" s="1"/>
  <c r="AF11" i="52" s="1"/>
  <c r="R11" i="52"/>
  <c r="Q11" i="52"/>
  <c r="S11" i="52" s="1"/>
  <c r="T11" i="52" s="1"/>
  <c r="S12" i="52" s="1"/>
  <c r="Z12" i="52" s="1"/>
  <c r="X10" i="52"/>
  <c r="W10" i="52"/>
  <c r="Y10" i="52" s="1"/>
  <c r="V10" i="52"/>
  <c r="AJ9" i="52"/>
  <c r="AI9" i="52"/>
  <c r="AE9" i="52"/>
  <c r="AF9" i="52" s="1"/>
  <c r="AD9" i="52"/>
  <c r="AC9" i="52"/>
  <c r="R9" i="52"/>
  <c r="Q9" i="52"/>
  <c r="S9" i="52" s="1"/>
  <c r="T9" i="52" s="1"/>
  <c r="S10" i="52" s="1"/>
  <c r="Z10" i="52" s="1"/>
  <c r="Z32" i="34"/>
  <c r="Z30" i="34"/>
  <c r="Z28" i="34"/>
  <c r="Z26" i="34"/>
  <c r="Z24" i="34"/>
  <c r="Z22" i="34"/>
  <c r="Z20" i="34"/>
  <c r="Z18" i="34"/>
  <c r="AH27" i="52" l="1"/>
  <c r="AG27" i="52"/>
  <c r="U27" i="52"/>
  <c r="AH29" i="52"/>
  <c r="AG29" i="52"/>
  <c r="U29" i="52"/>
  <c r="U31" i="52"/>
  <c r="AH31" i="52"/>
  <c r="AG31" i="52"/>
  <c r="AG9" i="52"/>
  <c r="U9" i="52"/>
  <c r="AH9" i="52"/>
  <c r="AH13" i="52"/>
  <c r="AG13" i="52"/>
  <c r="U13" i="52"/>
  <c r="AG17" i="52"/>
  <c r="U17" i="52"/>
  <c r="AH17" i="52"/>
  <c r="AH19" i="52"/>
  <c r="AG19" i="52"/>
  <c r="U19" i="52"/>
  <c r="AH11" i="52"/>
  <c r="AG11" i="52"/>
  <c r="U11" i="52"/>
  <c r="AG25" i="52"/>
  <c r="U25" i="52"/>
  <c r="AH25" i="52"/>
  <c r="U15" i="52"/>
  <c r="AH15" i="52"/>
  <c r="AG15" i="52"/>
  <c r="AH21" i="52"/>
  <c r="AG21" i="52"/>
  <c r="U21" i="52"/>
  <c r="U23" i="52"/>
  <c r="AH23" i="52"/>
  <c r="AG23" i="52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H21" i="34" s="1"/>
  <c r="AI21" i="34" s="1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I13" i="34" s="1"/>
  <c r="Y26" i="34"/>
  <c r="Y22" i="34"/>
  <c r="Y28" i="34"/>
  <c r="Y12" i="34"/>
  <c r="Y14" i="34"/>
  <c r="Y18" i="34"/>
  <c r="AH17" i="34" l="1"/>
  <c r="AI17" i="34" s="1"/>
  <c r="AG21" i="34"/>
  <c r="AG23" i="34"/>
  <c r="AH15" i="34"/>
  <c r="AI15" i="34" s="1"/>
  <c r="AH25" i="34"/>
  <c r="AI25" i="34" s="1"/>
  <c r="AG19" i="34"/>
  <c r="AH31" i="34"/>
  <c r="AG13" i="34"/>
  <c r="AG27" i="34"/>
  <c r="AI27" i="34" s="1"/>
  <c r="AH11" i="34"/>
  <c r="AI11" i="34" s="1"/>
  <c r="AH29" i="34"/>
  <c r="AI29" i="34" s="1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S31" i="34"/>
  <c r="T31" i="34" s="1"/>
  <c r="U31" i="34" s="1"/>
  <c r="S29" i="34"/>
  <c r="T29" i="34" s="1"/>
  <c r="S25" i="34"/>
  <c r="T25" i="34" s="1"/>
  <c r="S32" i="34" l="1"/>
  <c r="S30" i="34"/>
  <c r="U29" i="34"/>
  <c r="S26" i="34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T17" i="34" l="1"/>
  <c r="S18" i="34" s="1"/>
  <c r="T21" i="34"/>
  <c r="S22" i="34" s="1"/>
  <c r="S24" i="34" l="1"/>
  <c r="Y24" i="34"/>
  <c r="U19" i="34" l="1"/>
  <c r="U21" i="34"/>
  <c r="S14" i="34"/>
  <c r="Z14" i="34" s="1"/>
  <c r="T9" i="34" l="1"/>
  <c r="U9" i="34" s="1"/>
  <c r="S16" i="34"/>
  <c r="Z16" i="34" s="1"/>
  <c r="U23" i="34"/>
  <c r="U13" i="34" l="1"/>
  <c r="S10" i="34"/>
  <c r="Z10" i="34" s="1"/>
  <c r="Y10" i="34"/>
  <c r="U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7BA42A6C-BA41-7344-9FD4-AFAE4EDAC6BE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165337F2-A0B0-C347-883C-12140FFAC4B4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A1FCDD9A-D506-4345-982C-B951BE487CF4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AC70DAB-D8FA-EC42-A780-8DE37BA1D3F2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82529EE1-D742-9549-9C19-D1F10C63D553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FADB81C-EFD9-6248-96D2-71447E558D68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04A26B8-7CF3-4545-A7EA-51DE8FC743C7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4191B013-C0C9-4849-9E94-54905D434ABF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03A59E9D-C619-2949-A344-E6353B812A3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BA09D4B7-BB42-1A4B-8A31-FC02D9BA2155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59DD4194-E02A-9141-848B-66ACCAB5E66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89B09141-692A-2449-A507-0482D639A4F2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353AADEE-A5D3-2642-8021-8D7D85EEBE1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<sst xmlns="http://schemas.openxmlformats.org/spreadsheetml/2006/main" count="201" uniqueCount="84">
  <si>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</si>
  <si>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</si>
  <si>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</si>
  <si>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</si>
  <si>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</si>
  <si>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</si>
  <si>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</si>
  <si>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</si>
  <si>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</si>
  <si>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</si>
  <si>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</si>
  <si>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</si>
  <si>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</si>
  <si>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</si>
  <si>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</si>
  <si>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</si>
  <si>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</si>
  <si>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</si>
  <si>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</si>
  <si>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</si>
  <si>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</si>
  <si>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</si>
  <si>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</si>
  <si>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</si>
  <si>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</si>
  <si>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</si>
  <si>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</si>
  <si>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</si>
  <si>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</si>
  <si>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</si>
  <si>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</si>
  <si>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</si>
  <si>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</si>
  <si>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</si>
  <si>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</si>
  <si>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</si>
  <si>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</si>
  <si>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</si>
  <si>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</si>
  <si>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</si>
  <si>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</si>
  <si>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</si>
  <si>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</si>
  <si>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</si>
  <si>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</si>
  <si>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</si>
  <si>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</si>
  <si>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</si>
  <si>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</si>
  <si>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</si>
  <si>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</si>
  <si>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</si>
  <si>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</si>
  <si>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</si>
  <si>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</si>
  <si>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</si>
  <si>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</si>
  <si>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</si>
  <si>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</si>
  <si>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</si>
  <si>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</si>
  <si>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</si>
  <si>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45</t>
  </si>
  <si>
    <t>UK</t>
  </si>
  <si>
    <t>13-14</t>
  </si>
  <si>
    <t>18.01.2011</t>
  </si>
  <si>
    <t>Mille Amalie S. Norum</t>
  </si>
  <si>
    <t>Elverum AK</t>
  </si>
  <si>
    <t>40</t>
  </si>
  <si>
    <t>11-12</t>
  </si>
  <si>
    <t>18.04.2013</t>
  </si>
  <si>
    <t>Lina Bjørnstad</t>
  </si>
  <si>
    <t>59</t>
  </si>
  <si>
    <t>04.11.2011</t>
  </si>
  <si>
    <t>Sara K. Olsen</t>
  </si>
  <si>
    <t>K40</t>
  </si>
  <si>
    <t>=35</t>
  </si>
  <si>
    <t>27.04.1981</t>
  </si>
  <si>
    <t>Anne Mari Knarvik</t>
  </si>
  <si>
    <t>-</t>
  </si>
  <si>
    <t>CrossFit Elverum</t>
  </si>
  <si>
    <t>Robert Grønland</t>
  </si>
  <si>
    <t>May Tove L. Tronsgård</t>
  </si>
  <si>
    <t>Hege E. Grønland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</si>
</sst>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5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5" fillId="0" borderId="53" xfId="0" applyFont="1" applyBorder="1" applyAlignment="1">
      <alignment vertical="center"/>
    </xf>
    <xf numFmtId="49" fontId="4" fillId="0" borderId="6" xfId="0" quotePrefix="1" applyNumberFormat="1" applyFont="1" applyBorder="1" applyAlignment="1">
      <alignment horizontal="right" vertical="center"/>
    </xf>
    <xf numFmtId="2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169" fontId="26" fillId="0" borderId="52" xfId="0" applyNumberFormat="1" applyFont="1" applyBorder="1" applyAlignment="1">
      <alignment horizontal="center" vertical="center"/>
    </xf>
    <xf numFmtId="0" fontId="5" fillId="4" borderId="53" xfId="0" applyFont="1" applyFill="1" applyBorder="1" applyAlignment="1">
      <alignment vertical="center"/>
    </xf>
    <xf numFmtId="49" fontId="4" fillId="0" borderId="4" xfId="0" quotePrefix="1" applyNumberFormat="1" applyFont="1" applyBorder="1" applyAlignment="1">
      <alignment horizontal="right" vertical="center"/>
    </xf>
    <xf numFmtId="2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2" fontId="28" fillId="0" borderId="5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34" fillId="0" borderId="55" xfId="0" applyFont="1" applyBorder="1" applyAlignment="1">
      <alignment horizontal="left" vertical="center"/>
    </xf>
    <xf numFmtId="0" fontId="34" fillId="0" borderId="56" xfId="0" applyFont="1" applyBorder="1" applyAlignment="1">
      <alignment horizontal="left" vertical="center"/>
    </xf>
    <xf numFmtId="0" fontId="34" fillId="0" borderId="57" xfId="0" applyFont="1" applyBorder="1" applyAlignment="1">
      <alignment vertical="center"/>
    </xf>
    <xf numFmtId="0" fontId="34" fillId="0" borderId="58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60" xfId="0" applyFont="1" applyBorder="1" applyAlignment="1">
      <alignment horizontal="left" vertical="center"/>
    </xf>
    <xf numFmtId="0" fontId="34" fillId="0" borderId="61" xfId="0" applyFont="1" applyBorder="1" applyAlignment="1">
      <alignment vertic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80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ED2E568B-B5EF-B348-A17B-CB6107EC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A2" zoomScaleNormal="100" zoomScaleSheetLayoutView="75" zoomScalePageLayoutView="120" workbookViewId="0">
      <selection activeCell="D36" sqref="D36:I39"/>
    </sheetView>
  </sheetViews>
  <sheetFormatPr baseColWidth="10" defaultColWidth="9.2109375" defaultRowHeight="13.15" x14ac:dyDescent="0.4"/>
  <cols>
    <col min="1" max="1" width="4.42578125" style="3" customWidth="1"/>
    <col min="2" max="2" width="10.2109375" style="3" bestFit="1" customWidth="1"/>
    <col min="3" max="3" width="6.42578125" style="1" customWidth="1"/>
    <col min="4" max="4" width="8.5703125" style="1" customWidth="1"/>
    <col min="5" max="5" width="6.42578125" style="16" customWidth="1"/>
    <col min="6" max="6" width="6.78515625" style="16" customWidth="1"/>
    <col min="7" max="7" width="10.5703125" style="1" customWidth="1"/>
    <col min="8" max="8" width="3.78515625" style="1" customWidth="1"/>
    <col min="9" max="9" width="27.78515625" style="4" customWidth="1"/>
    <col min="10" max="10" width="21" style="4" customWidth="1"/>
    <col min="11" max="11" width="6.78515625" style="1" customWidth="1"/>
    <col min="12" max="12" width="6.78515625" style="18" customWidth="1"/>
    <col min="13" max="13" width="6.78515625" style="1" customWidth="1"/>
    <col min="14" max="14" width="8.78515625" style="1" customWidth="1"/>
    <col min="15" max="19" width="6.78515625" style="1" customWidth="1"/>
    <col min="20" max="23" width="8" style="17" customWidth="1"/>
    <col min="24" max="24" width="9" style="17" customWidth="1"/>
    <col min="25" max="26" width="8" style="17" customWidth="1"/>
    <col min="27" max="27" width="4.42578125" style="17" customWidth="1"/>
    <col min="28" max="28" width="5.5703125" style="17" customWidth="1"/>
    <col min="29" max="29" width="9.5703125" style="3" hidden="1" customWidth="1"/>
    <col min="30" max="31" width="9.2109375" style="3" hidden="1" customWidth="1"/>
    <col min="32" max="32" width="7.78515625" style="3" hidden="1" customWidth="1"/>
    <col min="33" max="33" width="9.2109375" style="3" hidden="1" customWidth="1"/>
    <col min="34" max="35" width="9.2109375" style="2" hidden="1" customWidth="1"/>
    <col min="36" max="36" width="9.2109375" style="3" hidden="1" customWidth="1"/>
    <col min="37" max="37" width="9.2109375" style="3" customWidth="1"/>
    <col min="38" max="16384" width="9.2109375" style="3"/>
  </cols>
  <sheetData>
    <row r="1" spans="1:36" customFormat="1" ht="19.05" customHeight="1" x14ac:dyDescent="0.3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6">
      <c r="A2" s="15"/>
      <c r="B2" s="15"/>
      <c r="C2" s="15"/>
      <c r="D2" s="15"/>
      <c r="E2" s="15"/>
      <c r="F2" s="15"/>
      <c r="G2" s="209" t="s">
        <v>58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5"/>
      <c r="T2" s="15"/>
      <c r="U2" s="83" t="s">
        <v>59</v>
      </c>
      <c r="V2" s="15"/>
      <c r="W2" s="15"/>
      <c r="X2" s="15"/>
      <c r="Y2" s="15"/>
    </row>
    <row r="3" spans="1:36" customFormat="1" ht="27.75" x14ac:dyDescent="1.05">
      <c r="A3" s="15"/>
      <c r="B3" s="15"/>
      <c r="C3" s="15"/>
      <c r="D3" s="15"/>
      <c r="E3" s="84"/>
      <c r="F3" s="15"/>
      <c r="G3" s="210" t="s">
        <v>21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 ht="12.4" x14ac:dyDescent="0.3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4" x14ac:dyDescent="0.45">
      <c r="C5" s="24" t="s">
        <v>16</v>
      </c>
      <c r="D5" s="202" t="s">
        <v>55</v>
      </c>
      <c r="E5" s="202"/>
      <c r="F5" s="202"/>
      <c r="G5" s="202"/>
      <c r="H5" s="202"/>
      <c r="I5" s="202"/>
      <c r="J5" s="24" t="s">
        <v>0</v>
      </c>
      <c r="K5" s="202" t="s">
        <v>67</v>
      </c>
      <c r="L5" s="202"/>
      <c r="M5" s="202"/>
      <c r="N5" s="202"/>
      <c r="O5" s="24" t="s">
        <v>1</v>
      </c>
      <c r="P5" s="201" t="s">
        <v>80</v>
      </c>
      <c r="Q5" s="201"/>
      <c r="R5" s="201"/>
      <c r="S5" s="201"/>
      <c r="T5" s="24" t="s">
        <v>2</v>
      </c>
      <c r="U5" s="171">
        <v>45438</v>
      </c>
      <c r="V5" s="171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4">
      <c r="AG6" s="38" t="s">
        <v>27</v>
      </c>
      <c r="AH6" s="38" t="s">
        <v>27</v>
      </c>
      <c r="AI6" s="38" t="s">
        <v>27</v>
      </c>
      <c r="AJ6" s="222" t="s">
        <v>57</v>
      </c>
    </row>
    <row r="7" spans="1:36" s="1" customFormat="1" x14ac:dyDescent="0.4">
      <c r="B7" s="199" t="s">
        <v>33</v>
      </c>
      <c r="C7" s="203" t="s">
        <v>52</v>
      </c>
      <c r="D7" s="203" t="s">
        <v>51</v>
      </c>
      <c r="E7" s="205" t="s">
        <v>53</v>
      </c>
      <c r="F7" s="207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2"/>
    </row>
    <row r="8" spans="1:36" s="1" customFormat="1" x14ac:dyDescent="0.4">
      <c r="B8" s="200"/>
      <c r="C8" s="204"/>
      <c r="D8" s="204"/>
      <c r="E8" s="206"/>
      <c r="F8" s="208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5">
      <c r="B9" s="225">
        <v>2011033</v>
      </c>
      <c r="C9" s="226" t="s">
        <v>62</v>
      </c>
      <c r="D9" s="227">
        <v>41.6</v>
      </c>
      <c r="E9" s="228" t="s">
        <v>63</v>
      </c>
      <c r="F9" s="229" t="s">
        <v>64</v>
      </c>
      <c r="G9" s="230" t="s">
        <v>65</v>
      </c>
      <c r="H9" s="231">
        <v>1</v>
      </c>
      <c r="I9" s="232" t="s">
        <v>66</v>
      </c>
      <c r="J9" s="233" t="s">
        <v>67</v>
      </c>
      <c r="K9" s="234">
        <v>10</v>
      </c>
      <c r="L9" s="234">
        <v>12</v>
      </c>
      <c r="M9" s="234">
        <v>13</v>
      </c>
      <c r="N9" s="234">
        <v>13</v>
      </c>
      <c r="O9" s="234">
        <v>14</v>
      </c>
      <c r="P9" s="234">
        <v>15</v>
      </c>
      <c r="Q9" s="152">
        <f>IF(MAX(K9:M9)&gt;0,IF(MAX(K9:M9)&lt;0,0,TRUNC(MAX(K9:M9)/1)*1),"")</f>
        <v>13</v>
      </c>
      <c r="R9" s="153">
        <f>IF(MAX(N9:P9)&gt;0,IF(MAX(N9:P9)&lt;0,0,TRUNC(MAX(N9:P9)/1)*1),"")</f>
        <v>15</v>
      </c>
      <c r="S9" s="153">
        <f>IF(Q9="","",IF(R9="","",IF(SUM(Q9:R9)=0,"",SUM(Q9:R9))))</f>
        <v>28</v>
      </c>
      <c r="T9" s="154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50.215006470410493</v>
      </c>
      <c r="U9" s="155" t="str">
        <f>IF(AF9=1,T9*AI9,"")</f>
        <v/>
      </c>
      <c r="V9" s="241">
        <v>5.25</v>
      </c>
      <c r="W9" s="241">
        <v>5.45</v>
      </c>
      <c r="X9" s="241">
        <v>8.48</v>
      </c>
      <c r="Y9" s="154"/>
      <c r="Z9" s="157"/>
      <c r="AA9" s="157"/>
      <c r="AB9" s="158"/>
      <c r="AC9" s="68">
        <f>U5</f>
        <v>45438</v>
      </c>
      <c r="AD9" s="69" t="str">
        <f>IF(ISNUMBER(FIND("M",E9)),"m",IF(ISNUMBER(FIND("K",E9)),"k"))</f>
        <v>k</v>
      </c>
      <c r="AE9" s="67">
        <f>IF(OR(G9="",AC9=""),0,(YEAR(AC9)-YEAR(G9)))</f>
        <v>13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2.1006417115718019</v>
      </c>
    </row>
    <row r="10" spans="1:36" s="8" customFormat="1" ht="20" customHeight="1" x14ac:dyDescent="0.4">
      <c r="B10" s="94"/>
      <c r="C10" s="95"/>
      <c r="D10" s="95"/>
      <c r="E10" s="95"/>
      <c r="F10" s="96"/>
      <c r="G10" s="97"/>
      <c r="H10" s="98"/>
      <c r="I10" s="99"/>
      <c r="J10" s="99"/>
      <c r="K10" s="172"/>
      <c r="L10" s="172"/>
      <c r="M10" s="172"/>
      <c r="N10" s="173"/>
      <c r="O10" s="173"/>
      <c r="P10" s="173"/>
      <c r="Q10" s="100"/>
      <c r="R10" s="95"/>
      <c r="S10" s="172">
        <f>IF(T9="","",T9*1.2)</f>
        <v>60.258007764492589</v>
      </c>
      <c r="T10" s="172"/>
      <c r="U10" s="95"/>
      <c r="V10" s="95">
        <f>IF(V9&gt;0,V9*20,"")</f>
        <v>105</v>
      </c>
      <c r="W10" s="95">
        <f>IF(W9="","",(W9*10)*AJ9)</f>
        <v>114.4849732806632</v>
      </c>
      <c r="X10" s="101">
        <f>IF(ROUNDUP(X9,1)&gt;0,IF((80+(8-ROUNDUP(X9,1))*40)&lt;0,0,80+(8-ROUNDUP(X9,1))*40),"")</f>
        <v>60</v>
      </c>
      <c r="Y10" s="102">
        <f>IF(SUM(V10,W10,X10)&gt;0,SUM(V10,W10,X10),"")</f>
        <v>279.48497328066321</v>
      </c>
      <c r="Z10" s="103">
        <f>IF(OR(S10="",V10="",W10="",X10=""),"",SUM(S10,V10,W10,X10))</f>
        <v>339.74298104515577</v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35">
      <c r="B11" s="235">
        <v>2013001</v>
      </c>
      <c r="C11" s="236" t="s">
        <v>68</v>
      </c>
      <c r="D11" s="237">
        <v>34.75</v>
      </c>
      <c r="E11" s="238" t="s">
        <v>63</v>
      </c>
      <c r="F11" s="229" t="s">
        <v>69</v>
      </c>
      <c r="G11" s="239" t="s">
        <v>70</v>
      </c>
      <c r="H11" s="240">
        <v>2</v>
      </c>
      <c r="I11" s="232" t="s">
        <v>71</v>
      </c>
      <c r="J11" s="233" t="s">
        <v>67</v>
      </c>
      <c r="K11" s="234">
        <v>15</v>
      </c>
      <c r="L11" s="234">
        <v>16</v>
      </c>
      <c r="M11" s="234">
        <v>17</v>
      </c>
      <c r="N11" s="234">
        <v>21</v>
      </c>
      <c r="O11" s="234">
        <v>22</v>
      </c>
      <c r="P11" s="234">
        <v>24</v>
      </c>
      <c r="Q11" s="116">
        <f>IF(MAX(K11:M11)&gt;0,IF(MAX(K11:M11)&lt;0,0,TRUNC(MAX(K11:M11)/1)*1),"")</f>
        <v>17</v>
      </c>
      <c r="R11" s="117">
        <f>IF(MAX(N11:P11)&gt;0,IF(MAX(N11:P11)&lt;0,0,TRUNC(MAX(N11:P11)/1)*1),"")</f>
        <v>24</v>
      </c>
      <c r="S11" s="117">
        <f>IF(Q11="","",IF(R11="","",IF(SUM(Q11:R11)=0,"",SUM(Q11:R11))))</f>
        <v>41</v>
      </c>
      <c r="T11" s="11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87.315519799927799</v>
      </c>
      <c r="U11" s="119" t="str">
        <f>IF(AF11=1,T11*AI11,"")</f>
        <v/>
      </c>
      <c r="V11" s="241">
        <v>5.45</v>
      </c>
      <c r="W11" s="241">
        <v>4.3499999999999996</v>
      </c>
      <c r="X11" s="241">
        <v>8.19</v>
      </c>
      <c r="Y11" s="121"/>
      <c r="Z11" s="122"/>
      <c r="AA11" s="122"/>
      <c r="AB11" s="123"/>
      <c r="AC11" s="66">
        <f>U5</f>
        <v>45438</v>
      </c>
      <c r="AD11" s="69" t="str">
        <f>IF(ISNUMBER(FIND("M",E11)),"m",IF(ISNUMBER(FIND("K",E11)),"k"))</f>
        <v>k</v>
      </c>
      <c r="AE11" s="67">
        <f>IF(OR(G11="",AC11=""),0,(YEAR(AC11)-YEAR(G11)))</f>
        <v>11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2.5246277248528868</v>
      </c>
    </row>
    <row r="12" spans="1:36" s="8" customFormat="1" ht="20" customHeight="1" x14ac:dyDescent="0.4">
      <c r="B12" s="105"/>
      <c r="C12" s="95"/>
      <c r="D12" s="95"/>
      <c r="E12" s="95"/>
      <c r="F12" s="96"/>
      <c r="G12" s="97"/>
      <c r="H12" s="98"/>
      <c r="I12" s="99"/>
      <c r="J12" s="99"/>
      <c r="K12" s="172"/>
      <c r="L12" s="172"/>
      <c r="M12" s="172"/>
      <c r="N12" s="173"/>
      <c r="O12" s="173"/>
      <c r="P12" s="173"/>
      <c r="Q12" s="100"/>
      <c r="R12" s="95"/>
      <c r="S12" s="172">
        <f>IF(T11="","",T11*1.2)</f>
        <v>104.77862375991336</v>
      </c>
      <c r="T12" s="172"/>
      <c r="U12" s="103"/>
      <c r="V12" s="95">
        <f>IF(V11&gt;0,V11*20,"")</f>
        <v>109</v>
      </c>
      <c r="W12" s="95">
        <f>IF(W11="","",(W11*10)*AJ11)</f>
        <v>109.82130603110058</v>
      </c>
      <c r="X12" s="101">
        <f>IF(ROUNDUP(X11,1)&gt;0,IF((80+(8-ROUNDUP(X11,1))*40)&lt;0,0,80+(8-ROUNDUP(X11,1))*40),"")</f>
        <v>72.000000000000028</v>
      </c>
      <c r="Y12" s="102">
        <f>IF(SUM(V12,W12,X12)&gt;0,SUM(V12,W12,X12),"")</f>
        <v>290.82130603110056</v>
      </c>
      <c r="Z12" s="103">
        <f>IF(OR(S12="",V12="",W12="",X12=""),"",SUM(S12,V12,W12,X12))</f>
        <v>395.59992979101401</v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35">
      <c r="B13" s="235">
        <v>2011004</v>
      </c>
      <c r="C13" s="236" t="s">
        <v>72</v>
      </c>
      <c r="D13" s="237">
        <v>56.9</v>
      </c>
      <c r="E13" s="238" t="s">
        <v>63</v>
      </c>
      <c r="F13" s="229" t="s">
        <v>64</v>
      </c>
      <c r="G13" s="239" t="s">
        <v>73</v>
      </c>
      <c r="H13" s="240">
        <v>3</v>
      </c>
      <c r="I13" s="232" t="s">
        <v>74</v>
      </c>
      <c r="J13" s="233" t="s">
        <v>67</v>
      </c>
      <c r="K13" s="234">
        <v>35</v>
      </c>
      <c r="L13" s="234">
        <v>39</v>
      </c>
      <c r="M13" s="234">
        <v>40</v>
      </c>
      <c r="N13" s="234">
        <v>45</v>
      </c>
      <c r="O13" s="234">
        <v>48</v>
      </c>
      <c r="P13" s="234">
        <v>50</v>
      </c>
      <c r="Q13" s="116">
        <f>IF(MAX(K13:M13)&gt;0,IF(MAX(K13:M13)&lt;0,0,TRUNC(MAX(K13:M13)/1)*1),"")</f>
        <v>40</v>
      </c>
      <c r="R13" s="117">
        <f>IF(MAX(N13:P13)&gt;0,IF(MAX(N13:P13)&lt;0,0,TRUNC(MAX(N13:P13)/1)*1),"")</f>
        <v>50</v>
      </c>
      <c r="S13" s="117">
        <f>IF(Q13="","",IF(R13="","",IF(SUM(Q13:R13)=0,"",SUM(Q13:R13))))</f>
        <v>90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126.16179650996523</v>
      </c>
      <c r="U13" s="119" t="str">
        <f>IF(AF13=1,T13*AI13,"")</f>
        <v/>
      </c>
      <c r="V13" s="241">
        <v>6.6</v>
      </c>
      <c r="W13" s="241">
        <v>7.15</v>
      </c>
      <c r="X13" s="241">
        <v>8.08</v>
      </c>
      <c r="Y13" s="125"/>
      <c r="Z13" s="122"/>
      <c r="AA13" s="122"/>
      <c r="AB13" s="123"/>
      <c r="AC13" s="66">
        <f>U5</f>
        <v>45438</v>
      </c>
      <c r="AD13" s="69" t="str">
        <f>IF(ISNUMBER(FIND("M",E13)),"m",IF(ISNUMBER(FIND("K",E13)),"k"))</f>
        <v>k</v>
      </c>
      <c r="AE13" s="67">
        <f>IF(OR(G13="",AC13=""),0,(YEAR(AC13)-YEAR(G13)))</f>
        <v>13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1.6010893551781096</v>
      </c>
    </row>
    <row r="14" spans="1:36" s="8" customFormat="1" ht="20" customHeight="1" x14ac:dyDescent="0.4">
      <c r="B14" s="105"/>
      <c r="C14" s="95"/>
      <c r="D14" s="95"/>
      <c r="E14" s="95"/>
      <c r="F14" s="96"/>
      <c r="G14" s="97"/>
      <c r="H14" s="98"/>
      <c r="I14" s="99"/>
      <c r="J14" s="99"/>
      <c r="K14" s="172"/>
      <c r="L14" s="172"/>
      <c r="M14" s="172"/>
      <c r="N14" s="173"/>
      <c r="O14" s="173"/>
      <c r="P14" s="173"/>
      <c r="Q14" s="100"/>
      <c r="R14" s="95"/>
      <c r="S14" s="172">
        <f>IF(T13="","",T13*1.2)</f>
        <v>151.39415581195826</v>
      </c>
      <c r="T14" s="172"/>
      <c r="U14" s="95"/>
      <c r="V14" s="95">
        <f>IF(V13&gt;0,V13*20,"")</f>
        <v>132</v>
      </c>
      <c r="W14" s="95">
        <f>IF(W13="","",(W13*10)*AJ13)</f>
        <v>114.47788889523484</v>
      </c>
      <c r="X14" s="101">
        <f>IF(ROUNDUP(X13,1)&gt;0,IF((80+(8-ROUNDUP(X13,1))*40)&lt;0,0,80+(8-ROUNDUP(X13,1))*40),"")</f>
        <v>76.000000000000014</v>
      </c>
      <c r="Y14" s="102">
        <f>IF(SUM(V14,W14,X14)&gt;0,SUM(V14,W14,X14),"")</f>
        <v>322.47788889523486</v>
      </c>
      <c r="Z14" s="103">
        <f>IF(OR(S14="",V14="",W14="",X14=""),"",SUM(S14,V14,W14,X14))</f>
        <v>473.87204470719314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35">
      <c r="B15" s="235">
        <v>1981001</v>
      </c>
      <c r="C15" s="236" t="s">
        <v>72</v>
      </c>
      <c r="D15" s="237">
        <v>58.5</v>
      </c>
      <c r="E15" s="238" t="s">
        <v>75</v>
      </c>
      <c r="F15" s="229" t="s">
        <v>76</v>
      </c>
      <c r="G15" s="239" t="s">
        <v>77</v>
      </c>
      <c r="H15" s="240">
        <v>4</v>
      </c>
      <c r="I15" s="232" t="s">
        <v>78</v>
      </c>
      <c r="J15" s="233" t="s">
        <v>67</v>
      </c>
      <c r="K15" s="234">
        <v>52</v>
      </c>
      <c r="L15" s="234">
        <v>-55</v>
      </c>
      <c r="M15" s="234">
        <v>-56</v>
      </c>
      <c r="N15" s="234">
        <v>72</v>
      </c>
      <c r="O15" s="234">
        <v>-76</v>
      </c>
      <c r="P15" s="115" t="s">
        <v>79</v>
      </c>
      <c r="Q15" s="116">
        <f>IF(MAX(K15:M15)&gt;0,IF(MAX(K15:M15)&lt;0,0,TRUNC(MAX(K15:M15)/1)*1),"")</f>
        <v>52</v>
      </c>
      <c r="R15" s="117">
        <f>IF(MAX(N15:P15)&gt;0,IF(MAX(N15:P15)&lt;0,0,TRUNC(MAX(N15:P15)/1)*1),"")</f>
        <v>72</v>
      </c>
      <c r="S15" s="117">
        <f>IF(Q15="","",IF(R15="","",IF(SUM(Q15:R15)=0,"",SUM(Q15:R15))))</f>
        <v>124</v>
      </c>
      <c r="T15" s="11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170.62283133749662</v>
      </c>
      <c r="U15" s="119">
        <f>IF(AF15=1,T15*AI15,"")</f>
        <v>202.5293007976085</v>
      </c>
      <c r="V15" s="241">
        <v>6.95</v>
      </c>
      <c r="W15" s="241">
        <v>10.45</v>
      </c>
      <c r="X15" s="241">
        <v>7.38</v>
      </c>
      <c r="Y15" s="121"/>
      <c r="Z15" s="122"/>
      <c r="AA15" s="122"/>
      <c r="AB15" s="123"/>
      <c r="AC15" s="66">
        <f>U5</f>
        <v>45438</v>
      </c>
      <c r="AD15" s="69" t="str">
        <f>IF(ISNUMBER(FIND("M",E15)),"m",IF(ISNUMBER(FIND("K",E15)),"k"))</f>
        <v>k</v>
      </c>
      <c r="AE15" s="67">
        <f>IF(OR(G15="",AC15=""),0,(YEAR(AC15)-YEAR(G15)))</f>
        <v>43</v>
      </c>
      <c r="AF15" s="34">
        <f t="shared" si="0"/>
        <v>1</v>
      </c>
      <c r="AG15" s="8">
        <f>IF(AF15=1,LOOKUP(AE15,'Meltzer-Faber'!A3:A63,'Meltzer-Faber'!B3:B63))</f>
        <v>1.1759999999999999</v>
      </c>
      <c r="AH15" s="36">
        <f>IF(AF15=1,LOOKUP(AE15,'Meltzer-Faber'!A3:A63,'Meltzer-Faber'!C3:C63))</f>
        <v>1.1870000000000001</v>
      </c>
      <c r="AI15" s="36">
        <f t="shared" si="1"/>
        <v>1.1870000000000001</v>
      </c>
      <c r="AJ15" s="86">
        <f>IF(D15="","",IF(D15&gt;193.609,1,IF(D15&lt;32,10^(0.722762521*LOG10(32/193.609)^2),10^(0.722762521*LOG10(D15/193.609)^2))))</f>
        <v>1.567696163327754</v>
      </c>
    </row>
    <row r="16" spans="1:36" s="8" customFormat="1" ht="20" customHeight="1" x14ac:dyDescent="0.4">
      <c r="B16" s="105"/>
      <c r="C16" s="95"/>
      <c r="D16" s="95"/>
      <c r="E16" s="95"/>
      <c r="F16" s="96"/>
      <c r="G16" s="97"/>
      <c r="H16" s="98"/>
      <c r="I16" s="99"/>
      <c r="J16" s="99"/>
      <c r="K16" s="172"/>
      <c r="L16" s="172"/>
      <c r="M16" s="172"/>
      <c r="N16" s="173"/>
      <c r="O16" s="173"/>
      <c r="P16" s="173"/>
      <c r="Q16" s="139"/>
      <c r="R16" s="140"/>
      <c r="S16" s="172">
        <f>IF(T15="","",T15*1.2)</f>
        <v>204.74739760499594</v>
      </c>
      <c r="T16" s="172"/>
      <c r="U16" s="95"/>
      <c r="V16" s="95">
        <f>IF(V15&gt;0,V15*20,"")</f>
        <v>139</v>
      </c>
      <c r="W16" s="95">
        <f>IF(W15="","",(W15*10)*AJ15)</f>
        <v>163.82424906775029</v>
      </c>
      <c r="X16" s="101">
        <f>IF(ROUNDUP(X15,1)&gt;0,IF((80+(8-ROUNDUP(X15,1))*40)&lt;0,0,80+(8-ROUNDUP(X15,1))*40),"")</f>
        <v>104.00000000000003</v>
      </c>
      <c r="Y16" s="102">
        <f>IF(SUM(V16,W16,X16)&gt;0,SUM(V16,W16,X16),"")</f>
        <v>406.82424906775032</v>
      </c>
      <c r="Z16" s="103">
        <f>IF(OR(S16="",V16="",W16="",X16=""),"",SUM(S16,V16,W16,X16))</f>
        <v>611.57164667274628</v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4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45438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 x14ac:dyDescent="0.4">
      <c r="B18" s="105"/>
      <c r="C18" s="95"/>
      <c r="D18" s="95"/>
      <c r="E18" s="95"/>
      <c r="F18" s="96"/>
      <c r="G18" s="97"/>
      <c r="H18" s="98"/>
      <c r="I18" s="99"/>
      <c r="J18" s="99"/>
      <c r="K18" s="172"/>
      <c r="L18" s="172"/>
      <c r="M18" s="172"/>
      <c r="N18" s="173"/>
      <c r="O18" s="173"/>
      <c r="P18" s="173"/>
      <c r="Q18" s="100"/>
      <c r="R18" s="95"/>
      <c r="S18" s="172" t="str">
        <f>IF(T17="","",T17*1.2)</f>
        <v/>
      </c>
      <c r="T18" s="172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IF(OR(S18="",V18="",W18="",X18=""),"",SUM(S18,V18,W18,X18))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4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45438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 x14ac:dyDescent="0.4">
      <c r="B20" s="105"/>
      <c r="C20" s="95"/>
      <c r="D20" s="95"/>
      <c r="E20" s="95"/>
      <c r="F20" s="96"/>
      <c r="G20" s="97"/>
      <c r="H20" s="98"/>
      <c r="I20" s="99"/>
      <c r="J20" s="99"/>
      <c r="K20" s="172"/>
      <c r="L20" s="172"/>
      <c r="M20" s="172"/>
      <c r="N20" s="173"/>
      <c r="O20" s="173"/>
      <c r="P20" s="173"/>
      <c r="Q20" s="100"/>
      <c r="R20" s="95"/>
      <c r="S20" s="172" t="str">
        <f>IF(T19="","",T19*1.2)</f>
        <v/>
      </c>
      <c r="T20" s="172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IF(OR(S20="",V20="",W20="",X20=""),"",SUM(S20,V20,W20,X20))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3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45438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 x14ac:dyDescent="0.4">
      <c r="B22" s="105"/>
      <c r="C22" s="95"/>
      <c r="D22" s="95"/>
      <c r="E22" s="95"/>
      <c r="F22" s="96"/>
      <c r="G22" s="97"/>
      <c r="H22" s="98"/>
      <c r="I22" s="99"/>
      <c r="J22" s="99"/>
      <c r="K22" s="172"/>
      <c r="L22" s="172"/>
      <c r="M22" s="172"/>
      <c r="N22" s="173"/>
      <c r="O22" s="173"/>
      <c r="P22" s="173"/>
      <c r="Q22" s="100"/>
      <c r="R22" s="95"/>
      <c r="S22" s="172" t="str">
        <f>IF(T21="","",T21*1.2)</f>
        <v/>
      </c>
      <c r="T22" s="172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IF(OR(S22="",V22="",W22="",X22=""),"",SUM(S22,V22,W22,X22))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3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45438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4">
      <c r="B24" s="105"/>
      <c r="C24" s="95"/>
      <c r="D24" s="95"/>
      <c r="E24" s="95"/>
      <c r="F24" s="96"/>
      <c r="G24" s="97"/>
      <c r="H24" s="98"/>
      <c r="I24" s="99"/>
      <c r="J24" s="99"/>
      <c r="K24" s="172"/>
      <c r="L24" s="172"/>
      <c r="M24" s="172"/>
      <c r="N24" s="173"/>
      <c r="O24" s="173"/>
      <c r="P24" s="173"/>
      <c r="Q24" s="100"/>
      <c r="R24" s="95"/>
      <c r="S24" s="172" t="str">
        <f>IF(T23="","",T23*1.2)</f>
        <v/>
      </c>
      <c r="T24" s="172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IF(OR(S24="",V24="",W24="",X24=""),"",SUM(S24,V24,W24,X24))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3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45438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4">
      <c r="B26" s="105"/>
      <c r="C26" s="95"/>
      <c r="D26" s="95"/>
      <c r="E26" s="95"/>
      <c r="F26" s="96"/>
      <c r="G26" s="97"/>
      <c r="H26" s="98"/>
      <c r="I26" s="99"/>
      <c r="J26" s="99"/>
      <c r="K26" s="172"/>
      <c r="L26" s="172"/>
      <c r="M26" s="172"/>
      <c r="N26" s="173"/>
      <c r="O26" s="173"/>
      <c r="P26" s="173"/>
      <c r="Q26" s="100"/>
      <c r="R26" s="95"/>
      <c r="S26" s="172" t="str">
        <f>IF(T25="","",T25*1.2)</f>
        <v/>
      </c>
      <c r="T26" s="172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IF(OR(S26="",V26="",W26="",X26=""),"",SUM(S26,V26,W26,X26))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3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45438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4">
      <c r="B28" s="105"/>
      <c r="C28" s="141"/>
      <c r="D28" s="95"/>
      <c r="E28" s="96"/>
      <c r="F28" s="96"/>
      <c r="G28" s="142"/>
      <c r="H28" s="97"/>
      <c r="I28" s="99"/>
      <c r="J28" s="99"/>
      <c r="K28" s="173"/>
      <c r="L28" s="173"/>
      <c r="M28" s="173"/>
      <c r="N28" s="173"/>
      <c r="O28" s="173"/>
      <c r="P28" s="173"/>
      <c r="Q28" s="100"/>
      <c r="R28" s="95"/>
      <c r="S28" s="172" t="str">
        <f>IF(T27="","",T27*1.2)</f>
        <v/>
      </c>
      <c r="T28" s="172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IF(OR(S28="",V28="",W28="",X28=""),"",SUM(S28,V28,W28,X28))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3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45438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4">
      <c r="B30" s="105"/>
      <c r="C30" s="143"/>
      <c r="D30" s="144"/>
      <c r="E30" s="145"/>
      <c r="F30" s="146"/>
      <c r="G30" s="147"/>
      <c r="H30" s="148"/>
      <c r="I30" s="149"/>
      <c r="J30" s="149"/>
      <c r="K30" s="173"/>
      <c r="L30" s="173"/>
      <c r="M30" s="173"/>
      <c r="N30" s="173"/>
      <c r="O30" s="173"/>
      <c r="P30" s="173"/>
      <c r="Q30" s="100"/>
      <c r="R30" s="95"/>
      <c r="S30" s="172" t="str">
        <f>IF(T29="","",T29*1.2)</f>
        <v/>
      </c>
      <c r="T30" s="172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IF(OR(S30="",V30="",W30="",X30=""),"",SUM(S30,V30,W30,X30))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3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45438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4">
      <c r="B32" s="105"/>
      <c r="C32" s="143"/>
      <c r="D32" s="144"/>
      <c r="E32" s="145"/>
      <c r="F32" s="146"/>
      <c r="G32" s="147"/>
      <c r="H32" s="148"/>
      <c r="I32" s="149"/>
      <c r="J32" s="149"/>
      <c r="K32" s="173"/>
      <c r="L32" s="173"/>
      <c r="M32" s="173"/>
      <c r="N32" s="173"/>
      <c r="O32" s="173"/>
      <c r="P32" s="173"/>
      <c r="Q32" s="100"/>
      <c r="R32" s="95"/>
      <c r="S32" s="172" t="str">
        <f>IF(T31="","",T31*1.2)</f>
        <v/>
      </c>
      <c r="T32" s="172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IF(OR(S32="",V32="",W32="",X32=""),"",SUM(S32,V32,W32,X32))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.05" customHeight="1" x14ac:dyDescent="0.4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4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4">
      <c r="B35" s="176" t="s">
        <v>34</v>
      </c>
      <c r="C35" s="177"/>
      <c r="D35" s="77" t="s">
        <v>33</v>
      </c>
      <c r="E35" s="176" t="s">
        <v>4</v>
      </c>
      <c r="F35" s="182"/>
      <c r="G35" s="182"/>
      <c r="H35" s="177"/>
      <c r="I35" s="50" t="s">
        <v>43</v>
      </c>
      <c r="J35" s="21"/>
      <c r="K35" s="176" t="s">
        <v>34</v>
      </c>
      <c r="L35" s="182"/>
      <c r="M35" s="177"/>
      <c r="N35" s="54" t="s">
        <v>33</v>
      </c>
      <c r="O35" s="191" t="s">
        <v>4</v>
      </c>
      <c r="P35" s="192"/>
      <c r="Q35" s="192"/>
      <c r="R35" s="193"/>
      <c r="S35" s="191" t="s">
        <v>43</v>
      </c>
      <c r="T35" s="193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4">
      <c r="B36" s="178" t="s">
        <v>41</v>
      </c>
      <c r="C36" s="179"/>
      <c r="D36" s="242">
        <v>1978001</v>
      </c>
      <c r="E36" s="243" t="s">
        <v>81</v>
      </c>
      <c r="F36" s="244"/>
      <c r="G36" s="244"/>
      <c r="H36" s="245"/>
      <c r="I36" s="246" t="s">
        <v>67</v>
      </c>
      <c r="J36" s="4"/>
      <c r="K36" s="178" t="s">
        <v>36</v>
      </c>
      <c r="L36" s="184"/>
      <c r="M36" s="179"/>
      <c r="N36" s="170"/>
      <c r="O36" s="194"/>
      <c r="P36" s="195"/>
      <c r="Q36" s="195"/>
      <c r="R36" s="196"/>
      <c r="S36" s="194"/>
      <c r="T36" s="223"/>
      <c r="AF36" s="1"/>
      <c r="AH36" s="35"/>
      <c r="AI36" s="35"/>
    </row>
    <row r="37" spans="2:35" s="5" customFormat="1" ht="21" customHeight="1" x14ac:dyDescent="0.4">
      <c r="B37" s="180" t="s">
        <v>37</v>
      </c>
      <c r="C37" s="181"/>
      <c r="D37" s="242">
        <v>1977002</v>
      </c>
      <c r="E37" s="247" t="s">
        <v>82</v>
      </c>
      <c r="F37" s="248"/>
      <c r="G37" s="248"/>
      <c r="H37" s="249"/>
      <c r="I37" s="250" t="s">
        <v>67</v>
      </c>
      <c r="J37" s="4"/>
      <c r="K37" s="180" t="s">
        <v>39</v>
      </c>
      <c r="L37" s="186"/>
      <c r="M37" s="181"/>
      <c r="N37" s="168"/>
      <c r="O37" s="174"/>
      <c r="P37" s="197"/>
      <c r="Q37" s="197"/>
      <c r="R37" s="198"/>
      <c r="S37" s="174"/>
      <c r="T37" s="175"/>
      <c r="AH37" s="35"/>
      <c r="AI37" s="35"/>
    </row>
    <row r="38" spans="2:35" s="5" customFormat="1" ht="19.05" customHeight="1" x14ac:dyDescent="0.4">
      <c r="B38" s="180" t="s">
        <v>37</v>
      </c>
      <c r="C38" s="181"/>
      <c r="D38" s="242">
        <v>1978001</v>
      </c>
      <c r="E38" s="247" t="s">
        <v>81</v>
      </c>
      <c r="F38" s="248"/>
      <c r="G38" s="248"/>
      <c r="H38" s="249"/>
      <c r="I38" s="250" t="s">
        <v>67</v>
      </c>
      <c r="J38" s="4"/>
      <c r="K38" s="180" t="s">
        <v>38</v>
      </c>
      <c r="L38" s="186"/>
      <c r="M38" s="181"/>
      <c r="N38" s="168"/>
      <c r="O38" s="174"/>
      <c r="P38" s="197"/>
      <c r="Q38" s="197"/>
      <c r="R38" s="198"/>
      <c r="S38" s="174"/>
      <c r="T38" s="175"/>
      <c r="V38" s="5" t="s">
        <v>54</v>
      </c>
      <c r="AH38" s="35"/>
      <c r="AI38" s="35"/>
    </row>
    <row r="39" spans="2:35" s="5" customFormat="1" ht="21" customHeight="1" x14ac:dyDescent="0.4">
      <c r="B39" s="180" t="s">
        <v>37</v>
      </c>
      <c r="C39" s="181"/>
      <c r="D39" s="242">
        <v>1974002</v>
      </c>
      <c r="E39" s="247" t="s">
        <v>83</v>
      </c>
      <c r="F39" s="248"/>
      <c r="G39" s="248"/>
      <c r="H39" s="249"/>
      <c r="I39" s="250" t="s">
        <v>67</v>
      </c>
      <c r="J39" s="4"/>
      <c r="K39" s="180" t="s">
        <v>35</v>
      </c>
      <c r="L39" s="186"/>
      <c r="M39" s="181"/>
      <c r="N39" s="168"/>
      <c r="O39" s="174"/>
      <c r="P39" s="197"/>
      <c r="Q39" s="197"/>
      <c r="R39" s="198"/>
      <c r="S39" s="174"/>
      <c r="T39" s="175"/>
      <c r="AD39" s="5" t="s">
        <v>13</v>
      </c>
      <c r="AH39" s="35"/>
      <c r="AI39" s="35"/>
    </row>
    <row r="40" spans="2:35" s="5" customFormat="1" ht="20" customHeight="1" x14ac:dyDescent="0.4">
      <c r="B40" s="180" t="s">
        <v>37</v>
      </c>
      <c r="C40" s="181"/>
      <c r="D40" s="168"/>
      <c r="E40" s="185"/>
      <c r="F40" s="186"/>
      <c r="G40" s="186"/>
      <c r="H40" s="181"/>
      <c r="I40" s="47"/>
      <c r="J40" s="4"/>
      <c r="K40" s="180" t="s">
        <v>35</v>
      </c>
      <c r="L40" s="186"/>
      <c r="M40" s="181"/>
      <c r="N40" s="168"/>
      <c r="O40" s="174"/>
      <c r="P40" s="197"/>
      <c r="Q40" s="197"/>
      <c r="R40" s="198"/>
      <c r="S40" s="174"/>
      <c r="T40" s="175"/>
      <c r="AH40" s="35"/>
      <c r="AI40" s="35"/>
    </row>
    <row r="41" spans="2:35" ht="19.05" customHeight="1" x14ac:dyDescent="0.4">
      <c r="B41" s="180" t="s">
        <v>37</v>
      </c>
      <c r="C41" s="181"/>
      <c r="D41" s="168"/>
      <c r="E41" s="185"/>
      <c r="F41" s="186"/>
      <c r="G41" s="186"/>
      <c r="H41" s="181"/>
      <c r="I41" s="47"/>
      <c r="J41" s="3"/>
      <c r="K41" s="180" t="s">
        <v>35</v>
      </c>
      <c r="L41" s="186"/>
      <c r="M41" s="181"/>
      <c r="N41" s="168"/>
      <c r="O41" s="174"/>
      <c r="P41" s="197"/>
      <c r="Q41" s="197"/>
      <c r="R41" s="198"/>
      <c r="S41" s="174"/>
      <c r="T41" s="175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4">
      <c r="B42" s="180" t="s">
        <v>40</v>
      </c>
      <c r="C42" s="181"/>
      <c r="D42" s="168"/>
      <c r="E42" s="185"/>
      <c r="F42" s="186"/>
      <c r="G42" s="186"/>
      <c r="H42" s="181"/>
      <c r="I42" s="47"/>
      <c r="J42" s="3"/>
      <c r="K42" s="180" t="s">
        <v>56</v>
      </c>
      <c r="L42" s="186"/>
      <c r="M42" s="181"/>
      <c r="N42" s="168"/>
      <c r="O42" s="174"/>
      <c r="P42" s="197"/>
      <c r="Q42" s="197"/>
      <c r="R42" s="198"/>
      <c r="S42" s="174"/>
      <c r="T42" s="175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4">
      <c r="B43" s="188"/>
      <c r="C43" s="190"/>
      <c r="D43" s="169"/>
      <c r="E43" s="219"/>
      <c r="F43" s="189"/>
      <c r="G43" s="189"/>
      <c r="H43" s="190"/>
      <c r="I43" s="48"/>
      <c r="J43" s="3"/>
      <c r="K43" s="188"/>
      <c r="L43" s="189"/>
      <c r="M43" s="190"/>
      <c r="N43" s="169"/>
      <c r="O43" s="214"/>
      <c r="P43" s="215"/>
      <c r="Q43" s="215"/>
      <c r="R43" s="216"/>
      <c r="S43" s="214"/>
      <c r="T43" s="217"/>
      <c r="U43" s="3"/>
      <c r="V43" s="3"/>
      <c r="W43" s="3"/>
      <c r="X43" s="3"/>
      <c r="Y43" s="3"/>
      <c r="Z43" s="3"/>
      <c r="AA43" s="3"/>
      <c r="AB43" s="3"/>
    </row>
    <row r="44" spans="2:35" ht="19.05" customHeight="1" x14ac:dyDescent="0.4">
      <c r="B44" s="221"/>
      <c r="C44" s="221"/>
      <c r="D44" s="187"/>
      <c r="E44" s="187"/>
      <c r="F44" s="56"/>
      <c r="G44" s="187"/>
      <c r="H44" s="187"/>
      <c r="I44" s="187"/>
      <c r="J44" s="3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4">
      <c r="B45" s="211" t="s">
        <v>42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3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220"/>
      <c r="U46" s="3"/>
      <c r="V46" s="3"/>
      <c r="W46" s="3"/>
      <c r="X46" s="3"/>
      <c r="Y46" s="3"/>
      <c r="Z46" s="3"/>
      <c r="AA46" s="3"/>
      <c r="AB46" s="3"/>
    </row>
    <row r="47" spans="2:35" ht="13.9" x14ac:dyDescent="0.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9" x14ac:dyDescent="0.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4">
      <c r="E50" s="218"/>
      <c r="F50" s="218"/>
      <c r="G50" s="218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79" priority="55" stopIfTrue="1" operator="between">
      <formula>1</formula>
      <formula>300</formula>
    </cfRule>
    <cfRule type="cellIs" dxfId="78" priority="56" stopIfTrue="1" operator="lessThanOrEqual">
      <formula>0</formula>
    </cfRule>
  </conditionalFormatting>
  <conditionalFormatting sqref="K29">
    <cfRule type="cellIs" dxfId="77" priority="53" stopIfTrue="1" operator="between">
      <formula>1</formula>
      <formula>300</formula>
    </cfRule>
    <cfRule type="cellIs" dxfId="76" priority="54" stopIfTrue="1" operator="lessThanOrEqual">
      <formula>0</formula>
    </cfRule>
  </conditionalFormatting>
  <conditionalFormatting sqref="K31">
    <cfRule type="cellIs" dxfId="75" priority="51" stopIfTrue="1" operator="between">
      <formula>1</formula>
      <formula>300</formula>
    </cfRule>
    <cfRule type="cellIs" dxfId="74" priority="52" stopIfTrue="1" operator="lessThanOrEqual">
      <formula>0</formula>
    </cfRule>
  </conditionalFormatting>
  <conditionalFormatting sqref="P15">
    <cfRule type="cellIs" dxfId="67" priority="33" stopIfTrue="1" operator="between">
      <formula>1</formula>
      <formula>300</formula>
    </cfRule>
    <cfRule type="cellIs" dxfId="66" priority="34" stopIfTrue="1" operator="lessThanOrEqual">
      <formula>0</formula>
    </cfRule>
  </conditionalFormatting>
  <conditionalFormatting sqref="K17:P17">
    <cfRule type="cellIs" dxfId="65" priority="39" stopIfTrue="1" operator="between">
      <formula>1</formula>
      <formula>300</formula>
    </cfRule>
    <cfRule type="cellIs" dxfId="64" priority="40" stopIfTrue="1" operator="lessThanOrEqual">
      <formula>0</formula>
    </cfRule>
  </conditionalFormatting>
  <conditionalFormatting sqref="K19:P19">
    <cfRule type="cellIs" dxfId="63" priority="25" stopIfTrue="1" operator="between">
      <formula>1</formula>
      <formula>300</formula>
    </cfRule>
    <cfRule type="cellIs" dxfId="62" priority="26" stopIfTrue="1" operator="lessThanOrEqual">
      <formula>0</formula>
    </cfRule>
  </conditionalFormatting>
  <conditionalFormatting sqref="K21:P21">
    <cfRule type="cellIs" dxfId="61" priority="27" stopIfTrue="1" operator="between">
      <formula>1</formula>
      <formula>300</formula>
    </cfRule>
    <cfRule type="cellIs" dxfId="60" priority="28" stopIfTrue="1" operator="lessThanOrEqual">
      <formula>0</formula>
    </cfRule>
  </conditionalFormatting>
  <conditionalFormatting sqref="K23:P23">
    <cfRule type="cellIs" dxfId="59" priority="29" stopIfTrue="1" operator="between">
      <formula>1</formula>
      <formula>300</formula>
    </cfRule>
    <cfRule type="cellIs" dxfId="58" priority="30" stopIfTrue="1" operator="lessThanOrEqual">
      <formula>0</formula>
    </cfRule>
  </conditionalFormatting>
  <conditionalFormatting sqref="K25:P25">
    <cfRule type="cellIs" dxfId="57" priority="41" stopIfTrue="1" operator="between">
      <formula>1</formula>
      <formula>300</formula>
    </cfRule>
    <cfRule type="cellIs" dxfId="56" priority="42" stopIfTrue="1" operator="lessThanOrEqual">
      <formula>0</formula>
    </cfRule>
  </conditionalFormatting>
  <conditionalFormatting sqref="L27:N27">
    <cfRule type="cellIs" dxfId="55" priority="79" stopIfTrue="1" operator="between">
      <formula>1</formula>
      <formula>300</formula>
    </cfRule>
    <cfRule type="cellIs" dxfId="54" priority="80" stopIfTrue="1" operator="lessThanOrEqual">
      <formula>0</formula>
    </cfRule>
  </conditionalFormatting>
  <conditionalFormatting sqref="L29:N29">
    <cfRule type="cellIs" dxfId="53" priority="77" stopIfTrue="1" operator="between">
      <formula>1</formula>
      <formula>300</formula>
    </cfRule>
    <cfRule type="cellIs" dxfId="52" priority="78" stopIfTrue="1" operator="lessThanOrEqual">
      <formula>0</formula>
    </cfRule>
  </conditionalFormatting>
  <conditionalFormatting sqref="L31:N31">
    <cfRule type="cellIs" dxfId="51" priority="75" stopIfTrue="1" operator="between">
      <formula>1</formula>
      <formula>300</formula>
    </cfRule>
    <cfRule type="cellIs" dxfId="50" priority="76" stopIfTrue="1" operator="lessThanOrEqual">
      <formula>0</formula>
    </cfRule>
  </conditionalFormatting>
  <conditionalFormatting sqref="I9">
    <cfRule type="timePeriod" dxfId="19" priority="16" timePeriod="lastMonth">
      <formula>AND(MONTH(I9)=MONTH(EDATE(TODAY(),0-1)),YEAR(I9)=YEAR(EDATE(TODAY(),0-1)))</formula>
    </cfRule>
  </conditionalFormatting>
  <conditionalFormatting sqref="K9:P9">
    <cfRule type="cellIs" dxfId="18" priority="17" stopIfTrue="1" operator="between">
      <formula>1</formula>
      <formula>300</formula>
    </cfRule>
    <cfRule type="cellIs" dxfId="17" priority="18" stopIfTrue="1" operator="lessThanOrEqual">
      <formula>0</formula>
    </cfRule>
    <cfRule type="cellIs" dxfId="16" priority="19" stopIfTrue="1" operator="between">
      <formula>1</formula>
      <formula>300</formula>
    </cfRule>
    <cfRule type="cellIs" dxfId="15" priority="20" stopIfTrue="1" operator="lessThanOrEqual">
      <formula>0</formula>
    </cfRule>
  </conditionalFormatting>
  <conditionalFormatting sqref="I11">
    <cfRule type="timePeriod" dxfId="14" priority="11" timePeriod="lastMonth">
      <formula>AND(MONTH(I11)=MONTH(EDATE(TODAY(),0-1)),YEAR(I11)=YEAR(EDATE(TODAY(),0-1)))</formula>
    </cfRule>
  </conditionalFormatting>
  <conditionalFormatting sqref="K11:P11">
    <cfRule type="cellIs" dxfId="13" priority="12" stopIfTrue="1" operator="between">
      <formula>1</formula>
      <formula>300</formula>
    </cfRule>
    <cfRule type="cellIs" dxfId="12" priority="13" stopIfTrue="1" operator="lessThanOrEqual">
      <formula>0</formula>
    </cfRule>
    <cfRule type="cellIs" dxfId="10" priority="14" stopIfTrue="1" operator="between">
      <formula>1</formula>
      <formula>300</formula>
    </cfRule>
    <cfRule type="cellIs" dxfId="11" priority="15" stopIfTrue="1" operator="lessThanOrEqual">
      <formula>0</formula>
    </cfRule>
  </conditionalFormatting>
  <conditionalFormatting sqref="I13">
    <cfRule type="timePeriod" dxfId="9" priority="6" timePeriod="lastMonth">
      <formula>AND(MONTH(I13)=MONTH(EDATE(TODAY(),0-1)),YEAR(I13)=YEAR(EDATE(TODAY(),0-1)))</formula>
    </cfRule>
  </conditionalFormatting>
  <conditionalFormatting sqref="K13:P13">
    <cfRule type="cellIs" dxfId="5" priority="7" stopIfTrue="1" operator="between">
      <formula>1</formula>
      <formula>300</formula>
    </cfRule>
    <cfRule type="cellIs" dxfId="8" priority="8" stopIfTrue="1" operator="lessThanOrEqual">
      <formula>0</formula>
    </cfRule>
    <cfRule type="cellIs" dxfId="7" priority="9" stopIfTrue="1" operator="between">
      <formula>1</formula>
      <formula>300</formula>
    </cfRule>
    <cfRule type="cellIs" dxfId="6" priority="10" stopIfTrue="1" operator="lessThanOrEqual">
      <formula>0</formula>
    </cfRule>
  </conditionalFormatting>
  <conditionalFormatting sqref="I15">
    <cfRule type="timePeriod" dxfId="4" priority="1" timePeriod="lastMonth">
      <formula>AND(MONTH(I15)=MONTH(EDATE(TODAY(),0-1)),YEAR(I15)=YEAR(EDATE(TODAY(),0-1)))</formula>
    </cfRule>
  </conditionalFormatting>
  <conditionalFormatting sqref="K15:O15">
    <cfRule type="cellIs" dxfId="1" priority="2" stopIfTrue="1" operator="between">
      <formula>1</formula>
      <formula>300</formula>
    </cfRule>
    <cfRule type="cellIs" dxfId="2" priority="3" stopIfTrue="1" operator="lessThanOrEqual">
      <formula>0</formula>
    </cfRule>
    <cfRule type="cellIs" dxfId="3" priority="4" stopIfTrue="1" operator="between">
      <formula>1</formula>
      <formula>300</formula>
    </cfRule>
    <cfRule type="cellIs" dxfId="0" priority="5" stopIfTrue="1" operator="lessThanOrEqual">
      <formula>0</formula>
    </cfRule>
  </conditionalFormatting>
  <dataValidations count="9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29 C27 C25 C17 C19 C21 C23" xr:uid="{C48F630E-8040-4E32-BCD0-78DA9FEB131F}">
      <formula1>"40,45,49,55,59,64,71,76,81,+81,87,+87,49,55,61,67,73,81,89,96,102,+102,109,+109"</formula1>
    </dataValidation>
    <dataValidation type="list" allowBlank="1" showInputMessage="1" showErrorMessage="1" sqref="E31 F12 E29 E27 E17 E19 E21 E23 E25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29 F27 F25 F17 F19 F21 F23" xr:uid="{1A072353-AAB7-E847-930A-D8464684175A}">
      <formula1>"11-12,13-14,15-16,17-18,19-23,24-34,+35"</formula1>
    </dataValidation>
    <dataValidation type="list" allowBlank="1" showInputMessage="1" showErrorMessage="1" errorTitle="Feil_i_kategori" error="Feil verdi i kategori" sqref="E9 E11 E13 E15" xr:uid="{AFA21B9D-2C7E-4C6E-B10B-651910D787C6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C9 C11 C13 C15" xr:uid="{21F537A3-4C9B-4A80-AEC1-C44F50F5A9B1}">
      <formula1>"40,45,49,55,59,64,71,76,81,+81,87,+87,49,55,61,67,73,81,89,96,102,+102,109,+109"</formula1>
    </dataValidation>
    <dataValidation type="list" allowBlank="1" showErrorMessage="1" sqref="F9 F11 F13 F15" xr:uid="{6A51BC25-34CF-436D-AB3C-76DAF520DBE1}">
      <formula1>"11-12,13-14,15-16,17-18,19-23,24-34,=35"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98DF-5E27-AF49-933E-A83452E23C1F}">
  <sheetPr>
    <pageSetUpPr autoPageBreaks="0" fitToPage="1"/>
  </sheetPr>
  <dimension ref="A1:AJ50"/>
  <sheetViews>
    <sheetView showGridLines="0" showRowColHeaders="0" showZeros="0" showOutlineSymbols="0" topLeftCell="A9" zoomScaleNormal="100" zoomScaleSheetLayoutView="75" zoomScalePageLayoutView="120" workbookViewId="0">
      <selection activeCell="B9" sqref="B9"/>
    </sheetView>
  </sheetViews>
  <sheetFormatPr baseColWidth="10" defaultColWidth="9.2109375" defaultRowHeight="13.15" x14ac:dyDescent="0.4"/>
  <cols>
    <col min="1" max="1" width="4.42578125" style="3" customWidth="1"/>
    <col min="2" max="2" width="10.2109375" style="3" bestFit="1" customWidth="1"/>
    <col min="3" max="3" width="6.42578125" style="1" customWidth="1"/>
    <col min="4" max="4" width="8.5703125" style="1" customWidth="1"/>
    <col min="5" max="5" width="6.42578125" style="16" customWidth="1"/>
    <col min="6" max="6" width="6.78515625" style="16" customWidth="1"/>
    <col min="7" max="7" width="10.5703125" style="1" customWidth="1"/>
    <col min="8" max="8" width="3.78515625" style="1" customWidth="1"/>
    <col min="9" max="9" width="27.78515625" style="4" customWidth="1"/>
    <col min="10" max="10" width="21" style="4" customWidth="1"/>
    <col min="11" max="11" width="6.78515625" style="1" customWidth="1"/>
    <col min="12" max="12" width="6.78515625" style="18" customWidth="1"/>
    <col min="13" max="13" width="6.78515625" style="1" customWidth="1"/>
    <col min="14" max="14" width="8.78515625" style="1" customWidth="1"/>
    <col min="15" max="19" width="6.78515625" style="1" customWidth="1"/>
    <col min="20" max="23" width="8" style="17" customWidth="1"/>
    <col min="24" max="24" width="9" style="17" customWidth="1"/>
    <col min="25" max="26" width="8" style="17" customWidth="1"/>
    <col min="27" max="27" width="4.42578125" style="17" customWidth="1"/>
    <col min="28" max="28" width="5.5703125" style="17" customWidth="1"/>
    <col min="29" max="29" width="9.5703125" style="3" hidden="1" customWidth="1"/>
    <col min="30" max="31" width="9.2109375" style="3" hidden="1" customWidth="1"/>
    <col min="32" max="32" width="7.78515625" style="3" hidden="1" customWidth="1"/>
    <col min="33" max="33" width="9.2109375" style="3" hidden="1" customWidth="1"/>
    <col min="34" max="35" width="9.2109375" style="2" hidden="1" customWidth="1"/>
    <col min="36" max="36" width="9.2109375" style="3" hidden="1" customWidth="1"/>
    <col min="37" max="37" width="9.2109375" style="3" customWidth="1"/>
    <col min="38" max="16384" width="9.2109375" style="3"/>
  </cols>
  <sheetData>
    <row r="1" spans="1:36" customFormat="1" ht="19.05" customHeight="1" x14ac:dyDescent="0.3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6">
      <c r="A2" s="15"/>
      <c r="B2" s="15"/>
      <c r="C2" s="15"/>
      <c r="D2" s="15"/>
      <c r="E2" s="15"/>
      <c r="F2" s="15"/>
      <c r="G2" s="209" t="s">
        <v>58</v>
      </c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15"/>
      <c r="T2" s="15"/>
      <c r="U2" s="83" t="s">
        <v>59</v>
      </c>
      <c r="V2" s="15"/>
      <c r="W2" s="15"/>
      <c r="X2" s="15"/>
      <c r="Y2" s="15"/>
    </row>
    <row r="3" spans="1:36" customFormat="1" ht="27.75" x14ac:dyDescent="1.05">
      <c r="A3" s="15"/>
      <c r="B3" s="15"/>
      <c r="C3" s="15"/>
      <c r="D3" s="15"/>
      <c r="E3" s="84"/>
      <c r="F3" s="15"/>
      <c r="G3" s="210" t="s">
        <v>21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 ht="12.4" x14ac:dyDescent="0.3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4" x14ac:dyDescent="0.45">
      <c r="C5" s="24" t="s">
        <v>16</v>
      </c>
      <c r="D5" s="202" t="s">
        <v>55</v>
      </c>
      <c r="E5" s="202"/>
      <c r="F5" s="202"/>
      <c r="G5" s="202"/>
      <c r="H5" s="202"/>
      <c r="I5" s="202"/>
      <c r="J5" s="24" t="s">
        <v>0</v>
      </c>
      <c r="K5" s="202"/>
      <c r="L5" s="202"/>
      <c r="M5" s="202"/>
      <c r="N5" s="202"/>
      <c r="O5" s="24" t="s">
        <v>1</v>
      </c>
      <c r="P5" s="201"/>
      <c r="Q5" s="201"/>
      <c r="R5" s="201"/>
      <c r="S5" s="201"/>
      <c r="T5" s="24" t="s">
        <v>2</v>
      </c>
      <c r="U5" s="171">
        <v>45443</v>
      </c>
      <c r="V5" s="171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4">
      <c r="AG6" s="38" t="s">
        <v>27</v>
      </c>
      <c r="AH6" s="38" t="s">
        <v>27</v>
      </c>
      <c r="AI6" s="38" t="s">
        <v>27</v>
      </c>
      <c r="AJ6" s="222" t="s">
        <v>57</v>
      </c>
    </row>
    <row r="7" spans="1:36" s="1" customFormat="1" x14ac:dyDescent="0.4">
      <c r="B7" s="199" t="s">
        <v>33</v>
      </c>
      <c r="C7" s="203" t="s">
        <v>52</v>
      </c>
      <c r="D7" s="203" t="s">
        <v>51</v>
      </c>
      <c r="E7" s="205" t="s">
        <v>53</v>
      </c>
      <c r="F7" s="207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2"/>
    </row>
    <row r="8" spans="1:36" s="1" customFormat="1" x14ac:dyDescent="0.4">
      <c r="B8" s="200"/>
      <c r="C8" s="204"/>
      <c r="D8" s="204"/>
      <c r="E8" s="206"/>
      <c r="F8" s="208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5">
      <c r="B9" s="150"/>
      <c r="C9" s="159"/>
      <c r="D9" s="160"/>
      <c r="E9" s="159"/>
      <c r="F9" s="161"/>
      <c r="G9" s="162"/>
      <c r="H9" s="163"/>
      <c r="I9" s="164"/>
      <c r="J9" s="165"/>
      <c r="K9" s="166"/>
      <c r="L9" s="167"/>
      <c r="M9" s="167"/>
      <c r="N9" s="166"/>
      <c r="O9" s="151"/>
      <c r="P9" s="151"/>
      <c r="Q9" s="152" t="str">
        <f>IF(MAX(K9:M9)&gt;0,IF(MAX(K9:M9)&lt;0,0,TRUNC(MAX(K9:M9)/1)*1),"")</f>
        <v/>
      </c>
      <c r="R9" s="153" t="str">
        <f>IF(MAX(N9:P9)&gt;0,IF(MAX(N9:P9)&lt;0,0,TRUNC(MAX(N9:P9)/1)*1),"")</f>
        <v/>
      </c>
      <c r="S9" s="153" t="str">
        <f>IF(Q9="","",IF(R9="","",IF(SUM(Q9:R9)=0,"",SUM(Q9:R9))))</f>
        <v/>
      </c>
      <c r="T9" s="154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55" t="str">
        <f>IF(AF9=1,T9*AI9,"")</f>
        <v/>
      </c>
      <c r="V9" s="156"/>
      <c r="W9" s="156"/>
      <c r="X9" s="156"/>
      <c r="Y9" s="154"/>
      <c r="Z9" s="157"/>
      <c r="AA9" s="157"/>
      <c r="AB9" s="158"/>
      <c r="AC9" s="68">
        <f>U5</f>
        <v>45443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 x14ac:dyDescent="0.4">
      <c r="B10" s="94"/>
      <c r="C10" s="95"/>
      <c r="D10" s="95"/>
      <c r="E10" s="95"/>
      <c r="F10" s="96"/>
      <c r="G10" s="97"/>
      <c r="H10" s="98"/>
      <c r="I10" s="99"/>
      <c r="J10" s="99"/>
      <c r="K10" s="172"/>
      <c r="L10" s="172"/>
      <c r="M10" s="172"/>
      <c r="N10" s="173"/>
      <c r="O10" s="173"/>
      <c r="P10" s="173"/>
      <c r="Q10" s="100"/>
      <c r="R10" s="95"/>
      <c r="S10" s="172" t="str">
        <f>IF(T9="","",T9*1.2)</f>
        <v/>
      </c>
      <c r="T10" s="172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IF(OR(S10="",V10="",W10="",X10=""),"",SUM(S10,V10,W10,X10))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35">
      <c r="B11" s="106"/>
      <c r="C11" s="159"/>
      <c r="D11" s="160"/>
      <c r="E11" s="159"/>
      <c r="F11" s="161"/>
      <c r="G11" s="162"/>
      <c r="H11" s="163"/>
      <c r="I11" s="164"/>
      <c r="J11" s="165"/>
      <c r="K11" s="166"/>
      <c r="L11" s="167"/>
      <c r="M11" s="167"/>
      <c r="N11" s="166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45443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 x14ac:dyDescent="0.4">
      <c r="B12" s="105"/>
      <c r="C12" s="95"/>
      <c r="D12" s="95"/>
      <c r="E12" s="95"/>
      <c r="F12" s="96"/>
      <c r="G12" s="97"/>
      <c r="H12" s="98"/>
      <c r="I12" s="99"/>
      <c r="J12" s="99"/>
      <c r="K12" s="172"/>
      <c r="L12" s="172"/>
      <c r="M12" s="172"/>
      <c r="N12" s="173"/>
      <c r="O12" s="173"/>
      <c r="P12" s="173"/>
      <c r="Q12" s="100"/>
      <c r="R12" s="95"/>
      <c r="S12" s="172" t="str">
        <f>IF(T11="","",T11*1.2)</f>
        <v/>
      </c>
      <c r="T12" s="172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IF(OR(S12="",V12="",W12="",X12=""),"",SUM(S12,V12,W12,X12))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35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45443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 x14ac:dyDescent="0.4">
      <c r="B14" s="105"/>
      <c r="C14" s="95"/>
      <c r="D14" s="95"/>
      <c r="E14" s="95"/>
      <c r="F14" s="96"/>
      <c r="G14" s="97"/>
      <c r="H14" s="98"/>
      <c r="I14" s="99"/>
      <c r="J14" s="99"/>
      <c r="K14" s="172"/>
      <c r="L14" s="172"/>
      <c r="M14" s="172"/>
      <c r="N14" s="173"/>
      <c r="O14" s="173"/>
      <c r="P14" s="173"/>
      <c r="Q14" s="100"/>
      <c r="R14" s="95"/>
      <c r="S14" s="172" t="str">
        <f>IF(T13="","",T13*1.2)</f>
        <v/>
      </c>
      <c r="T14" s="172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IF(OR(S14="",V14="",W14="",X14=""),"",SUM(S14,V14,W14,X14))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35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45443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 x14ac:dyDescent="0.4">
      <c r="B16" s="105"/>
      <c r="C16" s="95"/>
      <c r="D16" s="95"/>
      <c r="E16" s="95"/>
      <c r="F16" s="96"/>
      <c r="G16" s="97"/>
      <c r="H16" s="98"/>
      <c r="I16" s="99"/>
      <c r="J16" s="99"/>
      <c r="K16" s="172"/>
      <c r="L16" s="172"/>
      <c r="M16" s="172"/>
      <c r="N16" s="173"/>
      <c r="O16" s="173"/>
      <c r="P16" s="173"/>
      <c r="Q16" s="139"/>
      <c r="R16" s="140"/>
      <c r="S16" s="172" t="str">
        <f>IF(T15="","",T15*1.2)</f>
        <v/>
      </c>
      <c r="T16" s="172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IF(OR(S16="",V16="",W16="",X16=""),"",SUM(S16,V16,W16,X16))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4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45443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 x14ac:dyDescent="0.4">
      <c r="B18" s="105"/>
      <c r="C18" s="95"/>
      <c r="D18" s="95"/>
      <c r="E18" s="95"/>
      <c r="F18" s="96"/>
      <c r="G18" s="97"/>
      <c r="H18" s="98"/>
      <c r="I18" s="99"/>
      <c r="J18" s="99"/>
      <c r="K18" s="172"/>
      <c r="L18" s="172"/>
      <c r="M18" s="172"/>
      <c r="N18" s="173"/>
      <c r="O18" s="173"/>
      <c r="P18" s="173"/>
      <c r="Q18" s="100"/>
      <c r="R18" s="95"/>
      <c r="S18" s="172" t="str">
        <f>IF(T17="","",T17*1.2)</f>
        <v/>
      </c>
      <c r="T18" s="172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IF(OR(S18="",V18="",W18="",X18=""),"",SUM(S18,V18,W18,X18))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4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45443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 x14ac:dyDescent="0.4">
      <c r="B20" s="105"/>
      <c r="C20" s="95"/>
      <c r="D20" s="95"/>
      <c r="E20" s="95"/>
      <c r="F20" s="96"/>
      <c r="G20" s="97"/>
      <c r="H20" s="98"/>
      <c r="I20" s="99"/>
      <c r="J20" s="99"/>
      <c r="K20" s="172"/>
      <c r="L20" s="172"/>
      <c r="M20" s="172"/>
      <c r="N20" s="173"/>
      <c r="O20" s="173"/>
      <c r="P20" s="173"/>
      <c r="Q20" s="100"/>
      <c r="R20" s="95"/>
      <c r="S20" s="172" t="str">
        <f>IF(T19="","",T19*1.2)</f>
        <v/>
      </c>
      <c r="T20" s="172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IF(OR(S20="",V20="",W20="",X20=""),"",SUM(S20,V20,W20,X20))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3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45443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 x14ac:dyDescent="0.4">
      <c r="B22" s="105"/>
      <c r="C22" s="95"/>
      <c r="D22" s="95"/>
      <c r="E22" s="95"/>
      <c r="F22" s="96"/>
      <c r="G22" s="97"/>
      <c r="H22" s="98"/>
      <c r="I22" s="99"/>
      <c r="J22" s="99"/>
      <c r="K22" s="172"/>
      <c r="L22" s="172"/>
      <c r="M22" s="172"/>
      <c r="N22" s="173"/>
      <c r="O22" s="173"/>
      <c r="P22" s="173"/>
      <c r="Q22" s="100"/>
      <c r="R22" s="95"/>
      <c r="S22" s="172" t="str">
        <f>IF(T21="","",T21*1.2)</f>
        <v/>
      </c>
      <c r="T22" s="172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IF(OR(S22="",V22="",W22="",X22=""),"",SUM(S22,V22,W22,X22))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3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45443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4">
      <c r="B24" s="105"/>
      <c r="C24" s="95"/>
      <c r="D24" s="95"/>
      <c r="E24" s="95"/>
      <c r="F24" s="96"/>
      <c r="G24" s="97"/>
      <c r="H24" s="98"/>
      <c r="I24" s="99"/>
      <c r="J24" s="99"/>
      <c r="K24" s="172"/>
      <c r="L24" s="172"/>
      <c r="M24" s="172"/>
      <c r="N24" s="173"/>
      <c r="O24" s="173"/>
      <c r="P24" s="173"/>
      <c r="Q24" s="100"/>
      <c r="R24" s="95"/>
      <c r="S24" s="172" t="str">
        <f>IF(T23="","",T23*1.2)</f>
        <v/>
      </c>
      <c r="T24" s="172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IF(OR(S24="",V24="",W24="",X24=""),"",SUM(S24,V24,W24,X24))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3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45443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4">
      <c r="B26" s="105"/>
      <c r="C26" s="95"/>
      <c r="D26" s="95"/>
      <c r="E26" s="95"/>
      <c r="F26" s="96"/>
      <c r="G26" s="97"/>
      <c r="H26" s="98"/>
      <c r="I26" s="99"/>
      <c r="J26" s="99"/>
      <c r="K26" s="172"/>
      <c r="L26" s="172"/>
      <c r="M26" s="172"/>
      <c r="N26" s="173"/>
      <c r="O26" s="173"/>
      <c r="P26" s="173"/>
      <c r="Q26" s="100"/>
      <c r="R26" s="95"/>
      <c r="S26" s="172" t="str">
        <f>IF(T25="","",T25*1.2)</f>
        <v/>
      </c>
      <c r="T26" s="172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IF(OR(S26="",V26="",W26="",X26=""),"",SUM(S26,V26,W26,X26))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3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45443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4">
      <c r="B28" s="105"/>
      <c r="C28" s="141"/>
      <c r="D28" s="95"/>
      <c r="E28" s="96"/>
      <c r="F28" s="96"/>
      <c r="G28" s="142"/>
      <c r="H28" s="97"/>
      <c r="I28" s="99"/>
      <c r="J28" s="99"/>
      <c r="K28" s="173"/>
      <c r="L28" s="173"/>
      <c r="M28" s="173"/>
      <c r="N28" s="173"/>
      <c r="O28" s="173"/>
      <c r="P28" s="173"/>
      <c r="Q28" s="100"/>
      <c r="R28" s="95"/>
      <c r="S28" s="172" t="str">
        <f>IF(T27="","",T27*1.2)</f>
        <v/>
      </c>
      <c r="T28" s="172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IF(OR(S28="",V28="",W28="",X28=""),"",SUM(S28,V28,W28,X28))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3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45443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4">
      <c r="B30" s="105"/>
      <c r="C30" s="143"/>
      <c r="D30" s="144"/>
      <c r="E30" s="145"/>
      <c r="F30" s="146"/>
      <c r="G30" s="147"/>
      <c r="H30" s="148"/>
      <c r="I30" s="149"/>
      <c r="J30" s="149"/>
      <c r="K30" s="173"/>
      <c r="L30" s="173"/>
      <c r="M30" s="173"/>
      <c r="N30" s="173"/>
      <c r="O30" s="173"/>
      <c r="P30" s="173"/>
      <c r="Q30" s="100"/>
      <c r="R30" s="95"/>
      <c r="S30" s="172" t="str">
        <f>IF(T29="","",T29*1.2)</f>
        <v/>
      </c>
      <c r="T30" s="172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IF(OR(S30="",V30="",W30="",X30=""),"",SUM(S30,V30,W30,X30))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3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45443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4">
      <c r="B32" s="105"/>
      <c r="C32" s="143"/>
      <c r="D32" s="144"/>
      <c r="E32" s="145"/>
      <c r="F32" s="146"/>
      <c r="G32" s="147"/>
      <c r="H32" s="148"/>
      <c r="I32" s="149"/>
      <c r="J32" s="149"/>
      <c r="K32" s="173"/>
      <c r="L32" s="173"/>
      <c r="M32" s="173"/>
      <c r="N32" s="173"/>
      <c r="O32" s="173"/>
      <c r="P32" s="173"/>
      <c r="Q32" s="100"/>
      <c r="R32" s="95"/>
      <c r="S32" s="172" t="str">
        <f>IF(T31="","",T31*1.2)</f>
        <v/>
      </c>
      <c r="T32" s="172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IF(OR(S32="",V32="",W32="",X32=""),"",SUM(S32,V32,W32,X32))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.05" customHeight="1" x14ac:dyDescent="0.4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4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4">
      <c r="B35" s="176" t="s">
        <v>34</v>
      </c>
      <c r="C35" s="177"/>
      <c r="D35" s="77" t="s">
        <v>33</v>
      </c>
      <c r="E35" s="176" t="s">
        <v>4</v>
      </c>
      <c r="F35" s="182"/>
      <c r="G35" s="182"/>
      <c r="H35" s="177"/>
      <c r="I35" s="50" t="s">
        <v>43</v>
      </c>
      <c r="J35" s="21"/>
      <c r="K35" s="176" t="s">
        <v>34</v>
      </c>
      <c r="L35" s="182"/>
      <c r="M35" s="177"/>
      <c r="N35" s="54" t="s">
        <v>33</v>
      </c>
      <c r="O35" s="191" t="s">
        <v>4</v>
      </c>
      <c r="P35" s="192"/>
      <c r="Q35" s="192"/>
      <c r="R35" s="193"/>
      <c r="S35" s="191" t="s">
        <v>43</v>
      </c>
      <c r="T35" s="193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4">
      <c r="B36" s="178" t="s">
        <v>41</v>
      </c>
      <c r="C36" s="179"/>
      <c r="D36" s="78"/>
      <c r="E36" s="183"/>
      <c r="F36" s="184"/>
      <c r="G36" s="184"/>
      <c r="H36" s="179"/>
      <c r="I36" s="49"/>
      <c r="J36" s="4"/>
      <c r="K36" s="178" t="s">
        <v>36</v>
      </c>
      <c r="L36" s="184"/>
      <c r="M36" s="179"/>
      <c r="N36" s="51"/>
      <c r="O36" s="194"/>
      <c r="P36" s="195"/>
      <c r="Q36" s="195"/>
      <c r="R36" s="196"/>
      <c r="S36" s="194"/>
      <c r="T36" s="223"/>
      <c r="AF36" s="1"/>
      <c r="AH36" s="35"/>
      <c r="AI36" s="35"/>
    </row>
    <row r="37" spans="2:35" s="5" customFormat="1" ht="21" customHeight="1" x14ac:dyDescent="0.4">
      <c r="B37" s="180" t="s">
        <v>37</v>
      </c>
      <c r="C37" s="181"/>
      <c r="D37" s="79"/>
      <c r="E37" s="185"/>
      <c r="F37" s="186"/>
      <c r="G37" s="186"/>
      <c r="H37" s="181"/>
      <c r="I37" s="47"/>
      <c r="J37" s="4"/>
      <c r="K37" s="180" t="s">
        <v>39</v>
      </c>
      <c r="L37" s="186"/>
      <c r="M37" s="181"/>
      <c r="N37" s="52"/>
      <c r="O37" s="174"/>
      <c r="P37" s="197"/>
      <c r="Q37" s="197"/>
      <c r="R37" s="198"/>
      <c r="S37" s="174"/>
      <c r="T37" s="175"/>
      <c r="AH37" s="35"/>
      <c r="AI37" s="35"/>
    </row>
    <row r="38" spans="2:35" s="5" customFormat="1" ht="19.05" customHeight="1" x14ac:dyDescent="0.4">
      <c r="B38" s="180" t="s">
        <v>37</v>
      </c>
      <c r="C38" s="181"/>
      <c r="D38" s="79"/>
      <c r="E38" s="185"/>
      <c r="F38" s="186"/>
      <c r="G38" s="186"/>
      <c r="H38" s="181"/>
      <c r="I38" s="47"/>
      <c r="J38" s="4"/>
      <c r="K38" s="180" t="s">
        <v>38</v>
      </c>
      <c r="L38" s="186"/>
      <c r="M38" s="181"/>
      <c r="N38" s="52"/>
      <c r="O38" s="174"/>
      <c r="P38" s="197"/>
      <c r="Q38" s="197"/>
      <c r="R38" s="198"/>
      <c r="S38" s="174"/>
      <c r="T38" s="175"/>
      <c r="V38" s="5" t="s">
        <v>54</v>
      </c>
      <c r="AH38" s="35"/>
      <c r="AI38" s="35"/>
    </row>
    <row r="39" spans="2:35" s="5" customFormat="1" ht="21" customHeight="1" x14ac:dyDescent="0.4">
      <c r="B39" s="180" t="s">
        <v>37</v>
      </c>
      <c r="C39" s="181"/>
      <c r="D39" s="79"/>
      <c r="E39" s="185"/>
      <c r="F39" s="186"/>
      <c r="G39" s="186"/>
      <c r="H39" s="181"/>
      <c r="I39" s="47"/>
      <c r="J39" s="4"/>
      <c r="K39" s="180" t="s">
        <v>35</v>
      </c>
      <c r="L39" s="186"/>
      <c r="M39" s="181"/>
      <c r="N39" s="52"/>
      <c r="O39" s="174"/>
      <c r="P39" s="197"/>
      <c r="Q39" s="197"/>
      <c r="R39" s="198"/>
      <c r="S39" s="174"/>
      <c r="T39" s="175"/>
      <c r="AD39" s="5" t="s">
        <v>13</v>
      </c>
      <c r="AH39" s="35"/>
      <c r="AI39" s="35"/>
    </row>
    <row r="40" spans="2:35" s="5" customFormat="1" ht="20" customHeight="1" x14ac:dyDescent="0.4">
      <c r="B40" s="180" t="s">
        <v>37</v>
      </c>
      <c r="C40" s="181"/>
      <c r="D40" s="79"/>
      <c r="E40" s="185"/>
      <c r="F40" s="186"/>
      <c r="G40" s="186"/>
      <c r="H40" s="181"/>
      <c r="I40" s="47"/>
      <c r="J40" s="4"/>
      <c r="K40" s="180" t="s">
        <v>35</v>
      </c>
      <c r="L40" s="186"/>
      <c r="M40" s="181"/>
      <c r="N40" s="52"/>
      <c r="O40" s="174"/>
      <c r="P40" s="197"/>
      <c r="Q40" s="197"/>
      <c r="R40" s="198"/>
      <c r="S40" s="174"/>
      <c r="T40" s="175"/>
      <c r="AH40" s="35"/>
      <c r="AI40" s="35"/>
    </row>
    <row r="41" spans="2:35" ht="19.05" customHeight="1" x14ac:dyDescent="0.4">
      <c r="B41" s="180" t="s">
        <v>37</v>
      </c>
      <c r="C41" s="181"/>
      <c r="D41" s="79"/>
      <c r="E41" s="185"/>
      <c r="F41" s="186"/>
      <c r="G41" s="186"/>
      <c r="H41" s="181"/>
      <c r="I41" s="47"/>
      <c r="J41" s="3"/>
      <c r="K41" s="180" t="s">
        <v>35</v>
      </c>
      <c r="L41" s="186"/>
      <c r="M41" s="181"/>
      <c r="N41" s="52"/>
      <c r="O41" s="174"/>
      <c r="P41" s="197"/>
      <c r="Q41" s="197"/>
      <c r="R41" s="198"/>
      <c r="S41" s="174"/>
      <c r="T41" s="175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4">
      <c r="B42" s="180" t="s">
        <v>40</v>
      </c>
      <c r="C42" s="181"/>
      <c r="D42" s="79"/>
      <c r="E42" s="185"/>
      <c r="F42" s="186"/>
      <c r="G42" s="186"/>
      <c r="H42" s="181"/>
      <c r="I42" s="47"/>
      <c r="J42" s="3"/>
      <c r="K42" s="180" t="s">
        <v>56</v>
      </c>
      <c r="L42" s="186"/>
      <c r="M42" s="181"/>
      <c r="N42" s="52"/>
      <c r="O42" s="174"/>
      <c r="P42" s="197"/>
      <c r="Q42" s="197"/>
      <c r="R42" s="198"/>
      <c r="S42" s="174"/>
      <c r="T42" s="175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4">
      <c r="B43" s="188"/>
      <c r="C43" s="190"/>
      <c r="D43" s="80"/>
      <c r="E43" s="219"/>
      <c r="F43" s="189"/>
      <c r="G43" s="189"/>
      <c r="H43" s="190"/>
      <c r="I43" s="48"/>
      <c r="J43" s="3"/>
      <c r="K43" s="188"/>
      <c r="L43" s="189"/>
      <c r="M43" s="190"/>
      <c r="N43" s="53"/>
      <c r="O43" s="214"/>
      <c r="P43" s="215"/>
      <c r="Q43" s="215"/>
      <c r="R43" s="216"/>
      <c r="S43" s="214"/>
      <c r="T43" s="217"/>
      <c r="U43" s="3"/>
      <c r="V43" s="3"/>
      <c r="W43" s="3"/>
      <c r="X43" s="3"/>
      <c r="Y43" s="3"/>
      <c r="Z43" s="3"/>
      <c r="AA43" s="3"/>
      <c r="AB43" s="3"/>
    </row>
    <row r="44" spans="2:35" ht="19.05" customHeight="1" x14ac:dyDescent="0.4">
      <c r="B44" s="221"/>
      <c r="C44" s="221"/>
      <c r="D44" s="187"/>
      <c r="E44" s="187"/>
      <c r="F44" s="56"/>
      <c r="G44" s="187"/>
      <c r="H44" s="187"/>
      <c r="I44" s="187"/>
      <c r="J44" s="3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4">
      <c r="B45" s="211" t="s">
        <v>42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3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4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220"/>
      <c r="U46" s="3"/>
      <c r="V46" s="3"/>
      <c r="W46" s="3"/>
      <c r="X46" s="3"/>
      <c r="Y46" s="3"/>
      <c r="Z46" s="3"/>
      <c r="AA46" s="3"/>
      <c r="AB46" s="3"/>
    </row>
    <row r="47" spans="2:35" ht="13.9" x14ac:dyDescent="0.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9" x14ac:dyDescent="0.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4">
      <c r="E50" s="218"/>
      <c r="F50" s="218"/>
      <c r="G50" s="218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27">
    <cfRule type="cellIs" dxfId="49" priority="23" stopIfTrue="1" operator="between">
      <formula>1</formula>
      <formula>300</formula>
    </cfRule>
    <cfRule type="cellIs" dxfId="48" priority="24" stopIfTrue="1" operator="lessThanOrEqual">
      <formula>0</formula>
    </cfRule>
  </conditionalFormatting>
  <conditionalFormatting sqref="K29">
    <cfRule type="cellIs" dxfId="47" priority="21" stopIfTrue="1" operator="between">
      <formula>1</formula>
      <formula>300</formula>
    </cfRule>
    <cfRule type="cellIs" dxfId="46" priority="22" stopIfTrue="1" operator="lessThanOrEqual">
      <formula>0</formula>
    </cfRule>
  </conditionalFormatting>
  <conditionalFormatting sqref="K31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9:P9">
    <cfRule type="cellIs" dxfId="43" priority="3" stopIfTrue="1" operator="between">
      <formula>1</formula>
      <formula>300</formula>
    </cfRule>
    <cfRule type="cellIs" dxfId="42" priority="4" stopIfTrue="1" operator="lessThanOrEqual">
      <formula>0</formula>
    </cfRule>
  </conditionalFormatting>
  <conditionalFormatting sqref="K11:P11">
    <cfRule type="cellIs" dxfId="41" priority="1" stopIfTrue="1" operator="between">
      <formula>1</formula>
      <formula>300</formula>
    </cfRule>
    <cfRule type="cellIs" dxfId="40" priority="2" stopIfTrue="1" operator="lessThanOrEqual">
      <formula>0</formula>
    </cfRule>
  </conditionalFormatting>
  <conditionalFormatting sqref="K13:P13">
    <cfRule type="cellIs" dxfId="39" priority="11" stopIfTrue="1" operator="between">
      <formula>1</formula>
      <formula>300</formula>
    </cfRule>
    <cfRule type="cellIs" dxfId="38" priority="12" stopIfTrue="1" operator="lessThanOrEqual">
      <formula>0</formula>
    </cfRule>
  </conditionalFormatting>
  <conditionalFormatting sqref="K15:P15">
    <cfRule type="cellIs" dxfId="37" priority="13" stopIfTrue="1" operator="between">
      <formula>1</formula>
      <formula>300</formula>
    </cfRule>
    <cfRule type="cellIs" dxfId="36" priority="14" stopIfTrue="1" operator="lessThanOrEqual">
      <formula>0</formula>
    </cfRule>
  </conditionalFormatting>
  <conditionalFormatting sqref="K17:P17">
    <cfRule type="cellIs" dxfId="35" priority="15" stopIfTrue="1" operator="between">
      <formula>1</formula>
      <formula>300</formula>
    </cfRule>
    <cfRule type="cellIs" dxfId="34" priority="16" stopIfTrue="1" operator="lessThanOrEqual">
      <formula>0</formula>
    </cfRule>
  </conditionalFormatting>
  <conditionalFormatting sqref="K19:P19">
    <cfRule type="cellIs" dxfId="33" priority="5" stopIfTrue="1" operator="between">
      <formula>1</formula>
      <formula>300</formula>
    </cfRule>
    <cfRule type="cellIs" dxfId="32" priority="6" stopIfTrue="1" operator="lessThanOrEqual">
      <formula>0</formula>
    </cfRule>
  </conditionalFormatting>
  <conditionalFormatting sqref="K21:P21">
    <cfRule type="cellIs" dxfId="31" priority="7" stopIfTrue="1" operator="between">
      <formula>1</formula>
      <formula>300</formula>
    </cfRule>
    <cfRule type="cellIs" dxfId="30" priority="8" stopIfTrue="1" operator="lessThanOrEqual">
      <formula>0</formula>
    </cfRule>
  </conditionalFormatting>
  <conditionalFormatting sqref="K23:P23">
    <cfRule type="cellIs" dxfId="29" priority="9" stopIfTrue="1" operator="between">
      <formula>1</formula>
      <formula>300</formula>
    </cfRule>
    <cfRule type="cellIs" dxfId="28" priority="10" stopIfTrue="1" operator="lessThanOrEqual">
      <formula>0</formula>
    </cfRule>
  </conditionalFormatting>
  <conditionalFormatting sqref="K25:P25">
    <cfRule type="cellIs" dxfId="27" priority="17" stopIfTrue="1" operator="between">
      <formula>1</formula>
      <formula>300</formula>
    </cfRule>
    <cfRule type="cellIs" dxfId="26" priority="18" stopIfTrue="1" operator="lessThanOrEqual">
      <formula>0</formula>
    </cfRule>
  </conditionalFormatting>
  <conditionalFormatting sqref="L27:N27">
    <cfRule type="cellIs" dxfId="25" priority="29" stopIfTrue="1" operator="between">
      <formula>1</formula>
      <formula>300</formula>
    </cfRule>
    <cfRule type="cellIs" dxfId="24" priority="30" stopIfTrue="1" operator="lessThanOrEqual">
      <formula>0</formula>
    </cfRule>
  </conditionalFormatting>
  <conditionalFormatting sqref="L29:N29">
    <cfRule type="cellIs" dxfId="23" priority="27" stopIfTrue="1" operator="between">
      <formula>1</formula>
      <formula>300</formula>
    </cfRule>
    <cfRule type="cellIs" dxfId="22" priority="28" stopIfTrue="1" operator="lessThanOrEqual">
      <formula>0</formula>
    </cfRule>
  </conditionalFormatting>
  <conditionalFormatting sqref="L31:N31">
    <cfRule type="cellIs" dxfId="21" priority="25" stopIfTrue="1" operator="between">
      <formula>1</formula>
      <formula>300</formula>
    </cfRule>
    <cfRule type="cellIs" dxfId="20" priority="26" stopIfTrue="1" operator="lessThanOrEqual">
      <formula>0</formula>
    </cfRule>
  </conditionalFormatting>
  <dataValidations count="6">
    <dataValidation type="list" allowBlank="1" showInputMessage="1" showErrorMessage="1" sqref="F31 F9 F13 F15 F17 F19 F21 F23 F25 F27 F29 F11" xr:uid="{156D947E-975E-FA47-8E6F-66D018AC30BB}">
      <formula1>"11-12,13-14,15-16,17-18,19-23,24-34,+35"</formula1>
    </dataValidation>
    <dataValidation type="list" allowBlank="1" showInputMessage="1" showErrorMessage="1" prompt="Feil_i_kat. 5-kamp - Feil verdi i kategori 5-kamp" sqref="G12" xr:uid="{6504DBFF-A660-8B4D-905E-43AE03A41DB3}">
      <formula1>"11-12,13-14,15-16,17-18,19-23,24-34,+35,35+"</formula1>
    </dataValidation>
    <dataValidation type="list" allowBlank="1" showInputMessage="1" showErrorMessage="1" sqref="E9 F12 E13 E15 E17 E19 E21 E23 E25 E27 E29 E31 E11" xr:uid="{303A5C4B-8EFB-4B49-A63B-A189A0947DF8}">
      <formula1>"UM,JM,SM,UK,JK,SK,M35,M40,M45,M50,M55,M60,M65,M70,M75,M80,M85,M90,K35,K40,K45,K50,K55,K60,K65,K70,K75,K80,K85,K90"</formula1>
    </dataValidation>
    <dataValidation type="list" allowBlank="1" showInputMessage="1" showErrorMessage="1" sqref="C31 C9 C13 C15 C17 C19 C21 C23 C25 C27 C29 C11" xr:uid="{E0E58781-483F-E644-A02A-06F896CF2D75}">
      <formula1>"40,45,49,55,59,64,71,76,81,+81,87,+87,49,55,61,67,73,81,89,96,102,+102,109,+109"</formula1>
    </dataValidation>
    <dataValidation type="list" allowBlank="1" showInputMessage="1" showErrorMessage="1" sqref="D5:I5" xr:uid="{945EE64B-78D0-B348-BACC-776CB6168D73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0E7DD181-0822-2B4C-8D36-C79E8C18E79E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2109375" defaultRowHeight="12.4" x14ac:dyDescent="0.35"/>
  <cols>
    <col min="1" max="1" width="11.42578125" customWidth="1"/>
    <col min="2" max="2" width="11.5703125" style="23" customWidth="1"/>
    <col min="3" max="3" width="12.42578125" bestFit="1" customWidth="1"/>
  </cols>
  <sheetData>
    <row r="1" spans="1:3" ht="12.75" x14ac:dyDescent="0.35">
      <c r="A1" s="224" t="s">
        <v>24</v>
      </c>
      <c r="B1" s="224"/>
      <c r="C1" s="224"/>
    </row>
    <row r="2" spans="1:3" ht="12.75" x14ac:dyDescent="0.35">
      <c r="A2" s="28" t="s">
        <v>22</v>
      </c>
      <c r="B2" s="27" t="s">
        <v>25</v>
      </c>
      <c r="C2" t="s">
        <v>26</v>
      </c>
    </row>
    <row r="3" spans="1:3" ht="12.75" x14ac:dyDescent="0.35">
      <c r="A3" s="29">
        <v>30</v>
      </c>
      <c r="B3" s="27">
        <v>1</v>
      </c>
      <c r="C3" s="28">
        <v>1</v>
      </c>
    </row>
    <row r="4" spans="1:3" ht="12.75" x14ac:dyDescent="0.35">
      <c r="A4" s="29">
        <v>31</v>
      </c>
      <c r="B4" s="27">
        <v>1.016</v>
      </c>
      <c r="C4" s="27">
        <v>1.016</v>
      </c>
    </row>
    <row r="5" spans="1:3" ht="12.75" x14ac:dyDescent="0.35">
      <c r="A5" s="29">
        <v>32</v>
      </c>
      <c r="B5" s="27">
        <v>1.0309999999999999</v>
      </c>
      <c r="C5" s="27">
        <v>1.0169999999999999</v>
      </c>
    </row>
    <row r="6" spans="1:3" ht="12.75" x14ac:dyDescent="0.35">
      <c r="A6" s="29">
        <v>33</v>
      </c>
      <c r="B6" s="27">
        <v>1.046</v>
      </c>
      <c r="C6" s="27">
        <v>1.046</v>
      </c>
    </row>
    <row r="7" spans="1:3" ht="12.75" x14ac:dyDescent="0.35">
      <c r="A7" s="29">
        <v>34</v>
      </c>
      <c r="B7" s="27">
        <v>1.0589999999999999</v>
      </c>
      <c r="C7" s="27">
        <v>1.0589999999999999</v>
      </c>
    </row>
    <row r="8" spans="1:3" ht="12.75" x14ac:dyDescent="0.35">
      <c r="A8" s="29">
        <v>35</v>
      </c>
      <c r="B8" s="27">
        <v>1.0720000000000001</v>
      </c>
      <c r="C8" s="27">
        <v>1.0720000000000001</v>
      </c>
    </row>
    <row r="9" spans="1:3" ht="12.75" x14ac:dyDescent="0.35">
      <c r="A9" s="29">
        <v>36</v>
      </c>
      <c r="B9" s="27">
        <v>1.083</v>
      </c>
      <c r="C9" s="27">
        <v>1.0840000000000001</v>
      </c>
    </row>
    <row r="10" spans="1:3" ht="12.75" x14ac:dyDescent="0.35">
      <c r="A10" s="29">
        <v>37</v>
      </c>
      <c r="B10" s="27">
        <v>1.0960000000000001</v>
      </c>
      <c r="C10" s="27">
        <v>1.097</v>
      </c>
    </row>
    <row r="11" spans="1:3" ht="12.75" x14ac:dyDescent="0.35">
      <c r="A11" s="29">
        <v>38</v>
      </c>
      <c r="B11" s="27">
        <v>1.109</v>
      </c>
      <c r="C11" s="27">
        <v>1.1100000000000001</v>
      </c>
    </row>
    <row r="12" spans="1:3" ht="12.75" x14ac:dyDescent="0.35">
      <c r="A12" s="29">
        <v>39</v>
      </c>
      <c r="B12" s="27">
        <v>1.1220000000000001</v>
      </c>
      <c r="C12" s="27">
        <v>1.1240000000000001</v>
      </c>
    </row>
    <row r="13" spans="1:3" ht="12.75" x14ac:dyDescent="0.35">
      <c r="A13" s="29">
        <v>40</v>
      </c>
      <c r="B13" s="27">
        <v>1.135</v>
      </c>
      <c r="C13" s="27">
        <v>1.1379999999999999</v>
      </c>
    </row>
    <row r="14" spans="1:3" ht="12.75" x14ac:dyDescent="0.35">
      <c r="A14" s="29">
        <v>41</v>
      </c>
      <c r="B14" s="27">
        <v>1.149</v>
      </c>
      <c r="C14" s="27">
        <v>1.153</v>
      </c>
    </row>
    <row r="15" spans="1:3" ht="12.75" x14ac:dyDescent="0.35">
      <c r="A15" s="29">
        <v>42</v>
      </c>
      <c r="B15" s="27">
        <v>1.1619999999999999</v>
      </c>
      <c r="C15" s="27">
        <v>1.17</v>
      </c>
    </row>
    <row r="16" spans="1:3" ht="12.75" x14ac:dyDescent="0.35">
      <c r="A16" s="29">
        <v>43</v>
      </c>
      <c r="B16" s="27">
        <v>1.1759999999999999</v>
      </c>
      <c r="C16" s="27">
        <v>1.1870000000000001</v>
      </c>
    </row>
    <row r="17" spans="1:3" ht="12.75" x14ac:dyDescent="0.35">
      <c r="A17" s="29">
        <v>44</v>
      </c>
      <c r="B17" s="27">
        <v>1.1890000000000001</v>
      </c>
      <c r="C17" s="27">
        <v>1.2050000000000001</v>
      </c>
    </row>
    <row r="18" spans="1:3" ht="12.75" x14ac:dyDescent="0.35">
      <c r="A18" s="29">
        <v>45</v>
      </c>
      <c r="B18" s="27">
        <v>1.2030000000000001</v>
      </c>
      <c r="C18" s="27">
        <v>1.2230000000000001</v>
      </c>
    </row>
    <row r="19" spans="1:3" ht="12.75" x14ac:dyDescent="0.35">
      <c r="A19" s="29">
        <v>46</v>
      </c>
      <c r="B19" s="27">
        <v>1.218</v>
      </c>
      <c r="C19" s="27">
        <v>1.244</v>
      </c>
    </row>
    <row r="20" spans="1:3" ht="12.75" x14ac:dyDescent="0.35">
      <c r="A20" s="29">
        <v>47</v>
      </c>
      <c r="B20" s="27">
        <v>1.2330000000000001</v>
      </c>
      <c r="C20" s="27">
        <v>1.2649999999999999</v>
      </c>
    </row>
    <row r="21" spans="1:3" ht="12.75" x14ac:dyDescent="0.35">
      <c r="A21" s="29">
        <v>48</v>
      </c>
      <c r="B21" s="27">
        <v>1.248</v>
      </c>
      <c r="C21" s="27">
        <v>1.288</v>
      </c>
    </row>
    <row r="22" spans="1:3" ht="12.75" x14ac:dyDescent="0.35">
      <c r="A22" s="29">
        <v>49</v>
      </c>
      <c r="B22" s="27">
        <v>1.2629999999999999</v>
      </c>
      <c r="C22" s="27">
        <v>1.3129999999999999</v>
      </c>
    </row>
    <row r="23" spans="1:3" ht="12.75" x14ac:dyDescent="0.35">
      <c r="A23" s="29">
        <v>50</v>
      </c>
      <c r="B23" s="27">
        <v>1.2789999999999999</v>
      </c>
      <c r="C23" s="27">
        <v>1.34</v>
      </c>
    </row>
    <row r="24" spans="1:3" ht="12.75" x14ac:dyDescent="0.35">
      <c r="A24" s="29">
        <v>51</v>
      </c>
      <c r="B24" s="27">
        <v>1.2969999999999999</v>
      </c>
      <c r="C24" s="27">
        <v>1.369</v>
      </c>
    </row>
    <row r="25" spans="1:3" ht="12.75" x14ac:dyDescent="0.35">
      <c r="A25" s="29">
        <v>52</v>
      </c>
      <c r="B25" s="27">
        <v>1.3160000000000001</v>
      </c>
      <c r="C25" s="27">
        <v>1.401</v>
      </c>
    </row>
    <row r="26" spans="1:3" ht="12.75" x14ac:dyDescent="0.35">
      <c r="A26" s="29">
        <v>53</v>
      </c>
      <c r="B26" s="27">
        <v>1.3380000000000001</v>
      </c>
      <c r="C26" s="27">
        <v>1.4350000000000001</v>
      </c>
    </row>
    <row r="27" spans="1:3" ht="12.75" x14ac:dyDescent="0.35">
      <c r="A27" s="29">
        <v>54</v>
      </c>
      <c r="B27" s="27">
        <v>1.361</v>
      </c>
      <c r="C27" s="27">
        <v>1.47</v>
      </c>
    </row>
    <row r="28" spans="1:3" ht="12.75" x14ac:dyDescent="0.35">
      <c r="A28" s="29">
        <v>55</v>
      </c>
      <c r="B28" s="27">
        <v>1.385</v>
      </c>
      <c r="C28" s="27">
        <v>1.5069999999999999</v>
      </c>
    </row>
    <row r="29" spans="1:3" ht="13.5" x14ac:dyDescent="0.35">
      <c r="A29" s="29">
        <v>56</v>
      </c>
      <c r="B29" s="27">
        <v>1.411</v>
      </c>
      <c r="C29" s="31">
        <v>1.5449999999999999</v>
      </c>
    </row>
    <row r="30" spans="1:3" ht="13.5" x14ac:dyDescent="0.35">
      <c r="A30" s="29">
        <v>57</v>
      </c>
      <c r="B30" s="27">
        <v>1.4370000000000001</v>
      </c>
      <c r="C30" s="30">
        <v>1.585</v>
      </c>
    </row>
    <row r="31" spans="1:3" ht="13.5" x14ac:dyDescent="0.35">
      <c r="A31" s="29">
        <v>58</v>
      </c>
      <c r="B31" s="27">
        <v>1.462</v>
      </c>
      <c r="C31" s="31">
        <v>1.625</v>
      </c>
    </row>
    <row r="32" spans="1:3" ht="13.5" x14ac:dyDescent="0.35">
      <c r="A32" s="29">
        <v>59</v>
      </c>
      <c r="B32" s="27">
        <v>1.488</v>
      </c>
      <c r="C32" s="30">
        <v>1.665</v>
      </c>
    </row>
    <row r="33" spans="1:3" ht="13.5" x14ac:dyDescent="0.35">
      <c r="A33" s="29">
        <v>60</v>
      </c>
      <c r="B33" s="27">
        <v>1.514</v>
      </c>
      <c r="C33" s="31">
        <v>1.7050000000000001</v>
      </c>
    </row>
    <row r="34" spans="1:3" ht="13.5" x14ac:dyDescent="0.35">
      <c r="A34" s="29">
        <v>61</v>
      </c>
      <c r="B34" s="27">
        <v>1.5409999999999999</v>
      </c>
      <c r="C34" s="30">
        <v>1.744</v>
      </c>
    </row>
    <row r="35" spans="1:3" ht="13.5" x14ac:dyDescent="0.35">
      <c r="A35" s="29">
        <v>62</v>
      </c>
      <c r="B35" s="27">
        <v>1.5680000000000001</v>
      </c>
      <c r="C35" s="31">
        <v>1.778</v>
      </c>
    </row>
    <row r="36" spans="1:3" ht="13.5" x14ac:dyDescent="0.35">
      <c r="A36" s="29">
        <v>63</v>
      </c>
      <c r="B36" s="27">
        <v>1.5980000000000001</v>
      </c>
      <c r="C36" s="30">
        <v>1.8080000000000001</v>
      </c>
    </row>
    <row r="37" spans="1:3" ht="13.5" x14ac:dyDescent="0.35">
      <c r="A37" s="29">
        <v>64</v>
      </c>
      <c r="B37" s="27">
        <v>1.629</v>
      </c>
      <c r="C37" s="31">
        <v>1.839</v>
      </c>
    </row>
    <row r="38" spans="1:3" ht="13.5" x14ac:dyDescent="0.35">
      <c r="A38" s="29">
        <v>65</v>
      </c>
      <c r="B38" s="27">
        <v>1.663</v>
      </c>
      <c r="C38" s="30">
        <v>1.873</v>
      </c>
    </row>
    <row r="39" spans="1:3" ht="13.5" x14ac:dyDescent="0.35">
      <c r="A39" s="29">
        <v>66</v>
      </c>
      <c r="B39" s="27">
        <v>1.6990000000000001</v>
      </c>
      <c r="C39" s="31">
        <v>1.909</v>
      </c>
    </row>
    <row r="40" spans="1:3" ht="13.5" x14ac:dyDescent="0.35">
      <c r="A40" s="29">
        <v>67</v>
      </c>
      <c r="B40" s="27">
        <v>1.738</v>
      </c>
      <c r="C40" s="30">
        <v>1.948</v>
      </c>
    </row>
    <row r="41" spans="1:3" ht="13.5" x14ac:dyDescent="0.35">
      <c r="A41" s="29">
        <v>68</v>
      </c>
      <c r="B41" s="27">
        <v>1.7789999999999999</v>
      </c>
      <c r="C41" s="31">
        <v>1.9890000000000001</v>
      </c>
    </row>
    <row r="42" spans="1:3" ht="13.5" x14ac:dyDescent="0.35">
      <c r="A42" s="29">
        <v>69</v>
      </c>
      <c r="B42" s="27">
        <v>1.823</v>
      </c>
      <c r="C42" s="30">
        <v>2.0329999999999999</v>
      </c>
    </row>
    <row r="43" spans="1:3" ht="13.5" x14ac:dyDescent="0.35">
      <c r="A43" s="29">
        <v>70</v>
      </c>
      <c r="B43" s="27">
        <v>1.867</v>
      </c>
      <c r="C43" s="31">
        <v>2.077</v>
      </c>
    </row>
    <row r="44" spans="1:3" ht="13.5" x14ac:dyDescent="0.35">
      <c r="A44" s="29">
        <v>71</v>
      </c>
      <c r="B44" s="27">
        <v>1.91</v>
      </c>
      <c r="C44" s="30">
        <v>2.12</v>
      </c>
    </row>
    <row r="45" spans="1:3" ht="13.5" x14ac:dyDescent="0.35">
      <c r="A45" s="29">
        <v>72</v>
      </c>
      <c r="B45" s="27">
        <v>1.9530000000000001</v>
      </c>
      <c r="C45" s="31">
        <v>2.1629999999999998</v>
      </c>
    </row>
    <row r="46" spans="1:3" ht="13.5" x14ac:dyDescent="0.35">
      <c r="A46" s="29">
        <v>73</v>
      </c>
      <c r="B46" s="27">
        <v>2.004</v>
      </c>
      <c r="C46" s="30">
        <v>2.214</v>
      </c>
    </row>
    <row r="47" spans="1:3" ht="13.5" x14ac:dyDescent="0.35">
      <c r="A47" s="29">
        <v>74</v>
      </c>
      <c r="B47" s="27">
        <v>2.06</v>
      </c>
      <c r="C47" s="31">
        <v>2.27</v>
      </c>
    </row>
    <row r="48" spans="1:3" ht="13.5" x14ac:dyDescent="0.35">
      <c r="A48" s="29">
        <v>75</v>
      </c>
      <c r="B48" s="27">
        <v>2.117</v>
      </c>
      <c r="C48" s="30">
        <v>2.327</v>
      </c>
    </row>
    <row r="49" spans="1:3" ht="13.5" x14ac:dyDescent="0.35">
      <c r="A49" s="29">
        <v>76</v>
      </c>
      <c r="B49" s="27">
        <v>2.181</v>
      </c>
      <c r="C49" s="31">
        <v>2.391</v>
      </c>
    </row>
    <row r="50" spans="1:3" ht="13.5" x14ac:dyDescent="0.35">
      <c r="A50" s="29">
        <v>77</v>
      </c>
      <c r="B50" s="27">
        <v>2.2549999999999999</v>
      </c>
      <c r="C50" s="30">
        <v>2.4649999999999999</v>
      </c>
    </row>
    <row r="51" spans="1:3" ht="13.5" x14ac:dyDescent="0.35">
      <c r="A51" s="29">
        <v>78</v>
      </c>
      <c r="B51" s="27">
        <v>2.3359999999999999</v>
      </c>
      <c r="C51" s="31">
        <v>2.5459999999999998</v>
      </c>
    </row>
    <row r="52" spans="1:3" ht="13.5" x14ac:dyDescent="0.35">
      <c r="A52" s="29">
        <v>79</v>
      </c>
      <c r="B52" s="27">
        <v>2.419</v>
      </c>
      <c r="C52" s="30">
        <v>2.629</v>
      </c>
    </row>
    <row r="53" spans="1:3" ht="13.5" x14ac:dyDescent="0.35">
      <c r="A53" s="29">
        <v>80</v>
      </c>
      <c r="B53" s="27">
        <v>2.504</v>
      </c>
      <c r="C53" s="31">
        <v>2.714</v>
      </c>
    </row>
    <row r="54" spans="1:3" ht="13.5" x14ac:dyDescent="0.35">
      <c r="A54" s="29">
        <v>81</v>
      </c>
      <c r="B54" s="27">
        <v>2.597</v>
      </c>
      <c r="C54" s="32"/>
    </row>
    <row r="55" spans="1:3" ht="13.5" x14ac:dyDescent="0.35">
      <c r="A55" s="29">
        <v>82</v>
      </c>
      <c r="B55" s="27">
        <v>2.702</v>
      </c>
      <c r="C55" s="32"/>
    </row>
    <row r="56" spans="1:3" ht="13.5" x14ac:dyDescent="0.35">
      <c r="A56" s="29">
        <v>83</v>
      </c>
      <c r="B56" s="27">
        <v>2.831</v>
      </c>
      <c r="C56" s="32"/>
    </row>
    <row r="57" spans="1:3" ht="13.5" x14ac:dyDescent="0.35">
      <c r="A57" s="29">
        <v>84</v>
      </c>
      <c r="B57" s="27">
        <v>2.9809999999999999</v>
      </c>
      <c r="C57" s="32"/>
    </row>
    <row r="58" spans="1:3" ht="13.5" x14ac:dyDescent="0.35">
      <c r="A58" s="29">
        <v>85</v>
      </c>
      <c r="B58" s="27">
        <v>3.153</v>
      </c>
      <c r="C58" s="32"/>
    </row>
    <row r="59" spans="1:3" ht="13.5" x14ac:dyDescent="0.35">
      <c r="A59" s="29">
        <v>86</v>
      </c>
      <c r="B59" s="27">
        <v>3.3519999999999999</v>
      </c>
      <c r="C59" s="32"/>
    </row>
    <row r="60" spans="1:3" ht="13.5" x14ac:dyDescent="0.35">
      <c r="A60" s="29">
        <v>87</v>
      </c>
      <c r="B60" s="27">
        <v>3.58</v>
      </c>
      <c r="C60" s="32"/>
    </row>
    <row r="61" spans="1:3" ht="13.5" x14ac:dyDescent="0.35">
      <c r="A61" s="29">
        <v>88</v>
      </c>
      <c r="B61" s="27">
        <v>3.8420000000000001</v>
      </c>
      <c r="C61" s="32"/>
    </row>
    <row r="62" spans="1:3" ht="13.5" x14ac:dyDescent="0.35">
      <c r="A62" s="29">
        <v>89</v>
      </c>
      <c r="B62" s="27">
        <v>4.1449999999999996</v>
      </c>
      <c r="C62" s="32"/>
    </row>
    <row r="63" spans="1:3" ht="13.5" x14ac:dyDescent="0.35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Robert Grønland</cp:lastModifiedBy>
  <cp:lastPrinted>2023-05-26T11:37:03Z</cp:lastPrinted>
  <dcterms:created xsi:type="dcterms:W3CDTF">2001-08-31T20:44:44Z</dcterms:created>
  <dcterms:modified xsi:type="dcterms:W3CDTF">2024-06-16T17:36:20Z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