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8_{0A6282D5-40CE-D04C-B27C-6939C7DA171A}" xr6:coauthVersionLast="47" xr6:coauthVersionMax="47" xr10:uidLastSave="{00000000-0000-0000-0000-000000000000}"/>
  <bookViews>
    <workbookView xWindow="-120" yWindow="500" windowWidth="51840" windowHeight="17500" tabRatio="178" xr2:uid="{00000000-000D-0000-FFFF-FFFF00000000}"/>
  </bookViews>
  <sheets>
    <sheet name="Pulje 1" sheetId="34" r:id="rId1"/>
    <sheet name="Pulje 2" sheetId="50" r:id="rId2"/>
    <sheet name="Meltzer-Faber" sheetId="23" state="hidden" r:id="rId3"/>
    <sheet name="Module1" sheetId="2" state="veryHidden" r:id="rId4"/>
  </sheets>
  <definedNames>
    <definedName name="_xlnm.Print_Area" localSheetId="0">'Pulje 1'!$B$1:$AB$46</definedName>
    <definedName name="_xlnm.Print_Area" localSheetId="1">'Pulje 2'!$B$1:$AB$46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3" i="50" l="1"/>
  <c r="AE33" i="50"/>
  <c r="X32" i="50"/>
  <c r="W32" i="50"/>
  <c r="V32" i="50"/>
  <c r="Y32" i="50" s="1"/>
  <c r="AJ31" i="50"/>
  <c r="AD31" i="50"/>
  <c r="AI31" i="50" s="1"/>
  <c r="AC31" i="50"/>
  <c r="AE31" i="50" s="1"/>
  <c r="R31" i="50"/>
  <c r="Q31" i="50"/>
  <c r="S31" i="50" s="1"/>
  <c r="T31" i="50" s="1"/>
  <c r="S32" i="50" s="1"/>
  <c r="X30" i="50"/>
  <c r="W30" i="50"/>
  <c r="V30" i="50"/>
  <c r="Y30" i="50" s="1"/>
  <c r="AJ29" i="50"/>
  <c r="AD29" i="50"/>
  <c r="AI29" i="50" s="1"/>
  <c r="AC29" i="50"/>
  <c r="AE29" i="50" s="1"/>
  <c r="R29" i="50"/>
  <c r="Q29" i="50"/>
  <c r="S29" i="50" s="1"/>
  <c r="T29" i="50" s="1"/>
  <c r="S30" i="50" s="1"/>
  <c r="X28" i="50"/>
  <c r="W28" i="50"/>
  <c r="V28" i="50"/>
  <c r="Y28" i="50" s="1"/>
  <c r="AJ27" i="50"/>
  <c r="AD27" i="50"/>
  <c r="AI27" i="50" s="1"/>
  <c r="AC27" i="50"/>
  <c r="AE27" i="50" s="1"/>
  <c r="R27" i="50"/>
  <c r="Q27" i="50"/>
  <c r="S27" i="50" s="1"/>
  <c r="T27" i="50" s="1"/>
  <c r="S28" i="50" s="1"/>
  <c r="X26" i="50"/>
  <c r="W26" i="50"/>
  <c r="V26" i="50"/>
  <c r="Y26" i="50" s="1"/>
  <c r="AJ25" i="50"/>
  <c r="AD25" i="50"/>
  <c r="AI25" i="50" s="1"/>
  <c r="AC25" i="50"/>
  <c r="AE25" i="50" s="1"/>
  <c r="R25" i="50"/>
  <c r="Q25" i="50"/>
  <c r="S25" i="50" s="1"/>
  <c r="T25" i="50" s="1"/>
  <c r="S26" i="50" s="1"/>
  <c r="X24" i="50"/>
  <c r="W24" i="50"/>
  <c r="V24" i="50"/>
  <c r="Y24" i="50" s="1"/>
  <c r="AJ23" i="50"/>
  <c r="AD23" i="50"/>
  <c r="AI23" i="50" s="1"/>
  <c r="AC23" i="50"/>
  <c r="AE23" i="50" s="1"/>
  <c r="R23" i="50"/>
  <c r="Q23" i="50"/>
  <c r="S23" i="50" s="1"/>
  <c r="T23" i="50" s="1"/>
  <c r="S24" i="50" s="1"/>
  <c r="X22" i="50"/>
  <c r="W22" i="50"/>
  <c r="V22" i="50"/>
  <c r="AJ21" i="50"/>
  <c r="AD21" i="50"/>
  <c r="AI21" i="50" s="1"/>
  <c r="AC21" i="50"/>
  <c r="AE21" i="50" s="1"/>
  <c r="R21" i="50"/>
  <c r="Q21" i="50"/>
  <c r="S21" i="50" s="1"/>
  <c r="T21" i="50" s="1"/>
  <c r="S22" i="50" s="1"/>
  <c r="X20" i="50"/>
  <c r="W20" i="50"/>
  <c r="V20" i="50"/>
  <c r="Y20" i="50" s="1"/>
  <c r="AJ19" i="50"/>
  <c r="AD19" i="50"/>
  <c r="AI19" i="50" s="1"/>
  <c r="AC19" i="50"/>
  <c r="AE19" i="50" s="1"/>
  <c r="AF19" i="50" s="1"/>
  <c r="R19" i="50"/>
  <c r="Q19" i="50"/>
  <c r="S19" i="50" s="1"/>
  <c r="T19" i="50" s="1"/>
  <c r="S20" i="50" s="1"/>
  <c r="X18" i="50"/>
  <c r="W18" i="50"/>
  <c r="V18" i="50"/>
  <c r="AJ17" i="50"/>
  <c r="AI17" i="50"/>
  <c r="AD17" i="50"/>
  <c r="AC17" i="50"/>
  <c r="AE17" i="50" s="1"/>
  <c r="AF17" i="50" s="1"/>
  <c r="R17" i="50"/>
  <c r="Q17" i="50"/>
  <c r="S17" i="50" s="1"/>
  <c r="T17" i="50" s="1"/>
  <c r="S18" i="50" s="1"/>
  <c r="X16" i="50"/>
  <c r="W16" i="50"/>
  <c r="V16" i="50"/>
  <c r="AJ15" i="50"/>
  <c r="AD15" i="50"/>
  <c r="AI15" i="50" s="1"/>
  <c r="AC15" i="50"/>
  <c r="AE15" i="50" s="1"/>
  <c r="R15" i="50"/>
  <c r="Q15" i="50"/>
  <c r="S15" i="50" s="1"/>
  <c r="T15" i="50" s="1"/>
  <c r="S16" i="50" s="1"/>
  <c r="Y14" i="50"/>
  <c r="X14" i="50"/>
  <c r="W14" i="50"/>
  <c r="V14" i="50"/>
  <c r="AJ13" i="50"/>
  <c r="AD13" i="50"/>
  <c r="AI13" i="50" s="1"/>
  <c r="AC13" i="50"/>
  <c r="AE13" i="50" s="1"/>
  <c r="R13" i="50"/>
  <c r="Q13" i="50"/>
  <c r="S13" i="50" s="1"/>
  <c r="T13" i="50" s="1"/>
  <c r="S14" i="50" s="1"/>
  <c r="X12" i="50"/>
  <c r="W12" i="50"/>
  <c r="V12" i="50"/>
  <c r="AJ11" i="50"/>
  <c r="AD11" i="50"/>
  <c r="AC11" i="50"/>
  <c r="AE11" i="50" s="1"/>
  <c r="AF11" i="50" s="1"/>
  <c r="AG11" i="50" s="1"/>
  <c r="R11" i="50"/>
  <c r="Q11" i="50"/>
  <c r="X10" i="50"/>
  <c r="V10" i="50"/>
  <c r="AJ9" i="50"/>
  <c r="W10" i="50" s="1"/>
  <c r="AD9" i="50"/>
  <c r="AI9" i="50" s="1"/>
  <c r="AC9" i="50"/>
  <c r="AE9" i="50" s="1"/>
  <c r="AF9" i="50" s="1"/>
  <c r="R9" i="50"/>
  <c r="Q9" i="50"/>
  <c r="Y18" i="50" l="1"/>
  <c r="Y22" i="50"/>
  <c r="Y16" i="50"/>
  <c r="AG19" i="50"/>
  <c r="U19" i="50"/>
  <c r="Z20" i="50"/>
  <c r="AI11" i="50"/>
  <c r="Y10" i="50"/>
  <c r="Y12" i="50"/>
  <c r="S11" i="50"/>
  <c r="T11" i="50" s="1"/>
  <c r="S12" i="50" s="1"/>
  <c r="S9" i="50"/>
  <c r="T9" i="50" s="1"/>
  <c r="S10" i="50" s="1"/>
  <c r="Z10" i="50" s="1"/>
  <c r="AF27" i="50"/>
  <c r="Z27" i="50"/>
  <c r="Z28" i="50"/>
  <c r="U9" i="50"/>
  <c r="AH9" i="50"/>
  <c r="AG9" i="50"/>
  <c r="Z16" i="50"/>
  <c r="AF15" i="50"/>
  <c r="U17" i="50"/>
  <c r="AH17" i="50"/>
  <c r="AG17" i="50"/>
  <c r="Z24" i="50"/>
  <c r="AF23" i="50"/>
  <c r="AF31" i="50"/>
  <c r="Z31" i="50"/>
  <c r="Z32" i="50"/>
  <c r="AF25" i="50"/>
  <c r="Z26" i="50"/>
  <c r="Z22" i="50"/>
  <c r="AF21" i="50"/>
  <c r="Z14" i="50"/>
  <c r="AF13" i="50"/>
  <c r="AF29" i="50"/>
  <c r="Z29" i="50"/>
  <c r="Z30" i="50"/>
  <c r="AH11" i="50"/>
  <c r="AH19" i="50"/>
  <c r="Z18" i="50"/>
  <c r="Z12" i="50" l="1"/>
  <c r="U11" i="50"/>
  <c r="AH21" i="50"/>
  <c r="AG21" i="50"/>
  <c r="U21" i="50"/>
  <c r="AG15" i="50"/>
  <c r="U15" i="50"/>
  <c r="AH15" i="50"/>
  <c r="U29" i="50"/>
  <c r="AH29" i="50"/>
  <c r="AG29" i="50"/>
  <c r="AH13" i="50"/>
  <c r="U13" i="50"/>
  <c r="AG13" i="50"/>
  <c r="U31" i="50"/>
  <c r="AH31" i="50"/>
  <c r="AG31" i="50"/>
  <c r="U25" i="50"/>
  <c r="AH25" i="50"/>
  <c r="AG25" i="50"/>
  <c r="AH23" i="50"/>
  <c r="AG23" i="50"/>
  <c r="U23" i="50"/>
  <c r="U27" i="50"/>
  <c r="AH27" i="50"/>
  <c r="AG27" i="50"/>
  <c r="AJ31" i="34" l="1"/>
  <c r="W32" i="34" s="1"/>
  <c r="AJ29" i="34"/>
  <c r="W30" i="34" s="1"/>
  <c r="AJ27" i="34"/>
  <c r="W28" i="34" s="1"/>
  <c r="AJ25" i="34"/>
  <c r="W26" i="34" s="1"/>
  <c r="AJ23" i="34"/>
  <c r="W24" i="34" s="1"/>
  <c r="AJ21" i="34"/>
  <c r="W22" i="34" s="1"/>
  <c r="AJ19" i="34"/>
  <c r="W20" i="34" s="1"/>
  <c r="AJ17" i="34"/>
  <c r="W18" i="34" s="1"/>
  <c r="AJ15" i="34"/>
  <c r="W16" i="34" s="1"/>
  <c r="AJ13" i="34"/>
  <c r="W14" i="34" s="1"/>
  <c r="AJ11" i="34"/>
  <c r="W12" i="34" s="1"/>
  <c r="AJ9" i="34"/>
  <c r="W10" i="34" s="1"/>
  <c r="AC9" i="34" l="1"/>
  <c r="AE9" i="34" s="1"/>
  <c r="AD9" i="34"/>
  <c r="AC11" i="34"/>
  <c r="AE11" i="34" s="1"/>
  <c r="AD11" i="34"/>
  <c r="AC13" i="34"/>
  <c r="AE13" i="34" s="1"/>
  <c r="AD13" i="34"/>
  <c r="AC15" i="34"/>
  <c r="AE15" i="34" s="1"/>
  <c r="AD15" i="34"/>
  <c r="AC17" i="34"/>
  <c r="AE17" i="34" s="1"/>
  <c r="AD17" i="34"/>
  <c r="AC19" i="34"/>
  <c r="AE19" i="34" s="1"/>
  <c r="AD19" i="34"/>
  <c r="AC21" i="34"/>
  <c r="AE21" i="34" s="1"/>
  <c r="AD21" i="34"/>
  <c r="AC23" i="34"/>
  <c r="AE23" i="34" s="1"/>
  <c r="AD23" i="34"/>
  <c r="AC25" i="34"/>
  <c r="AE25" i="34" s="1"/>
  <c r="AD25" i="34"/>
  <c r="AC27" i="34"/>
  <c r="AE27" i="34" s="1"/>
  <c r="AD27" i="34"/>
  <c r="AC29" i="34"/>
  <c r="AE29" i="34" s="1"/>
  <c r="AD29" i="34"/>
  <c r="AC31" i="34"/>
  <c r="AE31" i="34" s="1"/>
  <c r="AD31" i="34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V30" i="34"/>
  <c r="V28" i="34"/>
  <c r="V26" i="34"/>
  <c r="V24" i="34"/>
  <c r="V22" i="34"/>
  <c r="V20" i="34"/>
  <c r="V18" i="34"/>
  <c r="V16" i="34"/>
  <c r="V14" i="34"/>
  <c r="V12" i="34"/>
  <c r="V10" i="34"/>
  <c r="Y32" i="34" l="1"/>
  <c r="Y30" i="34"/>
  <c r="AF31" i="34"/>
  <c r="AF27" i="34"/>
  <c r="AH27" i="34" s="1"/>
  <c r="AI27" i="34" s="1"/>
  <c r="AF29" i="34"/>
  <c r="AG29" i="34" s="1"/>
  <c r="AF17" i="34"/>
  <c r="AG17" i="34" s="1"/>
  <c r="AF25" i="34"/>
  <c r="AG25" i="34" s="1"/>
  <c r="AF21" i="34"/>
  <c r="AF11" i="34"/>
  <c r="AG11" i="34" s="1"/>
  <c r="AF23" i="34"/>
  <c r="AH23" i="34" s="1"/>
  <c r="AF19" i="34"/>
  <c r="AH19" i="34" s="1"/>
  <c r="AF15" i="34"/>
  <c r="AG15" i="34" s="1"/>
  <c r="AF13" i="34"/>
  <c r="AH13" i="34" s="1"/>
  <c r="AF9" i="34"/>
  <c r="AG9" i="34" s="1"/>
  <c r="Y26" i="34"/>
  <c r="Y22" i="34"/>
  <c r="Y28" i="34"/>
  <c r="Y12" i="34"/>
  <c r="AG31" i="34"/>
  <c r="AH31" i="34"/>
  <c r="AI31" i="34" s="1"/>
  <c r="AH21" i="34"/>
  <c r="AI21" i="34" s="1"/>
  <c r="AG21" i="34"/>
  <c r="AH25" i="34"/>
  <c r="AI25" i="34" s="1"/>
  <c r="Y14" i="34"/>
  <c r="Y18" i="34"/>
  <c r="AH15" i="34" l="1"/>
  <c r="AI15" i="34" s="1"/>
  <c r="AI13" i="34"/>
  <c r="AG27" i="34"/>
  <c r="AG19" i="34"/>
  <c r="AI19" i="34" s="1"/>
  <c r="AH17" i="34"/>
  <c r="AI17" i="34" s="1"/>
  <c r="AG23" i="34"/>
  <c r="AI23" i="34" s="1"/>
  <c r="AG13" i="34"/>
  <c r="AH11" i="34"/>
  <c r="AI11" i="34" s="1"/>
  <c r="AH9" i="34"/>
  <c r="AI9" i="34" s="1"/>
  <c r="AH29" i="34"/>
  <c r="AI29" i="34" s="1"/>
  <c r="U31" i="34"/>
  <c r="U27" i="34"/>
  <c r="U17" i="34"/>
  <c r="U11" i="34"/>
  <c r="R31" i="34" l="1"/>
  <c r="Q31" i="34"/>
  <c r="R29" i="34"/>
  <c r="Q29" i="34"/>
  <c r="R27" i="34"/>
  <c r="Q27" i="34"/>
  <c r="R25" i="34"/>
  <c r="Q25" i="34"/>
  <c r="S27" i="34" l="1"/>
  <c r="S31" i="34"/>
  <c r="S29" i="34"/>
  <c r="T29" i="34" s="1"/>
  <c r="S25" i="34"/>
  <c r="T25" i="34" s="1"/>
  <c r="T31" i="34" l="1"/>
  <c r="S32" i="34" s="1"/>
  <c r="T27" i="34"/>
  <c r="S28" i="34" s="1"/>
  <c r="S30" i="34"/>
  <c r="Z30" i="34" s="1"/>
  <c r="U29" i="34"/>
  <c r="S26" i="34"/>
  <c r="Z26" i="34" s="1"/>
  <c r="U25" i="34"/>
  <c r="R23" i="34"/>
  <c r="R21" i="34"/>
  <c r="R19" i="34"/>
  <c r="R17" i="34"/>
  <c r="R15" i="34"/>
  <c r="R13" i="34"/>
  <c r="R11" i="34"/>
  <c r="Q23" i="34"/>
  <c r="Q21" i="34"/>
  <c r="Q19" i="34"/>
  <c r="Q17" i="34"/>
  <c r="Q15" i="34"/>
  <c r="Q13" i="34"/>
  <c r="Q11" i="34"/>
  <c r="Z27" i="34" l="1"/>
  <c r="Z28" i="34"/>
  <c r="Z31" i="34"/>
  <c r="Z32" i="34"/>
  <c r="Z29" i="34"/>
  <c r="S11" i="34"/>
  <c r="T11" i="34" s="1"/>
  <c r="S12" i="34" s="1"/>
  <c r="S15" i="34"/>
  <c r="S13" i="34"/>
  <c r="Z12" i="34" l="1"/>
  <c r="Y16" i="34"/>
  <c r="T15" i="34"/>
  <c r="T13" i="34"/>
  <c r="S19" i="34" l="1"/>
  <c r="Y20" i="34" l="1"/>
  <c r="T19" i="34"/>
  <c r="R9" i="34"/>
  <c r="Q9" i="34"/>
  <c r="S9" i="34" l="1"/>
  <c r="S23" i="34"/>
  <c r="T23" i="34" s="1"/>
  <c r="S21" i="34"/>
  <c r="S20" i="34"/>
  <c r="S17" i="34"/>
  <c r="Z20" i="34" l="1"/>
  <c r="T17" i="34"/>
  <c r="S18" i="34" s="1"/>
  <c r="T21" i="34"/>
  <c r="S22" i="34" s="1"/>
  <c r="Z22" i="34" s="1"/>
  <c r="Z18" i="34" l="1"/>
  <c r="S24" i="34"/>
  <c r="Y24" i="34"/>
  <c r="Z24" i="34" l="1"/>
  <c r="U19" i="34"/>
  <c r="U21" i="34"/>
  <c r="S14" i="34"/>
  <c r="Z14" i="34" l="1"/>
  <c r="T9" i="34"/>
  <c r="U9" i="34" s="1"/>
  <c r="S16" i="34"/>
  <c r="U23" i="34"/>
  <c r="Z16" i="34" l="1"/>
  <c r="U13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88948598-9DDB-024D-978B-16E819B3A25A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6D950C69-5A65-CA47-9C8F-53C12DD53BD2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64BB3AA9-C28B-3C4D-9447-89D235DAE662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2E03A0A4-369E-3A44-868F-98D66327373A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F745925A-BAA9-044B-84E4-ADBE05538A22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58224A8F-723E-7942-ADF8-7050718F1A62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7F7C3706-C3B2-D046-8F44-52A30086E3AC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A8AF54A-E4CA-1145-BDF9-A8FBBDF30708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66DB3B0F-64CA-6740-B393-AE3B2178BE69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9DC90355-353F-2F49-A497-10F628077B8B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ACAD0BAC-1E89-9448-B784-E32889F3B9FF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0EB82093-2D3D-1A4F-88E2-0C03CE2109D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19A39A89-C8A7-1542-9056-A3A7818FDC1D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<sst xmlns="http://schemas.openxmlformats.org/spreadsheetml/2006/main" count="274" uniqueCount="118">
  <si>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</si>
  <si>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</si>
  <si>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</si>
  <si>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</si>
  <si>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</si>
  <si>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</si>
  <si>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</si>
  <si>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</si>
  <si>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</si>
  <si>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</si>
  <si>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</si>
  <si>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</si>
  <si>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</si>
  <si>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</si>
  <si>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</si>
  <si>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</si>
  <si>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</si>
  <si>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</si>
  <si>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</si>
  <si>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</si>
  <si>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</si>
  <si>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</si>
  <si>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</si>
  <si>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</si>
  <si>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</si>
  <si>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</si>
  <si>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</si>
  <si>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</si>
  <si>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</si>
  <si>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</si>
  <si>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</si>
  <si>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</si>
  <si>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</si>
  <si>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</si>
  <si>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</si>
  <si>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</si>
  <si>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</si>
  <si>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</si>
  <si>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</si>
  <si>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</si>
  <si>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</si>
  <si>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</si>
  <si>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</si>
  <si>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</si>
  <si>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</si>
  <si>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</si>
  <si>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</si>
  <si>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</si>
  <si>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</si>
  <si>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</si>
  <si>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</si>
  <si>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</si>
  <si>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</si>
  <si>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</si>
  <si>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</si>
  <si>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</si>
  <si>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</si>
  <si>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</si>
  <si>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</si>
  <si>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</si>
  <si>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</si>
  <si>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</si>
  <si>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Tambarskjelvar IL</t>
  </si>
  <si>
    <t>Naustdal</t>
  </si>
  <si>
    <t>Aksel Svorstøl</t>
  </si>
  <si>
    <t>Olai Aamot</t>
  </si>
  <si>
    <t>Lyder Aamot</t>
  </si>
  <si>
    <t>Adrian Henneli</t>
  </si>
  <si>
    <t xml:space="preserve">AK Bjørgvin </t>
  </si>
  <si>
    <t>Jakub Kudyba</t>
  </si>
  <si>
    <t>Live Thune Vaulen</t>
  </si>
  <si>
    <t>Nathalie Taigla Endestad</t>
  </si>
  <si>
    <t>Hedda Stubhaug Bruflot</t>
  </si>
  <si>
    <t>Tina Sægrov</t>
  </si>
  <si>
    <t>Tambarskjelvar Il</t>
  </si>
  <si>
    <t>Emma Reiakvam</t>
  </si>
  <si>
    <t>Alvolai Røyseth</t>
  </si>
  <si>
    <t>Ove Varlid</t>
  </si>
  <si>
    <t>Odd Gunnar Røyseth</t>
  </si>
  <si>
    <t>15-16</t>
  </si>
  <si>
    <t>13-14</t>
  </si>
  <si>
    <t>24-34</t>
  </si>
  <si>
    <t>17-18</t>
  </si>
  <si>
    <t>11-12</t>
  </si>
  <si>
    <t>UM</t>
  </si>
  <si>
    <t>UK</t>
  </si>
  <si>
    <t>SM</t>
  </si>
  <si>
    <t>73</t>
  </si>
  <si>
    <t>71</t>
  </si>
  <si>
    <t>89</t>
  </si>
  <si>
    <t>49</t>
  </si>
  <si>
    <t>61</t>
  </si>
  <si>
    <t>96</t>
  </si>
  <si>
    <t>45</t>
  </si>
  <si>
    <t>+35</t>
  </si>
  <si>
    <t>M50</t>
  </si>
  <si>
    <t>Tambraskjelvar IL</t>
  </si>
  <si>
    <t>Alvolai Røysth</t>
  </si>
  <si>
    <t>Mariel Rørastadbotnen</t>
  </si>
  <si>
    <t>Ove varlid</t>
  </si>
  <si>
    <t>1999007</t>
  </si>
  <si>
    <t>Mariell Endestad Hellevang</t>
  </si>
  <si>
    <t>2010015</t>
  </si>
  <si>
    <t>Andreas Kvamsås Savland</t>
  </si>
  <si>
    <t>2008023</t>
  </si>
  <si>
    <t>2010016</t>
  </si>
  <si>
    <t>2006026</t>
  </si>
  <si>
    <t>2011014</t>
  </si>
  <si>
    <t>2011016</t>
  </si>
  <si>
    <t>2011017</t>
  </si>
  <si>
    <t>2011015</t>
  </si>
  <si>
    <t>10</t>
  </si>
  <si>
    <t>11</t>
  </si>
  <si>
    <t>12</t>
  </si>
  <si>
    <t>2010014</t>
  </si>
  <si>
    <t>Kim Falkenstein Grønfur</t>
  </si>
  <si>
    <t>Mariel Rørstadbotnen</t>
  </si>
  <si>
    <t>Nikolai Stubbhaug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</si>
</sst>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6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6" xfId="7" applyFont="1" applyBorder="1" applyAlignment="1">
      <alignment horizontal="center"/>
    </xf>
    <xf numFmtId="2" fontId="22" fillId="0" borderId="16" xfId="7" applyNumberFormat="1" applyFont="1" applyBorder="1" applyAlignment="1">
      <alignment horizont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169" fontId="27" fillId="0" borderId="33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4" fillId="0" borderId="33" xfId="7" applyNumberFormat="1" applyFont="1" applyBorder="1" applyAlignment="1" applyProtection="1">
      <alignment horizontal="center" vertical="center"/>
      <protection locked="0"/>
    </xf>
    <xf numFmtId="2" fontId="24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5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6" fillId="0" borderId="33" xfId="0" quotePrefix="1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1" fillId="0" borderId="36" xfId="0" applyFont="1" applyBorder="1" applyAlignment="1">
      <alignment vertical="center"/>
    </xf>
    <xf numFmtId="49" fontId="9" fillId="0" borderId="36" xfId="7" quotePrefix="1" applyNumberFormat="1" applyFont="1" applyBorder="1" applyAlignment="1" applyProtection="1">
      <alignment horizontal="right" vertical="center"/>
      <protection locked="0"/>
    </xf>
    <xf numFmtId="2" fontId="9" fillId="0" borderId="36" xfId="7" applyNumberFormat="1" applyFont="1" applyBorder="1" applyAlignment="1">
      <alignment horizontal="center" vertical="center"/>
    </xf>
    <xf numFmtId="169" fontId="26" fillId="0" borderId="37" xfId="0" applyNumberFormat="1" applyFont="1" applyBorder="1" applyAlignment="1">
      <alignment horizontal="center" vertical="center"/>
    </xf>
    <xf numFmtId="2" fontId="9" fillId="0" borderId="37" xfId="7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49" fontId="9" fillId="0" borderId="33" xfId="7" quotePrefix="1" applyNumberFormat="1" applyFont="1" applyBorder="1" applyAlignment="1" applyProtection="1">
      <alignment horizontal="center" vertical="center"/>
      <protection locked="0"/>
    </xf>
    <xf numFmtId="167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3" xfId="0" applyFont="1" applyBorder="1"/>
    <xf numFmtId="49" fontId="33" fillId="0" borderId="36" xfId="7" quotePrefix="1" applyNumberFormat="1" applyFont="1" applyBorder="1" applyAlignment="1" applyProtection="1">
      <alignment horizontal="right" vertical="center"/>
      <protection locked="0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4" xfId="0" applyFont="1" applyBorder="1" applyAlignment="1">
      <alignment horizontal="left" vertical="center"/>
    </xf>
    <xf numFmtId="0" fontId="4" fillId="0" borderId="33" xfId="0" applyFont="1" applyBorder="1" applyAlignment="1" applyProtection="1">
      <alignment vertical="center"/>
      <protection locked="0"/>
    </xf>
    <xf numFmtId="0" fontId="35" fillId="0" borderId="33" xfId="0" applyFont="1" applyBorder="1" applyAlignment="1" applyProtection="1">
      <alignment vertical="center"/>
      <protection locked="0"/>
    </xf>
    <xf numFmtId="1" fontId="4" fillId="0" borderId="33" xfId="6" quotePrefix="1" applyNumberFormat="1" applyFont="1" applyBorder="1" applyAlignment="1" applyProtection="1">
      <alignment horizontal="center" vertical="center"/>
      <protection locked="0"/>
    </xf>
    <xf numFmtId="0" fontId="4" fillId="0" borderId="33" xfId="6" quotePrefix="1" applyFont="1" applyBorder="1" applyAlignment="1" applyProtection="1">
      <alignment horizontal="center" vertical="center"/>
      <protection locked="0"/>
    </xf>
    <xf numFmtId="167" fontId="9" fillId="0" borderId="0" xfId="0" applyNumberFormat="1" applyFont="1" applyAlignment="1" applyProtection="1">
      <alignment horizontal="left"/>
      <protection locked="0"/>
    </xf>
    <xf numFmtId="2" fontId="9" fillId="0" borderId="33" xfId="7" applyNumberFormat="1" applyFont="1" applyBorder="1" applyAlignment="1">
      <alignment horizontal="center" vertical="center" wrapText="1"/>
    </xf>
    <xf numFmtId="2" fontId="9" fillId="0" borderId="33" xfId="7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" fillId="0" borderId="28" xfId="0" applyFont="1" applyBorder="1" applyAlignment="1">
      <alignment vertical="center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6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91BBC5-91C5-FD42-926E-BF249871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80340"/>
          <a:ext cx="947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Zeros="0" tabSelected="1" showOutlineSymbols="0" zoomScale="97" zoomScaleNormal="100" zoomScaleSheetLayoutView="75" zoomScalePageLayoutView="120" workbookViewId="0">
      <selection activeCell="I21" sqref="I21"/>
    </sheetView>
  </sheetViews>
  <sheetFormatPr baseColWidth="10" defaultColWidth="9.19921875" defaultRowHeight="13"/>
  <cols>
    <col min="1" max="1" width="4.19921875" style="3" customWidth="1"/>
    <col min="2" max="2" width="10.19921875" style="3" bestFit="1" customWidth="1"/>
    <col min="3" max="3" width="6.19921875" style="1" customWidth="1"/>
    <col min="4" max="4" width="8.796875" style="1" customWidth="1"/>
    <col min="5" max="6" width="6.19921875" style="16" customWidth="1"/>
    <col min="7" max="7" width="10.796875" style="1" customWidth="1"/>
    <col min="8" max="8" width="3.796875" style="1" customWidth="1"/>
    <col min="9" max="9" width="27.796875" style="4" customWidth="1"/>
    <col min="10" max="10" width="21" style="4" customWidth="1"/>
    <col min="11" max="11" width="6.796875" style="1" customWidth="1"/>
    <col min="12" max="12" width="6.796875" style="18" customWidth="1"/>
    <col min="13" max="13" width="6.796875" style="1" customWidth="1"/>
    <col min="14" max="14" width="8.796875" style="1" customWidth="1"/>
    <col min="15" max="19" width="6.796875" style="1" customWidth="1"/>
    <col min="20" max="20" width="9" style="17" customWidth="1"/>
    <col min="21" max="23" width="8" style="17" customWidth="1"/>
    <col min="24" max="24" width="9" style="17" customWidth="1"/>
    <col min="25" max="26" width="8" style="17" customWidth="1"/>
    <col min="27" max="27" width="4.19921875" style="17" customWidth="1"/>
    <col min="28" max="28" width="5.796875" style="17" customWidth="1"/>
    <col min="29" max="29" width="9.796875" style="3" hidden="1" customWidth="1"/>
    <col min="30" max="31" width="9.19921875" style="3" hidden="1" customWidth="1"/>
    <col min="32" max="32" width="7.796875" style="3" hidden="1" customWidth="1"/>
    <col min="33" max="33" width="9.19921875" style="3" hidden="1" customWidth="1"/>
    <col min="34" max="35" width="9.19921875" style="2" hidden="1" customWidth="1"/>
    <col min="36" max="36" width="9.19921875" style="3" hidden="1" customWidth="1"/>
    <col min="37" max="16384" width="9.19921875" style="3"/>
  </cols>
  <sheetData>
    <row r="1" spans="1:36" customFormat="1" ht="19" customHeight="1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>
      <c r="A2" s="15"/>
      <c r="B2" s="15"/>
      <c r="C2" s="15"/>
      <c r="D2" s="15"/>
      <c r="E2" s="15"/>
      <c r="F2" s="15"/>
      <c r="G2" s="172" t="s">
        <v>59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5"/>
      <c r="T2" s="15"/>
      <c r="U2" s="110" t="s">
        <v>60</v>
      </c>
      <c r="V2" s="15"/>
      <c r="W2" s="15"/>
      <c r="X2" s="15"/>
      <c r="Y2" s="15"/>
    </row>
    <row r="3" spans="1:36" customFormat="1" ht="29">
      <c r="A3" s="15"/>
      <c r="B3" s="15"/>
      <c r="C3" s="15"/>
      <c r="D3" s="15"/>
      <c r="E3" s="111"/>
      <c r="F3" s="15"/>
      <c r="G3" s="173" t="s">
        <v>21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12" t="s">
        <v>61</v>
      </c>
      <c r="T3" s="112"/>
      <c r="U3" s="112"/>
      <c r="V3" s="112"/>
      <c r="W3" s="112"/>
      <c r="X3" s="112"/>
      <c r="Y3" s="112"/>
      <c r="Z3" s="112"/>
    </row>
    <row r="4" spans="1:36" customFormat="1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6">
      <c r="C5" s="24" t="s">
        <v>16</v>
      </c>
      <c r="D5" s="165" t="s">
        <v>56</v>
      </c>
      <c r="E5" s="165"/>
      <c r="F5" s="165"/>
      <c r="G5" s="165"/>
      <c r="H5" s="165"/>
      <c r="I5" s="165"/>
      <c r="J5" s="24" t="s">
        <v>0</v>
      </c>
      <c r="K5" s="165" t="s">
        <v>62</v>
      </c>
      <c r="L5" s="165"/>
      <c r="M5" s="165"/>
      <c r="N5" s="165"/>
      <c r="O5" s="24" t="s">
        <v>1</v>
      </c>
      <c r="P5" s="164" t="s">
        <v>63</v>
      </c>
      <c r="Q5" s="164"/>
      <c r="R5" s="164"/>
      <c r="S5" s="164"/>
      <c r="T5" s="24" t="s">
        <v>2</v>
      </c>
      <c r="U5" s="134">
        <v>45106</v>
      </c>
      <c r="V5" s="134"/>
      <c r="W5" s="52"/>
      <c r="X5" s="52"/>
      <c r="Y5" s="52"/>
      <c r="Z5" s="25" t="s">
        <v>15</v>
      </c>
      <c r="AA5" s="25"/>
      <c r="AB5" s="26">
        <v>1</v>
      </c>
      <c r="AH5" s="35"/>
      <c r="AI5" s="35"/>
    </row>
    <row r="6" spans="1:36">
      <c r="AG6" s="38" t="s">
        <v>27</v>
      </c>
      <c r="AH6" s="38" t="s">
        <v>27</v>
      </c>
      <c r="AI6" s="38" t="s">
        <v>27</v>
      </c>
      <c r="AJ6" s="185" t="s">
        <v>58</v>
      </c>
    </row>
    <row r="7" spans="1:36" s="1" customFormat="1">
      <c r="B7" s="162" t="s">
        <v>33</v>
      </c>
      <c r="C7" s="166" t="s">
        <v>53</v>
      </c>
      <c r="D7" s="166" t="s">
        <v>52</v>
      </c>
      <c r="E7" s="168" t="s">
        <v>54</v>
      </c>
      <c r="F7" s="170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4" t="s">
        <v>9</v>
      </c>
      <c r="V7" s="60" t="s">
        <v>45</v>
      </c>
      <c r="W7" s="60" t="s">
        <v>46</v>
      </c>
      <c r="X7" s="60" t="s">
        <v>47</v>
      </c>
      <c r="Y7" s="95" t="s">
        <v>48</v>
      </c>
      <c r="Z7" s="96" t="s">
        <v>44</v>
      </c>
      <c r="AA7" s="97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5"/>
    </row>
    <row r="8" spans="1:36" s="1" customFormat="1">
      <c r="B8" s="163"/>
      <c r="C8" s="167"/>
      <c r="D8" s="167"/>
      <c r="E8" s="169"/>
      <c r="F8" s="171"/>
      <c r="G8" s="54" t="s">
        <v>14</v>
      </c>
      <c r="H8" s="54" t="s">
        <v>20</v>
      </c>
      <c r="I8" s="54"/>
      <c r="J8" s="54"/>
      <c r="K8" s="55">
        <v>1</v>
      </c>
      <c r="L8" s="55">
        <v>2</v>
      </c>
      <c r="M8" s="56">
        <v>3</v>
      </c>
      <c r="N8" s="56">
        <v>1</v>
      </c>
      <c r="O8" s="55">
        <v>2</v>
      </c>
      <c r="P8" s="56">
        <v>3</v>
      </c>
      <c r="Q8" s="57" t="s">
        <v>18</v>
      </c>
      <c r="R8" s="54"/>
      <c r="S8" s="54" t="s">
        <v>11</v>
      </c>
      <c r="T8" s="58"/>
      <c r="U8" s="59" t="s">
        <v>23</v>
      </c>
      <c r="V8" s="60" t="s">
        <v>9</v>
      </c>
      <c r="W8" s="60" t="s">
        <v>9</v>
      </c>
      <c r="X8" s="60" t="s">
        <v>9</v>
      </c>
      <c r="Y8" s="61" t="s">
        <v>49</v>
      </c>
      <c r="Z8" s="62" t="s">
        <v>50</v>
      </c>
      <c r="AA8" s="62"/>
      <c r="AB8" s="58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" customHeight="1">
      <c r="B9" s="113">
        <v>2008022</v>
      </c>
      <c r="C9" s="81" t="s">
        <v>87</v>
      </c>
      <c r="D9" s="80">
        <v>72.7</v>
      </c>
      <c r="E9" s="81" t="s">
        <v>84</v>
      </c>
      <c r="F9" s="119" t="s">
        <v>79</v>
      </c>
      <c r="G9" s="120">
        <v>39679</v>
      </c>
      <c r="H9" s="68">
        <v>1</v>
      </c>
      <c r="I9" s="121" t="s">
        <v>65</v>
      </c>
      <c r="J9" s="73" t="s">
        <v>62</v>
      </c>
      <c r="K9" s="76">
        <v>65</v>
      </c>
      <c r="L9" s="82">
        <v>69</v>
      </c>
      <c r="M9" s="82">
        <v>73</v>
      </c>
      <c r="N9" s="76">
        <v>88</v>
      </c>
      <c r="O9" s="82">
        <v>93</v>
      </c>
      <c r="P9" s="82">
        <v>-98</v>
      </c>
      <c r="Q9" s="116">
        <f>IF(MAX(K9:M9)&gt;0,IF(MAX(K9:M9)&lt;0,0,TRUNC(MAX(K9:M9)/1)*1),"")</f>
        <v>73</v>
      </c>
      <c r="R9" s="65">
        <f>IF(MAX(N9:P9)&gt;0,IF(MAX(N9:P9)&lt;0,0,TRUNC(MAX(N9:P9)/1)*1),"")</f>
        <v>93</v>
      </c>
      <c r="S9" s="65">
        <f>IF(Q9="","",IF(R9="","",IF(SUM(Q9:R9)=0,"",SUM(Q9:R9))))</f>
        <v>166</v>
      </c>
      <c r="T9" s="66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224.33522392095287</v>
      </c>
      <c r="U9" s="74" t="str">
        <f>IF(AF9=1,T9*AI9,"")</f>
        <v/>
      </c>
      <c r="V9" s="67">
        <v>8.35</v>
      </c>
      <c r="W9" s="67">
        <v>10.25</v>
      </c>
      <c r="X9" s="67">
        <v>6.89</v>
      </c>
      <c r="Y9" s="66"/>
      <c r="Z9" s="70"/>
      <c r="AA9" s="70"/>
      <c r="AB9" s="69"/>
      <c r="AC9" s="92">
        <f>U5</f>
        <v>45106</v>
      </c>
      <c r="AD9" s="93" t="str">
        <f>IF(ISNUMBER(FIND("M",E9)),"m",IF(ISNUMBER(FIND("K",E9)),"k"))</f>
        <v>m</v>
      </c>
      <c r="AE9" s="91">
        <f>IF(OR(G9="",AC9=""),0,(YEAR(AC9)-YEAR(G9)))</f>
        <v>15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1.3514170115720052</v>
      </c>
    </row>
    <row r="10" spans="1:36" s="8" customFormat="1" ht="20" customHeight="1">
      <c r="B10" s="114"/>
      <c r="C10" s="70"/>
      <c r="D10" s="70"/>
      <c r="E10" s="70"/>
      <c r="F10" s="71"/>
      <c r="G10" s="72"/>
      <c r="H10" s="76"/>
      <c r="I10" s="73"/>
      <c r="J10" s="73"/>
      <c r="K10" s="135"/>
      <c r="L10" s="135"/>
      <c r="M10" s="135"/>
      <c r="N10" s="136"/>
      <c r="O10" s="136"/>
      <c r="P10" s="136"/>
      <c r="Q10" s="117"/>
      <c r="R10" s="70"/>
      <c r="S10" s="135">
        <f>IF(T9="","",T9*1.2)</f>
        <v>269.20226870514341</v>
      </c>
      <c r="T10" s="135"/>
      <c r="U10" s="70"/>
      <c r="V10" s="70">
        <f>IF(V9&gt;0,V9*20,"")</f>
        <v>167</v>
      </c>
      <c r="W10" s="70">
        <f>IF(W9="","",(W9*10)*AJ9)</f>
        <v>138.52024368613053</v>
      </c>
      <c r="X10" s="74">
        <f>IF(ROUNDUP(X9,1)&gt;0,IF((80+(8-ROUNDUP(X9,1))*40)&lt;0,0,80+(8-ROUNDUP(X9,1))*40),"")</f>
        <v>124.00000000000003</v>
      </c>
      <c r="Y10" s="75">
        <f>IF(SUM(V10,W10,X10)&gt;0,SUM(V10,W10,X10),"")</f>
        <v>429.52024368613058</v>
      </c>
      <c r="Z10" s="80">
        <f>IF(AE9&gt;34,(IF(OR(S10="",V10="",W10="",X10=""),"",SUM(S10,V10,W10,X10))*AI9),IF(OR(S10="",V10="",W10="",X10=""),"", SUM(S10,V10,W10,X10)))</f>
        <v>698.72251239127399</v>
      </c>
      <c r="AA10" s="80"/>
      <c r="AB10" s="77"/>
      <c r="AC10" s="89"/>
      <c r="AD10" s="1"/>
      <c r="AE10" s="91"/>
      <c r="AF10" s="40"/>
      <c r="AH10" s="36"/>
      <c r="AI10" s="36"/>
    </row>
    <row r="11" spans="1:36" s="8" customFormat="1" ht="20" customHeight="1">
      <c r="B11" s="113">
        <v>2008004</v>
      </c>
      <c r="C11" s="81" t="s">
        <v>88</v>
      </c>
      <c r="D11" s="80">
        <v>70.849999999999994</v>
      </c>
      <c r="E11" s="81" t="s">
        <v>85</v>
      </c>
      <c r="F11" s="119" t="s">
        <v>79</v>
      </c>
      <c r="G11" s="120">
        <v>39575</v>
      </c>
      <c r="H11" s="68">
        <v>2</v>
      </c>
      <c r="I11" s="131" t="s">
        <v>101</v>
      </c>
      <c r="J11" s="73" t="s">
        <v>62</v>
      </c>
      <c r="K11" s="76">
        <v>55</v>
      </c>
      <c r="L11" s="82">
        <v>58</v>
      </c>
      <c r="M11" s="82">
        <v>60</v>
      </c>
      <c r="N11" s="76">
        <v>75</v>
      </c>
      <c r="O11" s="82">
        <v>-79</v>
      </c>
      <c r="P11" s="82">
        <v>-79</v>
      </c>
      <c r="Q11" s="116">
        <f>IF(MAX(K11:M11)&gt;0,IF(MAX(K11:M11)&lt;0,0,TRUNC(MAX(K11:M11)/1)*1),"")</f>
        <v>60</v>
      </c>
      <c r="R11" s="65">
        <f>IF(MAX(N11:P11)&gt;0,IF(MAX(N11:P11)&lt;0,0,TRUNC(MAX(N11:P11)/1)*1),"")</f>
        <v>75</v>
      </c>
      <c r="S11" s="65">
        <f>IF(Q11="","",IF(R11="","",IF(SUM(Q11:R11)=0,"",SUM(Q11:R11))))</f>
        <v>135</v>
      </c>
      <c r="T11" s="66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165.74690016120806</v>
      </c>
      <c r="U11" s="74" t="str">
        <f>IF(AF11=1,T11*AI11,"")</f>
        <v/>
      </c>
      <c r="V11" s="67"/>
      <c r="W11" s="67"/>
      <c r="X11" s="67"/>
      <c r="Y11" s="75"/>
      <c r="Z11" s="70"/>
      <c r="AA11" s="70"/>
      <c r="AB11" s="69"/>
      <c r="AC11" s="89">
        <f>U5</f>
        <v>45106</v>
      </c>
      <c r="AD11" s="93" t="str">
        <f>IF(ISNUMBER(FIND("M",E11)),"m",IF(ISNUMBER(FIND("K",E11)),"k"))</f>
        <v>k</v>
      </c>
      <c r="AE11" s="91">
        <f>IF(OR(G11="",AC11=""),0,(YEAR(AC11)-YEAR(G11)))</f>
        <v>15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1.373294373951611</v>
      </c>
    </row>
    <row r="12" spans="1:36" s="8" customFormat="1" ht="20" customHeight="1">
      <c r="B12" s="115"/>
      <c r="C12" s="70"/>
      <c r="D12" s="70"/>
      <c r="E12" s="70"/>
      <c r="F12" s="71"/>
      <c r="G12" s="72"/>
      <c r="H12" s="76"/>
      <c r="I12" s="73"/>
      <c r="J12" s="73"/>
      <c r="K12" s="135"/>
      <c r="L12" s="135"/>
      <c r="M12" s="135"/>
      <c r="N12" s="136"/>
      <c r="O12" s="136"/>
      <c r="P12" s="136"/>
      <c r="Q12" s="117"/>
      <c r="R12" s="70"/>
      <c r="S12" s="135">
        <f>IF(T11="","",T11*1.2)</f>
        <v>198.89628019344966</v>
      </c>
      <c r="T12" s="135"/>
      <c r="U12" s="80"/>
      <c r="V12" s="70" t="str">
        <f>IF(V11&gt;0,V11*20,"")</f>
        <v/>
      </c>
      <c r="W12" s="70" t="str">
        <f>IF(W11="","",(W11*10)*AJ11)</f>
        <v/>
      </c>
      <c r="X12" s="74" t="str">
        <f>IF(ROUNDUP(X11,1)&gt;0,IF((80+(8-ROUNDUP(X11,1))*40)&lt;0,0,80+(8-ROUNDUP(X11,1))*40),"")</f>
        <v/>
      </c>
      <c r="Y12" s="75" t="str">
        <f>IF(SUM(V12,W12,X12)&gt;0,SUM(V12,W12,X12),"")</f>
        <v/>
      </c>
      <c r="Z12" s="80" t="str">
        <f>IF(AE11&gt;34,(IF(OR(S12="",V12="",W12="",X12=""),"",SUM(S12,V12,W12,X12))*AI11),IF(OR(S12="",V12="",W12="",X12=""),"", SUM(S12,V12,W12,X12)))</f>
        <v/>
      </c>
      <c r="AA12" s="80"/>
      <c r="AB12" s="77"/>
      <c r="AC12" s="89"/>
      <c r="AD12" s="1"/>
      <c r="AE12" s="91"/>
      <c r="AF12" s="34"/>
      <c r="AH12" s="36"/>
      <c r="AI12" s="36"/>
    </row>
    <row r="13" spans="1:36" s="8" customFormat="1" ht="20" customHeight="1">
      <c r="B13" s="123" t="s">
        <v>102</v>
      </c>
      <c r="C13" s="81" t="s">
        <v>87</v>
      </c>
      <c r="D13" s="80">
        <v>67.31</v>
      </c>
      <c r="E13" s="81" t="s">
        <v>84</v>
      </c>
      <c r="F13" s="119" t="s">
        <v>80</v>
      </c>
      <c r="G13" s="120">
        <v>40263</v>
      </c>
      <c r="H13" s="68">
        <v>3</v>
      </c>
      <c r="I13" s="121" t="s">
        <v>66</v>
      </c>
      <c r="J13" s="73" t="s">
        <v>62</v>
      </c>
      <c r="K13" s="76">
        <v>27</v>
      </c>
      <c r="L13" s="82">
        <v>30</v>
      </c>
      <c r="M13" s="82">
        <v>-33</v>
      </c>
      <c r="N13" s="76">
        <v>37</v>
      </c>
      <c r="O13" s="82">
        <v>42</v>
      </c>
      <c r="P13" s="82">
        <v>45</v>
      </c>
      <c r="Q13" s="116">
        <f>IF(MAX(K13:M13)&gt;0,IF(MAX(K13:M13)&lt;0,0,TRUNC(MAX(K13:M13)/1)*1),"")</f>
        <v>30</v>
      </c>
      <c r="R13" s="65">
        <f>IF(MAX(N13:P13)&gt;0,IF(MAX(N13:P13)&lt;0,0,TRUNC(MAX(N13:P13)/1)*1),"")</f>
        <v>45</v>
      </c>
      <c r="S13" s="65">
        <f>IF(Q13="","",IF(R13="","",IF(SUM(Q13:R13)=0,"",SUM(Q13:R13))))</f>
        <v>75</v>
      </c>
      <c r="T13" s="66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106.47101653011323</v>
      </c>
      <c r="U13" s="74" t="str">
        <f>IF(AF13=1,T13*AI13,"")</f>
        <v/>
      </c>
      <c r="V13" s="67">
        <v>6.7</v>
      </c>
      <c r="W13" s="67">
        <v>8.35</v>
      </c>
      <c r="X13" s="67">
        <v>7.32</v>
      </c>
      <c r="Y13" s="84"/>
      <c r="Z13" s="70"/>
      <c r="AA13" s="70"/>
      <c r="AB13" s="69"/>
      <c r="AC13" s="89">
        <f>U5</f>
        <v>45106</v>
      </c>
      <c r="AD13" s="93" t="str">
        <f>IF(ISNUMBER(FIND("M",E13)),"m",IF(ISNUMBER(FIND("K",E13)),"k"))</f>
        <v>m</v>
      </c>
      <c r="AE13" s="91">
        <f>IF(OR(G13="",AC13=""),0,(YEAR(AC13)-YEAR(G13)))</f>
        <v>13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1.4196135537348431</v>
      </c>
    </row>
    <row r="14" spans="1:36" s="8" customFormat="1" ht="20" customHeight="1">
      <c r="B14" s="115"/>
      <c r="C14" s="70"/>
      <c r="D14" s="70"/>
      <c r="E14" s="70"/>
      <c r="F14" s="71"/>
      <c r="G14" s="72"/>
      <c r="H14" s="76"/>
      <c r="I14" s="73"/>
      <c r="J14" s="73"/>
      <c r="K14" s="135"/>
      <c r="L14" s="135"/>
      <c r="M14" s="135"/>
      <c r="N14" s="136"/>
      <c r="O14" s="136"/>
      <c r="P14" s="136"/>
      <c r="Q14" s="117"/>
      <c r="R14" s="70"/>
      <c r="S14" s="135">
        <f>IF(T13="","",T13*1.2)</f>
        <v>127.76521983613587</v>
      </c>
      <c r="T14" s="135"/>
      <c r="U14" s="70"/>
      <c r="V14" s="70">
        <f>IF(V13&gt;0,V13*20,"")</f>
        <v>134</v>
      </c>
      <c r="W14" s="70">
        <f>IF(W13="","",(W13*10)*AJ13)</f>
        <v>118.5377317368594</v>
      </c>
      <c r="X14" s="74">
        <f>IF(ROUNDUP(X13,1)&gt;0,IF((80+(8-ROUNDUP(X13,1))*40)&lt;0,0,80+(8-ROUNDUP(X13,1))*40),"")</f>
        <v>104.00000000000003</v>
      </c>
      <c r="Y14" s="75">
        <f>IF(SUM(V14,W14,X14)&gt;0,SUM(V14,W14,X14),"")</f>
        <v>356.53773173685943</v>
      </c>
      <c r="Z14" s="80">
        <f>IF(AE13&gt;34,(IF(OR(S14="",V14="",W14="",X14=""),"",SUM(S14,V14,W14,X14))*AI13),IF(OR(S14="",V14="",W14="",X14=""),"", SUM(S14,V14,W14,X14)))</f>
        <v>484.30295157299531</v>
      </c>
      <c r="AA14" s="80"/>
      <c r="AB14" s="77"/>
      <c r="AC14" s="89"/>
      <c r="AD14" s="1"/>
      <c r="AE14" s="91"/>
      <c r="AF14" s="34"/>
      <c r="AH14" s="36"/>
      <c r="AI14" s="36"/>
    </row>
    <row r="15" spans="1:36" s="8" customFormat="1" ht="20" customHeight="1">
      <c r="B15" s="123" t="s">
        <v>104</v>
      </c>
      <c r="C15" s="81" t="s">
        <v>87</v>
      </c>
      <c r="D15" s="80">
        <v>72.510000000000005</v>
      </c>
      <c r="E15" s="81" t="s">
        <v>84</v>
      </c>
      <c r="F15" s="119" t="s">
        <v>79</v>
      </c>
      <c r="G15" s="120">
        <v>39541</v>
      </c>
      <c r="H15" s="68">
        <v>4</v>
      </c>
      <c r="I15" s="130" t="s">
        <v>103</v>
      </c>
      <c r="J15" s="73" t="s">
        <v>62</v>
      </c>
      <c r="K15" s="76">
        <v>53</v>
      </c>
      <c r="L15" s="82">
        <v>56</v>
      </c>
      <c r="M15" s="82">
        <v>58</v>
      </c>
      <c r="N15" s="76">
        <v>62</v>
      </c>
      <c r="O15" s="82">
        <v>-65</v>
      </c>
      <c r="P15" s="82">
        <v>-65</v>
      </c>
      <c r="Q15" s="116">
        <f>IF(MAX(K15:M15)&gt;0,IF(MAX(K15:M15)&lt;0,0,TRUNC(MAX(K15:M15)/1)*1),"")</f>
        <v>58</v>
      </c>
      <c r="R15" s="65">
        <f>IF(MAX(N15:P15)&gt;0,IF(MAX(N15:P15)&lt;0,0,TRUNC(MAX(N15:P15)/1)*1),"")</f>
        <v>62</v>
      </c>
      <c r="S15" s="65">
        <f>IF(Q15="","",IF(R15="","",IF(SUM(Q15:R15)=0,"",SUM(Q15:R15))))</f>
        <v>120</v>
      </c>
      <c r="T15" s="66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162.43155945506314</v>
      </c>
      <c r="U15" s="74" t="str">
        <f>IF(AF15=1,T15*AI15,"")</f>
        <v/>
      </c>
      <c r="V15" s="67">
        <v>6.45</v>
      </c>
      <c r="W15" s="67">
        <v>8</v>
      </c>
      <c r="X15" s="67">
        <v>7.25</v>
      </c>
      <c r="Y15" s="75"/>
      <c r="Z15" s="70"/>
      <c r="AA15" s="70"/>
      <c r="AB15" s="69"/>
      <c r="AC15" s="89">
        <f>U5</f>
        <v>45106</v>
      </c>
      <c r="AD15" s="93" t="str">
        <f>IF(ISNUMBER(FIND("M",E15)),"m",IF(ISNUMBER(FIND("K",E15)),"k"))</f>
        <v>m</v>
      </c>
      <c r="AE15" s="91">
        <f>IF(OR(G15="",AC15=""),0,(YEAR(AC15)-YEAR(G15)))</f>
        <v>15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1.3535963287921928</v>
      </c>
    </row>
    <row r="16" spans="1:36" s="8" customFormat="1" ht="20" customHeight="1">
      <c r="B16" s="115"/>
      <c r="C16" s="70"/>
      <c r="D16" s="70"/>
      <c r="E16" s="70"/>
      <c r="F16" s="71"/>
      <c r="G16" s="72"/>
      <c r="H16" s="76"/>
      <c r="I16" s="73"/>
      <c r="J16" s="73"/>
      <c r="K16" s="135"/>
      <c r="L16" s="135"/>
      <c r="M16" s="135"/>
      <c r="N16" s="136"/>
      <c r="O16" s="136"/>
      <c r="P16" s="136"/>
      <c r="Q16" s="118"/>
      <c r="R16" s="85"/>
      <c r="S16" s="135">
        <f>IF(T15="","",T15*1.2)</f>
        <v>194.91787134607577</v>
      </c>
      <c r="T16" s="135"/>
      <c r="U16" s="70"/>
      <c r="V16" s="70">
        <f>IF(V15&gt;0,V15*20,"")</f>
        <v>129</v>
      </c>
      <c r="W16" s="70">
        <f>IF(W15="","",(W15*10)*AJ15)</f>
        <v>108.28770630337543</v>
      </c>
      <c r="X16" s="74">
        <f>IF(ROUNDUP(X15,1)&gt;0,IF((80+(8-ROUNDUP(X15,1))*40)&lt;0,0,80+(8-ROUNDUP(X15,1))*40),"")</f>
        <v>108</v>
      </c>
      <c r="Y16" s="75">
        <f>IF(SUM(V16,W16,X16)&gt;0,SUM(V16,W16,X16),"")</f>
        <v>345.28770630337544</v>
      </c>
      <c r="Z16" s="80">
        <f>IF(AE15&gt;34,(IF(OR(S16="",V16="",W16="",X16=""),"",SUM(S16,V16,W16,X16))*AI15),IF(OR(S16="",V16="",W16="",X16=""),"", SUM(S16,V16,W16,X16)))</f>
        <v>540.20557764945124</v>
      </c>
      <c r="AA16" s="80"/>
      <c r="AB16" s="77"/>
      <c r="AC16" s="89"/>
      <c r="AD16" s="1"/>
      <c r="AE16" s="91"/>
      <c r="AF16" s="34"/>
      <c r="AH16" s="36"/>
      <c r="AI16" s="36"/>
    </row>
    <row r="17" spans="2:36" s="8" customFormat="1" ht="20" customHeight="1">
      <c r="B17" s="123" t="s">
        <v>100</v>
      </c>
      <c r="C17" s="81" t="s">
        <v>89</v>
      </c>
      <c r="D17" s="80">
        <v>82.79</v>
      </c>
      <c r="E17" s="81" t="s">
        <v>86</v>
      </c>
      <c r="F17" s="119" t="s">
        <v>81</v>
      </c>
      <c r="G17" s="120">
        <v>36505</v>
      </c>
      <c r="H17" s="68">
        <v>5</v>
      </c>
      <c r="I17" s="122" t="s">
        <v>67</v>
      </c>
      <c r="J17" s="73" t="s">
        <v>68</v>
      </c>
      <c r="K17" s="76">
        <v>112</v>
      </c>
      <c r="L17" s="82">
        <v>-116</v>
      </c>
      <c r="M17" s="82">
        <v>116</v>
      </c>
      <c r="N17" s="76">
        <v>130</v>
      </c>
      <c r="O17" s="82">
        <v>135</v>
      </c>
      <c r="P17" s="82">
        <v>-140</v>
      </c>
      <c r="Q17" s="116">
        <f>IF(MAX(K17:M17)&gt;0,IF(MAX(K17:M17)&lt;0,0,TRUNC(MAX(K17:M17)/1)*1),"")</f>
        <v>116</v>
      </c>
      <c r="R17" s="65">
        <f>IF(MAX(N17:P17)&gt;0,IF(MAX(N17:P17)&lt;0,0,TRUNC(MAX(N17:P17)/1)*1),"")</f>
        <v>135</v>
      </c>
      <c r="S17" s="83">
        <f>IF(Q17="","",IF(R17="","",IF(SUM(Q17:R17)=0,"",SUM(Q17:R17))))</f>
        <v>251</v>
      </c>
      <c r="T17" s="66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314.8167800075762</v>
      </c>
      <c r="U17" s="74" t="str">
        <f>IF(AF17=1,T17*AI17,"")</f>
        <v/>
      </c>
      <c r="V17" s="67"/>
      <c r="W17" s="67"/>
      <c r="X17" s="67"/>
      <c r="Y17" s="75"/>
      <c r="Z17" s="70"/>
      <c r="AA17" s="70"/>
      <c r="AB17" s="69"/>
      <c r="AC17" s="89">
        <f>U5</f>
        <v>45106</v>
      </c>
      <c r="AD17" s="93" t="str">
        <f>IF(ISNUMBER(FIND("M",E17)),"m",IF(ISNUMBER(FIND("K",E17)),"k"))</f>
        <v>m</v>
      </c>
      <c r="AE17" s="91">
        <f>IF(OR(G17="",AC17=""),0,(YEAR(AC17)-YEAR(G17)))</f>
        <v>24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1.2542501195520963</v>
      </c>
    </row>
    <row r="18" spans="2:36" s="8" customFormat="1" ht="20" customHeight="1">
      <c r="B18" s="115"/>
      <c r="C18" s="70"/>
      <c r="D18" s="70"/>
      <c r="E18" s="70"/>
      <c r="F18" s="71"/>
      <c r="G18" s="72"/>
      <c r="H18" s="76"/>
      <c r="I18" s="73"/>
      <c r="J18" s="73"/>
      <c r="K18" s="135"/>
      <c r="L18" s="135"/>
      <c r="M18" s="135"/>
      <c r="N18" s="136"/>
      <c r="O18" s="136"/>
      <c r="P18" s="136"/>
      <c r="Q18" s="117"/>
      <c r="R18" s="70"/>
      <c r="S18" s="135">
        <f>IF(T17="","",T17*1.2)</f>
        <v>377.78013600909145</v>
      </c>
      <c r="T18" s="135"/>
      <c r="U18" s="70"/>
      <c r="V18" s="70" t="str">
        <f>IF(V17&gt;0,V17*20,"")</f>
        <v/>
      </c>
      <c r="W18" s="70" t="str">
        <f>IF(W17="","",(W17*10)*AJ17)</f>
        <v/>
      </c>
      <c r="X18" s="74" t="str">
        <f>IF(ROUNDUP(X17,1)&gt;0,IF((80+(8-ROUNDUP(X17,1))*40)&lt;0,0,80+(8-ROUNDUP(X17,1))*40),"")</f>
        <v/>
      </c>
      <c r="Y18" s="75" t="str">
        <f>IF(SUM(V18,W18,X18)&gt;0,SUM(V18,W18,X18),"")</f>
        <v/>
      </c>
      <c r="Z18" s="80" t="str">
        <f>IF(AE17&gt;34,(IF(OR(S18="",V18="",W18="",X18=""),"",SUM(S18,V18,W18,X18))*AI17),IF(OR(S18="",V18="",W18="",X18=""),"", SUM(S18,V18,W18,X18)))</f>
        <v/>
      </c>
      <c r="AA18" s="80"/>
      <c r="AB18" s="77"/>
      <c r="AC18" s="89"/>
      <c r="AD18" s="1"/>
      <c r="AE18" s="91"/>
      <c r="AF18" s="34"/>
      <c r="AH18" s="36"/>
      <c r="AI18" s="36"/>
    </row>
    <row r="19" spans="2:36" s="8" customFormat="1" ht="20" customHeight="1">
      <c r="B19" s="123" t="s">
        <v>114</v>
      </c>
      <c r="C19" s="81" t="s">
        <v>90</v>
      </c>
      <c r="D19" s="80">
        <v>48.85</v>
      </c>
      <c r="E19" s="81" t="s">
        <v>84</v>
      </c>
      <c r="F19" s="119" t="s">
        <v>80</v>
      </c>
      <c r="G19" s="120">
        <v>40186</v>
      </c>
      <c r="H19" s="68">
        <v>6</v>
      </c>
      <c r="I19" s="122" t="s">
        <v>115</v>
      </c>
      <c r="J19" s="73" t="s">
        <v>62</v>
      </c>
      <c r="K19" s="76">
        <v>20</v>
      </c>
      <c r="L19" s="82">
        <v>23</v>
      </c>
      <c r="M19" s="82">
        <v>25</v>
      </c>
      <c r="N19" s="76">
        <v>32</v>
      </c>
      <c r="O19" s="82">
        <v>35</v>
      </c>
      <c r="P19" s="82">
        <v>37</v>
      </c>
      <c r="Q19" s="116">
        <f>IF(MAX(K19:M19)&gt;0,IF(MAX(K19:M19)&lt;0,0,TRUNC(MAX(K19:M19)/1)*1),"")</f>
        <v>25</v>
      </c>
      <c r="R19" s="65">
        <f>IF(MAX(N19:P19)&gt;0,IF(MAX(N19:P19)&lt;0,0,TRUNC(MAX(N19:P19)/1)*1),"")</f>
        <v>37</v>
      </c>
      <c r="S19" s="83">
        <f>IF(Q19="","",IF(R19="","",IF(SUM(Q19:R19)=0,"",SUM(Q19:R19))))</f>
        <v>62</v>
      </c>
      <c r="T19" s="66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112.43646111197008</v>
      </c>
      <c r="U19" s="74" t="str">
        <f>IF(AF19=1,T19*AI19,"")</f>
        <v/>
      </c>
      <c r="V19" s="67">
        <v>6.2</v>
      </c>
      <c r="W19" s="67">
        <v>7.65</v>
      </c>
      <c r="X19" s="67">
        <v>7.83</v>
      </c>
      <c r="Y19" s="75"/>
      <c r="Z19" s="70"/>
      <c r="AA19" s="70"/>
      <c r="AB19" s="69"/>
      <c r="AC19" s="89">
        <f>U5</f>
        <v>45106</v>
      </c>
      <c r="AD19" s="93" t="str">
        <f>IF(ISNUMBER(FIND("M",E19)),"m",IF(ISNUMBER(FIND("K",E19)),"k"))</f>
        <v>m</v>
      </c>
      <c r="AE19" s="91">
        <f>IF(OR(G19="",AC19=""),0,(YEAR(AC19)-YEAR(G19)))</f>
        <v>13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1.8134913082575819</v>
      </c>
    </row>
    <row r="20" spans="2:36" s="8" customFormat="1" ht="20" customHeight="1">
      <c r="B20" s="115"/>
      <c r="C20" s="70"/>
      <c r="D20" s="70"/>
      <c r="E20" s="70"/>
      <c r="F20" s="71"/>
      <c r="G20" s="72"/>
      <c r="H20" s="76"/>
      <c r="I20" s="73"/>
      <c r="J20" s="73"/>
      <c r="K20" s="135"/>
      <c r="L20" s="135"/>
      <c r="M20" s="135"/>
      <c r="N20" s="136"/>
      <c r="O20" s="136"/>
      <c r="P20" s="136"/>
      <c r="Q20" s="117"/>
      <c r="R20" s="70"/>
      <c r="S20" s="135">
        <f>IF(T19="","",T19*1.2)</f>
        <v>134.92375333436408</v>
      </c>
      <c r="T20" s="135"/>
      <c r="U20" s="70"/>
      <c r="V20" s="70">
        <f>IF(V19&gt;0,V19*20,"")</f>
        <v>124</v>
      </c>
      <c r="W20" s="70">
        <f>IF(W19="","",(W19*10)*AJ19)</f>
        <v>138.73208508170501</v>
      </c>
      <c r="X20" s="74">
        <f>IF(ROUNDUP(X19,1)&gt;0,IF((80+(8-ROUNDUP(X19,1))*40)&lt;0,0,80+(8-ROUNDUP(X19,1))*40),"")</f>
        <v>84.000000000000028</v>
      </c>
      <c r="Y20" s="75">
        <f>IF(SUM(V20,W20,X20)&gt;0,SUM(V20,W20,X20),"")</f>
        <v>346.73208508170501</v>
      </c>
      <c r="Z20" s="80">
        <f>IF(AE19&gt;34,(IF(OR(S20="",V20="",W20="",X20=""),"",SUM(S20,V20,W20,X20))*AI19),IF(OR(S20="",V20="",W20="",X20=""),"", SUM(S20,V20,W20,X20)))</f>
        <v>481.65583841606906</v>
      </c>
      <c r="AA20" s="80"/>
      <c r="AB20" s="77"/>
      <c r="AC20" s="89"/>
      <c r="AD20" s="1"/>
      <c r="AE20" s="91"/>
      <c r="AF20" s="34"/>
      <c r="AH20" s="36"/>
      <c r="AI20" s="36"/>
    </row>
    <row r="21" spans="2:36" s="8" customFormat="1" ht="20" customHeight="1">
      <c r="B21" s="123" t="s">
        <v>105</v>
      </c>
      <c r="C21" s="81" t="s">
        <v>91</v>
      </c>
      <c r="D21" s="80">
        <v>55.59</v>
      </c>
      <c r="E21" s="81" t="s">
        <v>84</v>
      </c>
      <c r="F21" s="119" t="s">
        <v>80</v>
      </c>
      <c r="G21" s="120">
        <v>40415</v>
      </c>
      <c r="H21" s="68">
        <v>7</v>
      </c>
      <c r="I21" s="121" t="s">
        <v>117</v>
      </c>
      <c r="J21" s="73" t="s">
        <v>62</v>
      </c>
      <c r="K21" s="76">
        <v>25</v>
      </c>
      <c r="L21" s="82">
        <v>28</v>
      </c>
      <c r="M21" s="82">
        <v>30</v>
      </c>
      <c r="N21" s="76">
        <v>34</v>
      </c>
      <c r="O21" s="82">
        <v>37</v>
      </c>
      <c r="P21" s="82">
        <v>40</v>
      </c>
      <c r="Q21" s="116">
        <f>IF(MAX(K21:M21)&gt;0,IF(MAX(K21:M21)&lt;0,0,TRUNC(MAX(K21:M21)/1)*1),"")</f>
        <v>30</v>
      </c>
      <c r="R21" s="65">
        <f>IF(MAX(N21:P21)&gt;0,IF(MAX(N21:P21)&lt;0,0,TRUNC(MAX(N21:P21)/1)*1),"")</f>
        <v>40</v>
      </c>
      <c r="S21" s="83">
        <f>IF(Q21="","",IF(R21="","",IF(SUM(Q21:R21)=0,"",SUM(Q21:R21))))</f>
        <v>70</v>
      </c>
      <c r="T21" s="66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114.12056748563545</v>
      </c>
      <c r="U21" s="74" t="str">
        <f>IF(AF21=1,T21*AI21,"")</f>
        <v/>
      </c>
      <c r="V21" s="67">
        <v>6.46</v>
      </c>
      <c r="W21" s="67">
        <v>7.4</v>
      </c>
      <c r="X21" s="67">
        <v>7.78</v>
      </c>
      <c r="Y21" s="75"/>
      <c r="Z21" s="70"/>
      <c r="AA21" s="70"/>
      <c r="AB21" s="69"/>
      <c r="AC21" s="89">
        <f>U5</f>
        <v>45106</v>
      </c>
      <c r="AD21" s="93" t="str">
        <f>IF(ISNUMBER(FIND("M",E21)),"m",IF(ISNUMBER(FIND("K",E21)),"k"))</f>
        <v>m</v>
      </c>
      <c r="AE21" s="91">
        <f>IF(OR(G21="",AC21=""),0,(YEAR(AC21)-YEAR(G21)))</f>
        <v>13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1.6302938212233635</v>
      </c>
    </row>
    <row r="22" spans="2:36" s="8" customFormat="1" ht="20" customHeight="1">
      <c r="B22" s="115"/>
      <c r="C22" s="70"/>
      <c r="D22" s="70"/>
      <c r="E22" s="70"/>
      <c r="F22" s="71"/>
      <c r="G22" s="72"/>
      <c r="H22" s="76"/>
      <c r="I22" s="73"/>
      <c r="J22" s="73"/>
      <c r="K22" s="135"/>
      <c r="L22" s="135"/>
      <c r="M22" s="135"/>
      <c r="N22" s="136"/>
      <c r="O22" s="136"/>
      <c r="P22" s="136"/>
      <c r="Q22" s="117"/>
      <c r="R22" s="70"/>
      <c r="S22" s="135">
        <f>IF(T21="","",T21*1.2)</f>
        <v>136.94468098276252</v>
      </c>
      <c r="T22" s="135"/>
      <c r="U22" s="70"/>
      <c r="V22" s="70">
        <f>IF(V21&gt;0,V21*20,"")</f>
        <v>129.19999999999999</v>
      </c>
      <c r="W22" s="70">
        <f>IF(W21="","",(W21*10)*AJ21)</f>
        <v>120.64174277052891</v>
      </c>
      <c r="X22" s="74">
        <f>IF(ROUNDUP(X21,1)&gt;0,IF((80+(8-ROUNDUP(X21,1))*40)&lt;0,0,80+(8-ROUNDUP(X21,1))*40),"")</f>
        <v>88</v>
      </c>
      <c r="Y22" s="75">
        <f>IF(SUM(V22,W22,X22)&gt;0,SUM(V22,W22,X22),"")</f>
        <v>337.84174277052887</v>
      </c>
      <c r="Z22" s="80">
        <f>IF(AE21&gt;34,(IF(OR(S22="",V22="",W22="",X22=""),"",SUM(S22,V22,W22,X22))*AI21),IF(OR(S22="",V22="",W22="",X22=""),"", SUM(S22,V22,W22,X22)))</f>
        <v>474.78642375329139</v>
      </c>
      <c r="AA22" s="80"/>
      <c r="AB22" s="77"/>
      <c r="AC22" s="89"/>
      <c r="AD22" s="1"/>
      <c r="AE22" s="91"/>
      <c r="AF22" s="34"/>
      <c r="AH22" s="36"/>
      <c r="AI22" s="36"/>
    </row>
    <row r="23" spans="2:36" s="8" customFormat="1" ht="20" customHeight="1">
      <c r="B23" s="123" t="s">
        <v>106</v>
      </c>
      <c r="C23" s="81" t="s">
        <v>92</v>
      </c>
      <c r="D23" s="80">
        <v>92.49</v>
      </c>
      <c r="E23" s="81" t="s">
        <v>84</v>
      </c>
      <c r="F23" s="119" t="s">
        <v>82</v>
      </c>
      <c r="G23" s="120">
        <v>38951</v>
      </c>
      <c r="H23" s="68">
        <v>8</v>
      </c>
      <c r="I23" s="121" t="s">
        <v>69</v>
      </c>
      <c r="J23" s="73" t="s">
        <v>62</v>
      </c>
      <c r="K23" s="76">
        <v>82</v>
      </c>
      <c r="L23" s="82">
        <v>85</v>
      </c>
      <c r="M23" s="82">
        <v>88</v>
      </c>
      <c r="N23" s="76">
        <v>-100</v>
      </c>
      <c r="O23" s="82">
        <v>-100</v>
      </c>
      <c r="P23" s="82">
        <v>-100</v>
      </c>
      <c r="Q23" s="116">
        <f>IF(MAX(K23:M23)&gt;0,IF(MAX(K23:M23)&lt;0,0,TRUNC(MAX(K23:M23)/1)*1),"")</f>
        <v>88</v>
      </c>
      <c r="R23" s="65" t="str">
        <f>IF(MAX(N23:P23)&gt;0,IF(MAX(N23:P23)&lt;0,0,TRUNC(MAX(N23:P23)/1)*1),"")</f>
        <v/>
      </c>
      <c r="S23" s="83" t="str">
        <f>IF(Q23="","",IF(R23="","",IF(SUM(Q23:R23)=0,"",SUM(Q23:R23))))</f>
        <v/>
      </c>
      <c r="T23" s="66" t="str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/>
      </c>
      <c r="U23" s="74" t="str">
        <f>IF(AF23=1,T23*AI23,"")</f>
        <v/>
      </c>
      <c r="V23" s="67">
        <v>7.45</v>
      </c>
      <c r="W23" s="67">
        <v>9.9</v>
      </c>
      <c r="X23" s="67">
        <v>6.78</v>
      </c>
      <c r="Y23" s="75"/>
      <c r="Z23" s="70"/>
      <c r="AA23" s="70"/>
      <c r="AB23" s="69"/>
      <c r="AC23" s="89">
        <f>U5</f>
        <v>45106</v>
      </c>
      <c r="AD23" s="93" t="str">
        <f>IF(ISNUMBER(FIND("M",E23)),"m",IF(ISNUMBER(FIND("K",E23)),"k"))</f>
        <v>m</v>
      </c>
      <c r="AE23" s="106">
        <f>IF(OR(G23="",AC23=""),0,(YEAR(AC23)-YEAR(G23)))</f>
        <v>17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1.1868495380047663</v>
      </c>
    </row>
    <row r="24" spans="2:36" s="8" customFormat="1" ht="20" customHeight="1">
      <c r="B24" s="115"/>
      <c r="C24" s="70"/>
      <c r="D24" s="70"/>
      <c r="E24" s="70"/>
      <c r="F24" s="71"/>
      <c r="G24" s="72"/>
      <c r="H24" s="76"/>
      <c r="I24" s="73"/>
      <c r="J24" s="73"/>
      <c r="K24" s="135"/>
      <c r="L24" s="135"/>
      <c r="M24" s="135"/>
      <c r="N24" s="136"/>
      <c r="O24" s="136"/>
      <c r="P24" s="136"/>
      <c r="Q24" s="117"/>
      <c r="R24" s="70"/>
      <c r="S24" s="135" t="str">
        <f>IF(T23="","",T23*1.2)</f>
        <v/>
      </c>
      <c r="T24" s="135"/>
      <c r="U24" s="70"/>
      <c r="V24" s="70">
        <f>IF(V23&gt;0,V23*20,"")</f>
        <v>149</v>
      </c>
      <c r="W24" s="70">
        <f>IF(W23="","",(W23*10)*AJ23)</f>
        <v>117.49810426247187</v>
      </c>
      <c r="X24" s="74">
        <f>IF(ROUNDUP(X23,1)&gt;0,IF((80+(8-ROUNDUP(X23,1))*40)&lt;0,0,80+(8-ROUNDUP(X23,1))*40),"")</f>
        <v>128</v>
      </c>
      <c r="Y24" s="75">
        <f>IF(SUM(V24,W24,X24)&gt;0,SUM(V24,W24,X24),"")</f>
        <v>394.49810426247188</v>
      </c>
      <c r="Z24" s="80" t="str">
        <f>IF(AE23&gt;34,(IF(OR(S24="",V24="",W24="",X24=""),"",SUM(S24,V24,W24,X24))*AI23),IF(OR(S24="",V24="",W24="",X24=""),"", SUM(S24,V24,W24,X24)))</f>
        <v/>
      </c>
      <c r="AA24" s="80"/>
      <c r="AB24" s="77"/>
      <c r="AC24" s="89"/>
      <c r="AD24" s="1"/>
      <c r="AE24" s="91"/>
      <c r="AF24" s="34"/>
      <c r="AH24" s="36"/>
      <c r="AI24" s="36"/>
    </row>
    <row r="25" spans="2:36" s="8" customFormat="1" ht="20" customHeight="1">
      <c r="B25" s="123" t="s">
        <v>107</v>
      </c>
      <c r="C25" s="81" t="s">
        <v>93</v>
      </c>
      <c r="D25" s="80">
        <v>40.880000000000003</v>
      </c>
      <c r="E25" s="81" t="s">
        <v>85</v>
      </c>
      <c r="F25" s="119" t="s">
        <v>83</v>
      </c>
      <c r="G25" s="120">
        <v>40879</v>
      </c>
      <c r="H25" s="68">
        <v>9</v>
      </c>
      <c r="I25" s="121" t="s">
        <v>70</v>
      </c>
      <c r="J25" s="73" t="s">
        <v>62</v>
      </c>
      <c r="K25" s="76">
        <v>17</v>
      </c>
      <c r="L25" s="82">
        <v>20</v>
      </c>
      <c r="M25" s="82">
        <v>-22</v>
      </c>
      <c r="N25" s="76">
        <v>22</v>
      </c>
      <c r="O25" s="82">
        <v>25</v>
      </c>
      <c r="P25" s="82">
        <v>27</v>
      </c>
      <c r="Q25" s="116">
        <f>IF(MAX(K25:M25)&gt;0,IF(MAX(K25:M25)&lt;0,0,TRUNC(MAX(K25:M25)/1)*1),"")</f>
        <v>20</v>
      </c>
      <c r="R25" s="65">
        <f>IF(MAX(N25:P25)&gt;0,IF(MAX(N25:P25)&lt;0,0,TRUNC(MAX(N25:P25)/1)*1),"")</f>
        <v>27</v>
      </c>
      <c r="S25" s="83">
        <f>IF(Q25="","",IF(R25="","",IF(SUM(Q25:R25)=0,"",SUM(Q25:R25))))</f>
        <v>47</v>
      </c>
      <c r="T25" s="66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85.623799869140427</v>
      </c>
      <c r="U25" s="74" t="str">
        <f>IF(AF25=1,T25*AI25,"")</f>
        <v/>
      </c>
      <c r="V25" s="67">
        <v>5.6</v>
      </c>
      <c r="W25" s="67">
        <v>6.7</v>
      </c>
      <c r="X25" s="67">
        <v>8.15</v>
      </c>
      <c r="Y25" s="75"/>
      <c r="Z25" s="70"/>
      <c r="AA25" s="70"/>
      <c r="AB25" s="69"/>
      <c r="AC25" s="89">
        <f>U5</f>
        <v>45106</v>
      </c>
      <c r="AD25" s="93" t="str">
        <f>IF(ISNUMBER(FIND("M",E25)),"m",IF(ISNUMBER(FIND("K",E25)),"k"))</f>
        <v>k</v>
      </c>
      <c r="AE25" s="106">
        <f>IF(OR(G25="",AC25=""),0,(YEAR(AC25)-YEAR(G25)))</f>
        <v>12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2.1365516133612048</v>
      </c>
    </row>
    <row r="26" spans="2:36" s="8" customFormat="1" ht="20" customHeight="1">
      <c r="B26" s="115"/>
      <c r="C26" s="70"/>
      <c r="D26" s="70"/>
      <c r="E26" s="70"/>
      <c r="F26" s="71"/>
      <c r="G26" s="72"/>
      <c r="H26" s="76"/>
      <c r="I26" s="73"/>
      <c r="J26" s="73"/>
      <c r="K26" s="135"/>
      <c r="L26" s="135"/>
      <c r="M26" s="135"/>
      <c r="N26" s="136"/>
      <c r="O26" s="136"/>
      <c r="P26" s="136"/>
      <c r="Q26" s="117"/>
      <c r="R26" s="70"/>
      <c r="S26" s="135">
        <f>IF(T25="","",T25*1.2)</f>
        <v>102.7485598429685</v>
      </c>
      <c r="T26" s="135"/>
      <c r="U26" s="70"/>
      <c r="V26" s="70">
        <f>IF(V25&gt;0,V25*20,"")</f>
        <v>112</v>
      </c>
      <c r="W26" s="70">
        <f>IF(W25="","",(W25*10)*AJ25)</f>
        <v>143.14895809520073</v>
      </c>
      <c r="X26" s="74">
        <f>IF(ROUNDUP(X25,1)&gt;0,IF((80+(8-ROUNDUP(X25,1))*40)&lt;0,0,80+(8-ROUNDUP(X25,1))*40),"")</f>
        <v>72.000000000000028</v>
      </c>
      <c r="Y26" s="75">
        <f>IF(SUM(V26,W26,X26)&gt;0,SUM(V26,W26,X26),"")</f>
        <v>327.14895809520078</v>
      </c>
      <c r="Z26" s="80">
        <f>IF(AE25&gt;34,(IF(OR(S26="",V26="",W26="",X26=""),"",SUM(S26,V26,W26,X26))*AI25),IF(OR(S26="",V26="",W26="",X26=""),"", SUM(S26,V26,W26,X26)))</f>
        <v>429.89751793816924</v>
      </c>
      <c r="AA26" s="80"/>
      <c r="AB26" s="77"/>
      <c r="AC26" s="89"/>
      <c r="AD26" s="1"/>
      <c r="AE26" s="91"/>
      <c r="AF26" s="34"/>
      <c r="AH26" s="36"/>
      <c r="AI26" s="36"/>
    </row>
    <row r="27" spans="2:36" s="8" customFormat="1" ht="20" customHeight="1">
      <c r="B27" s="123" t="s">
        <v>108</v>
      </c>
      <c r="C27" s="132">
        <v>49</v>
      </c>
      <c r="D27" s="80">
        <v>45.6</v>
      </c>
      <c r="E27" s="109" t="s">
        <v>85</v>
      </c>
      <c r="F27" s="108" t="s">
        <v>83</v>
      </c>
      <c r="G27" s="86">
        <v>40780</v>
      </c>
      <c r="H27" s="81" t="s">
        <v>111</v>
      </c>
      <c r="I27" s="73" t="s">
        <v>71</v>
      </c>
      <c r="J27" s="73" t="s">
        <v>62</v>
      </c>
      <c r="K27" s="64">
        <v>28</v>
      </c>
      <c r="L27" s="87">
        <v>-30</v>
      </c>
      <c r="M27" s="87">
        <v>-30</v>
      </c>
      <c r="N27" s="87">
        <v>37</v>
      </c>
      <c r="O27" s="88">
        <v>39</v>
      </c>
      <c r="P27" s="88">
        <v>-41</v>
      </c>
      <c r="Q27" s="116">
        <f>IF(MAX(K27:M27)&gt;0,IF(MAX(K27:M27)&lt;0,0,TRUNC(MAX(K27:M27)/1)*1),"")</f>
        <v>28</v>
      </c>
      <c r="R27" s="65">
        <f>IF(MAX(N27:P27)&gt;0,IF(MAX(N27:P27)&lt;0,0,TRUNC(MAX(N27:P27)/1)*1),"")</f>
        <v>39</v>
      </c>
      <c r="S27" s="83">
        <f>IF(Q27="","",IF(R27="","",IF(SUM(Q27:R27)=0,"",SUM(Q27:R27))))</f>
        <v>67</v>
      </c>
      <c r="T27" s="66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111.01228429095106</v>
      </c>
      <c r="U27" s="74" t="str">
        <f>IF(AF27=1,T27*AI27,"")</f>
        <v/>
      </c>
      <c r="V27" s="78">
        <v>5.9</v>
      </c>
      <c r="W27" s="78">
        <v>8.1</v>
      </c>
      <c r="X27" s="79">
        <v>8.1300000000000008</v>
      </c>
      <c r="Y27" s="75"/>
      <c r="Z27" s="70" t="str">
        <f>IF(AE27&gt;34,(IF(OR(S28="",V28="",W28="",X28=""),"",SUM(S28,V28,W28,X28))*AI27),IF(OR(S28="",V28="",W28="",X28=""),"",""))</f>
        <v/>
      </c>
      <c r="AA27" s="70"/>
      <c r="AB27" s="69"/>
      <c r="AC27" s="89">
        <f>U5</f>
        <v>45106</v>
      </c>
      <c r="AD27" s="93" t="str">
        <f>IF(ISNUMBER(FIND("M",E27)),"m",IF(ISNUMBER(FIND("K",E27)),"k"))</f>
        <v>k</v>
      </c>
      <c r="AE27" s="106">
        <f>IF(OR(G27="",AC27=""),0,(YEAR(AC27)-YEAR(G27)))</f>
        <v>12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b">
        <f t="shared" ref="AI27" si="5">IF(AD27="m",AG27,IF(AD27="k",AH27,""))</f>
        <v>0</v>
      </c>
      <c r="AJ27" s="8">
        <f>IF(D27="","",IF(D27&gt;193.609,1,IF(D27&lt;32,10^(0.722762521*LOG10(32/193.609)^2),10^(0.722762521*LOG10(D27/193.609)^2))))</f>
        <v>1.9275706205271812</v>
      </c>
    </row>
    <row r="28" spans="2:36" s="8" customFormat="1" ht="20" customHeight="1">
      <c r="B28" s="115"/>
      <c r="C28" s="133"/>
      <c r="D28" s="70"/>
      <c r="E28" s="71"/>
      <c r="F28" s="71"/>
      <c r="G28" s="90"/>
      <c r="H28" s="72"/>
      <c r="I28" s="73" t="s">
        <v>13</v>
      </c>
      <c r="J28" s="73"/>
      <c r="K28" s="136"/>
      <c r="L28" s="136"/>
      <c r="M28" s="136"/>
      <c r="N28" s="136"/>
      <c r="O28" s="136"/>
      <c r="P28" s="136"/>
      <c r="Q28" s="117"/>
      <c r="R28" s="70"/>
      <c r="S28" s="135">
        <f>IF(T27="","",T27*1.2)</f>
        <v>133.21474114914128</v>
      </c>
      <c r="T28" s="135"/>
      <c r="U28" s="70"/>
      <c r="V28" s="70">
        <f>IF(V27&gt;0,V27*20,"")</f>
        <v>118</v>
      </c>
      <c r="W28" s="70">
        <f>IF(W27="","",(W27*10)*AJ27)</f>
        <v>156.13322026270168</v>
      </c>
      <c r="X28" s="74">
        <f>IF(ROUNDUP(X27,1)&gt;0,IF((80+(8-ROUNDUP(X27,1))*40)&lt;0,0,80+(8-ROUNDUP(X27,1))*40),"")</f>
        <v>72.000000000000028</v>
      </c>
      <c r="Y28" s="75">
        <f>IF(SUM(V28,W28,X28)&gt;0,SUM(V28,W28,X28),"")</f>
        <v>346.13322026270168</v>
      </c>
      <c r="Z28" s="80">
        <f>IF(AE27&gt;34,(IF(OR(S28="",V28="",W28="",X28=""),"",SUM(S28,V28,W28,X28))*AI27),IF(OR(S28="",V28="",W28="",X28=""),"", SUM(S28,V28,W28,X28)))</f>
        <v>479.34796141184302</v>
      </c>
      <c r="AA28" s="80"/>
      <c r="AB28" s="77"/>
      <c r="AC28" s="89"/>
      <c r="AD28" s="1"/>
      <c r="AE28" s="91"/>
      <c r="AF28" s="34"/>
      <c r="AH28" s="36"/>
      <c r="AI28" s="36"/>
    </row>
    <row r="29" spans="2:36" s="8" customFormat="1" ht="20" customHeight="1">
      <c r="B29" s="123" t="s">
        <v>109</v>
      </c>
      <c r="C29" s="132">
        <v>64</v>
      </c>
      <c r="D29" s="80">
        <v>61.9</v>
      </c>
      <c r="E29" s="109" t="s">
        <v>85</v>
      </c>
      <c r="F29" s="108" t="s">
        <v>83</v>
      </c>
      <c r="G29" s="86">
        <v>40789</v>
      </c>
      <c r="H29" s="81" t="s">
        <v>112</v>
      </c>
      <c r="I29" s="73" t="s">
        <v>72</v>
      </c>
      <c r="J29" s="73" t="s">
        <v>62</v>
      </c>
      <c r="K29" s="64">
        <v>-20</v>
      </c>
      <c r="L29" s="87">
        <v>20</v>
      </c>
      <c r="M29" s="87">
        <v>23</v>
      </c>
      <c r="N29" s="87">
        <v>25</v>
      </c>
      <c r="O29" s="88">
        <v>28</v>
      </c>
      <c r="P29" s="88">
        <v>-30</v>
      </c>
      <c r="Q29" s="116">
        <f>IF(MAX(K29:M29)&gt;0,IF(MAX(K29:M29)&lt;0,0,TRUNC(MAX(K29:M29)/1)*1),"")</f>
        <v>23</v>
      </c>
      <c r="R29" s="65">
        <f>IF(MAX(N29:P29)&gt;0,IF(MAX(N29:P29)&lt;0,0,TRUNC(MAX(N29:P29)/1)*1),"")</f>
        <v>28</v>
      </c>
      <c r="S29" s="83">
        <f>IF(Q29="","",IF(R29="","",IF(SUM(Q29:R29)=0,"",SUM(Q29:R29))))</f>
        <v>51</v>
      </c>
      <c r="T29" s="66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>67.678734347875562</v>
      </c>
      <c r="U29" s="74" t="str">
        <f>IF(AF29=1,T29*AI29,"")</f>
        <v/>
      </c>
      <c r="V29" s="67">
        <v>5.4</v>
      </c>
      <c r="W29" s="67">
        <v>7.4</v>
      </c>
      <c r="X29" s="67">
        <v>8.36</v>
      </c>
      <c r="Y29" s="75"/>
      <c r="Z29" s="70" t="str">
        <f>IF(AE29&gt;34,(IF(OR(S30="",V30="",W30="",X30=""),"",SUM(S30,V30,W30,X30))*AI29),IF(OR(S30="",V30="",W30="",X30=""),"",""))</f>
        <v/>
      </c>
      <c r="AA29" s="70"/>
      <c r="AB29" s="69"/>
      <c r="AC29" s="89">
        <f>U5</f>
        <v>45106</v>
      </c>
      <c r="AD29" s="93" t="str">
        <f>IF(ISNUMBER(FIND("M",E29)),"m",IF(ISNUMBER(FIND("K",E29)),"k"))</f>
        <v>k</v>
      </c>
      <c r="AE29" s="106">
        <f>IF(OR(G29="",AC29=""),0,(YEAR(AC29)-YEAR(G29)))</f>
        <v>12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b">
        <f t="shared" ref="AI29" si="7">IF(AD29="m",AG29,IF(AD29="k",AH29,""))</f>
        <v>0</v>
      </c>
      <c r="AJ29" s="8">
        <f>IF(D29="","",IF(D29&gt;193.609,1,IF(D29&lt;32,10^(0.722762521*LOG10(32/193.609)^2),10^(0.722762521*LOG10(D29/193.609)^2))))</f>
        <v>1.5040525162926166</v>
      </c>
    </row>
    <row r="30" spans="2:36" s="8" customFormat="1" ht="20" customHeight="1">
      <c r="B30" s="115"/>
      <c r="C30" s="133"/>
      <c r="D30" s="70"/>
      <c r="E30" s="71"/>
      <c r="F30" s="71"/>
      <c r="G30" s="90"/>
      <c r="H30" s="72"/>
      <c r="I30" s="73"/>
      <c r="J30" s="73"/>
      <c r="K30" s="136"/>
      <c r="L30" s="136"/>
      <c r="M30" s="136"/>
      <c r="N30" s="136"/>
      <c r="O30" s="136"/>
      <c r="P30" s="136"/>
      <c r="Q30" s="117"/>
      <c r="R30" s="70"/>
      <c r="S30" s="135">
        <f>IF(T29="","",T29*1.2)</f>
        <v>81.214481217450668</v>
      </c>
      <c r="T30" s="135"/>
      <c r="U30" s="70"/>
      <c r="V30" s="70">
        <f>IF(V29&gt;0,V29*20,"")</f>
        <v>108</v>
      </c>
      <c r="W30" s="70">
        <f>IF(W29="","",(W29*10)*AJ29)</f>
        <v>111.29988620565364</v>
      </c>
      <c r="X30" s="74">
        <f>IF(ROUNDUP(X29,1)&gt;0,IF((80+(8-ROUNDUP(X29,1))*40)&lt;0,0,80+(8-ROUNDUP(X29,1))*40),"")</f>
        <v>63.999999999999986</v>
      </c>
      <c r="Y30" s="75">
        <f>IF(SUM(V30,W30,X30)&gt;0,SUM(V30,W30,X30),"")</f>
        <v>283.29988620565365</v>
      </c>
      <c r="Z30" s="80">
        <f>IF(AE29&gt;34,(IF(OR(S30="",V30="",W30="",X30=""),"",SUM(S30,V30,W30,X30))*AI29),IF(OR(S30="",V30="",W30="",X30=""),"", SUM(S30,V30,W30,X30)))</f>
        <v>364.51436742310432</v>
      </c>
      <c r="AA30" s="80"/>
      <c r="AB30" s="77"/>
      <c r="AC30" s="89"/>
      <c r="AD30" s="1"/>
      <c r="AE30" s="91"/>
      <c r="AF30" s="34"/>
      <c r="AH30" s="36"/>
      <c r="AI30" s="36"/>
    </row>
    <row r="31" spans="2:36" s="8" customFormat="1" ht="20" customHeight="1">
      <c r="B31" s="123" t="s">
        <v>110</v>
      </c>
      <c r="C31" s="132">
        <v>40</v>
      </c>
      <c r="D31" s="80">
        <v>34.82</v>
      </c>
      <c r="E31" s="109" t="s">
        <v>85</v>
      </c>
      <c r="F31" s="108" t="s">
        <v>83</v>
      </c>
      <c r="G31" s="86">
        <v>40758</v>
      </c>
      <c r="H31" s="81" t="s">
        <v>113</v>
      </c>
      <c r="I31" s="73" t="s">
        <v>73</v>
      </c>
      <c r="J31" s="73" t="s">
        <v>74</v>
      </c>
      <c r="K31" s="64">
        <v>16</v>
      </c>
      <c r="L31" s="87">
        <v>18</v>
      </c>
      <c r="M31" s="87">
        <v>-20</v>
      </c>
      <c r="N31" s="87">
        <v>18</v>
      </c>
      <c r="O31" s="88">
        <v>21</v>
      </c>
      <c r="P31" s="88">
        <v>-23</v>
      </c>
      <c r="Q31" s="116">
        <f>IF(MAX(K31:M31)&gt;0,IF(MAX(K31:M31)&lt;0,0,TRUNC(MAX(K31:M31)/1)*1),"")</f>
        <v>18</v>
      </c>
      <c r="R31" s="65">
        <f>IF(MAX(N31:P31)&gt;0,IF(MAX(N31:P31)&lt;0,0,TRUNC(MAX(N31:P31)/1)*1),"")</f>
        <v>21</v>
      </c>
      <c r="S31" s="83">
        <f>IF(Q31="","",IF(R31="","",IF(SUM(Q31:R31)=0,"",SUM(Q31:R31))))</f>
        <v>39</v>
      </c>
      <c r="T31" s="66">
        <f>IF(S31="","",IF(D31="","",IF((AD31="k"),IF(D31&gt;153.757,S31,IF(D31&lt;28,10^(0.0787004341*LOG10(28/153.757)^2)*S31,10^(0.787004341*LOG10(D31/153.757)^2)*S31)),IF(D31&gt;193.609,S31,IF(D31&lt;32,10^(0.722762521*LOG10(32/193.609)^2)*S31,10^(0.722762521*LOG10(D31/193.609)^2)*S31)))))</f>
        <v>82.886597347481469</v>
      </c>
      <c r="U31" s="74" t="str">
        <f>IF(AF31=1,T31*AI31,"")</f>
        <v/>
      </c>
      <c r="V31" s="78">
        <v>5.13</v>
      </c>
      <c r="W31" s="78">
        <v>5.0999999999999996</v>
      </c>
      <c r="X31" s="79">
        <v>9.16</v>
      </c>
      <c r="Y31" s="75"/>
      <c r="Z31" s="70" t="str">
        <f>IF(AE31&gt;34,(IF(OR(S32="",V32="",W32="",X32=""),"",SUM(S32,V32,W32,X32))*AI31),IF(OR(S32="",V32="",W32="",X32=""),"",""))</f>
        <v/>
      </c>
      <c r="AA31" s="70"/>
      <c r="AB31" s="69"/>
      <c r="AC31" s="89">
        <f>U5</f>
        <v>45106</v>
      </c>
      <c r="AD31" s="93" t="str">
        <f>IF(ISNUMBER(FIND("M",E31)),"m",IF(ISNUMBER(FIND("K",E31)),"k"))</f>
        <v>k</v>
      </c>
      <c r="AE31" s="106">
        <f>IF(OR(G31="",AC31=""),0,(YEAR(AC31)-YEAR(G31)))</f>
        <v>12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b">
        <f t="shared" ref="AI31" si="9">IF(AD31="m",AG31,IF(AD31="k",AH31,""))</f>
        <v>0</v>
      </c>
      <c r="AJ31" s="8">
        <f>IF(D31="","",IF(D31&gt;193.609,1,IF(D31&lt;32,10^(0.722762521*LOG10(32/193.609)^2),10^(0.722762521*LOG10(D31/193.609)^2))))</f>
        <v>2.5191585020610003</v>
      </c>
    </row>
    <row r="32" spans="2:36" s="8" customFormat="1" ht="20" customHeight="1">
      <c r="B32" s="115"/>
      <c r="C32" s="63"/>
      <c r="D32" s="70"/>
      <c r="E32" s="71"/>
      <c r="F32" s="71"/>
      <c r="G32" s="90"/>
      <c r="H32" s="72"/>
      <c r="I32" s="73"/>
      <c r="J32" s="73"/>
      <c r="K32" s="136"/>
      <c r="L32" s="136"/>
      <c r="M32" s="136"/>
      <c r="N32" s="136"/>
      <c r="O32" s="136"/>
      <c r="P32" s="136"/>
      <c r="Q32" s="117"/>
      <c r="R32" s="70"/>
      <c r="S32" s="135">
        <f>IF(T31="","",T31*1.2)</f>
        <v>99.463916816977758</v>
      </c>
      <c r="T32" s="135"/>
      <c r="U32" s="70"/>
      <c r="V32" s="70">
        <f>IF(V31&gt;0,V31*20,"")</f>
        <v>102.6</v>
      </c>
      <c r="W32" s="70">
        <f>IF(W31="","",(W31*10)*AJ31)</f>
        <v>128.47708360511101</v>
      </c>
      <c r="X32" s="74">
        <f>IF(ROUNDUP(X31,1)&gt;0,IF((80+(8-ROUNDUP(X31,1))*40)&lt;0,0,80+(8-ROUNDUP(X31,1))*40),"")</f>
        <v>32.000000000000028</v>
      </c>
      <c r="Y32" s="75">
        <f>IF(SUM(V32,W32,X32)&gt;0,SUM(V32,W32,X32),"")</f>
        <v>263.07708360511106</v>
      </c>
      <c r="Z32" s="80">
        <f>IF(AE31&gt;34,(IF(OR(S32="",V32="",W32="",X32=""),"",SUM(S32,V32,W32,X32))*AI31),IF(OR(S32="",V32="",W32="",X32=""),"", SUM(S32,V32,W32,X32)))</f>
        <v>362.54100042208881</v>
      </c>
      <c r="AA32" s="80"/>
      <c r="AB32" s="77"/>
      <c r="AC32" s="89"/>
      <c r="AD32" s="1"/>
      <c r="AE32" s="91"/>
      <c r="AF32" s="34"/>
      <c r="AH32" s="36"/>
      <c r="AI32" s="36"/>
    </row>
    <row r="33" spans="2:35" s="6" customFormat="1" ht="19" customHeight="1">
      <c r="D33" s="100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>
      <c r="D34" s="100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" customHeight="1">
      <c r="B35" s="139" t="s">
        <v>34</v>
      </c>
      <c r="C35" s="140"/>
      <c r="D35" s="101" t="s">
        <v>33</v>
      </c>
      <c r="E35" s="139" t="s">
        <v>4</v>
      </c>
      <c r="F35" s="145"/>
      <c r="G35" s="145"/>
      <c r="H35" s="140"/>
      <c r="I35" s="50" t="s">
        <v>43</v>
      </c>
      <c r="J35" s="21"/>
      <c r="K35" s="139" t="s">
        <v>34</v>
      </c>
      <c r="L35" s="145"/>
      <c r="M35" s="140"/>
      <c r="N35" s="51" t="s">
        <v>33</v>
      </c>
      <c r="O35" s="154" t="s">
        <v>4</v>
      </c>
      <c r="P35" s="155"/>
      <c r="Q35" s="155"/>
      <c r="R35" s="156"/>
      <c r="S35" s="154" t="s">
        <v>43</v>
      </c>
      <c r="T35" s="156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" customHeight="1">
      <c r="B36" s="141" t="s">
        <v>41</v>
      </c>
      <c r="C36" s="142"/>
      <c r="D36" s="102">
        <v>1957001</v>
      </c>
      <c r="E36" s="146" t="s">
        <v>77</v>
      </c>
      <c r="F36" s="147"/>
      <c r="G36" s="147"/>
      <c r="H36" s="142"/>
      <c r="I36" s="49" t="s">
        <v>62</v>
      </c>
      <c r="J36" s="4"/>
      <c r="K36" s="141" t="s">
        <v>36</v>
      </c>
      <c r="L36" s="147"/>
      <c r="M36" s="142"/>
      <c r="N36" s="102">
        <v>1957001</v>
      </c>
      <c r="O36" s="157" t="s">
        <v>77</v>
      </c>
      <c r="P36" s="158"/>
      <c r="Q36" s="158"/>
      <c r="R36" s="159"/>
      <c r="S36" s="157" t="s">
        <v>62</v>
      </c>
      <c r="T36" s="186"/>
      <c r="AF36" s="1"/>
      <c r="AH36" s="35"/>
      <c r="AI36" s="35"/>
    </row>
    <row r="37" spans="2:35" s="5" customFormat="1" ht="21" customHeight="1">
      <c r="B37" s="143" t="s">
        <v>37</v>
      </c>
      <c r="C37" s="144"/>
      <c r="D37" s="103">
        <v>2005020</v>
      </c>
      <c r="E37" s="148" t="s">
        <v>75</v>
      </c>
      <c r="F37" s="149"/>
      <c r="G37" s="149"/>
      <c r="H37" s="144"/>
      <c r="I37" s="47" t="s">
        <v>62</v>
      </c>
      <c r="J37" s="4"/>
      <c r="K37" s="143" t="s">
        <v>39</v>
      </c>
      <c r="L37" s="149"/>
      <c r="M37" s="144"/>
      <c r="N37" s="103"/>
      <c r="O37" s="137"/>
      <c r="P37" s="160"/>
      <c r="Q37" s="160"/>
      <c r="R37" s="161"/>
      <c r="S37" s="137"/>
      <c r="T37" s="138"/>
      <c r="AH37" s="35"/>
      <c r="AI37" s="35"/>
    </row>
    <row r="38" spans="2:35" s="5" customFormat="1" ht="19" customHeight="1">
      <c r="B38" s="143" t="s">
        <v>37</v>
      </c>
      <c r="C38" s="144"/>
      <c r="D38" s="103">
        <v>2006011</v>
      </c>
      <c r="E38" s="148" t="s">
        <v>76</v>
      </c>
      <c r="F38" s="149"/>
      <c r="G38" s="149"/>
      <c r="H38" s="144"/>
      <c r="I38" s="47" t="s">
        <v>62</v>
      </c>
      <c r="J38" s="4"/>
      <c r="K38" s="143" t="s">
        <v>38</v>
      </c>
      <c r="L38" s="149"/>
      <c r="M38" s="144"/>
      <c r="N38" s="103"/>
      <c r="O38" s="137"/>
      <c r="P38" s="160"/>
      <c r="Q38" s="160"/>
      <c r="R38" s="161"/>
      <c r="S38" s="137"/>
      <c r="T38" s="138"/>
      <c r="V38" s="5" t="s">
        <v>55</v>
      </c>
      <c r="AH38" s="35"/>
      <c r="AI38" s="35"/>
    </row>
    <row r="39" spans="2:35" s="5" customFormat="1" ht="21" customHeight="1">
      <c r="B39" s="143" t="s">
        <v>37</v>
      </c>
      <c r="C39" s="144"/>
      <c r="D39" s="103">
        <v>2006008</v>
      </c>
      <c r="E39" s="148" t="s">
        <v>64</v>
      </c>
      <c r="F39" s="149"/>
      <c r="G39" s="149"/>
      <c r="H39" s="144"/>
      <c r="I39" s="47" t="s">
        <v>62</v>
      </c>
      <c r="J39" s="4"/>
      <c r="K39" s="143" t="s">
        <v>35</v>
      </c>
      <c r="L39" s="149"/>
      <c r="M39" s="144"/>
      <c r="N39" s="103"/>
      <c r="O39" s="137"/>
      <c r="P39" s="160"/>
      <c r="Q39" s="160"/>
      <c r="R39" s="161"/>
      <c r="S39" s="137"/>
      <c r="T39" s="138"/>
      <c r="AD39" s="5" t="s">
        <v>13</v>
      </c>
      <c r="AH39" s="35"/>
      <c r="AI39" s="35"/>
    </row>
    <row r="40" spans="2:35" s="5" customFormat="1" ht="20" customHeight="1">
      <c r="B40" s="143" t="s">
        <v>37</v>
      </c>
      <c r="C40" s="144"/>
      <c r="D40" s="103">
        <v>1989020</v>
      </c>
      <c r="E40" s="148" t="s">
        <v>116</v>
      </c>
      <c r="F40" s="149"/>
      <c r="G40" s="149"/>
      <c r="H40" s="144"/>
      <c r="I40" s="47" t="s">
        <v>62</v>
      </c>
      <c r="J40" s="4"/>
      <c r="K40" s="143" t="s">
        <v>35</v>
      </c>
      <c r="L40" s="149"/>
      <c r="M40" s="144"/>
      <c r="N40" s="103"/>
      <c r="O40" s="137"/>
      <c r="P40" s="160"/>
      <c r="Q40" s="160"/>
      <c r="R40" s="161"/>
      <c r="S40" s="137"/>
      <c r="T40" s="138"/>
      <c r="AH40" s="35"/>
      <c r="AI40" s="35"/>
    </row>
    <row r="41" spans="2:35" ht="19" customHeight="1">
      <c r="B41" s="143" t="s">
        <v>37</v>
      </c>
      <c r="C41" s="144"/>
      <c r="D41" s="103"/>
      <c r="E41" s="148"/>
      <c r="F41" s="149"/>
      <c r="G41" s="149"/>
      <c r="H41" s="144"/>
      <c r="I41" s="47"/>
      <c r="J41" s="3"/>
      <c r="K41" s="143" t="s">
        <v>35</v>
      </c>
      <c r="L41" s="149"/>
      <c r="M41" s="144"/>
      <c r="N41" s="103"/>
      <c r="O41" s="137"/>
      <c r="P41" s="160"/>
      <c r="Q41" s="160"/>
      <c r="R41" s="161"/>
      <c r="S41" s="137"/>
      <c r="T41" s="138"/>
      <c r="U41" s="3"/>
      <c r="V41" s="3"/>
      <c r="W41" s="3"/>
      <c r="X41" s="3"/>
      <c r="Y41" s="3"/>
      <c r="Z41" s="3"/>
      <c r="AA41" s="3"/>
      <c r="AB41" s="3"/>
    </row>
    <row r="42" spans="2:35" ht="20" customHeight="1">
      <c r="B42" s="143" t="s">
        <v>40</v>
      </c>
      <c r="C42" s="144"/>
      <c r="D42" s="103"/>
      <c r="E42" s="148"/>
      <c r="F42" s="149"/>
      <c r="G42" s="149"/>
      <c r="H42" s="144"/>
      <c r="I42" s="47"/>
      <c r="J42" s="3"/>
      <c r="K42" s="143" t="s">
        <v>57</v>
      </c>
      <c r="L42" s="149"/>
      <c r="M42" s="144"/>
      <c r="N42" s="103"/>
      <c r="O42" s="137"/>
      <c r="P42" s="160"/>
      <c r="Q42" s="160"/>
      <c r="R42" s="161"/>
      <c r="S42" s="137"/>
      <c r="T42" s="138"/>
      <c r="U42" s="3"/>
      <c r="V42" s="3"/>
      <c r="W42" s="3"/>
      <c r="X42" s="3"/>
      <c r="Y42" s="3"/>
      <c r="Z42" s="3"/>
      <c r="AA42" s="3"/>
      <c r="AB42" s="3"/>
    </row>
    <row r="43" spans="2:35" ht="20" customHeight="1">
      <c r="B43" s="151"/>
      <c r="C43" s="153"/>
      <c r="D43" s="104"/>
      <c r="E43" s="182"/>
      <c r="F43" s="152"/>
      <c r="G43" s="152"/>
      <c r="H43" s="153"/>
      <c r="I43" s="48"/>
      <c r="J43" s="3"/>
      <c r="K43" s="151"/>
      <c r="L43" s="152"/>
      <c r="M43" s="153"/>
      <c r="N43" s="104"/>
      <c r="O43" s="177"/>
      <c r="P43" s="178"/>
      <c r="Q43" s="178"/>
      <c r="R43" s="179"/>
      <c r="S43" s="177"/>
      <c r="T43" s="180"/>
      <c r="U43" s="3"/>
      <c r="V43" s="3"/>
      <c r="W43" s="3"/>
      <c r="X43" s="3"/>
      <c r="Y43" s="3"/>
      <c r="Z43" s="3"/>
      <c r="AA43" s="3"/>
      <c r="AB43" s="3"/>
    </row>
    <row r="44" spans="2:35" ht="19" customHeight="1">
      <c r="B44" s="184"/>
      <c r="C44" s="184"/>
      <c r="D44" s="150"/>
      <c r="E44" s="150"/>
      <c r="F44" s="53"/>
      <c r="G44" s="150"/>
      <c r="H44" s="150"/>
      <c r="I44" s="150"/>
      <c r="J44" s="3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3"/>
      <c r="V44" s="3"/>
      <c r="W44" s="3"/>
      <c r="X44" s="3"/>
      <c r="Y44" s="3"/>
      <c r="Z44" s="3"/>
      <c r="AA44" s="3"/>
      <c r="AB44" s="3"/>
    </row>
    <row r="45" spans="2:35" ht="18" customHeight="1">
      <c r="B45" s="174" t="s">
        <v>42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6"/>
      <c r="U45" s="3"/>
      <c r="V45" s="3"/>
      <c r="W45" s="3"/>
      <c r="X45" s="3"/>
      <c r="Y45" s="3"/>
      <c r="Z45" s="3"/>
      <c r="AA45" s="3"/>
      <c r="AB45" s="3"/>
    </row>
    <row r="46" spans="2:35" ht="18" customHeigh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83"/>
      <c r="U46" s="3"/>
      <c r="V46" s="3"/>
      <c r="W46" s="3"/>
      <c r="X46" s="3"/>
      <c r="Y46" s="3"/>
      <c r="Z46" s="3"/>
      <c r="AA46" s="3"/>
      <c r="AB46" s="3"/>
    </row>
    <row r="47" spans="2:35" ht="14">
      <c r="B47" s="1"/>
      <c r="D47" s="98"/>
      <c r="E47" s="46"/>
      <c r="F47" s="46"/>
      <c r="G47" s="98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4">
      <c r="B48" s="20"/>
      <c r="C48" s="20"/>
      <c r="D48" s="105"/>
      <c r="E48" s="13"/>
      <c r="F48" s="13"/>
      <c r="G48" s="99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>
      <c r="E50" s="181"/>
      <c r="F50" s="181"/>
      <c r="G50" s="181"/>
    </row>
  </sheetData>
  <mergeCells count="102"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22:T22"/>
    <mergeCell ref="K26:M26"/>
    <mergeCell ref="N26:P26"/>
    <mergeCell ref="S26:T26"/>
    <mergeCell ref="K20:M20"/>
    <mergeCell ref="K22:M22"/>
    <mergeCell ref="K18:M18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N44:O44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S37:T37"/>
    <mergeCell ref="S35:T35"/>
    <mergeCell ref="K32:M32"/>
    <mergeCell ref="N32:P32"/>
    <mergeCell ref="S32:T32"/>
    <mergeCell ref="K35:M35"/>
    <mergeCell ref="K36:M36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N10:P10"/>
    <mergeCell ref="S10:T10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E38:H38"/>
    <mergeCell ref="E39:H39"/>
    <mergeCell ref="K37:M37"/>
    <mergeCell ref="O35:R35"/>
    <mergeCell ref="O36:R36"/>
    <mergeCell ref="O37:R37"/>
    <mergeCell ref="U5:V5"/>
    <mergeCell ref="S14:T14"/>
    <mergeCell ref="K14:M14"/>
    <mergeCell ref="S12:T12"/>
    <mergeCell ref="K12:M12"/>
    <mergeCell ref="N12:P12"/>
    <mergeCell ref="K16:M16"/>
    <mergeCell ref="N16:P16"/>
    <mergeCell ref="S16:T16"/>
    <mergeCell ref="N14:P14"/>
  </mergeCells>
  <phoneticPr fontId="20" type="noConversion"/>
  <conditionalFormatting sqref="K27">
    <cfRule type="cellIs" dxfId="59" priority="31" stopIfTrue="1" operator="between">
      <formula>1</formula>
      <formula>300</formula>
    </cfRule>
    <cfRule type="cellIs" dxfId="58" priority="32" stopIfTrue="1" operator="lessThanOrEqual">
      <formula>0</formula>
    </cfRule>
  </conditionalFormatting>
  <conditionalFormatting sqref="K29">
    <cfRule type="cellIs" dxfId="57" priority="29" stopIfTrue="1" operator="between">
      <formula>1</formula>
      <formula>300</formula>
    </cfRule>
    <cfRule type="cellIs" dxfId="56" priority="30" stopIfTrue="1" operator="lessThanOrEqual">
      <formula>0</formula>
    </cfRule>
  </conditionalFormatting>
  <conditionalFormatting sqref="K31">
    <cfRule type="cellIs" dxfId="55" priority="27" stopIfTrue="1" operator="between">
      <formula>1</formula>
      <formula>300</formula>
    </cfRule>
    <cfRule type="cellIs" dxfId="54" priority="28" stopIfTrue="1" operator="lessThanOrEqual">
      <formula>0</formula>
    </cfRule>
  </conditionalFormatting>
  <conditionalFormatting sqref="K9:P9">
    <cfRule type="cellIs" dxfId="53" priority="13" stopIfTrue="1" operator="between">
      <formula>1</formula>
      <formula>300</formula>
    </cfRule>
    <cfRule type="cellIs" dxfId="52" priority="14" stopIfTrue="1" operator="lessThanOrEqual">
      <formula>0</formula>
    </cfRule>
  </conditionalFormatting>
  <conditionalFormatting sqref="K11:P11">
    <cfRule type="cellIs" dxfId="51" priority="11" stopIfTrue="1" operator="between">
      <formula>1</formula>
      <formula>300</formula>
    </cfRule>
    <cfRule type="cellIs" dxfId="50" priority="12" stopIfTrue="1" operator="lessThanOrEqual">
      <formula>0</formula>
    </cfRule>
  </conditionalFormatting>
  <conditionalFormatting sqref="K13:P13">
    <cfRule type="cellIs" dxfId="49" priority="7" stopIfTrue="1" operator="between">
      <formula>1</formula>
      <formula>300</formula>
    </cfRule>
    <cfRule type="cellIs" dxfId="48" priority="8" stopIfTrue="1" operator="lessThanOrEqual">
      <formula>0</formula>
    </cfRule>
  </conditionalFormatting>
  <conditionalFormatting sqref="K15:P15">
    <cfRule type="cellIs" dxfId="47" priority="9" stopIfTrue="1" operator="between">
      <formula>1</formula>
      <formula>300</formula>
    </cfRule>
    <cfRule type="cellIs" dxfId="46" priority="10" stopIfTrue="1" operator="lessThanOrEqual">
      <formula>0</formula>
    </cfRule>
  </conditionalFormatting>
  <conditionalFormatting sqref="K17:P17">
    <cfRule type="cellIs" dxfId="45" priority="15" stopIfTrue="1" operator="between">
      <formula>1</formula>
      <formula>300</formula>
    </cfRule>
    <cfRule type="cellIs" dxfId="44" priority="16" stopIfTrue="1" operator="lessThanOrEqual">
      <formula>0</formula>
    </cfRule>
  </conditionalFormatting>
  <conditionalFormatting sqref="K19:P19">
    <cfRule type="cellIs" dxfId="43" priority="1" stopIfTrue="1" operator="between">
      <formula>1</formula>
      <formula>300</formula>
    </cfRule>
    <cfRule type="cellIs" dxfId="42" priority="2" stopIfTrue="1" operator="lessThanOrEqual">
      <formula>0</formula>
    </cfRule>
  </conditionalFormatting>
  <conditionalFormatting sqref="K21:P21">
    <cfRule type="cellIs" dxfId="41" priority="3" stopIfTrue="1" operator="between">
      <formula>1</formula>
      <formula>300</formula>
    </cfRule>
    <cfRule type="cellIs" dxfId="40" priority="4" stopIfTrue="1" operator="lessThanOrEqual">
      <formula>0</formula>
    </cfRule>
  </conditionalFormatting>
  <conditionalFormatting sqref="K23:P23">
    <cfRule type="cellIs" dxfId="39" priority="5" stopIfTrue="1" operator="between">
      <formula>1</formula>
      <formula>300</formula>
    </cfRule>
    <cfRule type="cellIs" dxfId="38" priority="6" stopIfTrue="1" operator="lessThanOrEqual">
      <formula>0</formula>
    </cfRule>
  </conditionalFormatting>
  <conditionalFormatting sqref="K25:P25">
    <cfRule type="cellIs" dxfId="37" priority="17" stopIfTrue="1" operator="between">
      <formula>1</formula>
      <formula>300</formula>
    </cfRule>
    <cfRule type="cellIs" dxfId="36" priority="18" stopIfTrue="1" operator="lessThanOrEqual">
      <formula>0</formula>
    </cfRule>
  </conditionalFormatting>
  <conditionalFormatting sqref="L27:N27">
    <cfRule type="cellIs" dxfId="35" priority="55" stopIfTrue="1" operator="between">
      <formula>1</formula>
      <formula>300</formula>
    </cfRule>
    <cfRule type="cellIs" dxfId="34" priority="56" stopIfTrue="1" operator="lessThanOrEqual">
      <formula>0</formula>
    </cfRule>
  </conditionalFormatting>
  <conditionalFormatting sqref="L29:N29">
    <cfRule type="cellIs" dxfId="33" priority="53" stopIfTrue="1" operator="between">
      <formula>1</formula>
      <formula>300</formula>
    </cfRule>
    <cfRule type="cellIs" dxfId="32" priority="54" stopIfTrue="1" operator="lessThanOrEqual">
      <formula>0</formula>
    </cfRule>
  </conditionalFormatting>
  <conditionalFormatting sqref="L31:N31">
    <cfRule type="cellIs" dxfId="31" priority="51" stopIfTrue="1" operator="between">
      <formula>1</formula>
      <formula>300</formula>
    </cfRule>
    <cfRule type="cellIs" dxfId="30" priority="52" stopIfTrue="1" operator="lessThanOrEqual">
      <formula>0</formula>
    </cfRule>
  </conditionalFormatting>
  <dataValidations count="6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13 C15 C17 C19 C21 C23 C25 C27 C29 C31" xr:uid="{C48F630E-8040-4E32-BCD0-78DA9FEB131F}">
      <formula1>"40,45,49,55,59,64,71,76,81,+81,87,+87,49,55,61,67,73,81,89,96,102,+102,109,+109"</formula1>
    </dataValidation>
    <dataValidation type="list" allowBlank="1" showInputMessage="1" showErrorMessage="1" sqref="E9 F12 E13 E15 E17 E19 E21 E23 E25 E27 E29 E31 E11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" xr:uid="{B667D933-CE61-C147-AB46-FDC9393ED988}">
      <formula1>"11-12,13-14,15-16,17-18,19-23,24-34,+35,35+"</formula1>
    </dataValidation>
    <dataValidation type="list" allowBlank="1" showInputMessage="1" showErrorMessage="1" sqref="F9 F11 F13 F15 F17 F19 F21 F23 F25 F27 F29 F31" xr:uid="{1A072353-AAB7-E847-930A-D8464684175A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3325-DC56-1B4B-A276-05A0B78C31A6}">
  <sheetPr>
    <pageSetUpPr autoPageBreaks="0" fitToPage="1"/>
  </sheetPr>
  <dimension ref="A1:AJ50"/>
  <sheetViews>
    <sheetView showGridLines="0" showZeros="0" showOutlineSymbols="0" topLeftCell="B1" zoomScaleNormal="100" zoomScaleSheetLayoutView="75" zoomScalePageLayoutView="120" workbookViewId="0">
      <selection activeCell="D40" sqref="D40"/>
    </sheetView>
  </sheetViews>
  <sheetFormatPr baseColWidth="10" defaultColWidth="9.19921875" defaultRowHeight="13"/>
  <cols>
    <col min="1" max="1" width="4.19921875" style="3" customWidth="1"/>
    <col min="2" max="2" width="10.19921875" style="3" bestFit="1" customWidth="1"/>
    <col min="3" max="3" width="6.19921875" style="1" customWidth="1"/>
    <col min="4" max="4" width="8.796875" style="1" customWidth="1"/>
    <col min="5" max="6" width="6.19921875" style="16" customWidth="1"/>
    <col min="7" max="7" width="10.796875" style="1" customWidth="1"/>
    <col min="8" max="8" width="3.796875" style="1" customWidth="1"/>
    <col min="9" max="9" width="27.796875" style="4" customWidth="1"/>
    <col min="10" max="10" width="21" style="4" customWidth="1"/>
    <col min="11" max="11" width="6.796875" style="1" customWidth="1"/>
    <col min="12" max="12" width="6.796875" style="18" customWidth="1"/>
    <col min="13" max="13" width="6.796875" style="1" customWidth="1"/>
    <col min="14" max="14" width="8.796875" style="1" customWidth="1"/>
    <col min="15" max="19" width="6.796875" style="1" customWidth="1"/>
    <col min="20" max="23" width="8" style="17" customWidth="1"/>
    <col min="24" max="24" width="9" style="17" customWidth="1"/>
    <col min="25" max="26" width="8" style="17" customWidth="1"/>
    <col min="27" max="27" width="4.19921875" style="17" customWidth="1"/>
    <col min="28" max="28" width="5.796875" style="17" customWidth="1"/>
    <col min="29" max="29" width="9.796875" style="3" hidden="1" customWidth="1"/>
    <col min="30" max="31" width="9.19921875" style="3" hidden="1" customWidth="1"/>
    <col min="32" max="32" width="7.796875" style="3" hidden="1" customWidth="1"/>
    <col min="33" max="33" width="9.19921875" style="3" hidden="1" customWidth="1"/>
    <col min="34" max="35" width="9.19921875" style="2" hidden="1" customWidth="1"/>
    <col min="36" max="36" width="9.19921875" style="3" hidden="1" customWidth="1"/>
    <col min="37" max="16384" width="9.19921875" style="3"/>
  </cols>
  <sheetData>
    <row r="1" spans="1:36" customFormat="1" ht="19" customHeight="1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>
      <c r="A2" s="15"/>
      <c r="B2" s="15"/>
      <c r="C2" s="15"/>
      <c r="D2" s="15"/>
      <c r="E2" s="15"/>
      <c r="F2" s="15"/>
      <c r="G2" s="172" t="s">
        <v>59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5"/>
      <c r="T2" s="15"/>
      <c r="U2" s="110" t="s">
        <v>60</v>
      </c>
      <c r="V2" s="15"/>
      <c r="W2" s="15"/>
      <c r="X2" s="15"/>
      <c r="Y2" s="15"/>
    </row>
    <row r="3" spans="1:36" customFormat="1" ht="29">
      <c r="A3" s="15"/>
      <c r="B3" s="15"/>
      <c r="C3" s="15"/>
      <c r="D3" s="15"/>
      <c r="E3" s="111"/>
      <c r="F3" s="15"/>
      <c r="G3" s="173" t="s">
        <v>21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12" t="s">
        <v>61</v>
      </c>
      <c r="T3" s="112"/>
      <c r="U3" s="112"/>
      <c r="V3" s="112"/>
      <c r="W3" s="112"/>
      <c r="X3" s="112"/>
      <c r="Y3" s="112"/>
      <c r="Z3" s="112"/>
    </row>
    <row r="4" spans="1:36" customFormat="1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6">
      <c r="C5" s="24" t="s">
        <v>16</v>
      </c>
      <c r="D5" s="165" t="s">
        <v>56</v>
      </c>
      <c r="E5" s="165"/>
      <c r="F5" s="165"/>
      <c r="G5" s="165"/>
      <c r="H5" s="165"/>
      <c r="I5" s="165"/>
      <c r="J5" s="24" t="s">
        <v>0</v>
      </c>
      <c r="K5" s="165" t="s">
        <v>96</v>
      </c>
      <c r="L5" s="165"/>
      <c r="M5" s="165"/>
      <c r="N5" s="165"/>
      <c r="O5" s="24" t="s">
        <v>1</v>
      </c>
      <c r="P5" s="164" t="s">
        <v>63</v>
      </c>
      <c r="Q5" s="164"/>
      <c r="R5" s="164"/>
      <c r="S5" s="164"/>
      <c r="T5" s="24" t="s">
        <v>2</v>
      </c>
      <c r="U5" s="134">
        <v>45106</v>
      </c>
      <c r="V5" s="134"/>
      <c r="W5" s="52"/>
      <c r="X5" s="52"/>
      <c r="Y5" s="52"/>
      <c r="Z5" s="25" t="s">
        <v>15</v>
      </c>
      <c r="AA5" s="25"/>
      <c r="AB5" s="26">
        <v>2</v>
      </c>
      <c r="AH5" s="35"/>
      <c r="AI5" s="35"/>
    </row>
    <row r="6" spans="1:36">
      <c r="AG6" s="38" t="s">
        <v>27</v>
      </c>
      <c r="AH6" s="38" t="s">
        <v>27</v>
      </c>
      <c r="AI6" s="38" t="s">
        <v>27</v>
      </c>
      <c r="AJ6" s="185" t="s">
        <v>58</v>
      </c>
    </row>
    <row r="7" spans="1:36" s="1" customFormat="1">
      <c r="B7" s="162" t="s">
        <v>33</v>
      </c>
      <c r="C7" s="166" t="s">
        <v>53</v>
      </c>
      <c r="D7" s="166" t="s">
        <v>52</v>
      </c>
      <c r="E7" s="168" t="s">
        <v>54</v>
      </c>
      <c r="F7" s="170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4" t="s">
        <v>9</v>
      </c>
      <c r="V7" s="60" t="s">
        <v>45</v>
      </c>
      <c r="W7" s="60" t="s">
        <v>46</v>
      </c>
      <c r="X7" s="60" t="s">
        <v>47</v>
      </c>
      <c r="Y7" s="95" t="s">
        <v>48</v>
      </c>
      <c r="Z7" s="96" t="s">
        <v>44</v>
      </c>
      <c r="AA7" s="97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5"/>
    </row>
    <row r="8" spans="1:36" s="1" customFormat="1">
      <c r="B8" s="163"/>
      <c r="C8" s="167"/>
      <c r="D8" s="167"/>
      <c r="E8" s="169"/>
      <c r="F8" s="171"/>
      <c r="G8" s="54" t="s">
        <v>14</v>
      </c>
      <c r="H8" s="54" t="s">
        <v>20</v>
      </c>
      <c r="I8" s="54"/>
      <c r="J8" s="54"/>
      <c r="K8" s="55">
        <v>1</v>
      </c>
      <c r="L8" s="55">
        <v>2</v>
      </c>
      <c r="M8" s="56">
        <v>3</v>
      </c>
      <c r="N8" s="56">
        <v>1</v>
      </c>
      <c r="O8" s="55">
        <v>2</v>
      </c>
      <c r="P8" s="56">
        <v>3</v>
      </c>
      <c r="Q8" s="57" t="s">
        <v>18</v>
      </c>
      <c r="R8" s="54"/>
      <c r="S8" s="54" t="s">
        <v>11</v>
      </c>
      <c r="T8" s="58"/>
      <c r="U8" s="59" t="s">
        <v>23</v>
      </c>
      <c r="V8" s="60" t="s">
        <v>9</v>
      </c>
      <c r="W8" s="60" t="s">
        <v>9</v>
      </c>
      <c r="X8" s="60" t="s">
        <v>9</v>
      </c>
      <c r="Y8" s="61" t="s">
        <v>49</v>
      </c>
      <c r="Z8" s="62" t="s">
        <v>50</v>
      </c>
      <c r="AA8" s="62"/>
      <c r="AB8" s="58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" customHeight="1">
      <c r="B9" s="113">
        <v>2006008</v>
      </c>
      <c r="C9" s="81" t="s">
        <v>87</v>
      </c>
      <c r="D9" s="80">
        <v>67.39</v>
      </c>
      <c r="E9" s="81"/>
      <c r="F9" s="119" t="s">
        <v>82</v>
      </c>
      <c r="G9" s="120">
        <v>38922</v>
      </c>
      <c r="H9" s="68">
        <v>13</v>
      </c>
      <c r="I9" s="121" t="s">
        <v>64</v>
      </c>
      <c r="J9" s="73" t="s">
        <v>62</v>
      </c>
      <c r="K9" s="76">
        <v>85</v>
      </c>
      <c r="L9" s="82">
        <v>-88</v>
      </c>
      <c r="M9" s="82">
        <v>-88</v>
      </c>
      <c r="N9" s="76">
        <v>100</v>
      </c>
      <c r="O9" s="82">
        <v>-106</v>
      </c>
      <c r="P9" s="82">
        <v>-111</v>
      </c>
      <c r="Q9" s="116">
        <f>IF(MAX(K9:M9)&gt;0,IF(MAX(K9:M9)&lt;0,0,TRUNC(MAX(K9:M9)/1)*1),"")</f>
        <v>85</v>
      </c>
      <c r="R9" s="65">
        <f>IF(MAX(N9:P9)&gt;0,IF(MAX(N9:P9)&lt;0,0,TRUNC(MAX(N9:P9)/1)*1),"")</f>
        <v>100</v>
      </c>
      <c r="S9" s="65">
        <f>IF(Q9="","",IF(R9="","",IF(SUM(Q9:R9)=0,"",SUM(Q9:R9))))</f>
        <v>185</v>
      </c>
      <c r="T9" s="66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262.42179260161959</v>
      </c>
      <c r="U9" s="74" t="str">
        <f>IF(AF9=1,T9*AI9,"")</f>
        <v/>
      </c>
      <c r="V9" s="67">
        <v>7.84</v>
      </c>
      <c r="W9" s="67">
        <v>11.55</v>
      </c>
      <c r="X9" s="67">
        <v>6.3</v>
      </c>
      <c r="Y9" s="66"/>
      <c r="Z9" s="70"/>
      <c r="AA9" s="70"/>
      <c r="AB9" s="69"/>
      <c r="AC9" s="92">
        <f>U5</f>
        <v>45106</v>
      </c>
      <c r="AD9" s="93" t="b">
        <f>IF(ISNUMBER(FIND("M",E9)),"m",IF(ISNUMBER(FIND("K",E9)),"k"))</f>
        <v>0</v>
      </c>
      <c r="AE9" s="91">
        <f>IF(OR(G9="",AC9=""),0,(YEAR(AC9)-YEAR(G9)))</f>
        <v>17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str">
        <f>IF(AD9="m",AG9,IF(AD9="k",AH9,""))</f>
        <v/>
      </c>
      <c r="AJ9" s="8">
        <f>IF(D9="","",IF(D9&gt;193.609,1,IF(D9&lt;32,10^(0.722762521*LOG10(32/193.609)^2),10^(0.722762521*LOG10(D9/193.609)^2))))</f>
        <v>1.4184961762249706</v>
      </c>
    </row>
    <row r="10" spans="1:36" s="8" customFormat="1" ht="20" customHeight="1">
      <c r="B10" s="114"/>
      <c r="C10" s="70"/>
      <c r="D10" s="70"/>
      <c r="E10" s="70"/>
      <c r="F10" s="71"/>
      <c r="G10" s="72"/>
      <c r="H10" s="76"/>
      <c r="I10" s="73"/>
      <c r="J10" s="73"/>
      <c r="K10" s="135"/>
      <c r="L10" s="135"/>
      <c r="M10" s="135"/>
      <c r="N10" s="136"/>
      <c r="O10" s="136"/>
      <c r="P10" s="136"/>
      <c r="Q10" s="117"/>
      <c r="R10" s="70"/>
      <c r="S10" s="135">
        <f>IF(T9="","",T9*1.2)</f>
        <v>314.90615112194348</v>
      </c>
      <c r="T10" s="135"/>
      <c r="U10" s="70"/>
      <c r="V10" s="70">
        <f>IF(V9&gt;0,V9*20,"")</f>
        <v>156.80000000000001</v>
      </c>
      <c r="W10" s="70">
        <f>IF(W9="","",(W9*10)*AJ9)</f>
        <v>163.83630835398409</v>
      </c>
      <c r="X10" s="74">
        <f>IF(ROUNDUP(X9,1)&gt;0,IF((80+(8-ROUNDUP(X9,1))*40)&lt;0,0,80+(8-ROUNDUP(X9,1))*40),"")</f>
        <v>148</v>
      </c>
      <c r="Y10" s="75">
        <f>IF(SUM(V10,W10,X10)&gt;0,SUM(V10,W10,X10),"")</f>
        <v>468.63630835398408</v>
      </c>
      <c r="Z10" s="80">
        <f>IF(AE9&gt;34,(IF(OR(S10="",V10="",W10="",X10=""),"",SUM(S10,V10,W10,X10))*AI9),IF(OR(S10="",V10="",W10="",X10=""),"", SUM(S10,V10,W10,X10)))</f>
        <v>783.54245947592756</v>
      </c>
      <c r="AA10" s="80"/>
      <c r="AB10" s="77"/>
      <c r="AC10" s="89"/>
      <c r="AD10" s="1"/>
      <c r="AE10" s="91"/>
      <c r="AF10" s="40"/>
      <c r="AH10" s="36"/>
      <c r="AI10" s="36"/>
    </row>
    <row r="11" spans="1:36" s="8" customFormat="1" ht="20" customHeight="1">
      <c r="B11" s="113">
        <v>1972004</v>
      </c>
      <c r="C11" s="81" t="s">
        <v>89</v>
      </c>
      <c r="D11" s="80">
        <v>82.9</v>
      </c>
      <c r="E11" s="81" t="s">
        <v>95</v>
      </c>
      <c r="F11" s="119" t="s">
        <v>94</v>
      </c>
      <c r="G11" s="120">
        <v>26413</v>
      </c>
      <c r="H11" s="68">
        <v>14</v>
      </c>
      <c r="I11" s="121" t="s">
        <v>78</v>
      </c>
      <c r="J11" s="73" t="s">
        <v>62</v>
      </c>
      <c r="K11" s="76">
        <v>75</v>
      </c>
      <c r="L11" s="82">
        <v>80</v>
      </c>
      <c r="M11" s="82">
        <v>85</v>
      </c>
      <c r="N11" s="76">
        <v>90</v>
      </c>
      <c r="O11" s="82">
        <v>95</v>
      </c>
      <c r="P11" s="82">
        <v>100</v>
      </c>
      <c r="Q11" s="116">
        <f>IF(MAX(K11:M11)&gt;0,IF(MAX(K11:M11)&lt;0,0,TRUNC(MAX(K11:M11)/1)*1),"")</f>
        <v>85</v>
      </c>
      <c r="R11" s="65">
        <f>IF(MAX(N11:P11)&gt;0,IF(MAX(N11:P11)&lt;0,0,TRUNC(MAX(N11:P11)/1)*1),"")</f>
        <v>100</v>
      </c>
      <c r="S11" s="65">
        <f>IF(Q11="","",IF(R11="","",IF(SUM(Q11:R11)=0,"",SUM(Q11:R11))))</f>
        <v>185</v>
      </c>
      <c r="T11" s="66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231.8721453024603</v>
      </c>
      <c r="U11" s="74">
        <f>IF(AF11=1,T11*AI11,"")</f>
        <v>300.738172457291</v>
      </c>
      <c r="V11" s="67"/>
      <c r="W11" s="67"/>
      <c r="X11" s="67"/>
      <c r="Y11" s="75"/>
      <c r="Z11" s="70"/>
      <c r="AA11" s="70"/>
      <c r="AB11" s="69"/>
      <c r="AC11" s="89">
        <f>U5</f>
        <v>45106</v>
      </c>
      <c r="AD11" s="93" t="str">
        <f>IF(ISNUMBER(FIND("M",E11)),"m",IF(ISNUMBER(FIND("K",E11)),"k"))</f>
        <v>m</v>
      </c>
      <c r="AE11" s="91">
        <f>IF(OR(G11="",AC11=""),0,(YEAR(AC11)-YEAR(G11)))</f>
        <v>51</v>
      </c>
      <c r="AF11" s="34">
        <f t="shared" ref="AF11:AF23" si="0">IF(AE11&gt;34,1,0)</f>
        <v>1</v>
      </c>
      <c r="AG11" s="8">
        <f>IF(AF11=1,LOOKUP(AE11,'Meltzer-Faber'!A3:A63,'Meltzer-Faber'!B3:B63))</f>
        <v>1.2969999999999999</v>
      </c>
      <c r="AH11" s="36">
        <f>IF(AF11=1,LOOKUP(AE11,'Meltzer-Faber'!A3:A63,'Meltzer-Faber'!C3:C63))</f>
        <v>1.369</v>
      </c>
      <c r="AI11" s="36">
        <f>IF(AD11="m",AG11,IF(AD11="k",AH11,""))</f>
        <v>1.2969999999999999</v>
      </c>
      <c r="AJ11" s="8">
        <f>IF(D11="","",IF(D11&gt;193.609,1,IF(D11&lt;32,10^(0.722762521*LOG10(32/193.609)^2),10^(0.722762521*LOG10(D11/193.609)^2))))</f>
        <v>1.2533629475808665</v>
      </c>
    </row>
    <row r="12" spans="1:36" s="8" customFormat="1" ht="20" customHeight="1">
      <c r="B12" s="115"/>
      <c r="C12" s="70"/>
      <c r="D12" s="70"/>
      <c r="E12" s="70"/>
      <c r="F12" s="71"/>
      <c r="G12" s="72"/>
      <c r="H12" s="76"/>
      <c r="I12" s="73"/>
      <c r="J12" s="73"/>
      <c r="K12" s="135"/>
      <c r="L12" s="135"/>
      <c r="M12" s="135"/>
      <c r="N12" s="136"/>
      <c r="O12" s="136"/>
      <c r="P12" s="136"/>
      <c r="Q12" s="117"/>
      <c r="R12" s="70"/>
      <c r="S12" s="135">
        <f>IF(T11="","",T11*1.2)</f>
        <v>278.24657436295234</v>
      </c>
      <c r="T12" s="135"/>
      <c r="U12" s="80"/>
      <c r="V12" s="70" t="str">
        <f>IF(V11&gt;0,V11*20,"")</f>
        <v/>
      </c>
      <c r="W12" s="70" t="str">
        <f>IF(W11="","",(W11*10)*AJ11)</f>
        <v/>
      </c>
      <c r="X12" s="74" t="str">
        <f>IF(ROUNDUP(X11,1)&gt;0,IF((80+(8-ROUNDUP(X11,1))*40)&lt;0,0,80+(8-ROUNDUP(X11,1))*40),"")</f>
        <v/>
      </c>
      <c r="Y12" s="75" t="str">
        <f>IF(SUM(V12,W12,X12)&gt;0,SUM(V12,W12,X12),"")</f>
        <v/>
      </c>
      <c r="Z12" s="80" t="e">
        <f>IF(AE11&gt;34,(IF(OR(S12="",V12="",W12="",X12=""),"",SUM(S12,V12,W12,X12))*AI11),IF(OR(S12="",V12="",W12="",X12=""),"", SUM(S12,V12,W12,X12)))</f>
        <v>#VALUE!</v>
      </c>
      <c r="AA12" s="80"/>
      <c r="AB12" s="77"/>
      <c r="AC12" s="89"/>
      <c r="AD12" s="1"/>
      <c r="AE12" s="91"/>
      <c r="AF12" s="34"/>
      <c r="AH12" s="36"/>
      <c r="AI12" s="36"/>
    </row>
    <row r="13" spans="1:36" s="8" customFormat="1" ht="20" customHeight="1">
      <c r="B13" s="114"/>
      <c r="C13" s="81"/>
      <c r="D13" s="80"/>
      <c r="E13" s="81"/>
      <c r="F13" s="119"/>
      <c r="G13" s="120"/>
      <c r="H13" s="68"/>
      <c r="I13" s="121"/>
      <c r="J13" s="73"/>
      <c r="K13" s="76"/>
      <c r="L13" s="82"/>
      <c r="M13" s="82"/>
      <c r="N13" s="76"/>
      <c r="O13" s="82"/>
      <c r="P13" s="82"/>
      <c r="Q13" s="116" t="str">
        <f>IF(MAX(K13:M13)&gt;0,IF(MAX(K13:M13)&lt;0,0,TRUNC(MAX(K13:M13)/1)*1),"")</f>
        <v/>
      </c>
      <c r="R13" s="65" t="str">
        <f>IF(MAX(N13:P13)&gt;0,IF(MAX(N13:P13)&lt;0,0,TRUNC(MAX(N13:P13)/1)*1),"")</f>
        <v/>
      </c>
      <c r="S13" s="65" t="str">
        <f>IF(Q13="","",IF(R13="","",IF(SUM(Q13:R13)=0,"",SUM(Q13:R13))))</f>
        <v/>
      </c>
      <c r="T13" s="66" t="str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/>
      </c>
      <c r="U13" s="74" t="str">
        <f>IF(AF13=1,T13*AI13,"")</f>
        <v/>
      </c>
      <c r="V13" s="67"/>
      <c r="W13" s="67"/>
      <c r="X13" s="67"/>
      <c r="Y13" s="84"/>
      <c r="Z13" s="70"/>
      <c r="AA13" s="70"/>
      <c r="AB13" s="69"/>
      <c r="AC13" s="89">
        <f>U5</f>
        <v>45106</v>
      </c>
      <c r="AD13" s="93" t="b">
        <f>IF(ISNUMBER(FIND("M",E13)),"m",IF(ISNUMBER(FIND("K",E13)),"k"))</f>
        <v>0</v>
      </c>
      <c r="AE13" s="91">
        <f>IF(OR(G13="",AC13=""),0,(YEAR(AC13)-YEAR(G13)))</f>
        <v>0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str">
        <f t="shared" ref="AI13:AI23" si="1">IF(AD13="m",AG13,IF(AD13="k",AH13,""))</f>
        <v/>
      </c>
      <c r="AJ13" s="8" t="str">
        <f>IF(D13="","",IF(D13&gt;193.609,1,IF(D13&lt;32,10^(0.722762521*LOG10(32/193.609)^2),10^(0.722762521*LOG10(D13/193.609)^2))))</f>
        <v/>
      </c>
    </row>
    <row r="14" spans="1:36" s="8" customFormat="1" ht="20" customHeight="1">
      <c r="B14" s="115"/>
      <c r="C14" s="70"/>
      <c r="D14" s="70"/>
      <c r="E14" s="70"/>
      <c r="F14" s="71"/>
      <c r="G14" s="72"/>
      <c r="H14" s="76"/>
      <c r="I14" s="73"/>
      <c r="J14" s="73"/>
      <c r="K14" s="135"/>
      <c r="L14" s="135"/>
      <c r="M14" s="135"/>
      <c r="N14" s="136"/>
      <c r="O14" s="136"/>
      <c r="P14" s="136"/>
      <c r="Q14" s="117"/>
      <c r="R14" s="70"/>
      <c r="S14" s="135" t="str">
        <f>IF(T13="","",T13*1.2)</f>
        <v/>
      </c>
      <c r="T14" s="135"/>
      <c r="U14" s="70"/>
      <c r="V14" s="70" t="str">
        <f>IF(V13&gt;0,V13*20,"")</f>
        <v/>
      </c>
      <c r="W14" s="70" t="str">
        <f>IF(W13="","",(W13*10)*AJ13)</f>
        <v/>
      </c>
      <c r="X14" s="74" t="str">
        <f>IF(ROUNDUP(X13,1)&gt;0,IF((80+(8-ROUNDUP(X13,1))*40)&lt;0,0,80+(8-ROUNDUP(X13,1))*40),"")</f>
        <v/>
      </c>
      <c r="Y14" s="75" t="str">
        <f>IF(SUM(V14,W14,X14)&gt;0,SUM(V14,W14,X14),"")</f>
        <v/>
      </c>
      <c r="Z14" s="80" t="str">
        <f>IF(AE13&gt;34,(IF(OR(S14="",V14="",W14="",X14=""),"",SUM(S14,V14,W14,X14))*AI13),IF(OR(S14="",V14="",W14="",X14=""),"", SUM(S14,V14,W14,X14)))</f>
        <v/>
      </c>
      <c r="AA14" s="80"/>
      <c r="AB14" s="77"/>
      <c r="AC14" s="89"/>
      <c r="AD14" s="1"/>
      <c r="AE14" s="91"/>
      <c r="AF14" s="34"/>
      <c r="AH14" s="36"/>
      <c r="AI14" s="36"/>
    </row>
    <row r="15" spans="1:36" s="8" customFormat="1" ht="20" customHeight="1">
      <c r="B15" s="114"/>
      <c r="C15" s="81"/>
      <c r="D15" s="80"/>
      <c r="E15" s="81"/>
      <c r="F15" s="119"/>
      <c r="G15" s="120"/>
      <c r="H15" s="68"/>
      <c r="I15" s="121"/>
      <c r="J15" s="73"/>
      <c r="K15" s="76"/>
      <c r="L15" s="82"/>
      <c r="M15" s="82"/>
      <c r="N15" s="76"/>
      <c r="O15" s="82"/>
      <c r="P15" s="82"/>
      <c r="Q15" s="116" t="str">
        <f>IF(MAX(K15:M15)&gt;0,IF(MAX(K15:M15)&lt;0,0,TRUNC(MAX(K15:M15)/1)*1),"")</f>
        <v/>
      </c>
      <c r="R15" s="65" t="str">
        <f>IF(MAX(N15:P15)&gt;0,IF(MAX(N15:P15)&lt;0,0,TRUNC(MAX(N15:P15)/1)*1),"")</f>
        <v/>
      </c>
      <c r="S15" s="65" t="str">
        <f>IF(Q15="","",IF(R15="","",IF(SUM(Q15:R15)=0,"",SUM(Q15:R15))))</f>
        <v/>
      </c>
      <c r="T15" s="66" t="str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/>
      </c>
      <c r="U15" s="74" t="str">
        <f>IF(AF15=1,T15*AI15,"")</f>
        <v/>
      </c>
      <c r="V15" s="67"/>
      <c r="W15" s="67"/>
      <c r="X15" s="67"/>
      <c r="Y15" s="75"/>
      <c r="Z15" s="70"/>
      <c r="AA15" s="70"/>
      <c r="AB15" s="69"/>
      <c r="AC15" s="89">
        <f>U5</f>
        <v>45106</v>
      </c>
      <c r="AD15" s="93" t="b">
        <f>IF(ISNUMBER(FIND("M",E15)),"m",IF(ISNUMBER(FIND("K",E15)),"k"))</f>
        <v>0</v>
      </c>
      <c r="AE15" s="91">
        <f>IF(OR(G15="",AC15=""),0,(YEAR(AC15)-YEAR(G15)))</f>
        <v>0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str">
        <f t="shared" si="1"/>
        <v/>
      </c>
      <c r="AJ15" s="8" t="str">
        <f>IF(D15="","",IF(D15&gt;193.609,1,IF(D15&lt;32,10^(0.722762521*LOG10(32/193.609)^2),10^(0.722762521*LOG10(D15/193.609)^2))))</f>
        <v/>
      </c>
    </row>
    <row r="16" spans="1:36" s="8" customFormat="1" ht="20" customHeight="1">
      <c r="B16" s="115"/>
      <c r="C16" s="70"/>
      <c r="D16" s="70"/>
      <c r="E16" s="70"/>
      <c r="F16" s="71"/>
      <c r="G16" s="72"/>
      <c r="H16" s="76"/>
      <c r="I16" s="73"/>
      <c r="J16" s="73"/>
      <c r="K16" s="135"/>
      <c r="L16" s="135"/>
      <c r="M16" s="135"/>
      <c r="N16" s="136"/>
      <c r="O16" s="136"/>
      <c r="P16" s="136"/>
      <c r="Q16" s="118"/>
      <c r="R16" s="85"/>
      <c r="S16" s="135" t="str">
        <f>IF(T15="","",T15*1.2)</f>
        <v/>
      </c>
      <c r="T16" s="135"/>
      <c r="U16" s="70"/>
      <c r="V16" s="70" t="str">
        <f>IF(V15&gt;0,V15*20,"")</f>
        <v/>
      </c>
      <c r="W16" s="70" t="str">
        <f>IF(W15="","",(W15*10)*AJ15)</f>
        <v/>
      </c>
      <c r="X16" s="74" t="str">
        <f>IF(ROUNDUP(X15,1)&gt;0,IF((80+(8-ROUNDUP(X15,1))*40)&lt;0,0,80+(8-ROUNDUP(X15,1))*40),"")</f>
        <v/>
      </c>
      <c r="Y16" s="75" t="str">
        <f>IF(SUM(V16,W16,X16)&gt;0,SUM(V16,W16,X16),"")</f>
        <v/>
      </c>
      <c r="Z16" s="80" t="str">
        <f>IF(AE15&gt;34,(IF(OR(S16="",V16="",W16="",X16=""),"",SUM(S16,V16,W16,X16))*AI15),IF(OR(S16="",V16="",W16="",X16=""),"", SUM(S16,V16,W16,X16)))</f>
        <v/>
      </c>
      <c r="AA16" s="80"/>
      <c r="AB16" s="77"/>
      <c r="AC16" s="89"/>
      <c r="AD16" s="1"/>
      <c r="AE16" s="91"/>
      <c r="AF16" s="34"/>
      <c r="AH16" s="36"/>
      <c r="AI16" s="36"/>
    </row>
    <row r="17" spans="2:36" s="8" customFormat="1" ht="20" customHeight="1">
      <c r="B17" s="114"/>
      <c r="C17" s="81"/>
      <c r="D17" s="80"/>
      <c r="E17" s="81"/>
      <c r="F17" s="119"/>
      <c r="G17" s="120"/>
      <c r="H17" s="68"/>
      <c r="I17" s="122"/>
      <c r="J17" s="73"/>
      <c r="K17" s="76"/>
      <c r="L17" s="82"/>
      <c r="M17" s="82"/>
      <c r="N17" s="76"/>
      <c r="O17" s="82"/>
      <c r="P17" s="82"/>
      <c r="Q17" s="116" t="str">
        <f>IF(MAX(K17:M17)&gt;0,IF(MAX(K17:M17)&lt;0,0,TRUNC(MAX(K17:M17)/1)*1),"")</f>
        <v/>
      </c>
      <c r="R17" s="65" t="str">
        <f>IF(MAX(N17:P17)&gt;0,IF(MAX(N17:P17)&lt;0,0,TRUNC(MAX(N17:P17)/1)*1),"")</f>
        <v/>
      </c>
      <c r="S17" s="83" t="str">
        <f>IF(Q17="","",IF(R17="","",IF(SUM(Q17:R17)=0,"",SUM(Q17:R17))))</f>
        <v/>
      </c>
      <c r="T17" s="66" t="str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/>
      </c>
      <c r="U17" s="74" t="str">
        <f>IF(AF17=1,T17*AI17,"")</f>
        <v/>
      </c>
      <c r="V17" s="67"/>
      <c r="W17" s="67"/>
      <c r="X17" s="67"/>
      <c r="Y17" s="75"/>
      <c r="Z17" s="70"/>
      <c r="AA17" s="70"/>
      <c r="AB17" s="69"/>
      <c r="AC17" s="89">
        <f>U5</f>
        <v>45106</v>
      </c>
      <c r="AD17" s="93" t="b">
        <f>IF(ISNUMBER(FIND("M",E17)),"m",IF(ISNUMBER(FIND("K",E17)),"k"))</f>
        <v>0</v>
      </c>
      <c r="AE17" s="91">
        <f>IF(OR(G17="",AC17=""),0,(YEAR(AC17)-YEAR(G17)))</f>
        <v>0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str">
        <f t="shared" si="1"/>
        <v/>
      </c>
      <c r="AJ17" s="8" t="str">
        <f>IF(D17="","",IF(D17&gt;193.609,1,IF(D17&lt;32,10^(0.722762521*LOG10(32/193.609)^2),10^(0.722762521*LOG10(D17/193.609)^2))))</f>
        <v/>
      </c>
    </row>
    <row r="18" spans="2:36" s="8" customFormat="1" ht="20" customHeight="1">
      <c r="B18" s="115"/>
      <c r="C18" s="70"/>
      <c r="D18" s="70"/>
      <c r="E18" s="70"/>
      <c r="F18" s="71"/>
      <c r="G18" s="72"/>
      <c r="H18" s="76"/>
      <c r="I18" s="73"/>
      <c r="J18" s="73"/>
      <c r="K18" s="135"/>
      <c r="L18" s="135"/>
      <c r="M18" s="135"/>
      <c r="N18" s="136"/>
      <c r="O18" s="136"/>
      <c r="P18" s="136"/>
      <c r="Q18" s="117"/>
      <c r="R18" s="70"/>
      <c r="S18" s="135" t="str">
        <f>IF(T17="","",T17*1.2)</f>
        <v/>
      </c>
      <c r="T18" s="135"/>
      <c r="U18" s="70"/>
      <c r="V18" s="70" t="str">
        <f>IF(V17&gt;0,V17*20,"")</f>
        <v/>
      </c>
      <c r="W18" s="70" t="str">
        <f>IF(W17="","",(W17*10)*AJ17)</f>
        <v/>
      </c>
      <c r="X18" s="74" t="str">
        <f>IF(ROUNDUP(X17,1)&gt;0,IF((80+(8-ROUNDUP(X17,1))*40)&lt;0,0,80+(8-ROUNDUP(X17,1))*40),"")</f>
        <v/>
      </c>
      <c r="Y18" s="75" t="str">
        <f>IF(SUM(V18,W18,X18)&gt;0,SUM(V18,W18,X18),"")</f>
        <v/>
      </c>
      <c r="Z18" s="80" t="str">
        <f>IF(AE17&gt;34,(IF(OR(S18="",V18="",W18="",X18=""),"",SUM(S18,V18,W18,X18))*AI17),IF(OR(S18="",V18="",W18="",X18=""),"", SUM(S18,V18,W18,X18)))</f>
        <v/>
      </c>
      <c r="AA18" s="80"/>
      <c r="AB18" s="77"/>
      <c r="AC18" s="89"/>
      <c r="AD18" s="1"/>
      <c r="AE18" s="91"/>
      <c r="AF18" s="34"/>
      <c r="AH18" s="36"/>
      <c r="AI18" s="36"/>
    </row>
    <row r="19" spans="2:36" s="8" customFormat="1" ht="20" customHeight="1">
      <c r="B19" s="114"/>
      <c r="C19" s="81"/>
      <c r="D19" s="80"/>
      <c r="E19" s="81"/>
      <c r="F19" s="119"/>
      <c r="G19" s="120"/>
      <c r="H19" s="68"/>
      <c r="I19" s="122"/>
      <c r="J19" s="73"/>
      <c r="K19" s="76"/>
      <c r="L19" s="82"/>
      <c r="M19" s="82"/>
      <c r="N19" s="76"/>
      <c r="O19" s="82"/>
      <c r="P19" s="82"/>
      <c r="Q19" s="116" t="str">
        <f>IF(MAX(K19:M19)&gt;0,IF(MAX(K19:M19)&lt;0,0,TRUNC(MAX(K19:M19)/1)*1),"")</f>
        <v/>
      </c>
      <c r="R19" s="65" t="str">
        <f>IF(MAX(N19:P19)&gt;0,IF(MAX(N19:P19)&lt;0,0,TRUNC(MAX(N19:P19)/1)*1),"")</f>
        <v/>
      </c>
      <c r="S19" s="83" t="str">
        <f>IF(Q19="","",IF(R19="","",IF(SUM(Q19:R19)=0,"",SUM(Q19:R19))))</f>
        <v/>
      </c>
      <c r="T19" s="66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74" t="str">
        <f>IF(AF19=1,T19*AI19,"")</f>
        <v/>
      </c>
      <c r="V19" s="67"/>
      <c r="W19" s="67"/>
      <c r="X19" s="67"/>
      <c r="Y19" s="75"/>
      <c r="Z19" s="70"/>
      <c r="AA19" s="70"/>
      <c r="AB19" s="69"/>
      <c r="AC19" s="89">
        <f>U5</f>
        <v>45106</v>
      </c>
      <c r="AD19" s="93" t="b">
        <f>IF(ISNUMBER(FIND("M",E19)),"m",IF(ISNUMBER(FIND("K",E19)),"k"))</f>
        <v>0</v>
      </c>
      <c r="AE19" s="91">
        <f>IF(OR(G19="",AC19=""),0,(YEAR(AC19)-YEAR(G19)))</f>
        <v>0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str">
        <f t="shared" si="1"/>
        <v/>
      </c>
      <c r="AJ19" s="8" t="str">
        <f>IF(D19="","",IF(D19&gt;193.609,1,IF(D19&lt;32,10^(0.722762521*LOG10(32/193.609)^2),10^(0.722762521*LOG10(D19/193.609)^2))))</f>
        <v/>
      </c>
    </row>
    <row r="20" spans="2:36" s="8" customFormat="1" ht="20" customHeight="1">
      <c r="B20" s="115"/>
      <c r="C20" s="70"/>
      <c r="D20" s="70"/>
      <c r="E20" s="70"/>
      <c r="F20" s="71"/>
      <c r="G20" s="72"/>
      <c r="H20" s="76"/>
      <c r="I20" s="73"/>
      <c r="J20" s="73"/>
      <c r="K20" s="135"/>
      <c r="L20" s="135"/>
      <c r="M20" s="135"/>
      <c r="N20" s="136"/>
      <c r="O20" s="136"/>
      <c r="P20" s="136"/>
      <c r="Q20" s="117"/>
      <c r="R20" s="70"/>
      <c r="S20" s="135" t="str">
        <f>IF(T19="","",T19*1.2)</f>
        <v/>
      </c>
      <c r="T20" s="135"/>
      <c r="U20" s="70"/>
      <c r="V20" s="70" t="str">
        <f>IF(V19&gt;0,V19*20,"")</f>
        <v/>
      </c>
      <c r="W20" s="70" t="str">
        <f>IF(W19="","",(W19*10)*AJ19)</f>
        <v/>
      </c>
      <c r="X20" s="74" t="str">
        <f>IF(ROUNDUP(X19,1)&gt;0,IF((80+(8-ROUNDUP(X19,1))*40)&lt;0,0,80+(8-ROUNDUP(X19,1))*40),"")</f>
        <v/>
      </c>
      <c r="Y20" s="75" t="str">
        <f>IF(SUM(V20,W20,X20)&gt;0,SUM(V20,W20,X20),"")</f>
        <v/>
      </c>
      <c r="Z20" s="80" t="str">
        <f>IF(AE19&gt;34,(IF(OR(S20="",V20="",W20="",X20=""),"",SUM(S20,V20,W20,X20))*AI19),IF(OR(S20="",V20="",W20="",X20=""),"", SUM(S20,V20,W20,X20)))</f>
        <v/>
      </c>
      <c r="AA20" s="80"/>
      <c r="AB20" s="77"/>
      <c r="AC20" s="89"/>
      <c r="AD20" s="1"/>
      <c r="AE20" s="91"/>
      <c r="AF20" s="34"/>
      <c r="AH20" s="36"/>
      <c r="AI20" s="36"/>
    </row>
    <row r="21" spans="2:36" s="8" customFormat="1" ht="20" customHeight="1">
      <c r="B21" s="114"/>
      <c r="C21" s="81"/>
      <c r="D21" s="80"/>
      <c r="E21" s="81"/>
      <c r="F21" s="119"/>
      <c r="G21" s="120"/>
      <c r="H21" s="68"/>
      <c r="I21" s="121"/>
      <c r="J21" s="73"/>
      <c r="K21" s="76"/>
      <c r="L21" s="82"/>
      <c r="M21" s="82"/>
      <c r="N21" s="76"/>
      <c r="O21" s="82"/>
      <c r="P21" s="82"/>
      <c r="Q21" s="116" t="str">
        <f>IF(MAX(K21:M21)&gt;0,IF(MAX(K21:M21)&lt;0,0,TRUNC(MAX(K21:M21)/1)*1),"")</f>
        <v/>
      </c>
      <c r="R21" s="65" t="str">
        <f>IF(MAX(N21:P21)&gt;0,IF(MAX(N21:P21)&lt;0,0,TRUNC(MAX(N21:P21)/1)*1),"")</f>
        <v/>
      </c>
      <c r="S21" s="83" t="str">
        <f>IF(Q21="","",IF(R21="","",IF(SUM(Q21:R21)=0,"",SUM(Q21:R21))))</f>
        <v/>
      </c>
      <c r="T21" s="66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74" t="str">
        <f>IF(AF21=1,T21*AI21,"")</f>
        <v/>
      </c>
      <c r="V21" s="67"/>
      <c r="W21" s="67"/>
      <c r="X21" s="67"/>
      <c r="Y21" s="75"/>
      <c r="Z21" s="70"/>
      <c r="AA21" s="70"/>
      <c r="AB21" s="69"/>
      <c r="AC21" s="89">
        <f>U5</f>
        <v>45106</v>
      </c>
      <c r="AD21" s="93" t="b">
        <f>IF(ISNUMBER(FIND("M",E21)),"m",IF(ISNUMBER(FIND("K",E21)),"k"))</f>
        <v>0</v>
      </c>
      <c r="AE21" s="91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20" customHeight="1">
      <c r="B22" s="115"/>
      <c r="C22" s="70"/>
      <c r="D22" s="70"/>
      <c r="E22" s="70"/>
      <c r="F22" s="71"/>
      <c r="G22" s="72"/>
      <c r="H22" s="76"/>
      <c r="I22" s="73"/>
      <c r="J22" s="73"/>
      <c r="K22" s="135"/>
      <c r="L22" s="135"/>
      <c r="M22" s="135"/>
      <c r="N22" s="136"/>
      <c r="O22" s="136"/>
      <c r="P22" s="136"/>
      <c r="Q22" s="117"/>
      <c r="R22" s="70"/>
      <c r="S22" s="135" t="str">
        <f>IF(T21="","",T21*1.2)</f>
        <v/>
      </c>
      <c r="T22" s="135"/>
      <c r="U22" s="70"/>
      <c r="V22" s="70" t="str">
        <f>IF(V21&gt;0,V21*20,"")</f>
        <v/>
      </c>
      <c r="W22" s="70" t="str">
        <f>IF(W21="","",(W21*10)*AJ21)</f>
        <v/>
      </c>
      <c r="X22" s="74" t="str">
        <f>IF(ROUNDUP(X21,1)&gt;0,IF((80+(8-ROUNDUP(X21,1))*40)&lt;0,0,80+(8-ROUNDUP(X21,1))*40),"")</f>
        <v/>
      </c>
      <c r="Y22" s="75" t="str">
        <f>IF(SUM(V22,W22,X22)&gt;0,SUM(V22,W22,X22),"")</f>
        <v/>
      </c>
      <c r="Z22" s="80" t="str">
        <f>IF(AE21&gt;34,(IF(OR(S22="",V22="",W22="",X22=""),"",SUM(S22,V22,W22,X22))*AI21),IF(OR(S22="",V22="",W22="",X22=""),"", SUM(S22,V22,W22,X22)))</f>
        <v/>
      </c>
      <c r="AA22" s="80"/>
      <c r="AB22" s="77"/>
      <c r="AC22" s="89"/>
      <c r="AD22" s="1"/>
      <c r="AE22" s="91"/>
      <c r="AF22" s="34"/>
      <c r="AH22" s="36"/>
      <c r="AI22" s="36"/>
    </row>
    <row r="23" spans="2:36" s="8" customFormat="1" ht="20" customHeight="1">
      <c r="B23" s="114"/>
      <c r="C23" s="81"/>
      <c r="D23" s="80"/>
      <c r="E23" s="81"/>
      <c r="F23" s="119"/>
      <c r="G23" s="120"/>
      <c r="H23" s="68"/>
      <c r="I23" s="121"/>
      <c r="J23" s="73"/>
      <c r="K23" s="76"/>
      <c r="L23" s="82"/>
      <c r="M23" s="82"/>
      <c r="N23" s="76"/>
      <c r="O23" s="82"/>
      <c r="P23" s="82"/>
      <c r="Q23" s="116" t="str">
        <f>IF(MAX(K23:M23)&gt;0,IF(MAX(K23:M23)&lt;0,0,TRUNC(MAX(K23:M23)/1)*1),"")</f>
        <v/>
      </c>
      <c r="R23" s="65" t="str">
        <f>IF(MAX(N23:P23)&gt;0,IF(MAX(N23:P23)&lt;0,0,TRUNC(MAX(N23:P23)/1)*1),"")</f>
        <v/>
      </c>
      <c r="S23" s="83" t="str">
        <f>IF(Q23="","",IF(R23="","",IF(SUM(Q23:R23)=0,"",SUM(Q23:R23))))</f>
        <v/>
      </c>
      <c r="T23" s="66" t="str">
        <f>IF(S23="","",IF(D23="","",IF((AD23="k"),IF(D23&gt;153.757,S23,IF(C23&lt;28,10^(0.0787004341*LOG10(28/153.757)^2)*S23,10^(0.787004341*LOG10(C23/153.757)^2)*S23)),IF(C23&gt;193.609,S23,IF(C23&lt;32,10^(0.722762521*LOG10(32/193.609)^2)*S23,10^(0.722762521*LOG10(C23/193.609)^2)*S23)))))</f>
        <v/>
      </c>
      <c r="U23" s="74" t="str">
        <f>IF(AF23=1,T23*AI23,"")</f>
        <v/>
      </c>
      <c r="V23" s="67"/>
      <c r="W23" s="67"/>
      <c r="X23" s="67"/>
      <c r="Y23" s="75"/>
      <c r="Z23" s="70"/>
      <c r="AA23" s="70"/>
      <c r="AB23" s="69"/>
      <c r="AC23" s="89">
        <f>U5</f>
        <v>45106</v>
      </c>
      <c r="AD23" s="93" t="b">
        <f>IF(ISNUMBER(FIND("M",E23)),"m",IF(ISNUMBER(FIND("K",E23)),"k"))</f>
        <v>0</v>
      </c>
      <c r="AE23" s="106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20" customHeight="1">
      <c r="B24" s="115"/>
      <c r="C24" s="70"/>
      <c r="D24" s="70"/>
      <c r="E24" s="70"/>
      <c r="F24" s="71"/>
      <c r="G24" s="72"/>
      <c r="H24" s="76"/>
      <c r="I24" s="73"/>
      <c r="J24" s="73"/>
      <c r="K24" s="135"/>
      <c r="L24" s="135"/>
      <c r="M24" s="135"/>
      <c r="N24" s="136"/>
      <c r="O24" s="136"/>
      <c r="P24" s="136"/>
      <c r="Q24" s="117"/>
      <c r="R24" s="70"/>
      <c r="S24" s="135" t="str">
        <f>IF(T23="","",T23*1.2)</f>
        <v/>
      </c>
      <c r="T24" s="135"/>
      <c r="U24" s="70"/>
      <c r="V24" s="70" t="str">
        <f>IF(V23&gt;0,V23*20,"")</f>
        <v/>
      </c>
      <c r="W24" s="70" t="str">
        <f>IF(W23="","",(W23*10)*AJ23)</f>
        <v/>
      </c>
      <c r="X24" s="74" t="str">
        <f>IF(ROUNDUP(X23,1)&gt;0,IF((80+(8-ROUNDUP(X23,1))*40)&lt;0,0,80+(8-ROUNDUP(X23,1))*40),"")</f>
        <v/>
      </c>
      <c r="Y24" s="75" t="str">
        <f>IF(SUM(V24,W24,X24)&gt;0,SUM(V24,W24,X24),"")</f>
        <v/>
      </c>
      <c r="Z24" s="80" t="str">
        <f>IF(AE23&gt;34,(IF(OR(S24="",V24="",W24="",X24=""),"",SUM(S24,V24,W24,X24))*AI23),IF(OR(S24="",V24="",W24="",X24=""),"", SUM(S24,V24,W24,X24)))</f>
        <v/>
      </c>
      <c r="AA24" s="80"/>
      <c r="AB24" s="77"/>
      <c r="AC24" s="89"/>
      <c r="AD24" s="1"/>
      <c r="AE24" s="91"/>
      <c r="AF24" s="34"/>
      <c r="AH24" s="36"/>
      <c r="AI24" s="36"/>
    </row>
    <row r="25" spans="2:36" s="8" customFormat="1" ht="20" customHeight="1">
      <c r="B25" s="114"/>
      <c r="C25" s="81"/>
      <c r="D25" s="80"/>
      <c r="E25" s="81"/>
      <c r="F25" s="119"/>
      <c r="G25" s="120"/>
      <c r="H25" s="68"/>
      <c r="I25" s="121"/>
      <c r="J25" s="73"/>
      <c r="K25" s="76"/>
      <c r="L25" s="82"/>
      <c r="M25" s="82"/>
      <c r="N25" s="76"/>
      <c r="O25" s="82"/>
      <c r="P25" s="82"/>
      <c r="Q25" s="116" t="str">
        <f>IF(MAX(K25:M25)&gt;0,IF(MAX(K25:M25)&lt;0,0,TRUNC(MAX(K25:M25)/1)*1),"")</f>
        <v/>
      </c>
      <c r="R25" s="65" t="str">
        <f>IF(MAX(N25:P25)&gt;0,IF(MAX(N25:P25)&lt;0,0,TRUNC(MAX(N25:P25)/1)*1),"")</f>
        <v/>
      </c>
      <c r="S25" s="83" t="str">
        <f>IF(Q25="","",IF(R25="","",IF(SUM(Q25:R25)=0,"",SUM(Q25:R25))))</f>
        <v/>
      </c>
      <c r="T25" s="66" t="str">
        <f>IF(S25="","",IF(D25="","",IF((AD25="k"),IF(D25&gt;153.757,S25,IF(C25&lt;28,10^(0.0787004341*LOG10(28/153.757)^2)*S25,10^(0.787004341*LOG10(C25/153.757)^2)*S25)),IF(C25&gt;193.609,S25,IF(C25&lt;32,10^(0.722762521*LOG10(32/193.609)^2)*S25,10^(0.722762521*LOG10(C25/193.609)^2)*S25)))))</f>
        <v/>
      </c>
      <c r="U25" s="74" t="str">
        <f>IF(AF25=1,T25*AI25,"")</f>
        <v/>
      </c>
      <c r="V25" s="67"/>
      <c r="W25" s="67"/>
      <c r="X25" s="67"/>
      <c r="Y25" s="75"/>
      <c r="Z25" s="70"/>
      <c r="AA25" s="70"/>
      <c r="AB25" s="69"/>
      <c r="AC25" s="89">
        <f>U5</f>
        <v>45106</v>
      </c>
      <c r="AD25" s="93" t="b">
        <f>IF(ISNUMBER(FIND("M",E25)),"m",IF(ISNUMBER(FIND("K",E25)),"k"))</f>
        <v>0</v>
      </c>
      <c r="AE25" s="106">
        <f>IF(OR(G25="",AC25=""),0,(YEAR(AC25)-YEAR(G25)))</f>
        <v>0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 t="shared" ref="AI25" si="3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20" customHeight="1">
      <c r="B26" s="115"/>
      <c r="C26" s="70"/>
      <c r="D26" s="70"/>
      <c r="E26" s="70"/>
      <c r="F26" s="71"/>
      <c r="G26" s="72"/>
      <c r="H26" s="76"/>
      <c r="I26" s="73"/>
      <c r="J26" s="73"/>
      <c r="K26" s="135"/>
      <c r="L26" s="135"/>
      <c r="M26" s="135"/>
      <c r="N26" s="136"/>
      <c r="O26" s="136"/>
      <c r="P26" s="136"/>
      <c r="Q26" s="117"/>
      <c r="R26" s="70"/>
      <c r="S26" s="135" t="str">
        <f>IF(T25="","",T25*1.2)</f>
        <v/>
      </c>
      <c r="T26" s="135"/>
      <c r="U26" s="70"/>
      <c r="V26" s="70" t="str">
        <f>IF(V25&gt;0,V25*20,"")</f>
        <v/>
      </c>
      <c r="W26" s="70" t="str">
        <f>IF(W25="","",(W25*10)*AJ25)</f>
        <v/>
      </c>
      <c r="X26" s="74" t="str">
        <f>IF(ROUNDUP(X25,1)&gt;0,IF((80+(8-ROUNDUP(X25,1))*40)&lt;0,0,80+(8-ROUNDUP(X25,1))*40),"")</f>
        <v/>
      </c>
      <c r="Y26" s="75" t="str">
        <f>IF(SUM(V26,W26,X26)&gt;0,SUM(V26,W26,X26),"")</f>
        <v/>
      </c>
      <c r="Z26" s="80" t="str">
        <f>IF(AE25&gt;34,(IF(OR(S26="",V26="",W26="",X26=""),"",SUM(S26,V26,W26,X26))*AI25),IF(OR(S26="",V26="",W26="",X26=""),"", SUM(S26,V26,W26,X26)))</f>
        <v/>
      </c>
      <c r="AA26" s="80"/>
      <c r="AB26" s="77"/>
      <c r="AC26" s="89"/>
      <c r="AD26" s="1"/>
      <c r="AE26" s="91"/>
      <c r="AF26" s="34"/>
      <c r="AH26" s="36"/>
      <c r="AI26" s="36"/>
    </row>
    <row r="27" spans="2:36" s="8" customFormat="1" ht="20" customHeight="1">
      <c r="B27" s="114"/>
      <c r="C27" s="107"/>
      <c r="D27" s="80"/>
      <c r="E27" s="109"/>
      <c r="F27" s="108"/>
      <c r="G27" s="86"/>
      <c r="H27" s="81"/>
      <c r="I27" s="73"/>
      <c r="J27" s="73"/>
      <c r="K27" s="64"/>
      <c r="L27" s="87"/>
      <c r="M27" s="87"/>
      <c r="N27" s="87"/>
      <c r="O27" s="88"/>
      <c r="P27" s="88"/>
      <c r="Q27" s="116" t="str">
        <f>IF(MAX(K27:M27)&gt;0,IF(MAX(K27:M27)&lt;0,0,TRUNC(MAX(K27:M27)/1)*1),"")</f>
        <v/>
      </c>
      <c r="R27" s="65" t="str">
        <f>IF(MAX(N27:P27)&gt;0,IF(MAX(N27:P27)&lt;0,0,TRUNC(MAX(N27:P27)/1)*1),"")</f>
        <v/>
      </c>
      <c r="S27" s="83" t="str">
        <f>IF(Q27="","",IF(R27="","",IF(SUM(Q27:R27)=0,"",SUM(Q27:R27))))</f>
        <v/>
      </c>
      <c r="T27" s="66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74" t="str">
        <f>IF(AF27=1,T27*AI27,"")</f>
        <v/>
      </c>
      <c r="V27" s="78"/>
      <c r="W27" s="78"/>
      <c r="X27" s="79"/>
      <c r="Y27" s="75"/>
      <c r="Z27" s="70" t="str">
        <f>IF(AE27&gt;34,(IF(OR(S28="",V28="",W28="",X28=""),"",SUM(S28,V28,W28,X28))*AI27),IF(OR(S28="",V28="",W28="",X28=""),"",""))</f>
        <v/>
      </c>
      <c r="AA27" s="70"/>
      <c r="AB27" s="69"/>
      <c r="AC27" s="89">
        <f>U5</f>
        <v>45106</v>
      </c>
      <c r="AD27" s="93" t="b">
        <f>IF(ISNUMBER(FIND("M",E27)),"m",IF(ISNUMBER(FIND("K",E27)),"k"))</f>
        <v>0</v>
      </c>
      <c r="AE27" s="106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" customHeight="1">
      <c r="B28" s="115"/>
      <c r="C28" s="63"/>
      <c r="D28" s="70"/>
      <c r="E28" s="71"/>
      <c r="F28" s="71"/>
      <c r="G28" s="90"/>
      <c r="H28" s="72"/>
      <c r="I28" s="73" t="s">
        <v>13</v>
      </c>
      <c r="J28" s="73"/>
      <c r="K28" s="136"/>
      <c r="L28" s="136"/>
      <c r="M28" s="136"/>
      <c r="N28" s="136"/>
      <c r="O28" s="136"/>
      <c r="P28" s="136"/>
      <c r="Q28" s="117"/>
      <c r="R28" s="70"/>
      <c r="S28" s="135" t="str">
        <f>IF(T27="","",T27*1.2)</f>
        <v/>
      </c>
      <c r="T28" s="135"/>
      <c r="U28" s="70"/>
      <c r="V28" s="70" t="str">
        <f>IF(V27&gt;0,V27*20,"")</f>
        <v/>
      </c>
      <c r="W28" s="70" t="str">
        <f>IF(W27="","",(W27*10)*AJ27)</f>
        <v/>
      </c>
      <c r="X28" s="74" t="str">
        <f>IF(ROUNDUP(X27,1)&gt;0,IF((80+(8-ROUNDUP(X27,1))*40)&lt;0,0,80+(8-ROUNDUP(X27,1))*40),"")</f>
        <v/>
      </c>
      <c r="Y28" s="75" t="str">
        <f>IF(SUM(V28,W28,X28)&gt;0,SUM(V28,W28,X28),"")</f>
        <v/>
      </c>
      <c r="Z28" s="80" t="str">
        <f>IF(AE27&gt;34,(IF(OR(S28="",V28="",W28="",X28=""),"",SUM(S28,V28,W28,X28))*AI27),IF(OR(S28="",V28="",W28="",X28=""),"", SUM(S28,V28,W28,X28)))</f>
        <v/>
      </c>
      <c r="AA28" s="80"/>
      <c r="AB28" s="77"/>
      <c r="AC28" s="89"/>
      <c r="AD28" s="1"/>
      <c r="AE28" s="91"/>
      <c r="AF28" s="34"/>
      <c r="AH28" s="36"/>
      <c r="AI28" s="36"/>
    </row>
    <row r="29" spans="2:36" s="8" customFormat="1" ht="20" customHeight="1">
      <c r="B29" s="114"/>
      <c r="C29" s="107"/>
      <c r="D29" s="80"/>
      <c r="E29" s="109"/>
      <c r="F29" s="108"/>
      <c r="G29" s="86"/>
      <c r="H29" s="81"/>
      <c r="I29" s="73"/>
      <c r="J29" s="73"/>
      <c r="K29" s="64"/>
      <c r="L29" s="87"/>
      <c r="M29" s="87"/>
      <c r="N29" s="87"/>
      <c r="O29" s="88"/>
      <c r="P29" s="88"/>
      <c r="Q29" s="116" t="str">
        <f>IF(MAX(K29:M29)&gt;0,IF(MAX(K29:M29)&lt;0,0,TRUNC(MAX(K29:M29)/1)*1),"")</f>
        <v/>
      </c>
      <c r="R29" s="65" t="str">
        <f>IF(MAX(N29:P29)&gt;0,IF(MAX(N29:P29)&lt;0,0,TRUNC(MAX(N29:P29)/1)*1),"")</f>
        <v/>
      </c>
      <c r="S29" s="83" t="str">
        <f>IF(Q29="","",IF(R29="","",IF(SUM(Q29:R29)=0,"",SUM(Q29:R29))))</f>
        <v/>
      </c>
      <c r="T29" s="66" t="str">
        <f>IF(S29="","",IF(D29="","",IF((AD29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74" t="str">
        <f>IF(AF29=1,T29*AI29,"")</f>
        <v/>
      </c>
      <c r="V29" s="67"/>
      <c r="W29" s="67"/>
      <c r="X29" s="67"/>
      <c r="Y29" s="75"/>
      <c r="Z29" s="70" t="str">
        <f>IF(AE29&gt;34,(IF(OR(S30="",V30="",W30="",X30=""),"",SUM(S30,V30,W30,X30))*AI29),IF(OR(S30="",V30="",W30="",X30=""),"",""))</f>
        <v/>
      </c>
      <c r="AA29" s="70"/>
      <c r="AB29" s="69"/>
      <c r="AC29" s="89">
        <f>U5</f>
        <v>45106</v>
      </c>
      <c r="AD29" s="93" t="b">
        <f>IF(ISNUMBER(FIND("M",E29)),"m",IF(ISNUMBER(FIND("K",E29)),"k"))</f>
        <v>0</v>
      </c>
      <c r="AE29" s="106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" customHeight="1">
      <c r="B30" s="115"/>
      <c r="C30" s="63"/>
      <c r="D30" s="70"/>
      <c r="E30" s="71"/>
      <c r="F30" s="71"/>
      <c r="G30" s="90"/>
      <c r="H30" s="72"/>
      <c r="I30" s="73"/>
      <c r="J30" s="73"/>
      <c r="K30" s="136"/>
      <c r="L30" s="136"/>
      <c r="M30" s="136"/>
      <c r="N30" s="136"/>
      <c r="O30" s="136"/>
      <c r="P30" s="136"/>
      <c r="Q30" s="117"/>
      <c r="R30" s="70"/>
      <c r="S30" s="135" t="str">
        <f>IF(T29="","",T29*1.2)</f>
        <v/>
      </c>
      <c r="T30" s="135"/>
      <c r="U30" s="70"/>
      <c r="V30" s="70" t="str">
        <f>IF(V29&gt;0,V29*20,"")</f>
        <v/>
      </c>
      <c r="W30" s="70" t="str">
        <f>IF(W29="","",(W29*10)*AJ29)</f>
        <v/>
      </c>
      <c r="X30" s="74" t="str">
        <f>IF(ROUNDUP(X29,1)&gt;0,IF((80+(8-ROUNDUP(X29,1))*40)&lt;0,0,80+(8-ROUNDUP(X29,1))*40),"")</f>
        <v/>
      </c>
      <c r="Y30" s="75" t="str">
        <f>IF(SUM(V30,W30,X30)&gt;0,SUM(V30,W30,X30),"")</f>
        <v/>
      </c>
      <c r="Z30" s="80" t="str">
        <f>IF(AE29&gt;34,(IF(OR(S30="",V30="",W30="",X30=""),"",SUM(S30,V30,W30,X30))*AI29),IF(OR(S30="",V30="",W30="",X30=""),"", SUM(S30,V30,W30,X30)))</f>
        <v/>
      </c>
      <c r="AA30" s="80"/>
      <c r="AB30" s="77"/>
      <c r="AC30" s="89"/>
      <c r="AD30" s="1"/>
      <c r="AE30" s="91"/>
      <c r="AF30" s="34"/>
      <c r="AH30" s="36"/>
      <c r="AI30" s="36"/>
    </row>
    <row r="31" spans="2:36" s="8" customFormat="1" ht="20" customHeight="1">
      <c r="B31" s="114"/>
      <c r="C31" s="107"/>
      <c r="D31" s="80"/>
      <c r="E31" s="109"/>
      <c r="F31" s="108"/>
      <c r="G31" s="86"/>
      <c r="H31" s="81"/>
      <c r="I31" s="73" t="s">
        <v>13</v>
      </c>
      <c r="J31" s="73"/>
      <c r="K31" s="64"/>
      <c r="L31" s="87"/>
      <c r="M31" s="87"/>
      <c r="N31" s="87"/>
      <c r="O31" s="88"/>
      <c r="P31" s="88"/>
      <c r="Q31" s="116" t="str">
        <f>IF(MAX(K31:M31)&gt;0,IF(MAX(K31:M31)&lt;0,0,TRUNC(MAX(K31:M31)/1)*1),"")</f>
        <v/>
      </c>
      <c r="R31" s="65" t="str">
        <f>IF(MAX(N31:P31)&gt;0,IF(MAX(N31:P31)&lt;0,0,TRUNC(MAX(N31:P31)/1)*1),"")</f>
        <v/>
      </c>
      <c r="S31" s="83" t="str">
        <f>IF(Q31="","",IF(R31="","",IF(SUM(Q31:R31)=0,"",SUM(Q31:R31))))</f>
        <v/>
      </c>
      <c r="T31" s="66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74" t="str">
        <f>IF(AF31=1,T31*AI31,"")</f>
        <v/>
      </c>
      <c r="V31" s="78"/>
      <c r="W31" s="78"/>
      <c r="X31" s="79"/>
      <c r="Y31" s="75"/>
      <c r="Z31" s="70" t="str">
        <f>IF(AE31&gt;34,(IF(OR(S32="",V32="",W32="",X32=""),"",SUM(S32,V32,W32,X32))*AI31),IF(OR(S32="",V32="",W32="",X32=""),"",""))</f>
        <v/>
      </c>
      <c r="AA31" s="70"/>
      <c r="AB31" s="69"/>
      <c r="AC31" s="89">
        <f>U5</f>
        <v>45106</v>
      </c>
      <c r="AD31" s="93" t="b">
        <f>IF(ISNUMBER(FIND("M",E31)),"m",IF(ISNUMBER(FIND("K",E31)),"k"))</f>
        <v>0</v>
      </c>
      <c r="AE31" s="106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" customHeight="1">
      <c r="B32" s="115"/>
      <c r="C32" s="63"/>
      <c r="D32" s="70"/>
      <c r="E32" s="71"/>
      <c r="F32" s="71"/>
      <c r="G32" s="90"/>
      <c r="H32" s="72"/>
      <c r="I32" s="73"/>
      <c r="J32" s="73"/>
      <c r="K32" s="136"/>
      <c r="L32" s="136"/>
      <c r="M32" s="136"/>
      <c r="N32" s="136"/>
      <c r="O32" s="136"/>
      <c r="P32" s="136"/>
      <c r="Q32" s="117"/>
      <c r="R32" s="70"/>
      <c r="S32" s="135" t="str">
        <f>IF(T31="","",T31*1.2)</f>
        <v/>
      </c>
      <c r="T32" s="135"/>
      <c r="U32" s="70"/>
      <c r="V32" s="70" t="str">
        <f>IF(V31&gt;0,V31*20,"")</f>
        <v/>
      </c>
      <c r="W32" s="70" t="str">
        <f>IF(W31="","",(W31*10)*AJ31)</f>
        <v/>
      </c>
      <c r="X32" s="74" t="str">
        <f>IF(ROUNDUP(X31,1)&gt;0,IF((80+(8-ROUNDUP(X31,1))*40)&lt;0,0,80+(8-ROUNDUP(X31,1))*40),"")</f>
        <v/>
      </c>
      <c r="Y32" s="75" t="str">
        <f>IF(SUM(V32,W32,X32)&gt;0,SUM(V32,W32,X32),"")</f>
        <v/>
      </c>
      <c r="Z32" s="80" t="str">
        <f>IF(AE31&gt;34,(IF(OR(S32="",V32="",W32="",X32=""),"",SUM(S32,V32,W32,X32))*AI31),IF(OR(S32="",V32="",W32="",X32=""),"", SUM(S32,V32,W32,X32)))</f>
        <v/>
      </c>
      <c r="AA32" s="80"/>
      <c r="AB32" s="77"/>
      <c r="AC32" s="89"/>
      <c r="AD32" s="1"/>
      <c r="AE32" s="91"/>
      <c r="AF32" s="34"/>
      <c r="AH32" s="36"/>
      <c r="AI32" s="36"/>
    </row>
    <row r="33" spans="2:35" s="6" customFormat="1" ht="19" customHeight="1">
      <c r="D33" s="100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>
      <c r="D34" s="100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" customHeight="1">
      <c r="B35" s="139" t="s">
        <v>34</v>
      </c>
      <c r="C35" s="140"/>
      <c r="D35" s="101" t="s">
        <v>33</v>
      </c>
      <c r="E35" s="139" t="s">
        <v>4</v>
      </c>
      <c r="F35" s="145"/>
      <c r="G35" s="145"/>
      <c r="H35" s="140"/>
      <c r="I35" s="50" t="s">
        <v>43</v>
      </c>
      <c r="J35" s="21"/>
      <c r="K35" s="139" t="s">
        <v>34</v>
      </c>
      <c r="L35" s="145"/>
      <c r="M35" s="140"/>
      <c r="N35" s="51" t="s">
        <v>33</v>
      </c>
      <c r="O35" s="154" t="s">
        <v>4</v>
      </c>
      <c r="P35" s="155"/>
      <c r="Q35" s="155"/>
      <c r="R35" s="156"/>
      <c r="S35" s="154" t="s">
        <v>43</v>
      </c>
      <c r="T35" s="156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" customHeight="1">
      <c r="B36" s="141" t="s">
        <v>41</v>
      </c>
      <c r="C36" s="142"/>
      <c r="D36" s="124">
        <v>1957001</v>
      </c>
      <c r="E36" s="146" t="s">
        <v>77</v>
      </c>
      <c r="F36" s="147"/>
      <c r="G36" s="147"/>
      <c r="H36" s="142"/>
      <c r="I36" s="49" t="s">
        <v>62</v>
      </c>
      <c r="J36" s="4"/>
      <c r="K36" s="141" t="s">
        <v>36</v>
      </c>
      <c r="L36" s="147"/>
      <c r="M36" s="142"/>
      <c r="N36" s="129">
        <v>1957001</v>
      </c>
      <c r="O36" s="157" t="s">
        <v>99</v>
      </c>
      <c r="P36" s="158"/>
      <c r="Q36" s="158"/>
      <c r="R36" s="159"/>
      <c r="S36" s="157" t="s">
        <v>62</v>
      </c>
      <c r="T36" s="186"/>
      <c r="AF36" s="1"/>
      <c r="AH36" s="35"/>
      <c r="AI36" s="35"/>
    </row>
    <row r="37" spans="2:35" s="5" customFormat="1" ht="21" customHeight="1">
      <c r="B37" s="143" t="s">
        <v>37</v>
      </c>
      <c r="C37" s="144"/>
      <c r="D37" s="125">
        <v>2006011</v>
      </c>
      <c r="E37" s="148" t="s">
        <v>97</v>
      </c>
      <c r="F37" s="149"/>
      <c r="G37" s="149"/>
      <c r="H37" s="144"/>
      <c r="I37" s="47" t="s">
        <v>62</v>
      </c>
      <c r="J37" s="4"/>
      <c r="K37" s="143" t="s">
        <v>39</v>
      </c>
      <c r="L37" s="149"/>
      <c r="M37" s="144"/>
      <c r="N37" s="127"/>
      <c r="O37" s="137"/>
      <c r="P37" s="160"/>
      <c r="Q37" s="160"/>
      <c r="R37" s="161"/>
      <c r="S37" s="137"/>
      <c r="T37" s="138"/>
      <c r="AH37" s="35"/>
      <c r="AI37" s="35"/>
    </row>
    <row r="38" spans="2:35" s="5" customFormat="1" ht="19" customHeight="1">
      <c r="B38" s="143" t="s">
        <v>37</v>
      </c>
      <c r="C38" s="144"/>
      <c r="D38" s="125">
        <v>1989020</v>
      </c>
      <c r="E38" s="148" t="s">
        <v>98</v>
      </c>
      <c r="F38" s="149"/>
      <c r="G38" s="149"/>
      <c r="H38" s="144"/>
      <c r="I38" s="47" t="s">
        <v>62</v>
      </c>
      <c r="J38" s="4"/>
      <c r="K38" s="143" t="s">
        <v>38</v>
      </c>
      <c r="L38" s="149"/>
      <c r="M38" s="144"/>
      <c r="N38" s="127"/>
      <c r="O38" s="137"/>
      <c r="P38" s="160"/>
      <c r="Q38" s="160"/>
      <c r="R38" s="161"/>
      <c r="S38" s="137"/>
      <c r="T38" s="138"/>
      <c r="V38" s="5" t="s">
        <v>55</v>
      </c>
      <c r="AH38" s="35"/>
      <c r="AI38" s="35"/>
    </row>
    <row r="39" spans="2:35" s="5" customFormat="1" ht="21" customHeight="1">
      <c r="B39" s="143" t="s">
        <v>37</v>
      </c>
      <c r="C39" s="144"/>
      <c r="D39" s="125">
        <v>2005020</v>
      </c>
      <c r="E39" s="148" t="s">
        <v>75</v>
      </c>
      <c r="F39" s="149"/>
      <c r="G39" s="149"/>
      <c r="H39" s="144"/>
      <c r="I39" s="47" t="s">
        <v>62</v>
      </c>
      <c r="J39" s="4"/>
      <c r="K39" s="143" t="s">
        <v>35</v>
      </c>
      <c r="L39" s="149"/>
      <c r="M39" s="144"/>
      <c r="N39" s="127"/>
      <c r="O39" s="137"/>
      <c r="P39" s="160"/>
      <c r="Q39" s="160"/>
      <c r="R39" s="161"/>
      <c r="S39" s="137"/>
      <c r="T39" s="138"/>
      <c r="AD39" s="5" t="s">
        <v>13</v>
      </c>
      <c r="AH39" s="35"/>
      <c r="AI39" s="35"/>
    </row>
    <row r="40" spans="2:35" s="5" customFormat="1" ht="20" customHeight="1">
      <c r="B40" s="143" t="s">
        <v>37</v>
      </c>
      <c r="C40" s="144"/>
      <c r="D40" s="125"/>
      <c r="E40" s="148"/>
      <c r="F40" s="149"/>
      <c r="G40" s="149"/>
      <c r="H40" s="144"/>
      <c r="I40" s="47"/>
      <c r="J40" s="4"/>
      <c r="K40" s="143" t="s">
        <v>35</v>
      </c>
      <c r="L40" s="149"/>
      <c r="M40" s="144"/>
      <c r="N40" s="127"/>
      <c r="O40" s="137"/>
      <c r="P40" s="160"/>
      <c r="Q40" s="160"/>
      <c r="R40" s="161"/>
      <c r="S40" s="137"/>
      <c r="T40" s="138"/>
      <c r="AH40" s="35"/>
      <c r="AI40" s="35"/>
    </row>
    <row r="41" spans="2:35" ht="19" customHeight="1">
      <c r="B41" s="143" t="s">
        <v>37</v>
      </c>
      <c r="C41" s="144"/>
      <c r="D41" s="125"/>
      <c r="E41" s="148"/>
      <c r="F41" s="149"/>
      <c r="G41" s="149"/>
      <c r="H41" s="144"/>
      <c r="I41" s="47"/>
      <c r="J41" s="3"/>
      <c r="K41" s="143" t="s">
        <v>35</v>
      </c>
      <c r="L41" s="149"/>
      <c r="M41" s="144"/>
      <c r="N41" s="127"/>
      <c r="O41" s="137"/>
      <c r="P41" s="160"/>
      <c r="Q41" s="160"/>
      <c r="R41" s="161"/>
      <c r="S41" s="137"/>
      <c r="T41" s="138"/>
      <c r="U41" s="3"/>
      <c r="V41" s="3"/>
      <c r="W41" s="3"/>
      <c r="X41" s="3"/>
      <c r="Y41" s="3"/>
      <c r="Z41" s="3"/>
      <c r="AA41" s="3"/>
      <c r="AB41" s="3"/>
    </row>
    <row r="42" spans="2:35" ht="20" customHeight="1">
      <c r="B42" s="143" t="s">
        <v>40</v>
      </c>
      <c r="C42" s="144"/>
      <c r="D42" s="125"/>
      <c r="E42" s="148"/>
      <c r="F42" s="149"/>
      <c r="G42" s="149"/>
      <c r="H42" s="144"/>
      <c r="I42" s="47"/>
      <c r="J42" s="3"/>
      <c r="K42" s="143" t="s">
        <v>57</v>
      </c>
      <c r="L42" s="149"/>
      <c r="M42" s="144"/>
      <c r="N42" s="127"/>
      <c r="O42" s="137"/>
      <c r="P42" s="160"/>
      <c r="Q42" s="160"/>
      <c r="R42" s="161"/>
      <c r="S42" s="137"/>
      <c r="T42" s="138"/>
      <c r="U42" s="3"/>
      <c r="V42" s="3"/>
      <c r="W42" s="3"/>
      <c r="X42" s="3"/>
      <c r="Y42" s="3"/>
      <c r="Z42" s="3"/>
      <c r="AA42" s="3"/>
      <c r="AB42" s="3"/>
    </row>
    <row r="43" spans="2:35" ht="20" customHeight="1">
      <c r="B43" s="151"/>
      <c r="C43" s="153"/>
      <c r="D43" s="126"/>
      <c r="E43" s="182"/>
      <c r="F43" s="152"/>
      <c r="G43" s="152"/>
      <c r="H43" s="153"/>
      <c r="I43" s="48"/>
      <c r="J43" s="3"/>
      <c r="K43" s="151"/>
      <c r="L43" s="152"/>
      <c r="M43" s="153"/>
      <c r="N43" s="128"/>
      <c r="O43" s="177"/>
      <c r="P43" s="178"/>
      <c r="Q43" s="178"/>
      <c r="R43" s="179"/>
      <c r="S43" s="177"/>
      <c r="T43" s="180"/>
      <c r="U43" s="3"/>
      <c r="V43" s="3"/>
      <c r="W43" s="3"/>
      <c r="X43" s="3"/>
      <c r="Y43" s="3"/>
      <c r="Z43" s="3"/>
      <c r="AA43" s="3"/>
      <c r="AB43" s="3"/>
    </row>
    <row r="44" spans="2:35" ht="19" customHeight="1">
      <c r="B44" s="184"/>
      <c r="C44" s="184"/>
      <c r="D44" s="150"/>
      <c r="E44" s="150"/>
      <c r="F44" s="53"/>
      <c r="G44" s="150"/>
      <c r="H44" s="150"/>
      <c r="I44" s="150"/>
      <c r="J44" s="3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3"/>
      <c r="V44" s="3"/>
      <c r="W44" s="3"/>
      <c r="X44" s="3"/>
      <c r="Y44" s="3"/>
      <c r="Z44" s="3"/>
      <c r="AA44" s="3"/>
      <c r="AB44" s="3"/>
    </row>
    <row r="45" spans="2:35" ht="18" customHeight="1">
      <c r="B45" s="174" t="s">
        <v>42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6"/>
      <c r="U45" s="3"/>
      <c r="V45" s="3"/>
      <c r="W45" s="3"/>
      <c r="X45" s="3"/>
      <c r="Y45" s="3"/>
      <c r="Z45" s="3"/>
      <c r="AA45" s="3"/>
      <c r="AB45" s="3"/>
    </row>
    <row r="46" spans="2:35" ht="18" customHeigh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83"/>
      <c r="U46" s="3"/>
      <c r="V46" s="3"/>
      <c r="W46" s="3"/>
      <c r="X46" s="3"/>
      <c r="Y46" s="3"/>
      <c r="Z46" s="3"/>
      <c r="AA46" s="3"/>
      <c r="AB46" s="3"/>
    </row>
    <row r="47" spans="2:35" ht="14">
      <c r="B47" s="1"/>
      <c r="D47" s="98"/>
      <c r="E47" s="46"/>
      <c r="F47" s="46"/>
      <c r="G47" s="98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4">
      <c r="B48" s="20"/>
      <c r="C48" s="20"/>
      <c r="D48" s="105"/>
      <c r="E48" s="13"/>
      <c r="F48" s="13"/>
      <c r="G48" s="99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>
      <c r="E50" s="181"/>
      <c r="F50" s="181"/>
      <c r="G50" s="181"/>
    </row>
  </sheetData>
  <mergeCells count="102">
    <mergeCell ref="AJ6:AJ7"/>
    <mergeCell ref="B7:B8"/>
    <mergeCell ref="C7:C8"/>
    <mergeCell ref="D7:D8"/>
    <mergeCell ref="E7:E8"/>
    <mergeCell ref="F7:F8"/>
    <mergeCell ref="G2:R2"/>
    <mergeCell ref="G3:R3"/>
    <mergeCell ref="D5:I5"/>
    <mergeCell ref="K5:N5"/>
    <mergeCell ref="P5:S5"/>
    <mergeCell ref="U5:V5"/>
    <mergeCell ref="K14:M14"/>
    <mergeCell ref="N14:P14"/>
    <mergeCell ref="S14:T14"/>
    <mergeCell ref="K16:M16"/>
    <mergeCell ref="N16:P16"/>
    <mergeCell ref="S16:T16"/>
    <mergeCell ref="K10:M10"/>
    <mergeCell ref="N10:P10"/>
    <mergeCell ref="S10:T10"/>
    <mergeCell ref="K12:M12"/>
    <mergeCell ref="N12:P12"/>
    <mergeCell ref="S12:T12"/>
    <mergeCell ref="K22:M22"/>
    <mergeCell ref="N22:P22"/>
    <mergeCell ref="S22:T22"/>
    <mergeCell ref="K24:M24"/>
    <mergeCell ref="N24:P24"/>
    <mergeCell ref="S24:T24"/>
    <mergeCell ref="K18:M18"/>
    <mergeCell ref="N18:P18"/>
    <mergeCell ref="S18:T18"/>
    <mergeCell ref="K20:M20"/>
    <mergeCell ref="N20:P20"/>
    <mergeCell ref="S20:T20"/>
    <mergeCell ref="K30:M30"/>
    <mergeCell ref="N30:P30"/>
    <mergeCell ref="S30:T30"/>
    <mergeCell ref="K32:M32"/>
    <mergeCell ref="N32:P32"/>
    <mergeCell ref="S32:T32"/>
    <mergeCell ref="K26:M26"/>
    <mergeCell ref="N26:P26"/>
    <mergeCell ref="S26:T26"/>
    <mergeCell ref="K28:M28"/>
    <mergeCell ref="N28:P28"/>
    <mergeCell ref="S28:T2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P44:T44"/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</mergeCells>
  <conditionalFormatting sqref="K27">
    <cfRule type="cellIs" dxfId="29" priority="23" stopIfTrue="1" operator="between">
      <formula>1</formula>
      <formula>300</formula>
    </cfRule>
    <cfRule type="cellIs" dxfId="28" priority="24" stopIfTrue="1" operator="lessThanOrEqual">
      <formula>0</formula>
    </cfRule>
  </conditionalFormatting>
  <conditionalFormatting sqref="K29">
    <cfRule type="cellIs" dxfId="27" priority="21" stopIfTrue="1" operator="between">
      <formula>1</formula>
      <formula>300</formula>
    </cfRule>
    <cfRule type="cellIs" dxfId="26" priority="22" stopIfTrue="1" operator="lessThanOrEqual">
      <formula>0</formula>
    </cfRule>
  </conditionalFormatting>
  <conditionalFormatting sqref="K31">
    <cfRule type="cellIs" dxfId="25" priority="19" stopIfTrue="1" operator="between">
      <formula>1</formula>
      <formula>300</formula>
    </cfRule>
    <cfRule type="cellIs" dxfId="24" priority="20" stopIfTrue="1" operator="lessThanOrEqual">
      <formula>0</formula>
    </cfRule>
  </conditionalFormatting>
  <conditionalFormatting sqref="K9:P9">
    <cfRule type="cellIs" dxfId="23" priority="13" stopIfTrue="1" operator="between">
      <formula>1</formula>
      <formula>300</formula>
    </cfRule>
    <cfRule type="cellIs" dxfId="22" priority="14" stopIfTrue="1" operator="lessThanOrEqual">
      <formula>0</formula>
    </cfRule>
  </conditionalFormatting>
  <conditionalFormatting sqref="K11:P11">
    <cfRule type="cellIs" dxfId="21" priority="11" stopIfTrue="1" operator="between">
      <formula>1</formula>
      <formula>300</formula>
    </cfRule>
    <cfRule type="cellIs" dxfId="20" priority="12" stopIfTrue="1" operator="lessThanOrEqual">
      <formula>0</formula>
    </cfRule>
  </conditionalFormatting>
  <conditionalFormatting sqref="K13:P13">
    <cfRule type="cellIs" dxfId="19" priority="7" stopIfTrue="1" operator="between">
      <formula>1</formula>
      <formula>300</formula>
    </cfRule>
    <cfRule type="cellIs" dxfId="18" priority="8" stopIfTrue="1" operator="lessThanOrEqual">
      <formula>0</formula>
    </cfRule>
  </conditionalFormatting>
  <conditionalFormatting sqref="K15:P15">
    <cfRule type="cellIs" dxfId="17" priority="9" stopIfTrue="1" operator="between">
      <formula>1</formula>
      <formula>300</formula>
    </cfRule>
    <cfRule type="cellIs" dxfId="16" priority="10" stopIfTrue="1" operator="lessThanOrEqual">
      <formula>0</formula>
    </cfRule>
  </conditionalFormatting>
  <conditionalFormatting sqref="K17:P17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K19:P19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conditionalFormatting sqref="K21:P21">
    <cfRule type="cellIs" dxfId="11" priority="3" stopIfTrue="1" operator="between">
      <formula>1</formula>
      <formula>300</formula>
    </cfRule>
    <cfRule type="cellIs" dxfId="10" priority="4" stopIfTrue="1" operator="lessThanOrEqual">
      <formula>0</formula>
    </cfRule>
  </conditionalFormatting>
  <conditionalFormatting sqref="K23:P23">
    <cfRule type="cellIs" dxfId="9" priority="5" stopIfTrue="1" operator="between">
      <formula>1</formula>
      <formula>300</formula>
    </cfRule>
    <cfRule type="cellIs" dxfId="8" priority="6" stopIfTrue="1" operator="lessThanOrEqual">
      <formula>0</formula>
    </cfRule>
  </conditionalFormatting>
  <conditionalFormatting sqref="K25:P25">
    <cfRule type="cellIs" dxfId="7" priority="17" stopIfTrue="1" operator="between">
      <formula>1</formula>
      <formula>300</formula>
    </cfRule>
    <cfRule type="cellIs" dxfId="6" priority="18" stopIfTrue="1" operator="lessThanOrEqual">
      <formula>0</formula>
    </cfRule>
  </conditionalFormatting>
  <conditionalFormatting sqref="L27:N27">
    <cfRule type="cellIs" dxfId="5" priority="29" stopIfTrue="1" operator="between">
      <formula>1</formula>
      <formula>300</formula>
    </cfRule>
    <cfRule type="cellIs" dxfId="4" priority="30" stopIfTrue="1" operator="lessThanOrEqual">
      <formula>0</formula>
    </cfRule>
  </conditionalFormatting>
  <conditionalFormatting sqref="L29:N29">
    <cfRule type="cellIs" dxfId="3" priority="27" stopIfTrue="1" operator="between">
      <formula>1</formula>
      <formula>300</formula>
    </cfRule>
    <cfRule type="cellIs" dxfId="2" priority="28" stopIfTrue="1" operator="lessThanOrEqual">
      <formula>0</formula>
    </cfRule>
  </conditionalFormatting>
  <conditionalFormatting sqref="L31:N31">
    <cfRule type="cellIs" dxfId="1" priority="25" stopIfTrue="1" operator="between">
      <formula>1</formula>
      <formula>300</formula>
    </cfRule>
    <cfRule type="cellIs" dxfId="0" priority="26" stopIfTrue="1" operator="lessThanOrEqual">
      <formula>0</formula>
    </cfRule>
  </conditionalFormatting>
  <dataValidations count="6">
    <dataValidation type="list" allowBlank="1" showInputMessage="1" showErrorMessage="1" sqref="F11 F13 F15 F17 F19 F21 F23 F25 F27 F29 F31 F9" xr:uid="{5F12C11D-709B-7548-BB60-594B20FE1371}">
      <formula1>"11-12,13-14,15-16,17-18,19-23,24-34,+35"</formula1>
    </dataValidation>
    <dataValidation type="list" allowBlank="1" showInputMessage="1" showErrorMessage="1" prompt="Feil_i_kat. 5-kamp - Feil verdi i kategori 5-kamp" sqref="G12" xr:uid="{519980B9-D9E7-454B-A447-37186891A1B3}">
      <formula1>"11-12,13-14,15-16,17-18,19-23,24-34,+35,35+"</formula1>
    </dataValidation>
    <dataValidation type="list" allowBlank="1" showInputMessage="1" showErrorMessage="1" sqref="E9 F12 E13 E15 E17 E19 E21 E23 E25 E27 E29 E31 E11" xr:uid="{596E6160-8C79-F74E-BDE1-B98A53D488BB}">
      <formula1>"UM,JM,SM,UK,JK,SK,M35,M40,M45,M50,M55,M60,M65,M70,M75,M80,M85,M90,K35,K40,K45,K50,K55,K60,K65,K70,K75,K80,K85,K90"</formula1>
    </dataValidation>
    <dataValidation type="list" allowBlank="1" showInputMessage="1" showErrorMessage="1" sqref="C9 C11 C13 C15 C17 C19 C21 C23 C25 C27 C29 C31" xr:uid="{5FF163C0-1D38-5C47-9361-E057EAAE7576}">
      <formula1>"40,45,49,55,59,64,71,76,81,+81,87,+87,49,55,61,67,73,81,89,96,102,+102,109,+109"</formula1>
    </dataValidation>
    <dataValidation type="list" allowBlank="1" showInputMessage="1" showErrorMessage="1" sqref="D5:I5" xr:uid="{CFC31843-1C0C-8343-BFEB-6C722E0C32F1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2E2A7A64-FBCF-E642-BD6D-8BED71B54BE1}">
      <formula1>"Dommer,Stevnets leder,Jury,Sekretær,Speaker,Teknisk kontrollør, Chief Marshall,Tidtaker"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9921875" defaultRowHeight="13"/>
  <cols>
    <col min="1" max="1" width="11.19921875" customWidth="1"/>
    <col min="2" max="2" width="11.796875" style="23" customWidth="1"/>
    <col min="3" max="3" width="12.19921875" bestFit="1" customWidth="1"/>
  </cols>
  <sheetData>
    <row r="1" spans="1:3">
      <c r="A1" s="187" t="s">
        <v>24</v>
      </c>
      <c r="B1" s="187"/>
      <c r="C1" s="187"/>
    </row>
    <row r="2" spans="1:3">
      <c r="A2" s="28" t="s">
        <v>22</v>
      </c>
      <c r="B2" s="27" t="s">
        <v>25</v>
      </c>
      <c r="C2" t="s">
        <v>26</v>
      </c>
    </row>
    <row r="3" spans="1:3">
      <c r="A3" s="29">
        <v>30</v>
      </c>
      <c r="B3" s="27">
        <v>1</v>
      </c>
      <c r="C3" s="28">
        <v>1</v>
      </c>
    </row>
    <row r="4" spans="1:3">
      <c r="A4" s="29">
        <v>31</v>
      </c>
      <c r="B4" s="27">
        <v>1.016</v>
      </c>
      <c r="C4" s="27">
        <v>1.016</v>
      </c>
    </row>
    <row r="5" spans="1:3">
      <c r="A5" s="29">
        <v>32</v>
      </c>
      <c r="B5" s="27">
        <v>1.0309999999999999</v>
      </c>
      <c r="C5" s="27">
        <v>1.0169999999999999</v>
      </c>
    </row>
    <row r="6" spans="1:3">
      <c r="A6" s="29">
        <v>33</v>
      </c>
      <c r="B6" s="27">
        <v>1.046</v>
      </c>
      <c r="C6" s="27">
        <v>1.046</v>
      </c>
    </row>
    <row r="7" spans="1:3">
      <c r="A7" s="29">
        <v>34</v>
      </c>
      <c r="B7" s="27">
        <v>1.0589999999999999</v>
      </c>
      <c r="C7" s="27">
        <v>1.0589999999999999</v>
      </c>
    </row>
    <row r="8" spans="1:3">
      <c r="A8" s="29">
        <v>35</v>
      </c>
      <c r="B8" s="27">
        <v>1.0720000000000001</v>
      </c>
      <c r="C8" s="27">
        <v>1.0720000000000001</v>
      </c>
    </row>
    <row r="9" spans="1:3">
      <c r="A9" s="29">
        <v>36</v>
      </c>
      <c r="B9" s="27">
        <v>1.083</v>
      </c>
      <c r="C9" s="27">
        <v>1.0840000000000001</v>
      </c>
    </row>
    <row r="10" spans="1:3">
      <c r="A10" s="29">
        <v>37</v>
      </c>
      <c r="B10" s="27">
        <v>1.0960000000000001</v>
      </c>
      <c r="C10" s="27">
        <v>1.097</v>
      </c>
    </row>
    <row r="11" spans="1:3">
      <c r="A11" s="29">
        <v>38</v>
      </c>
      <c r="B11" s="27">
        <v>1.109</v>
      </c>
      <c r="C11" s="27">
        <v>1.1100000000000001</v>
      </c>
    </row>
    <row r="12" spans="1:3">
      <c r="A12" s="29">
        <v>39</v>
      </c>
      <c r="B12" s="27">
        <v>1.1220000000000001</v>
      </c>
      <c r="C12" s="27">
        <v>1.1240000000000001</v>
      </c>
    </row>
    <row r="13" spans="1:3">
      <c r="A13" s="29">
        <v>40</v>
      </c>
      <c r="B13" s="27">
        <v>1.135</v>
      </c>
      <c r="C13" s="27">
        <v>1.1379999999999999</v>
      </c>
    </row>
    <row r="14" spans="1:3">
      <c r="A14" s="29">
        <v>41</v>
      </c>
      <c r="B14" s="27">
        <v>1.149</v>
      </c>
      <c r="C14" s="27">
        <v>1.153</v>
      </c>
    </row>
    <row r="15" spans="1:3">
      <c r="A15" s="29">
        <v>42</v>
      </c>
      <c r="B15" s="27">
        <v>1.1619999999999999</v>
      </c>
      <c r="C15" s="27">
        <v>1.17</v>
      </c>
    </row>
    <row r="16" spans="1:3">
      <c r="A16" s="29">
        <v>43</v>
      </c>
      <c r="B16" s="27">
        <v>1.1759999999999999</v>
      </c>
      <c r="C16" s="27">
        <v>1.1870000000000001</v>
      </c>
    </row>
    <row r="17" spans="1:3">
      <c r="A17" s="29">
        <v>44</v>
      </c>
      <c r="B17" s="27">
        <v>1.1890000000000001</v>
      </c>
      <c r="C17" s="27">
        <v>1.2050000000000001</v>
      </c>
    </row>
    <row r="18" spans="1:3">
      <c r="A18" s="29">
        <v>45</v>
      </c>
      <c r="B18" s="27">
        <v>1.2030000000000001</v>
      </c>
      <c r="C18" s="27">
        <v>1.2230000000000001</v>
      </c>
    </row>
    <row r="19" spans="1:3">
      <c r="A19" s="29">
        <v>46</v>
      </c>
      <c r="B19" s="27">
        <v>1.218</v>
      </c>
      <c r="C19" s="27">
        <v>1.244</v>
      </c>
    </row>
    <row r="20" spans="1:3">
      <c r="A20" s="29">
        <v>47</v>
      </c>
      <c r="B20" s="27">
        <v>1.2330000000000001</v>
      </c>
      <c r="C20" s="27">
        <v>1.2649999999999999</v>
      </c>
    </row>
    <row r="21" spans="1:3">
      <c r="A21" s="29">
        <v>48</v>
      </c>
      <c r="B21" s="27">
        <v>1.248</v>
      </c>
      <c r="C21" s="27">
        <v>1.288</v>
      </c>
    </row>
    <row r="22" spans="1:3">
      <c r="A22" s="29">
        <v>49</v>
      </c>
      <c r="B22" s="27">
        <v>1.2629999999999999</v>
      </c>
      <c r="C22" s="27">
        <v>1.3129999999999999</v>
      </c>
    </row>
    <row r="23" spans="1:3">
      <c r="A23" s="29">
        <v>50</v>
      </c>
      <c r="B23" s="27">
        <v>1.2789999999999999</v>
      </c>
      <c r="C23" s="27">
        <v>1.34</v>
      </c>
    </row>
    <row r="24" spans="1:3">
      <c r="A24" s="29">
        <v>51</v>
      </c>
      <c r="B24" s="27">
        <v>1.2969999999999999</v>
      </c>
      <c r="C24" s="27">
        <v>1.369</v>
      </c>
    </row>
    <row r="25" spans="1:3">
      <c r="A25" s="29">
        <v>52</v>
      </c>
      <c r="B25" s="27">
        <v>1.3160000000000001</v>
      </c>
      <c r="C25" s="27">
        <v>1.401</v>
      </c>
    </row>
    <row r="26" spans="1:3">
      <c r="A26" s="29">
        <v>53</v>
      </c>
      <c r="B26" s="27">
        <v>1.3380000000000001</v>
      </c>
      <c r="C26" s="27">
        <v>1.4350000000000001</v>
      </c>
    </row>
    <row r="27" spans="1:3">
      <c r="A27" s="29">
        <v>54</v>
      </c>
      <c r="B27" s="27">
        <v>1.361</v>
      </c>
      <c r="C27" s="27">
        <v>1.47</v>
      </c>
    </row>
    <row r="28" spans="1:3">
      <c r="A28" s="29">
        <v>55</v>
      </c>
      <c r="B28" s="27">
        <v>1.385</v>
      </c>
      <c r="C28" s="27">
        <v>1.5069999999999999</v>
      </c>
    </row>
    <row r="29" spans="1:3" ht="14">
      <c r="A29" s="29">
        <v>56</v>
      </c>
      <c r="B29" s="27">
        <v>1.411</v>
      </c>
      <c r="C29" s="31">
        <v>1.5449999999999999</v>
      </c>
    </row>
    <row r="30" spans="1:3" ht="14">
      <c r="A30" s="29">
        <v>57</v>
      </c>
      <c r="B30" s="27">
        <v>1.4370000000000001</v>
      </c>
      <c r="C30" s="30">
        <v>1.585</v>
      </c>
    </row>
    <row r="31" spans="1:3" ht="14">
      <c r="A31" s="29">
        <v>58</v>
      </c>
      <c r="B31" s="27">
        <v>1.462</v>
      </c>
      <c r="C31" s="31">
        <v>1.625</v>
      </c>
    </row>
    <row r="32" spans="1:3" ht="14">
      <c r="A32" s="29">
        <v>59</v>
      </c>
      <c r="B32" s="27">
        <v>1.488</v>
      </c>
      <c r="C32" s="30">
        <v>1.665</v>
      </c>
    </row>
    <row r="33" spans="1:3" ht="14">
      <c r="A33" s="29">
        <v>60</v>
      </c>
      <c r="B33" s="27">
        <v>1.514</v>
      </c>
      <c r="C33" s="31">
        <v>1.7050000000000001</v>
      </c>
    </row>
    <row r="34" spans="1:3" ht="14">
      <c r="A34" s="29">
        <v>61</v>
      </c>
      <c r="B34" s="27">
        <v>1.5409999999999999</v>
      </c>
      <c r="C34" s="30">
        <v>1.744</v>
      </c>
    </row>
    <row r="35" spans="1:3" ht="14">
      <c r="A35" s="29">
        <v>62</v>
      </c>
      <c r="B35" s="27">
        <v>1.5680000000000001</v>
      </c>
      <c r="C35" s="31">
        <v>1.778</v>
      </c>
    </row>
    <row r="36" spans="1:3" ht="14">
      <c r="A36" s="29">
        <v>63</v>
      </c>
      <c r="B36" s="27">
        <v>1.5980000000000001</v>
      </c>
      <c r="C36" s="30">
        <v>1.8080000000000001</v>
      </c>
    </row>
    <row r="37" spans="1:3" ht="14">
      <c r="A37" s="29">
        <v>64</v>
      </c>
      <c r="B37" s="27">
        <v>1.629</v>
      </c>
      <c r="C37" s="31">
        <v>1.839</v>
      </c>
    </row>
    <row r="38" spans="1:3" ht="14">
      <c r="A38" s="29">
        <v>65</v>
      </c>
      <c r="B38" s="27">
        <v>1.663</v>
      </c>
      <c r="C38" s="30">
        <v>1.873</v>
      </c>
    </row>
    <row r="39" spans="1:3" ht="14">
      <c r="A39" s="29">
        <v>66</v>
      </c>
      <c r="B39" s="27">
        <v>1.6990000000000001</v>
      </c>
      <c r="C39" s="31">
        <v>1.909</v>
      </c>
    </row>
    <row r="40" spans="1:3" ht="14">
      <c r="A40" s="29">
        <v>67</v>
      </c>
      <c r="B40" s="27">
        <v>1.738</v>
      </c>
      <c r="C40" s="30">
        <v>1.948</v>
      </c>
    </row>
    <row r="41" spans="1:3" ht="14">
      <c r="A41" s="29">
        <v>68</v>
      </c>
      <c r="B41" s="27">
        <v>1.7789999999999999</v>
      </c>
      <c r="C41" s="31">
        <v>1.9890000000000001</v>
      </c>
    </row>
    <row r="42" spans="1:3" ht="14">
      <c r="A42" s="29">
        <v>69</v>
      </c>
      <c r="B42" s="27">
        <v>1.823</v>
      </c>
      <c r="C42" s="30">
        <v>2.0329999999999999</v>
      </c>
    </row>
    <row r="43" spans="1:3" ht="14">
      <c r="A43" s="29">
        <v>70</v>
      </c>
      <c r="B43" s="27">
        <v>1.867</v>
      </c>
      <c r="C43" s="31">
        <v>2.077</v>
      </c>
    </row>
    <row r="44" spans="1:3" ht="14">
      <c r="A44" s="29">
        <v>71</v>
      </c>
      <c r="B44" s="27">
        <v>1.91</v>
      </c>
      <c r="C44" s="30">
        <v>2.12</v>
      </c>
    </row>
    <row r="45" spans="1:3" ht="14">
      <c r="A45" s="29">
        <v>72</v>
      </c>
      <c r="B45" s="27">
        <v>1.9530000000000001</v>
      </c>
      <c r="C45" s="31">
        <v>2.1629999999999998</v>
      </c>
    </row>
    <row r="46" spans="1:3" ht="14">
      <c r="A46" s="29">
        <v>73</v>
      </c>
      <c r="B46" s="27">
        <v>2.004</v>
      </c>
      <c r="C46" s="30">
        <v>2.214</v>
      </c>
    </row>
    <row r="47" spans="1:3" ht="14">
      <c r="A47" s="29">
        <v>74</v>
      </c>
      <c r="B47" s="27">
        <v>2.06</v>
      </c>
      <c r="C47" s="31">
        <v>2.27</v>
      </c>
    </row>
    <row r="48" spans="1:3" ht="14">
      <c r="A48" s="29">
        <v>75</v>
      </c>
      <c r="B48" s="27">
        <v>2.117</v>
      </c>
      <c r="C48" s="30">
        <v>2.327</v>
      </c>
    </row>
    <row r="49" spans="1:3" ht="14">
      <c r="A49" s="29">
        <v>76</v>
      </c>
      <c r="B49" s="27">
        <v>2.181</v>
      </c>
      <c r="C49" s="31">
        <v>2.391</v>
      </c>
    </row>
    <row r="50" spans="1:3" ht="14">
      <c r="A50" s="29">
        <v>77</v>
      </c>
      <c r="B50" s="27">
        <v>2.2549999999999999</v>
      </c>
      <c r="C50" s="30">
        <v>2.4649999999999999</v>
      </c>
    </row>
    <row r="51" spans="1:3" ht="14">
      <c r="A51" s="29">
        <v>78</v>
      </c>
      <c r="B51" s="27">
        <v>2.3359999999999999</v>
      </c>
      <c r="C51" s="31">
        <v>2.5459999999999998</v>
      </c>
    </row>
    <row r="52" spans="1:3" ht="14">
      <c r="A52" s="29">
        <v>79</v>
      </c>
      <c r="B52" s="27">
        <v>2.419</v>
      </c>
      <c r="C52" s="30">
        <v>2.629</v>
      </c>
    </row>
    <row r="53" spans="1:3" ht="14">
      <c r="A53" s="29">
        <v>80</v>
      </c>
      <c r="B53" s="27">
        <v>2.504</v>
      </c>
      <c r="C53" s="31">
        <v>2.714</v>
      </c>
    </row>
    <row r="54" spans="1:3" ht="14">
      <c r="A54" s="29">
        <v>81</v>
      </c>
      <c r="B54" s="27">
        <v>2.597</v>
      </c>
      <c r="C54" s="32"/>
    </row>
    <row r="55" spans="1:3" ht="14">
      <c r="A55" s="29">
        <v>82</v>
      </c>
      <c r="B55" s="27">
        <v>2.702</v>
      </c>
      <c r="C55" s="32"/>
    </row>
    <row r="56" spans="1:3" ht="14">
      <c r="A56" s="29">
        <v>83</v>
      </c>
      <c r="B56" s="27">
        <v>2.831</v>
      </c>
      <c r="C56" s="32"/>
    </row>
    <row r="57" spans="1:3" ht="14">
      <c r="A57" s="29">
        <v>84</v>
      </c>
      <c r="B57" s="27">
        <v>2.9809999999999999</v>
      </c>
      <c r="C57" s="32"/>
    </row>
    <row r="58" spans="1:3" ht="14">
      <c r="A58" s="29">
        <v>85</v>
      </c>
      <c r="B58" s="27">
        <v>3.153</v>
      </c>
      <c r="C58" s="32"/>
    </row>
    <row r="59" spans="1:3" ht="14">
      <c r="A59" s="29">
        <v>86</v>
      </c>
      <c r="B59" s="27">
        <v>3.3519999999999999</v>
      </c>
      <c r="C59" s="32"/>
    </row>
    <row r="60" spans="1:3" ht="14">
      <c r="A60" s="29">
        <v>87</v>
      </c>
      <c r="B60" s="27">
        <v>3.58</v>
      </c>
      <c r="C60" s="32"/>
    </row>
    <row r="61" spans="1:3" ht="14">
      <c r="A61" s="29">
        <v>88</v>
      </c>
      <c r="B61" s="27">
        <v>3.8420000000000001</v>
      </c>
      <c r="C61" s="32"/>
    </row>
    <row r="62" spans="1:3" ht="14">
      <c r="A62" s="29">
        <v>89</v>
      </c>
      <c r="B62" s="27">
        <v>4.1449999999999996</v>
      </c>
      <c r="C62" s="32"/>
    </row>
    <row r="63" spans="1:3" ht="14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Meltzer-Faber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Emelie Nilsen</cp:lastModifiedBy>
  <cp:lastPrinted>2023-05-26T11:37:03Z</cp:lastPrinted>
  <dcterms:created xsi:type="dcterms:W3CDTF">2001-08-31T20:44:44Z</dcterms:created>
  <dcterms:modified xsi:type="dcterms:W3CDTF">2023-07-06T11:38:34Z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