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SF47\SF47\Norges Vektløfterforb\Sport\Resultater\2017\"/>
    </mc:Choice>
  </mc:AlternateContent>
  <bookViews>
    <workbookView xWindow="5148" yWindow="456" windowWidth="22140" windowHeight="14076"/>
  </bookViews>
  <sheets>
    <sheet name="P1" sheetId="31" r:id="rId1"/>
    <sheet name="P2" sheetId="9" r:id="rId2"/>
    <sheet name="P3" sheetId="14" r:id="rId3"/>
    <sheet name="P4" sheetId="15" r:id="rId4"/>
    <sheet name="Resultat NM Veteraner" sheetId="30" r:id="rId5"/>
    <sheet name="Ranking ranking Veteraner" sheetId="28" r:id="rId6"/>
    <sheet name="Meltzer-Malone" sheetId="29" state="hidden" r:id="rId7"/>
    <sheet name="Module1" sheetId="2" state="veryHidden" r:id="rId8"/>
  </sheets>
  <definedNames>
    <definedName name="_xlnm.Print_Area" localSheetId="0">'P1'!$A$1:$U$39</definedName>
    <definedName name="_xlnm.Print_Area" localSheetId="1">'P2'!$A$1:$U$39</definedName>
    <definedName name="_xlnm.Print_Area" localSheetId="2">'P3'!$A$1:$U$39</definedName>
    <definedName name="_xlnm.Print_Area" localSheetId="3">'P4'!$A$1:$U$39</definedName>
    <definedName name="_xlnm.Print_Area" localSheetId="5">'Ranking ranking Veteraner'!$A:$K</definedName>
    <definedName name="_xlnm.Print_Titles" localSheetId="5">'Ranking ranking Veteraner'!$1:$2</definedName>
    <definedName name="_xlnm.Print_Titles" localSheetId="4">'Resultat NM Veteraner'!$1:$2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3" i="30" l="1"/>
  <c r="L75" i="30"/>
  <c r="G81" i="30"/>
  <c r="G78" i="30"/>
  <c r="G86" i="30"/>
  <c r="G87" i="30"/>
  <c r="G82" i="30"/>
  <c r="G79" i="30"/>
  <c r="G83" i="30"/>
  <c r="G88" i="30"/>
  <c r="G85" i="30"/>
  <c r="G91" i="30"/>
  <c r="G89" i="30"/>
  <c r="G90" i="30"/>
  <c r="G77" i="30"/>
  <c r="G84" i="30"/>
  <c r="G92" i="30"/>
  <c r="G80" i="30"/>
  <c r="J2" i="28"/>
  <c r="H2" i="28"/>
  <c r="J2" i="30"/>
  <c r="H2" i="30"/>
  <c r="N10" i="15"/>
  <c r="O10" i="15"/>
  <c r="P10" i="15"/>
  <c r="U10" i="15"/>
  <c r="N11" i="15"/>
  <c r="O11" i="15"/>
  <c r="P11" i="15"/>
  <c r="U11" i="15"/>
  <c r="N12" i="15"/>
  <c r="O12" i="15"/>
  <c r="P12" i="15"/>
  <c r="U12" i="15"/>
  <c r="N13" i="15"/>
  <c r="O13" i="15"/>
  <c r="P13" i="15"/>
  <c r="U13" i="15"/>
  <c r="N14" i="15"/>
  <c r="P14" i="15"/>
  <c r="U14" i="15"/>
  <c r="N15" i="15"/>
  <c r="P15" i="15"/>
  <c r="U15" i="15"/>
  <c r="N16" i="15"/>
  <c r="P16" i="15"/>
  <c r="U16" i="15"/>
  <c r="N17" i="15"/>
  <c r="P17" i="15"/>
  <c r="U17" i="15"/>
  <c r="N18" i="15"/>
  <c r="P18" i="15"/>
  <c r="U18" i="15"/>
  <c r="N19" i="15"/>
  <c r="P19" i="15"/>
  <c r="U19" i="15"/>
  <c r="N20" i="15"/>
  <c r="P20" i="15"/>
  <c r="U20" i="15"/>
  <c r="N21" i="15"/>
  <c r="P21" i="15"/>
  <c r="U21" i="15"/>
  <c r="N22" i="15"/>
  <c r="P22" i="15"/>
  <c r="U22" i="15"/>
  <c r="N23" i="15"/>
  <c r="P23" i="15"/>
  <c r="U23" i="15"/>
  <c r="N24" i="15"/>
  <c r="P24" i="15"/>
  <c r="U24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N10" i="14"/>
  <c r="O10" i="14"/>
  <c r="P10" i="14"/>
  <c r="U10" i="14"/>
  <c r="N11" i="14"/>
  <c r="O11" i="14"/>
  <c r="P11" i="14"/>
  <c r="U11" i="14"/>
  <c r="N12" i="14"/>
  <c r="O12" i="14"/>
  <c r="P12" i="14"/>
  <c r="U12" i="14"/>
  <c r="N13" i="14"/>
  <c r="O13" i="14"/>
  <c r="P13" i="14"/>
  <c r="U13" i="14"/>
  <c r="N14" i="14"/>
  <c r="O14" i="14"/>
  <c r="P14" i="14"/>
  <c r="U14" i="14"/>
  <c r="N15" i="14"/>
  <c r="O15" i="14"/>
  <c r="P15" i="14"/>
  <c r="U15" i="14"/>
  <c r="N16" i="14"/>
  <c r="O16" i="14"/>
  <c r="P16" i="14"/>
  <c r="U16" i="14"/>
  <c r="N17" i="14"/>
  <c r="O17" i="14"/>
  <c r="P17" i="14"/>
  <c r="U17" i="14"/>
  <c r="N18" i="14"/>
  <c r="O18" i="14"/>
  <c r="P18" i="14"/>
  <c r="U18" i="14"/>
  <c r="N19" i="14"/>
  <c r="P19" i="14"/>
  <c r="U19" i="14"/>
  <c r="N20" i="14"/>
  <c r="P20" i="14"/>
  <c r="U20" i="14"/>
  <c r="N21" i="14"/>
  <c r="P21" i="14"/>
  <c r="U21" i="14"/>
  <c r="N22" i="14"/>
  <c r="P22" i="14"/>
  <c r="U22" i="14"/>
  <c r="N23" i="14"/>
  <c r="P23" i="14"/>
  <c r="U23" i="14"/>
  <c r="N24" i="14"/>
  <c r="P24" i="14"/>
  <c r="U24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N16" i="9"/>
  <c r="O16" i="9"/>
  <c r="P16" i="9"/>
  <c r="U16" i="9"/>
  <c r="N17" i="9"/>
  <c r="O17" i="9"/>
  <c r="P17" i="9"/>
  <c r="U17" i="9"/>
  <c r="N18" i="9"/>
  <c r="O18" i="9"/>
  <c r="P18" i="9"/>
  <c r="U18" i="9"/>
  <c r="N19" i="9"/>
  <c r="O19" i="9"/>
  <c r="P19" i="9"/>
  <c r="U19" i="9"/>
  <c r="N20" i="9"/>
  <c r="P20" i="9"/>
  <c r="U20" i="9"/>
  <c r="N21" i="9"/>
  <c r="P21" i="9"/>
  <c r="U21" i="9"/>
  <c r="N22" i="9"/>
  <c r="P22" i="9"/>
  <c r="U22" i="9"/>
  <c r="N23" i="9"/>
  <c r="P23" i="9"/>
  <c r="U23" i="9"/>
  <c r="N24" i="9"/>
  <c r="P24" i="9"/>
  <c r="U24" i="9"/>
  <c r="Q16" i="9"/>
  <c r="Q17" i="9"/>
  <c r="K52" i="30"/>
  <c r="Q18" i="9"/>
  <c r="Q19" i="9"/>
  <c r="Q20" i="9"/>
  <c r="Q21" i="9"/>
  <c r="Q22" i="9"/>
  <c r="Q23" i="9"/>
  <c r="Q24" i="9"/>
  <c r="N9" i="15"/>
  <c r="O9" i="15"/>
  <c r="P9" i="15"/>
  <c r="U9" i="15"/>
  <c r="N9" i="14"/>
  <c r="O9" i="14"/>
  <c r="P9" i="14"/>
  <c r="U9" i="14"/>
  <c r="Q9" i="15"/>
  <c r="Q9" i="14"/>
  <c r="V24" i="14"/>
  <c r="R24" i="14"/>
  <c r="V24" i="15"/>
  <c r="R24" i="15"/>
  <c r="V10" i="14"/>
  <c r="R10" i="14"/>
  <c r="K29" i="28"/>
  <c r="V11" i="14"/>
  <c r="R11" i="14"/>
  <c r="K26" i="28"/>
  <c r="V12" i="14"/>
  <c r="R12" i="14"/>
  <c r="K31" i="28"/>
  <c r="V13" i="14"/>
  <c r="R13" i="14"/>
  <c r="V14" i="14"/>
  <c r="R14" i="14"/>
  <c r="V15" i="14"/>
  <c r="R15" i="14"/>
  <c r="V16" i="14"/>
  <c r="R16" i="14"/>
  <c r="K13" i="28"/>
  <c r="V17" i="14"/>
  <c r="R17" i="14"/>
  <c r="K43" i="28"/>
  <c r="V18" i="14"/>
  <c r="R18" i="14"/>
  <c r="K22" i="28"/>
  <c r="V19" i="14"/>
  <c r="R19" i="14"/>
  <c r="V20" i="14"/>
  <c r="R20" i="14"/>
  <c r="V21" i="14"/>
  <c r="R21" i="14"/>
  <c r="V22" i="14"/>
  <c r="R22" i="14"/>
  <c r="V23" i="14"/>
  <c r="R23" i="14"/>
  <c r="V10" i="15"/>
  <c r="R10" i="15"/>
  <c r="V11" i="15"/>
  <c r="R11" i="15"/>
  <c r="K5" i="28"/>
  <c r="V12" i="15"/>
  <c r="R12" i="15"/>
  <c r="V13" i="15"/>
  <c r="R13" i="15"/>
  <c r="K9" i="28"/>
  <c r="V14" i="15"/>
  <c r="R14" i="15"/>
  <c r="V15" i="15"/>
  <c r="R15" i="15"/>
  <c r="V16" i="15"/>
  <c r="R16" i="15"/>
  <c r="V17" i="15"/>
  <c r="R17" i="15"/>
  <c r="V18" i="15"/>
  <c r="R18" i="15"/>
  <c r="V19" i="15"/>
  <c r="R19" i="15"/>
  <c r="V20" i="15"/>
  <c r="R20" i="15"/>
  <c r="V21" i="15"/>
  <c r="R21" i="15"/>
  <c r="V22" i="15"/>
  <c r="R22" i="15"/>
  <c r="V23" i="15"/>
  <c r="R23" i="15"/>
  <c r="V13" i="9"/>
  <c r="N13" i="9"/>
  <c r="O13" i="9"/>
  <c r="P13" i="9"/>
  <c r="Q13" i="9"/>
  <c r="R13" i="9"/>
  <c r="K36" i="28"/>
  <c r="V14" i="9"/>
  <c r="N14" i="9"/>
  <c r="O14" i="9"/>
  <c r="P14" i="9"/>
  <c r="Q14" i="9"/>
  <c r="R14" i="9"/>
  <c r="K20" i="28"/>
  <c r="V19" i="9"/>
  <c r="R19" i="9"/>
  <c r="K16" i="28"/>
  <c r="V20" i="9"/>
  <c r="R20" i="9"/>
  <c r="V9" i="14"/>
  <c r="R9" i="14"/>
  <c r="V9" i="15"/>
  <c r="R9" i="15"/>
  <c r="V9" i="9"/>
  <c r="N9" i="9"/>
  <c r="O9" i="9"/>
  <c r="P9" i="9"/>
  <c r="Q9" i="9"/>
  <c r="R9" i="9"/>
  <c r="K39" i="28"/>
  <c r="V10" i="9"/>
  <c r="N10" i="9"/>
  <c r="O10" i="9"/>
  <c r="P10" i="9"/>
  <c r="Q10" i="9"/>
  <c r="R10" i="9"/>
  <c r="K21" i="28"/>
  <c r="V11" i="9"/>
  <c r="N11" i="9"/>
  <c r="O11" i="9"/>
  <c r="P11" i="9"/>
  <c r="Q11" i="9"/>
  <c r="R11" i="9"/>
  <c r="K23" i="28"/>
  <c r="V12" i="9"/>
  <c r="N12" i="9"/>
  <c r="P12" i="9"/>
  <c r="Q12" i="9"/>
  <c r="R12" i="9"/>
  <c r="K46" i="28"/>
  <c r="V15" i="9"/>
  <c r="N15" i="9"/>
  <c r="O15" i="9"/>
  <c r="P15" i="9"/>
  <c r="Q15" i="9"/>
  <c r="R15" i="9"/>
  <c r="K40" i="28"/>
  <c r="V16" i="9"/>
  <c r="R16" i="9"/>
  <c r="K32" i="28"/>
  <c r="V17" i="9"/>
  <c r="R17" i="9"/>
  <c r="K37" i="28"/>
  <c r="V18" i="9"/>
  <c r="R18" i="9"/>
  <c r="K24" i="28"/>
  <c r="V21" i="9"/>
  <c r="R21" i="9"/>
  <c r="V22" i="9"/>
  <c r="R22" i="9"/>
  <c r="V23" i="9"/>
  <c r="R23" i="9"/>
  <c r="V24" i="9"/>
  <c r="R24" i="9"/>
  <c r="V24" i="31"/>
  <c r="R24" i="31"/>
  <c r="V11" i="31"/>
  <c r="N11" i="31"/>
  <c r="O11" i="31"/>
  <c r="P11" i="31"/>
  <c r="Q11" i="31"/>
  <c r="R11" i="31"/>
  <c r="V14" i="31"/>
  <c r="N14" i="31"/>
  <c r="O14" i="31"/>
  <c r="P14" i="31"/>
  <c r="Q14" i="31"/>
  <c r="R14" i="31"/>
  <c r="V16" i="31"/>
  <c r="N16" i="31"/>
  <c r="O16" i="31"/>
  <c r="P16" i="31"/>
  <c r="Q16" i="31"/>
  <c r="R16" i="31"/>
  <c r="K25" i="28"/>
  <c r="V21" i="31"/>
  <c r="N21" i="31"/>
  <c r="O21" i="31"/>
  <c r="P21" i="31"/>
  <c r="Q21" i="31"/>
  <c r="R21" i="31"/>
  <c r="K19" i="28"/>
  <c r="V23" i="31"/>
  <c r="R23" i="31"/>
  <c r="V22" i="31"/>
  <c r="R22" i="31"/>
  <c r="V20" i="31"/>
  <c r="N20" i="31"/>
  <c r="O20" i="31"/>
  <c r="P20" i="31"/>
  <c r="Q20" i="31"/>
  <c r="R20" i="31"/>
  <c r="K45" i="28"/>
  <c r="V19" i="31"/>
  <c r="N19" i="31"/>
  <c r="O19" i="31"/>
  <c r="P19" i="31"/>
  <c r="Q19" i="31"/>
  <c r="R19" i="31"/>
  <c r="K18" i="28"/>
  <c r="V18" i="31"/>
  <c r="N18" i="31"/>
  <c r="O18" i="31"/>
  <c r="P18" i="31"/>
  <c r="Q18" i="31"/>
  <c r="R18" i="31"/>
  <c r="K38" i="28"/>
  <c r="V17" i="31"/>
  <c r="N17" i="31"/>
  <c r="O17" i="31"/>
  <c r="P17" i="31"/>
  <c r="Q17" i="31"/>
  <c r="R17" i="31"/>
  <c r="K41" i="28"/>
  <c r="V15" i="31"/>
  <c r="N15" i="31"/>
  <c r="O15" i="31"/>
  <c r="P15" i="31"/>
  <c r="Q15" i="31"/>
  <c r="R15" i="31"/>
  <c r="K14" i="28"/>
  <c r="V13" i="31"/>
  <c r="N13" i="31"/>
  <c r="O13" i="31"/>
  <c r="P13" i="31"/>
  <c r="Q13" i="31"/>
  <c r="R13" i="31"/>
  <c r="K28" i="28"/>
  <c r="V12" i="31"/>
  <c r="N12" i="31"/>
  <c r="O12" i="31"/>
  <c r="P12" i="31"/>
  <c r="Q12" i="31"/>
  <c r="R12" i="31"/>
  <c r="K42" i="28"/>
  <c r="V10" i="31"/>
  <c r="N10" i="31"/>
  <c r="O10" i="31"/>
  <c r="P10" i="31"/>
  <c r="Q10" i="31"/>
  <c r="R10" i="31"/>
  <c r="K27" i="28"/>
  <c r="V9" i="31"/>
  <c r="N9" i="31"/>
  <c r="O9" i="31"/>
  <c r="P9" i="31"/>
  <c r="Q9" i="31"/>
  <c r="R9" i="31"/>
  <c r="K35" i="28"/>
  <c r="U14" i="31"/>
  <c r="U15" i="31"/>
  <c r="U16" i="31"/>
  <c r="U17" i="31"/>
  <c r="U18" i="31"/>
  <c r="U19" i="31"/>
  <c r="U20" i="31"/>
  <c r="K31" i="30"/>
  <c r="U9" i="31"/>
  <c r="K8" i="28"/>
  <c r="K15" i="28"/>
  <c r="K34" i="28"/>
  <c r="I44" i="30"/>
  <c r="I20" i="30"/>
  <c r="K6" i="28"/>
  <c r="K7" i="28"/>
  <c r="K30" i="28"/>
  <c r="K17" i="28"/>
  <c r="K44" i="28"/>
  <c r="K33" i="28"/>
  <c r="B27" i="28"/>
  <c r="C27" i="28"/>
  <c r="D27" i="28"/>
  <c r="E27" i="28"/>
  <c r="F27" i="28"/>
  <c r="G27" i="28"/>
  <c r="B33" i="28"/>
  <c r="C33" i="28"/>
  <c r="D33" i="28"/>
  <c r="E33" i="28"/>
  <c r="F33" i="28"/>
  <c r="G33" i="28"/>
  <c r="B42" i="28"/>
  <c r="C42" i="28"/>
  <c r="D42" i="28"/>
  <c r="E42" i="28"/>
  <c r="F42" i="28"/>
  <c r="G42" i="28"/>
  <c r="H42" i="28"/>
  <c r="I22" i="30"/>
  <c r="I42" i="28"/>
  <c r="B28" i="28"/>
  <c r="C28" i="28"/>
  <c r="D28" i="28"/>
  <c r="E28" i="28"/>
  <c r="F28" i="28"/>
  <c r="G28" i="28"/>
  <c r="B15" i="28"/>
  <c r="C15" i="28"/>
  <c r="D15" i="28"/>
  <c r="E15" i="28"/>
  <c r="F15" i="28"/>
  <c r="G15" i="28"/>
  <c r="B14" i="28"/>
  <c r="C14" i="28"/>
  <c r="D14" i="28"/>
  <c r="E14" i="28"/>
  <c r="F14" i="28"/>
  <c r="G14" i="28"/>
  <c r="B25" i="28"/>
  <c r="C25" i="28"/>
  <c r="D25" i="28"/>
  <c r="E25" i="28"/>
  <c r="F25" i="28"/>
  <c r="G25" i="28"/>
  <c r="B41" i="28"/>
  <c r="C41" i="28"/>
  <c r="D41" i="28"/>
  <c r="E41" i="28"/>
  <c r="F41" i="28"/>
  <c r="G41" i="28"/>
  <c r="B38" i="28"/>
  <c r="C38" i="28"/>
  <c r="D38" i="28"/>
  <c r="E38" i="28"/>
  <c r="F38" i="28"/>
  <c r="G38" i="28"/>
  <c r="B18" i="28"/>
  <c r="C18" i="28"/>
  <c r="D18" i="28"/>
  <c r="E18" i="28"/>
  <c r="F18" i="28"/>
  <c r="G18" i="28"/>
  <c r="B45" i="28"/>
  <c r="C45" i="28"/>
  <c r="D45" i="28"/>
  <c r="E45" i="28"/>
  <c r="F45" i="28"/>
  <c r="G45" i="28"/>
  <c r="B19" i="28"/>
  <c r="C19" i="28"/>
  <c r="D19" i="28"/>
  <c r="E19" i="28"/>
  <c r="F19" i="28"/>
  <c r="G19" i="28"/>
  <c r="E35" i="28"/>
  <c r="C35" i="28"/>
  <c r="G35" i="28"/>
  <c r="F35" i="28"/>
  <c r="D35" i="28"/>
  <c r="B35" i="28"/>
  <c r="F2" i="28"/>
  <c r="A2" i="28"/>
  <c r="B17" i="30"/>
  <c r="C17" i="30"/>
  <c r="D17" i="30"/>
  <c r="E17" i="30"/>
  <c r="F17" i="30"/>
  <c r="G17" i="30"/>
  <c r="B20" i="30"/>
  <c r="C20" i="30"/>
  <c r="D20" i="30"/>
  <c r="E20" i="30"/>
  <c r="F20" i="30"/>
  <c r="G20" i="30"/>
  <c r="B22" i="30"/>
  <c r="C22" i="30"/>
  <c r="D22" i="30"/>
  <c r="E22" i="30"/>
  <c r="F22" i="30"/>
  <c r="G22" i="30"/>
  <c r="H22" i="30"/>
  <c r="B24" i="30"/>
  <c r="C24" i="30"/>
  <c r="D24" i="30"/>
  <c r="E24" i="30"/>
  <c r="F24" i="30"/>
  <c r="G24" i="30"/>
  <c r="B26" i="30"/>
  <c r="C26" i="30"/>
  <c r="D26" i="30"/>
  <c r="E26" i="30"/>
  <c r="F26" i="30"/>
  <c r="G26" i="30"/>
  <c r="B28" i="30"/>
  <c r="C28" i="30"/>
  <c r="D28" i="30"/>
  <c r="E28" i="30"/>
  <c r="F28" i="30"/>
  <c r="G28" i="30"/>
  <c r="B29" i="30"/>
  <c r="C29" i="30"/>
  <c r="D29" i="30"/>
  <c r="E29" i="30"/>
  <c r="F29" i="30"/>
  <c r="G29" i="30"/>
  <c r="B31" i="30"/>
  <c r="C31" i="30"/>
  <c r="D31" i="30"/>
  <c r="E31" i="30"/>
  <c r="F31" i="30"/>
  <c r="G31" i="30"/>
  <c r="B33" i="30"/>
  <c r="C33" i="30"/>
  <c r="D33" i="30"/>
  <c r="E33" i="30"/>
  <c r="F33" i="30"/>
  <c r="G33" i="30"/>
  <c r="B35" i="30"/>
  <c r="C35" i="30"/>
  <c r="D35" i="30"/>
  <c r="E35" i="30"/>
  <c r="F35" i="30"/>
  <c r="G35" i="30"/>
  <c r="H35" i="30"/>
  <c r="B36" i="30"/>
  <c r="C36" i="30"/>
  <c r="D36" i="30"/>
  <c r="E36" i="30"/>
  <c r="F36" i="30"/>
  <c r="G36" i="30"/>
  <c r="B38" i="30"/>
  <c r="C38" i="30"/>
  <c r="D38" i="30"/>
  <c r="E38" i="30"/>
  <c r="F38" i="30"/>
  <c r="G38" i="30"/>
  <c r="G18" i="30"/>
  <c r="F18" i="30"/>
  <c r="C18" i="30"/>
  <c r="D18" i="30"/>
  <c r="E18" i="30"/>
  <c r="B18" i="30"/>
  <c r="F2" i="30"/>
  <c r="A2" i="30"/>
  <c r="H35" i="28"/>
  <c r="I18" i="30"/>
  <c r="I35" i="28"/>
  <c r="I27" i="28"/>
  <c r="I28" i="28"/>
  <c r="H15" i="28"/>
  <c r="I26" i="30"/>
  <c r="I14" i="28"/>
  <c r="H29" i="30"/>
  <c r="I29" i="30"/>
  <c r="I41" i="28"/>
  <c r="I33" i="30"/>
  <c r="I18" i="28"/>
  <c r="H45" i="28"/>
  <c r="I36" i="30"/>
  <c r="I19" i="28"/>
  <c r="N22" i="31"/>
  <c r="O22" i="31"/>
  <c r="P22" i="31"/>
  <c r="N23" i="31"/>
  <c r="O23" i="31"/>
  <c r="N24" i="31"/>
  <c r="O24" i="31"/>
  <c r="P24" i="31"/>
  <c r="E39" i="28"/>
  <c r="C39" i="28"/>
  <c r="E21" i="28"/>
  <c r="C21" i="28"/>
  <c r="E23" i="28"/>
  <c r="C23" i="28"/>
  <c r="E46" i="28"/>
  <c r="C46" i="28"/>
  <c r="E36" i="28"/>
  <c r="C36" i="28"/>
  <c r="E20" i="28"/>
  <c r="C20" i="28"/>
  <c r="E40" i="28"/>
  <c r="C40" i="28"/>
  <c r="E32" i="28"/>
  <c r="C32" i="28"/>
  <c r="E37" i="28"/>
  <c r="C37" i="28"/>
  <c r="E24" i="28"/>
  <c r="C24" i="28"/>
  <c r="E16" i="28"/>
  <c r="C16" i="28"/>
  <c r="E34" i="28"/>
  <c r="C34" i="28"/>
  <c r="E29" i="28"/>
  <c r="C29" i="28"/>
  <c r="E26" i="28"/>
  <c r="C26" i="28"/>
  <c r="E31" i="28"/>
  <c r="C31" i="28"/>
  <c r="E30" i="28"/>
  <c r="C30" i="28"/>
  <c r="E17" i="28"/>
  <c r="C17" i="28"/>
  <c r="E44" i="28"/>
  <c r="C44" i="28"/>
  <c r="E13" i="28"/>
  <c r="C13" i="28"/>
  <c r="E43" i="28"/>
  <c r="C43" i="28"/>
  <c r="E22" i="28"/>
  <c r="C22" i="28"/>
  <c r="E8" i="28"/>
  <c r="C8" i="28"/>
  <c r="E6" i="28"/>
  <c r="C6" i="28"/>
  <c r="E5" i="28"/>
  <c r="C5" i="28"/>
  <c r="E7" i="28"/>
  <c r="C7" i="28"/>
  <c r="E9" i="28"/>
  <c r="C9" i="28"/>
  <c r="B58" i="30"/>
  <c r="C58" i="30"/>
  <c r="D58" i="30"/>
  <c r="E58" i="30"/>
  <c r="F58" i="30"/>
  <c r="G58" i="30"/>
  <c r="I58" i="30"/>
  <c r="B60" i="30"/>
  <c r="C60" i="30"/>
  <c r="D60" i="30"/>
  <c r="E60" i="30"/>
  <c r="F60" i="30"/>
  <c r="G60" i="30"/>
  <c r="H60" i="30"/>
  <c r="I60" i="30"/>
  <c r="J60" i="30"/>
  <c r="B64" i="30"/>
  <c r="C64" i="30"/>
  <c r="D64" i="30"/>
  <c r="E64" i="30"/>
  <c r="F64" i="30"/>
  <c r="G64" i="30"/>
  <c r="I64" i="30"/>
  <c r="B62" i="30"/>
  <c r="C62" i="30"/>
  <c r="D62" i="30"/>
  <c r="E62" i="30"/>
  <c r="F62" i="30"/>
  <c r="G62" i="30"/>
  <c r="H62" i="30"/>
  <c r="I31" i="28"/>
  <c r="B67" i="30"/>
  <c r="C67" i="30"/>
  <c r="D67" i="30"/>
  <c r="E67" i="30"/>
  <c r="F67" i="30"/>
  <c r="G67" i="30"/>
  <c r="I67" i="30"/>
  <c r="B66" i="30"/>
  <c r="C66" i="30"/>
  <c r="D66" i="30"/>
  <c r="E66" i="30"/>
  <c r="F66" i="30"/>
  <c r="G66" i="30"/>
  <c r="H66" i="30"/>
  <c r="I66" i="30"/>
  <c r="B70" i="30"/>
  <c r="C70" i="30"/>
  <c r="D70" i="30"/>
  <c r="E70" i="30"/>
  <c r="F70" i="30"/>
  <c r="G70" i="30"/>
  <c r="I70" i="30"/>
  <c r="B69" i="30"/>
  <c r="C69" i="30"/>
  <c r="D69" i="30"/>
  <c r="E69" i="30"/>
  <c r="F69" i="30"/>
  <c r="G69" i="30"/>
  <c r="H69" i="30"/>
  <c r="I69" i="30"/>
  <c r="B72" i="30"/>
  <c r="C72" i="30"/>
  <c r="D72" i="30"/>
  <c r="E72" i="30"/>
  <c r="F72" i="30"/>
  <c r="G72" i="30"/>
  <c r="I43" i="28"/>
  <c r="K72" i="30"/>
  <c r="B74" i="30"/>
  <c r="C74" i="30"/>
  <c r="D74" i="30"/>
  <c r="E74" i="30"/>
  <c r="F74" i="30"/>
  <c r="G74" i="30"/>
  <c r="I74" i="30"/>
  <c r="O19" i="14"/>
  <c r="O20" i="14"/>
  <c r="O21" i="14"/>
  <c r="O22" i="14"/>
  <c r="O23" i="14"/>
  <c r="O24" i="14"/>
  <c r="B40" i="30"/>
  <c r="C40" i="30"/>
  <c r="D40" i="30"/>
  <c r="E40" i="30"/>
  <c r="F40" i="30"/>
  <c r="G40" i="30"/>
  <c r="I40" i="30"/>
  <c r="B42" i="30"/>
  <c r="C42" i="30"/>
  <c r="D42" i="30"/>
  <c r="E42" i="30"/>
  <c r="F42" i="30"/>
  <c r="G42" i="30"/>
  <c r="I42" i="30"/>
  <c r="B44" i="30"/>
  <c r="C44" i="30"/>
  <c r="D44" i="30"/>
  <c r="E44" i="30"/>
  <c r="F44" i="30"/>
  <c r="G44" i="30"/>
  <c r="B47" i="30"/>
  <c r="C47" i="30"/>
  <c r="D47" i="30"/>
  <c r="E47" i="30"/>
  <c r="F47" i="30"/>
  <c r="G47" i="30"/>
  <c r="H47" i="30"/>
  <c r="O12" i="9"/>
  <c r="I47" i="30"/>
  <c r="B46" i="30"/>
  <c r="C46" i="30"/>
  <c r="D46" i="30"/>
  <c r="E46" i="30"/>
  <c r="F46" i="30"/>
  <c r="G46" i="30"/>
  <c r="I36" i="28"/>
  <c r="B49" i="30"/>
  <c r="C49" i="30"/>
  <c r="D49" i="30"/>
  <c r="E49" i="30"/>
  <c r="F49" i="30"/>
  <c r="G49" i="30"/>
  <c r="H20" i="28"/>
  <c r="I20" i="28"/>
  <c r="B53" i="30"/>
  <c r="C53" i="30"/>
  <c r="D53" i="30"/>
  <c r="E53" i="30"/>
  <c r="F53" i="30"/>
  <c r="G53" i="30"/>
  <c r="I40" i="28"/>
  <c r="B51" i="30"/>
  <c r="C51" i="30"/>
  <c r="D51" i="30"/>
  <c r="E51" i="30"/>
  <c r="F51" i="30"/>
  <c r="G51" i="30"/>
  <c r="H51" i="30"/>
  <c r="I51" i="30"/>
  <c r="B52" i="30"/>
  <c r="C52" i="30"/>
  <c r="D52" i="30"/>
  <c r="E52" i="30"/>
  <c r="F52" i="30"/>
  <c r="G52" i="30"/>
  <c r="I52" i="30"/>
  <c r="B56" i="30"/>
  <c r="C56" i="30"/>
  <c r="D56" i="30"/>
  <c r="E56" i="30"/>
  <c r="F56" i="30"/>
  <c r="G56" i="30"/>
  <c r="I56" i="30"/>
  <c r="B55" i="30"/>
  <c r="C55" i="30"/>
  <c r="D55" i="30"/>
  <c r="E55" i="30"/>
  <c r="F55" i="30"/>
  <c r="G55" i="30"/>
  <c r="I55" i="30"/>
  <c r="O20" i="9"/>
  <c r="O21" i="9"/>
  <c r="O22" i="9"/>
  <c r="O23" i="9"/>
  <c r="O24" i="9"/>
  <c r="B5" i="30"/>
  <c r="C5" i="30"/>
  <c r="D5" i="30"/>
  <c r="E5" i="30"/>
  <c r="F5" i="30"/>
  <c r="G5" i="30"/>
  <c r="I5" i="30"/>
  <c r="B7" i="30"/>
  <c r="C7" i="30"/>
  <c r="D7" i="30"/>
  <c r="E7" i="30"/>
  <c r="F7" i="30"/>
  <c r="G7" i="30"/>
  <c r="I7" i="30"/>
  <c r="B9" i="30"/>
  <c r="C9" i="30"/>
  <c r="D9" i="30"/>
  <c r="E9" i="30"/>
  <c r="F9" i="30"/>
  <c r="G9" i="30"/>
  <c r="I9" i="30"/>
  <c r="B10" i="30"/>
  <c r="C10" i="30"/>
  <c r="D10" i="30"/>
  <c r="E10" i="30"/>
  <c r="F10" i="30"/>
  <c r="G10" i="30"/>
  <c r="I10" i="30"/>
  <c r="B12" i="30"/>
  <c r="C12" i="30"/>
  <c r="D12" i="30"/>
  <c r="E12" i="30"/>
  <c r="F12" i="30"/>
  <c r="G12" i="30"/>
  <c r="K12" i="30"/>
  <c r="I12" i="30"/>
  <c r="O14" i="15"/>
  <c r="O15" i="15"/>
  <c r="O16" i="15"/>
  <c r="O17" i="15"/>
  <c r="O18" i="15"/>
  <c r="O19" i="15"/>
  <c r="O20" i="15"/>
  <c r="O21" i="15"/>
  <c r="O22" i="15"/>
  <c r="O23" i="15"/>
  <c r="O24" i="15"/>
  <c r="B34" i="28"/>
  <c r="D34" i="28"/>
  <c r="F34" i="28"/>
  <c r="G34" i="28"/>
  <c r="H34" i="28"/>
  <c r="I34" i="28"/>
  <c r="B29" i="28"/>
  <c r="D29" i="28"/>
  <c r="F29" i="28"/>
  <c r="G29" i="28"/>
  <c r="H29" i="28"/>
  <c r="I29" i="28"/>
  <c r="B26" i="28"/>
  <c r="D26" i="28"/>
  <c r="F26" i="28"/>
  <c r="G26" i="28"/>
  <c r="I26" i="28"/>
  <c r="B31" i="28"/>
  <c r="D31" i="28"/>
  <c r="F31" i="28"/>
  <c r="G31" i="28"/>
  <c r="H31" i="28"/>
  <c r="J31" i="28"/>
  <c r="B30" i="28"/>
  <c r="D30" i="28"/>
  <c r="F30" i="28"/>
  <c r="G30" i="28"/>
  <c r="I30" i="28"/>
  <c r="B17" i="28"/>
  <c r="D17" i="28"/>
  <c r="F17" i="28"/>
  <c r="G17" i="28"/>
  <c r="H17" i="28"/>
  <c r="I17" i="28"/>
  <c r="B44" i="28"/>
  <c r="D44" i="28"/>
  <c r="F44" i="28"/>
  <c r="G44" i="28"/>
  <c r="I44" i="28"/>
  <c r="B13" i="28"/>
  <c r="D13" i="28"/>
  <c r="F13" i="28"/>
  <c r="G13" i="28"/>
  <c r="H13" i="28"/>
  <c r="I13" i="28"/>
  <c r="B43" i="28"/>
  <c r="D43" i="28"/>
  <c r="F43" i="28"/>
  <c r="G43" i="28"/>
  <c r="B22" i="28"/>
  <c r="D22" i="28"/>
  <c r="F22" i="28"/>
  <c r="G22" i="28"/>
  <c r="H22" i="28"/>
  <c r="I22" i="28"/>
  <c r="B39" i="28"/>
  <c r="D39" i="28"/>
  <c r="F39" i="28"/>
  <c r="G39" i="28"/>
  <c r="B21" i="28"/>
  <c r="D21" i="28"/>
  <c r="F21" i="28"/>
  <c r="G21" i="28"/>
  <c r="B23" i="28"/>
  <c r="D23" i="28"/>
  <c r="F23" i="28"/>
  <c r="G23" i="28"/>
  <c r="I23" i="28"/>
  <c r="B46" i="28"/>
  <c r="D46" i="28"/>
  <c r="F46" i="28"/>
  <c r="G46" i="28"/>
  <c r="B36" i="28"/>
  <c r="D36" i="28"/>
  <c r="F36" i="28"/>
  <c r="G36" i="28"/>
  <c r="B20" i="28"/>
  <c r="D20" i="28"/>
  <c r="F20" i="28"/>
  <c r="G20" i="28"/>
  <c r="B40" i="28"/>
  <c r="D40" i="28"/>
  <c r="F40" i="28"/>
  <c r="G40" i="28"/>
  <c r="B32" i="28"/>
  <c r="D32" i="28"/>
  <c r="F32" i="28"/>
  <c r="G32" i="28"/>
  <c r="I32" i="28"/>
  <c r="B37" i="28"/>
  <c r="D37" i="28"/>
  <c r="F37" i="28"/>
  <c r="G37" i="28"/>
  <c r="B24" i="28"/>
  <c r="D24" i="28"/>
  <c r="F24" i="28"/>
  <c r="G24" i="28"/>
  <c r="H24" i="28"/>
  <c r="I24" i="28"/>
  <c r="B16" i="28"/>
  <c r="D16" i="28"/>
  <c r="F16" i="28"/>
  <c r="G16" i="28"/>
  <c r="I16" i="28"/>
  <c r="B8" i="28"/>
  <c r="D8" i="28"/>
  <c r="F8" i="28"/>
  <c r="G8" i="28"/>
  <c r="I8" i="28"/>
  <c r="B6" i="28"/>
  <c r="D6" i="28"/>
  <c r="F6" i="28"/>
  <c r="G6" i="28"/>
  <c r="H6" i="28"/>
  <c r="I6" i="28"/>
  <c r="B5" i="28"/>
  <c r="D5" i="28"/>
  <c r="F5" i="28"/>
  <c r="G5" i="28"/>
  <c r="I5" i="28"/>
  <c r="B7" i="28"/>
  <c r="D7" i="28"/>
  <c r="F7" i="28"/>
  <c r="G7" i="28"/>
  <c r="H7" i="28"/>
  <c r="I7" i="28"/>
  <c r="J7" i="28"/>
  <c r="B9" i="28"/>
  <c r="D9" i="28"/>
  <c r="F9" i="28"/>
  <c r="G9" i="28"/>
  <c r="I9" i="28"/>
  <c r="I21" i="28"/>
  <c r="J12" i="30"/>
  <c r="J9" i="28"/>
  <c r="H12" i="30"/>
  <c r="H9" i="28"/>
  <c r="K10" i="30"/>
  <c r="H5" i="30"/>
  <c r="H8" i="28"/>
  <c r="J52" i="30"/>
  <c r="J37" i="28"/>
  <c r="H52" i="30"/>
  <c r="H37" i="28"/>
  <c r="H40" i="30"/>
  <c r="H39" i="28"/>
  <c r="J72" i="30"/>
  <c r="J43" i="28"/>
  <c r="H72" i="30"/>
  <c r="H43" i="28"/>
  <c r="J67" i="30"/>
  <c r="J30" i="28"/>
  <c r="H67" i="30"/>
  <c r="H30" i="28"/>
  <c r="K62" i="30"/>
  <c r="J9" i="30"/>
  <c r="J5" i="28"/>
  <c r="H9" i="30"/>
  <c r="H5" i="28"/>
  <c r="J55" i="30"/>
  <c r="J16" i="28"/>
  <c r="H55" i="30"/>
  <c r="H16" i="28"/>
  <c r="H44" i="30"/>
  <c r="H23" i="28"/>
  <c r="J70" i="30"/>
  <c r="J44" i="28"/>
  <c r="H70" i="30"/>
  <c r="H44" i="28"/>
  <c r="H64" i="30"/>
  <c r="H26" i="28"/>
  <c r="K35" i="30"/>
  <c r="H17" i="30"/>
  <c r="H19" i="28"/>
  <c r="I45" i="28"/>
  <c r="J18" i="28"/>
  <c r="H18" i="28"/>
  <c r="I38" i="28"/>
  <c r="H41" i="28"/>
  <c r="I25" i="28"/>
  <c r="H14" i="28"/>
  <c r="I15" i="28"/>
  <c r="H27" i="28"/>
  <c r="H18" i="30"/>
  <c r="I38" i="30"/>
  <c r="I35" i="30"/>
  <c r="I31" i="30"/>
  <c r="I28" i="30"/>
  <c r="I24" i="30"/>
  <c r="I17" i="30"/>
  <c r="K55" i="30"/>
  <c r="K70" i="30"/>
  <c r="K9" i="30"/>
  <c r="K67" i="30"/>
  <c r="H33" i="30"/>
  <c r="H38" i="28"/>
  <c r="H28" i="30"/>
  <c r="I62" i="30"/>
  <c r="H74" i="30"/>
  <c r="J25" i="28"/>
  <c r="J29" i="30"/>
  <c r="J29" i="28"/>
  <c r="H32" i="28"/>
  <c r="H58" i="30"/>
  <c r="J34" i="28"/>
  <c r="H38" i="30"/>
  <c r="U21" i="31"/>
  <c r="J66" i="30"/>
  <c r="J17" i="28"/>
  <c r="H25" i="28"/>
  <c r="J35" i="30"/>
  <c r="H36" i="30"/>
  <c r="H31" i="30"/>
  <c r="H26" i="30"/>
  <c r="J10" i="30"/>
  <c r="J62" i="30"/>
  <c r="J31" i="30"/>
  <c r="J41" i="28"/>
  <c r="J36" i="30"/>
  <c r="J45" i="28"/>
  <c r="J58" i="30"/>
  <c r="J13" i="28"/>
  <c r="J69" i="30"/>
  <c r="J18" i="30"/>
  <c r="J35" i="28"/>
  <c r="J51" i="30"/>
  <c r="J32" i="28"/>
  <c r="K29" i="30"/>
  <c r="J22" i="28"/>
  <c r="J74" i="30"/>
  <c r="J26" i="30"/>
  <c r="J15" i="28"/>
  <c r="J38" i="30"/>
  <c r="J19" i="28"/>
  <c r="J28" i="30"/>
  <c r="J14" i="28"/>
  <c r="J38" i="28"/>
  <c r="J33" i="30"/>
  <c r="K33" i="30"/>
  <c r="K51" i="30"/>
  <c r="K26" i="30"/>
  <c r="K28" i="30"/>
  <c r="K58" i="30"/>
  <c r="K36" i="30"/>
  <c r="K69" i="30"/>
  <c r="K60" i="30"/>
  <c r="K66" i="30"/>
  <c r="J64" i="30"/>
  <c r="J26" i="28"/>
  <c r="K74" i="30"/>
  <c r="J5" i="30"/>
  <c r="J8" i="28"/>
  <c r="H7" i="30"/>
  <c r="H56" i="30"/>
  <c r="I37" i="28"/>
  <c r="H10" i="30"/>
  <c r="I72" i="30"/>
  <c r="K18" i="30"/>
  <c r="U24" i="31"/>
  <c r="Q24" i="31"/>
  <c r="K5" i="30"/>
  <c r="J7" i="30"/>
  <c r="J6" i="28"/>
  <c r="J24" i="28"/>
  <c r="J56" i="30"/>
  <c r="K64" i="30"/>
  <c r="J27" i="28"/>
  <c r="J17" i="30"/>
  <c r="K7" i="30"/>
  <c r="K56" i="30"/>
  <c r="H42" i="30"/>
  <c r="H21" i="28"/>
  <c r="I53" i="30"/>
  <c r="U15" i="9"/>
  <c r="J53" i="30"/>
  <c r="J40" i="28"/>
  <c r="H53" i="30"/>
  <c r="J47" i="30"/>
  <c r="H36" i="28"/>
  <c r="I46" i="30"/>
  <c r="H46" i="30"/>
  <c r="H40" i="28"/>
  <c r="H49" i="30"/>
  <c r="I46" i="28"/>
  <c r="J46" i="28"/>
  <c r="I49" i="30"/>
  <c r="K47" i="30"/>
  <c r="J46" i="30"/>
  <c r="U13" i="9"/>
  <c r="J36" i="28"/>
  <c r="J44" i="30"/>
  <c r="J23" i="28"/>
  <c r="U11" i="9"/>
  <c r="U10" i="9"/>
  <c r="J21" i="28"/>
  <c r="J42" i="30"/>
  <c r="J40" i="30"/>
  <c r="J39" i="28"/>
  <c r="U9" i="9"/>
  <c r="H46" i="28"/>
  <c r="I39" i="28"/>
  <c r="U12" i="9"/>
  <c r="U14" i="9"/>
  <c r="J20" i="28"/>
  <c r="J49" i="30"/>
  <c r="K44" i="30"/>
  <c r="K49" i="30"/>
  <c r="K46" i="30"/>
  <c r="K40" i="30"/>
  <c r="K42" i="30"/>
  <c r="K53" i="30"/>
  <c r="P23" i="31"/>
  <c r="Q22" i="31"/>
  <c r="U22" i="31"/>
  <c r="K17" i="30"/>
  <c r="J33" i="28"/>
  <c r="U11" i="31"/>
  <c r="J20" i="30"/>
  <c r="J24" i="30"/>
  <c r="J28" i="28"/>
  <c r="U13" i="31"/>
  <c r="J42" i="28"/>
  <c r="J22" i="30"/>
  <c r="U12" i="31"/>
  <c r="H20" i="30"/>
  <c r="H33" i="28"/>
  <c r="I33" i="28"/>
  <c r="H28" i="28"/>
  <c r="U10" i="31"/>
  <c r="H24" i="30"/>
  <c r="U23" i="31"/>
  <c r="Q23" i="31"/>
  <c r="K38" i="30"/>
  <c r="K22" i="30"/>
  <c r="K20" i="30"/>
  <c r="K24" i="30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<sst xmlns="http://schemas.openxmlformats.org/spreadsheetml/2006/main" count="409" uniqueCount="143">
  <si>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</si>
  <si>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</si>
  <si>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</si>
  <si>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</si>
  <si>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</si>
  <si>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</si>
  <si>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</si>
  <si>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</si>
  <si>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</si>
  <si>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</si>
  <si>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 xml:space="preserve">Beste forsøk </t>
  </si>
  <si>
    <t>Sammen-</t>
  </si>
  <si>
    <t>Poeng</t>
  </si>
  <si>
    <t>Pl.</t>
  </si>
  <si>
    <t>Sinclair Coeff.</t>
  </si>
  <si>
    <t>klasse</t>
  </si>
  <si>
    <t>vekt</t>
  </si>
  <si>
    <t>i hver øvelse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</si>
  <si>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</si>
  <si>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</si>
  <si>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</si>
  <si>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</si>
  <si>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</si>
  <si>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</si>
  <si>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</si>
  <si>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</si>
  <si>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Kvinner</t>
  </si>
  <si>
    <t>Menn</t>
  </si>
  <si>
    <t>Kate-</t>
  </si>
  <si>
    <t>gori</t>
  </si>
  <si>
    <t>Pulje:</t>
  </si>
  <si>
    <t>Stevnekat:</t>
  </si>
  <si>
    <t>St</t>
  </si>
  <si>
    <t>nr</t>
  </si>
  <si>
    <t>Meltzer-Malone tabellen</t>
  </si>
  <si>
    <t>Alder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</si>
  <si>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</si>
  <si>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</si>
  <si>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</si>
  <si>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</si>
  <si>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</si>
  <si>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</si>
  <si>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>Resultat NM Veteraner</t>
  </si>
  <si>
    <t>Resultat ranking Veteraner</t>
  </si>
  <si>
    <t>S t e v n e p r o t o k o l l</t>
  </si>
  <si>
    <t>Norges Vektløfterforbund</t>
  </si>
  <si>
    <t>Veteran</t>
  </si>
  <si>
    <t>Ny Sinclair tablell benyttes fra 1.1.2013</t>
  </si>
  <si>
    <t>Namsos VK</t>
  </si>
  <si>
    <t>Larvik AK</t>
  </si>
  <si>
    <t>Tønsberg-Kam.</t>
  </si>
  <si>
    <t>Nidelv IL</t>
  </si>
  <si>
    <t>Trondheim AK</t>
  </si>
  <si>
    <t>Lenja AK</t>
  </si>
  <si>
    <t>Vigrestad IK</t>
  </si>
  <si>
    <t>Spydeberg Atletene</t>
  </si>
  <si>
    <t>AK Bjørgvin</t>
  </si>
  <si>
    <t>Oslo AK</t>
  </si>
  <si>
    <t>Hillevåg AK</t>
  </si>
  <si>
    <t>Haugesund VK</t>
  </si>
  <si>
    <t>Stavanger VK</t>
  </si>
  <si>
    <t>Valdres TK</t>
  </si>
  <si>
    <t>T &amp; IL National</t>
  </si>
  <si>
    <t>Tromsø AK</t>
  </si>
  <si>
    <t>NM Veteran</t>
  </si>
  <si>
    <t>Tysvær VK</t>
  </si>
  <si>
    <t>Haugesund</t>
  </si>
  <si>
    <t>Årets klubb (NM Veteran)</t>
  </si>
  <si>
    <t>Per Marstad, Tønsberg-Kam, Int I</t>
  </si>
  <si>
    <t>Sigvald Monsen, Hillevåg AK, Int II</t>
  </si>
  <si>
    <t>Lene Garvik, Vigrestad IK, F</t>
  </si>
  <si>
    <t>Tryggve Duun, Trondheim AK, Int I</t>
  </si>
  <si>
    <t>Arne H. Pedersen, AK Bjørgvin</t>
  </si>
  <si>
    <t>Alexander S. Vika, Tysvær VK, F</t>
  </si>
  <si>
    <t>Larisa Izumrudova, Vigrestad IK, Int I - Marta Josefine Skretting, Vigrestad IK, K</t>
  </si>
  <si>
    <t>Roy Andersen Revheim, Tysvær VK, K</t>
  </si>
  <si>
    <t>Alexander S. Vika, Tysvær VK, K</t>
  </si>
  <si>
    <t>Trond Kvilhaug, Nidelv IL, Int II</t>
  </si>
  <si>
    <t>Lene Garvik, Vigrestad IK, F - Marta Josefine Skretting, Vigrestad IK, K</t>
  </si>
  <si>
    <t>Jan Inge Hammer, Tysvær VK, F - Marta Josefine Skretting, Vigrestad IK, K</t>
  </si>
  <si>
    <t>Jean Martin Monclair, Tysvær VK, F</t>
  </si>
  <si>
    <t>M9</t>
  </si>
  <si>
    <t>Roald Bjerkholt</t>
  </si>
  <si>
    <t>Per Marstad</t>
  </si>
  <si>
    <t>M8</t>
  </si>
  <si>
    <t>Kåre Sagmyr</t>
  </si>
  <si>
    <t>William Wågan</t>
  </si>
  <si>
    <t>Eskil Lian</t>
  </si>
  <si>
    <t>Leif Hepsø</t>
  </si>
  <si>
    <t>+105</t>
  </si>
  <si>
    <t>Jan Nystrøm</t>
  </si>
  <si>
    <t>Kolbjørn Bjerkholt</t>
  </si>
  <si>
    <t>M6</t>
  </si>
  <si>
    <t>Tormod Andersen</t>
  </si>
  <si>
    <t>Ragnar Iversen</t>
  </si>
  <si>
    <t>Vidar Sæland</t>
  </si>
  <si>
    <t>Johan Thonerud</t>
  </si>
  <si>
    <t>Rune Johansen</t>
  </si>
  <si>
    <t>M5</t>
  </si>
  <si>
    <t>Ketil Wiik Johnsen</t>
  </si>
  <si>
    <t>Terje Gulvik</t>
  </si>
  <si>
    <t>Petter N. Sæterdal</t>
  </si>
  <si>
    <t>Freddy Svendsen</t>
  </si>
  <si>
    <t>Per Ola Dalsbø</t>
  </si>
  <si>
    <t>M4</t>
  </si>
  <si>
    <t>Torstein Gjervan</t>
  </si>
  <si>
    <t>Ole Erik Raad</t>
  </si>
  <si>
    <t>Dag A. Klinkenberg</t>
  </si>
  <si>
    <t>Tryggve Duun</t>
  </si>
  <si>
    <t>Jøran Herfjord</t>
  </si>
  <si>
    <t>Alexander Bahmanyar</t>
  </si>
  <si>
    <t>M3</t>
  </si>
  <si>
    <t>Bjørn Tore Wiik</t>
  </si>
  <si>
    <t>Lars-Thomas Grønlien</t>
  </si>
  <si>
    <t>M2</t>
  </si>
  <si>
    <t>Jonny Block</t>
  </si>
  <si>
    <t>Per Olav Meosli</t>
  </si>
  <si>
    <t>John Kåre Monsen</t>
  </si>
  <si>
    <t>Ronny Fevåg</t>
  </si>
  <si>
    <t>Stian Andre Sundvold</t>
  </si>
  <si>
    <t>Børge Aadland</t>
  </si>
  <si>
    <t>M1</t>
  </si>
  <si>
    <t>Ronny Matnisdal</t>
  </si>
  <si>
    <t>K3</t>
  </si>
  <si>
    <t>Eva Bjørkeng</t>
  </si>
  <si>
    <t>K2</t>
  </si>
  <si>
    <t>Anna Røed Nyland</t>
  </si>
  <si>
    <t>K1</t>
  </si>
  <si>
    <t>Oddry Folkestad</t>
  </si>
  <si>
    <t>Larisa Izumrudova</t>
  </si>
  <si>
    <t>+90</t>
  </si>
  <si>
    <t>Ingeborg Endresen</t>
  </si>
  <si>
    <t>Reidar C. Johnsen, AK Bjørgvin, Int I</t>
  </si>
  <si>
    <t>Kjell Magne Sunde, Stavanger VK, F</t>
  </si>
  <si>
    <t>Johan Thonerud, Spyde berg Atletene, F</t>
  </si>
  <si>
    <t>Harald Borgebund</t>
  </si>
  <si>
    <t>-</t>
  </si>
  <si>
    <t>Jan Inge Hammer, Tysvær VK, F - Dag Rønnevik, Tysvær VK, F</t>
  </si>
  <si>
    <t>x</t>
  </si>
  <si>
    <t>Oddry Folkestad, K1, 63 kg, rykk 59 kg</t>
  </si>
  <si>
    <t>Eva Bjørkeng, K3, 58 kg, rykk 37 kg, støt 46 kg, sml. 83 kg</t>
  </si>
  <si>
    <t>xxx</t>
  </si>
  <si>
    <t>Ingeborg Endresen, K1, +90 kg, rykk 45 kg, 47 kg, 49 kg, støt 63 kg, 66 kg, sml. 112 kg, 115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</si>
</sst>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0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MS Sans Serif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26"/>
      <name val="MS Sans Serif"/>
      <family val="2"/>
    </font>
    <font>
      <sz val="18"/>
      <name val="MS Sans Serif"/>
      <family val="2"/>
    </font>
    <font>
      <sz val="10"/>
      <name val="Times New Roman"/>
      <family val="1"/>
    </font>
    <font>
      <sz val="28"/>
      <name val="Arial Black"/>
      <family val="2"/>
    </font>
    <font>
      <b/>
      <sz val="10"/>
      <name val="Times New Roman"/>
      <family val="1"/>
    </font>
    <font>
      <sz val="18"/>
      <name val="Arial Black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6" fontId="6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2" fontId="6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horizontal="left"/>
      <protection locked="0"/>
    </xf>
    <xf numFmtId="2" fontId="12" fillId="0" borderId="0" xfId="0" applyNumberFormat="1" applyFont="1" applyBorder="1" applyAlignment="1">
      <alignment horizontal="center"/>
    </xf>
    <xf numFmtId="169" fontId="0" fillId="0" borderId="0" xfId="0" applyNumberFormat="1"/>
    <xf numFmtId="0" fontId="14" fillId="0" borderId="0" xfId="0" applyFont="1" applyAlignment="1" applyProtection="1">
      <alignment horizontal="right"/>
    </xf>
    <xf numFmtId="167" fontId="0" fillId="0" borderId="0" xfId="0" applyNumberFormat="1"/>
    <xf numFmtId="0" fontId="0" fillId="0" borderId="0" xfId="0" applyFill="1"/>
    <xf numFmtId="0" fontId="4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14" fillId="0" borderId="0" xfId="0" applyFont="1" applyAlignment="1">
      <alignment horizontal="left"/>
    </xf>
    <xf numFmtId="0" fontId="4" fillId="0" borderId="0" xfId="0" applyFont="1" applyAlignment="1" applyProtection="1"/>
    <xf numFmtId="2" fontId="3" fillId="0" borderId="0" xfId="0" applyNumberFormat="1" applyFont="1" applyAlignment="1">
      <alignment horizontal="center"/>
    </xf>
    <xf numFmtId="0" fontId="4" fillId="0" borderId="0" xfId="0" applyFont="1" applyProtection="1"/>
    <xf numFmtId="170" fontId="4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15" fillId="0" borderId="0" xfId="0" applyNumberFormat="1" applyFont="1" applyAlignment="1" applyProtection="1">
      <alignment horizontal="left"/>
    </xf>
    <xf numFmtId="14" fontId="0" fillId="0" borderId="0" xfId="0" applyNumberFormat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70" fontId="1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169" fontId="13" fillId="0" borderId="0" xfId="0" applyNumberFormat="1" applyFont="1" applyAlignment="1" applyProtection="1">
      <alignment horizontal="left"/>
      <protection locked="0"/>
    </xf>
    <xf numFmtId="2" fontId="14" fillId="0" borderId="0" xfId="0" applyNumberFormat="1" applyFont="1" applyAlignment="1">
      <alignment horizontal="right"/>
    </xf>
    <xf numFmtId="1" fontId="13" fillId="0" borderId="0" xfId="0" applyNumberFormat="1" applyFont="1" applyAlignment="1" applyProtection="1">
      <alignment horizontal="center"/>
      <protection locked="0"/>
    </xf>
    <xf numFmtId="2" fontId="13" fillId="0" borderId="11" xfId="0" applyNumberFormat="1" applyFont="1" applyBorder="1" applyAlignment="1" applyProtection="1">
      <alignment horizontal="right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169" fontId="13" fillId="0" borderId="11" xfId="0" applyNumberFormat="1" applyFont="1" applyBorder="1" applyAlignment="1" applyProtection="1">
      <alignment horizontal="center" vertical="center"/>
      <protection locked="0"/>
    </xf>
    <xf numFmtId="1" fontId="13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171" fontId="14" fillId="0" borderId="12" xfId="0" applyNumberFormat="1" applyFont="1" applyBorder="1" applyAlignment="1" applyProtection="1">
      <alignment horizontal="center" vertical="center"/>
      <protection locked="0"/>
    </xf>
    <xf numFmtId="171" fontId="13" fillId="0" borderId="11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 applyProtection="1">
      <alignment horizontal="center" vertical="center"/>
      <protection locked="0"/>
    </xf>
    <xf numFmtId="168" fontId="13" fillId="0" borderId="0" xfId="0" applyNumberFormat="1" applyFont="1" applyBorder="1" applyAlignment="1">
      <alignment horizontal="center" vertical="center"/>
    </xf>
    <xf numFmtId="171" fontId="14" fillId="0" borderId="14" xfId="0" applyNumberFormat="1" applyFont="1" applyBorder="1" applyAlignment="1" applyProtection="1">
      <alignment horizontal="center" vertical="center"/>
      <protection locked="0"/>
    </xf>
    <xf numFmtId="1" fontId="13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1" fontId="13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171" fontId="14" fillId="0" borderId="16" xfId="0" applyNumberFormat="1" applyFont="1" applyBorder="1" applyAlignment="1" applyProtection="1">
      <alignment horizontal="center" vertical="center"/>
      <protection locked="0"/>
    </xf>
    <xf numFmtId="171" fontId="13" fillId="0" borderId="15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169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left"/>
    </xf>
    <xf numFmtId="171" fontId="23" fillId="0" borderId="0" xfId="0" applyNumberFormat="1" applyFont="1" applyBorder="1" applyAlignment="1">
      <alignment horizontal="right"/>
    </xf>
    <xf numFmtId="2" fontId="23" fillId="0" borderId="0" xfId="0" applyNumberFormat="1" applyFont="1" applyBorder="1" applyAlignment="1">
      <alignment horizontal="right"/>
    </xf>
    <xf numFmtId="172" fontId="23" fillId="0" borderId="0" xfId="0" applyNumberFormat="1" applyFont="1" applyBorder="1" applyAlignment="1">
      <alignment horizontal="right"/>
    </xf>
    <xf numFmtId="0" fontId="5" fillId="0" borderId="10" xfId="0" quotePrefix="1" applyFont="1" applyBorder="1" applyAlignment="1" applyProtection="1">
      <alignment horizontal="right" vertical="center"/>
      <protection locked="0"/>
    </xf>
    <xf numFmtId="169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Border="1" applyAlignment="1">
      <alignment horizontal="right"/>
    </xf>
    <xf numFmtId="166" fontId="4" fillId="0" borderId="19" xfId="1" applyNumberFormat="1" applyFont="1" applyBorder="1" applyAlignment="1" applyProtection="1">
      <alignment horizontal="center" vertical="center"/>
      <protection locked="0"/>
    </xf>
    <xf numFmtId="166" fontId="4" fillId="0" borderId="20" xfId="1" applyNumberFormat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right" vertical="center"/>
      <protection locked="0"/>
    </xf>
    <xf numFmtId="0" fontId="5" fillId="0" borderId="17" xfId="1" quotePrefix="1" applyFont="1" applyBorder="1" applyAlignment="1" applyProtection="1">
      <alignment horizontal="right" vertical="center"/>
      <protection locked="0"/>
    </xf>
    <xf numFmtId="2" fontId="5" fillId="0" borderId="18" xfId="1" applyNumberFormat="1" applyFont="1" applyBorder="1" applyAlignment="1" applyProtection="1">
      <alignment horizontal="right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169" fontId="5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vertical="center"/>
      <protection locked="0"/>
    </xf>
    <xf numFmtId="2" fontId="5" fillId="0" borderId="18" xfId="1" quotePrefix="1" applyNumberFormat="1" applyFont="1" applyBorder="1" applyAlignment="1" applyProtection="1">
      <alignment horizontal="right" vertical="center"/>
      <protection locked="0"/>
    </xf>
    <xf numFmtId="1" fontId="28" fillId="5" borderId="0" xfId="0" applyNumberFormat="1" applyFont="1" applyFill="1" applyAlignment="1">
      <alignment horizontal="center"/>
    </xf>
    <xf numFmtId="0" fontId="28" fillId="5" borderId="0" xfId="0" applyFont="1" applyFill="1"/>
    <xf numFmtId="1" fontId="29" fillId="5" borderId="0" xfId="0" applyNumberFormat="1" applyFont="1" applyFill="1" applyAlignment="1">
      <alignment horizontal="right"/>
    </xf>
    <xf numFmtId="166" fontId="4" fillId="0" borderId="18" xfId="1" applyNumberFormat="1" applyFont="1" applyBorder="1" applyAlignment="1" applyProtection="1">
      <alignment horizontal="center" vertical="center"/>
      <protection locked="0"/>
    </xf>
    <xf numFmtId="166" fontId="4" fillId="0" borderId="21" xfId="1" applyNumberFormat="1" applyFont="1" applyBorder="1" applyAlignment="1" applyProtection="1">
      <alignment horizontal="center" vertical="center"/>
      <protection locked="0"/>
    </xf>
    <xf numFmtId="171" fontId="4" fillId="0" borderId="12" xfId="0" applyNumberFormat="1" applyFont="1" applyBorder="1" applyAlignment="1" applyProtection="1">
      <alignment horizontal="center" vertical="center"/>
      <protection locked="0"/>
    </xf>
    <xf numFmtId="166" fontId="4" fillId="0" borderId="20" xfId="1" quotePrefix="1" applyNumberFormat="1" applyFont="1" applyBorder="1" applyAlignment="1" applyProtection="1">
      <alignment horizontal="center" vertical="center"/>
      <protection locked="0"/>
    </xf>
    <xf numFmtId="171" fontId="4" fillId="0" borderId="12" xfId="0" quotePrefix="1" applyNumberFormat="1" applyFont="1" applyBorder="1" applyAlignment="1" applyProtection="1">
      <alignment horizontal="center" vertical="center"/>
      <protection locked="0"/>
    </xf>
    <xf numFmtId="166" fontId="4" fillId="0" borderId="19" xfId="1" quotePrefix="1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left"/>
      <protection locked="0"/>
    </xf>
    <xf numFmtId="0" fontId="13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27" fillId="5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/>
    </xf>
    <xf numFmtId="169" fontId="22" fillId="4" borderId="0" xfId="0" applyNumberFormat="1" applyFont="1" applyFill="1" applyBorder="1" applyAlignment="1">
      <alignment horizontal="left"/>
    </xf>
  </cellXfs>
  <cellStyles count="2">
    <cellStyle name="Normal" xfId="0" builtinId="0"/>
    <cellStyle name="Normal_Sheet2" xfId="1"/>
  </cellStyles>
  <dxfs count="14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5439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545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6233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624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8276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8291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9299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931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autoPageBreaks="0" fitToPage="1"/>
  </sheetPr>
  <dimension ref="A1:V39"/>
  <sheetViews>
    <sheetView showGridLines="0" showRowColHeaders="0" showZeros="0" tabSelected="1" showOutlineSymbols="0" topLeftCell="A2" zoomScaleNormal="100" zoomScaleSheetLayoutView="75" zoomScalePageLayoutView="120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11.21875" style="5" hidden="1" customWidth="1"/>
    <col min="23" max="16384" width="9.21875" style="5"/>
  </cols>
  <sheetData>
    <row r="1" spans="1:22" s="71" customFormat="1" ht="43.5" customHeight="1" x14ac:dyDescent="1.05">
      <c r="A1" s="68"/>
      <c r="B1" s="68"/>
      <c r="C1" s="69"/>
      <c r="D1" s="68"/>
      <c r="E1" s="68"/>
      <c r="F1" s="132" t="s">
        <v>44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70"/>
      <c r="R1" s="70"/>
      <c r="S1" s="70"/>
      <c r="T1" s="70"/>
    </row>
    <row r="2" spans="1:22" s="71" customFormat="1" ht="24.75" customHeight="1" x14ac:dyDescent="0.65">
      <c r="A2" s="68"/>
      <c r="B2" s="68"/>
      <c r="C2" s="69"/>
      <c r="D2" s="68"/>
      <c r="E2" s="68"/>
      <c r="F2" s="133" t="s">
        <v>45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70"/>
      <c r="R2" s="70"/>
      <c r="S2" s="70"/>
      <c r="T2" s="70"/>
    </row>
    <row r="3" spans="1:22" s="71" customFormat="1" x14ac:dyDescent="0.25">
      <c r="A3" s="68"/>
      <c r="B3" s="68"/>
      <c r="C3" s="69"/>
      <c r="D3" s="68"/>
      <c r="E3" s="68"/>
      <c r="F3" s="72"/>
      <c r="G3" s="72"/>
      <c r="H3" s="68"/>
      <c r="I3" s="73"/>
      <c r="J3" s="68"/>
      <c r="K3" s="68"/>
      <c r="L3" s="68"/>
      <c r="M3" s="68"/>
      <c r="N3" s="68"/>
      <c r="O3" s="68"/>
      <c r="P3" s="68"/>
      <c r="Q3" s="70"/>
      <c r="R3" s="70"/>
      <c r="S3" s="70"/>
      <c r="T3" s="70"/>
    </row>
    <row r="4" spans="1:22" s="71" customFormat="1" ht="12" customHeight="1" x14ac:dyDescent="0.25">
      <c r="A4" s="68"/>
      <c r="B4" s="68"/>
      <c r="C4" s="69"/>
      <c r="D4" s="68"/>
      <c r="E4" s="68"/>
      <c r="F4" s="72"/>
      <c r="G4" s="72"/>
      <c r="H4" s="68"/>
      <c r="I4" s="73"/>
      <c r="J4" s="68"/>
      <c r="K4" s="68"/>
      <c r="L4" s="68"/>
      <c r="M4" s="68"/>
      <c r="N4" s="68"/>
      <c r="O4" s="68"/>
      <c r="P4" s="68"/>
      <c r="Q4" s="70"/>
      <c r="R4" s="70"/>
      <c r="S4" s="70"/>
      <c r="T4" s="70"/>
    </row>
    <row r="5" spans="1:22" s="56" customFormat="1" ht="13.8" x14ac:dyDescent="0.25">
      <c r="A5" s="74"/>
      <c r="B5" s="75" t="s">
        <v>31</v>
      </c>
      <c r="C5" s="134" t="s">
        <v>64</v>
      </c>
      <c r="D5" s="135"/>
      <c r="E5" s="135"/>
      <c r="F5" s="135"/>
      <c r="G5" s="50" t="s">
        <v>0</v>
      </c>
      <c r="H5" s="136" t="s">
        <v>65</v>
      </c>
      <c r="I5" s="137"/>
      <c r="J5" s="137"/>
      <c r="K5" s="137"/>
      <c r="L5" s="75" t="s">
        <v>1</v>
      </c>
      <c r="M5" s="138" t="s">
        <v>66</v>
      </c>
      <c r="N5" s="139"/>
      <c r="O5" s="139"/>
      <c r="P5" s="139"/>
      <c r="Q5" s="75" t="s">
        <v>2</v>
      </c>
      <c r="R5" s="76">
        <v>42783</v>
      </c>
      <c r="S5" s="77" t="s">
        <v>30</v>
      </c>
      <c r="T5" s="78">
        <v>1</v>
      </c>
    </row>
    <row r="6" spans="1:22" s="71" customFormat="1" x14ac:dyDescent="0.25">
      <c r="A6" s="68"/>
      <c r="B6" s="68"/>
      <c r="C6" s="69"/>
      <c r="D6" s="68"/>
      <c r="E6" s="68"/>
      <c r="F6" s="72"/>
      <c r="G6" s="72"/>
      <c r="H6" s="68"/>
      <c r="I6" s="73"/>
      <c r="J6" s="68"/>
      <c r="K6" s="68"/>
      <c r="L6" s="68"/>
      <c r="M6" s="68"/>
      <c r="N6" s="68"/>
      <c r="O6" s="68"/>
      <c r="P6" s="68"/>
      <c r="Q6" s="70"/>
      <c r="R6" s="70"/>
      <c r="S6" s="70"/>
      <c r="T6" s="70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46</v>
      </c>
      <c r="S8" s="29"/>
      <c r="T8" s="39"/>
      <c r="U8" s="39"/>
      <c r="V8" s="14"/>
    </row>
    <row r="9" spans="1:22" s="13" customFormat="1" ht="19.95" customHeight="1" x14ac:dyDescent="0.25">
      <c r="A9" s="110">
        <v>94</v>
      </c>
      <c r="B9" s="112">
        <v>92.93</v>
      </c>
      <c r="C9" s="113" t="s">
        <v>81</v>
      </c>
      <c r="D9" s="114">
        <v>14761</v>
      </c>
      <c r="E9" s="115"/>
      <c r="F9" s="116" t="s">
        <v>82</v>
      </c>
      <c r="G9" s="116" t="s">
        <v>49</v>
      </c>
      <c r="H9" s="121">
        <v>45</v>
      </c>
      <c r="I9" s="122">
        <v>-48</v>
      </c>
      <c r="J9" s="109">
        <v>-48</v>
      </c>
      <c r="K9" s="121">
        <v>-55</v>
      </c>
      <c r="L9" s="123">
        <v>-58</v>
      </c>
      <c r="M9" s="123">
        <v>58</v>
      </c>
      <c r="N9" s="85">
        <f t="shared" ref="N9:N24" si="0">IF(MAX(H9:J9)&lt;0,0,TRUNC(MAX(H9:J9)/1)*1)</f>
        <v>45</v>
      </c>
      <c r="O9" s="85">
        <f t="shared" ref="O9:O24" si="1">IF(MAX(K9:M9)&lt;0,0,TRUNC(MAX(K9:M9)/1)*1)</f>
        <v>58</v>
      </c>
      <c r="P9" s="85">
        <f t="shared" ref="P9:P24" si="2">IF(N9=0,0,IF(O9=0,0,SUM(N9:O9)))</f>
        <v>103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118.08694275297205</v>
      </c>
      <c r="R9" s="86">
        <f>IF(OR(D9="",B9="",V9=""),0,IF(OR(C9="UM",C9="JM",C9="SM",C9="UK",C9="JK",C9="SK"),"",Q9*(IF(ABS(1900-YEAR((V9+1)-D9))&lt;29,0,(VLOOKUP((YEAR(V9)-YEAR(D9)),'Meltzer-Malone'!$A$3:$B$63,2))))))</f>
        <v>266.28605590795195</v>
      </c>
      <c r="S9" s="87">
        <v>2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1.1464751723589519</v>
      </c>
      <c r="V9" s="106">
        <f>R5</f>
        <v>42783</v>
      </c>
    </row>
    <row r="10" spans="1:22" s="13" customFormat="1" ht="19.95" customHeight="1" x14ac:dyDescent="0.25">
      <c r="A10" s="110">
        <v>94</v>
      </c>
      <c r="B10" s="112">
        <v>93.8</v>
      </c>
      <c r="C10" s="113" t="s">
        <v>81</v>
      </c>
      <c r="D10" s="114">
        <v>14941</v>
      </c>
      <c r="E10" s="115"/>
      <c r="F10" s="116" t="s">
        <v>83</v>
      </c>
      <c r="G10" s="116" t="s">
        <v>50</v>
      </c>
      <c r="H10" s="121">
        <v>53</v>
      </c>
      <c r="I10" s="122">
        <v>55</v>
      </c>
      <c r="J10" s="109">
        <v>57</v>
      </c>
      <c r="K10" s="121">
        <v>55</v>
      </c>
      <c r="L10" s="123">
        <v>58</v>
      </c>
      <c r="M10" s="123">
        <v>60</v>
      </c>
      <c r="N10" s="85">
        <f t="shared" si="0"/>
        <v>57</v>
      </c>
      <c r="O10" s="85">
        <f t="shared" si="1"/>
        <v>60</v>
      </c>
      <c r="P10" s="85">
        <f t="shared" si="2"/>
        <v>117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133.59983029795612</v>
      </c>
      <c r="R10" s="86">
        <f>IF(OR(D10="",B10="",V10=""),0,IF(OR(C10="UM",C10="JM",C10="SM",C10="UK",C10="JK",C10="SK"),"",Q10*(IF(ABS(1900-YEAR((V10+1)-D10))&lt;29,0,(VLOOKUP((YEAR(V10)-YEAR(D10)),'Meltzer-Malone'!$A$3:$B$63,2))))))</f>
        <v>301.26761732189101</v>
      </c>
      <c r="S10" s="90">
        <v>1</v>
      </c>
      <c r="T10" s="90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1.1418788914355225</v>
      </c>
      <c r="V10" s="106">
        <f>R5</f>
        <v>42783</v>
      </c>
    </row>
    <row r="11" spans="1:22" s="13" customFormat="1" ht="19.95" customHeight="1" x14ac:dyDescent="0.25">
      <c r="A11" s="111">
        <v>77</v>
      </c>
      <c r="B11" s="112">
        <v>73.150000000000006</v>
      </c>
      <c r="C11" s="113" t="s">
        <v>84</v>
      </c>
      <c r="D11" s="114">
        <v>16375</v>
      </c>
      <c r="E11" s="115"/>
      <c r="F11" s="116" t="s">
        <v>85</v>
      </c>
      <c r="G11" s="116" t="s">
        <v>51</v>
      </c>
      <c r="H11" s="108">
        <v>45</v>
      </c>
      <c r="I11" s="109">
        <v>-48</v>
      </c>
      <c r="J11" s="109">
        <v>-48</v>
      </c>
      <c r="K11" s="108">
        <v>50</v>
      </c>
      <c r="L11" s="123">
        <v>55</v>
      </c>
      <c r="M11" s="123">
        <v>58</v>
      </c>
      <c r="N11" s="85">
        <f t="shared" si="0"/>
        <v>45</v>
      </c>
      <c r="O11" s="85">
        <f t="shared" si="1"/>
        <v>58</v>
      </c>
      <c r="P11" s="85">
        <f t="shared" si="2"/>
        <v>103</v>
      </c>
      <c r="Q11" s="86">
        <f t="shared" si="3"/>
        <v>133.63712714487588</v>
      </c>
      <c r="R11" s="86">
        <f>IF(OR(D11="",B11="",V11=""),0,IF(OR(C11="UM",C11="JM",C11="SM",C11="UK",C11="JK",C11="SK"),"",Q11*(IF(ABS(1900-YEAR((V11+1)-D11))&lt;29,0,(VLOOKUP((YEAR(V11)-YEAR(D11)),'Meltzer-Malone'!$A$3:$B$63,2))))))</f>
        <v>267.80880279833127</v>
      </c>
      <c r="S11" s="90">
        <v>1</v>
      </c>
      <c r="T11" s="90"/>
      <c r="U11" s="88">
        <f t="shared" si="4"/>
        <v>1.2974478363580182</v>
      </c>
      <c r="V11" s="106">
        <f>R5</f>
        <v>42783</v>
      </c>
    </row>
    <row r="12" spans="1:22" s="13" customFormat="1" ht="19.95" customHeight="1" x14ac:dyDescent="0.25">
      <c r="A12" s="111">
        <v>85</v>
      </c>
      <c r="B12" s="112">
        <v>82.05</v>
      </c>
      <c r="C12" s="113" t="s">
        <v>84</v>
      </c>
      <c r="D12" s="114">
        <v>16960</v>
      </c>
      <c r="E12" s="115"/>
      <c r="F12" s="116" t="s">
        <v>86</v>
      </c>
      <c r="G12" s="116" t="s">
        <v>48</v>
      </c>
      <c r="H12" s="121">
        <v>35</v>
      </c>
      <c r="I12" s="122">
        <v>40</v>
      </c>
      <c r="J12" s="109">
        <v>-43</v>
      </c>
      <c r="K12" s="121">
        <v>55</v>
      </c>
      <c r="L12" s="123">
        <v>-60</v>
      </c>
      <c r="M12" s="123">
        <v>60</v>
      </c>
      <c r="N12" s="85">
        <f t="shared" si="0"/>
        <v>40</v>
      </c>
      <c r="O12" s="85">
        <f t="shared" si="1"/>
        <v>60</v>
      </c>
      <c r="P12" s="85">
        <f t="shared" si="2"/>
        <v>100</v>
      </c>
      <c r="Q12" s="86">
        <f t="shared" si="3"/>
        <v>121.6673651915286</v>
      </c>
      <c r="R12" s="86">
        <f>IF(OR(D12="",B12="",V12=""),0,IF(OR(C12="UM",C12="JM",C12="SM",C12="UK",C12="JK",C12="SK"),"",Q12*(IF(ABS(1900-YEAR((V12+1)-D12))&lt;29,0,(VLOOKUP((YEAR(V12)-YEAR(D12)),'Meltzer-Malone'!$A$3:$B$63,2))))))</f>
        <v>232.38466751581961</v>
      </c>
      <c r="S12" s="90">
        <v>1</v>
      </c>
      <c r="T12" s="90" t="s">
        <v>22</v>
      </c>
      <c r="U12" s="88">
        <f t="shared" si="4"/>
        <v>1.2166736519152861</v>
      </c>
      <c r="V12" s="106">
        <f>R5</f>
        <v>42783</v>
      </c>
    </row>
    <row r="13" spans="1:22" s="13" customFormat="1" ht="19.95" customHeight="1" x14ac:dyDescent="0.25">
      <c r="A13" s="111">
        <v>94</v>
      </c>
      <c r="B13" s="112">
        <v>93.5</v>
      </c>
      <c r="C13" s="113" t="s">
        <v>84</v>
      </c>
      <c r="D13" s="114">
        <v>16495</v>
      </c>
      <c r="E13" s="115"/>
      <c r="F13" s="116" t="s">
        <v>87</v>
      </c>
      <c r="G13" s="116" t="s">
        <v>52</v>
      </c>
      <c r="H13" s="121">
        <v>50</v>
      </c>
      <c r="I13" s="122">
        <v>-55</v>
      </c>
      <c r="J13" s="109">
        <v>57</v>
      </c>
      <c r="K13" s="121">
        <v>70</v>
      </c>
      <c r="L13" s="123">
        <v>75</v>
      </c>
      <c r="M13" s="123">
        <v>-78</v>
      </c>
      <c r="N13" s="85">
        <f t="shared" si="0"/>
        <v>57</v>
      </c>
      <c r="O13" s="85">
        <f t="shared" si="1"/>
        <v>75</v>
      </c>
      <c r="P13" s="85">
        <f t="shared" si="2"/>
        <v>132</v>
      </c>
      <c r="Q13" s="86">
        <f t="shared" si="3"/>
        <v>150.93529084291916</v>
      </c>
      <c r="R13" s="86">
        <f>IF(OR(D13="",B13="",V13=""),0,IF(OR(C13="UM",C13="JM",C13="SM",C13="UK",C13="JK",C13="SK"),"",Q13*(IF(ABS(1900-YEAR((V13+1)-D13))&lt;29,0,(VLOOKUP((YEAR(V13)-YEAR(D13)),'Meltzer-Malone'!$A$3:$B$63,2))))))</f>
        <v>294.77662301622115</v>
      </c>
      <c r="S13" s="90">
        <v>1</v>
      </c>
      <c r="T13" s="90" t="s">
        <v>22</v>
      </c>
      <c r="U13" s="88">
        <f t="shared" si="4"/>
        <v>1.1434491730524179</v>
      </c>
      <c r="V13" s="106">
        <f>R5</f>
        <v>42783</v>
      </c>
    </row>
    <row r="14" spans="1:22" s="13" customFormat="1" ht="19.95" customHeight="1" x14ac:dyDescent="0.25">
      <c r="A14" s="111">
        <v>105</v>
      </c>
      <c r="B14" s="112">
        <v>99.42</v>
      </c>
      <c r="C14" s="113" t="s">
        <v>84</v>
      </c>
      <c r="D14" s="114">
        <v>16079</v>
      </c>
      <c r="E14" s="115"/>
      <c r="F14" s="116" t="s">
        <v>88</v>
      </c>
      <c r="G14" s="116" t="s">
        <v>48</v>
      </c>
      <c r="H14" s="121">
        <v>60</v>
      </c>
      <c r="I14" s="122">
        <v>63</v>
      </c>
      <c r="J14" s="109">
        <v>-65</v>
      </c>
      <c r="K14" s="121">
        <v>80</v>
      </c>
      <c r="L14" s="123">
        <v>85</v>
      </c>
      <c r="M14" s="123">
        <v>90</v>
      </c>
      <c r="N14" s="85">
        <f t="shared" si="0"/>
        <v>63</v>
      </c>
      <c r="O14" s="85">
        <f t="shared" si="1"/>
        <v>90</v>
      </c>
      <c r="P14" s="85">
        <f t="shared" si="2"/>
        <v>153</v>
      </c>
      <c r="Q14" s="86">
        <f t="shared" si="3"/>
        <v>170.61050657615161</v>
      </c>
      <c r="R14" s="86">
        <f>IF(OR(D14="",B14="",V14=""),0,IF(OR(C14="UM",C14="JM",C14="SM",C14="UK",C14="JK",C14="SK"),"",Q14*(IF(ABS(1900-YEAR((V14+1)-D14))&lt;29,0,(VLOOKUP((YEAR(V14)-YEAR(D14)),'Meltzer-Malone'!$A$3:$B$63,2))))))</f>
        <v>341.90345517860783</v>
      </c>
      <c r="S14" s="90">
        <v>1</v>
      </c>
      <c r="T14" s="90" t="s">
        <v>22</v>
      </c>
      <c r="U14" s="88">
        <f t="shared" si="4"/>
        <v>1.1151013501709255</v>
      </c>
      <c r="V14" s="106">
        <f>R5</f>
        <v>42783</v>
      </c>
    </row>
    <row r="15" spans="1:22" s="13" customFormat="1" ht="19.95" customHeight="1" x14ac:dyDescent="0.25">
      <c r="A15" s="111" t="s">
        <v>89</v>
      </c>
      <c r="B15" s="112">
        <v>105.75</v>
      </c>
      <c r="C15" s="113" t="s">
        <v>84</v>
      </c>
      <c r="D15" s="114">
        <v>16227</v>
      </c>
      <c r="E15" s="115"/>
      <c r="F15" s="116" t="s">
        <v>90</v>
      </c>
      <c r="G15" s="116" t="s">
        <v>52</v>
      </c>
      <c r="H15" s="121">
        <v>65</v>
      </c>
      <c r="I15" s="122">
        <v>-69</v>
      </c>
      <c r="J15" s="109">
        <v>-70</v>
      </c>
      <c r="K15" s="121">
        <v>88</v>
      </c>
      <c r="L15" s="123">
        <v>91</v>
      </c>
      <c r="M15" s="123">
        <v>93</v>
      </c>
      <c r="N15" s="85">
        <f t="shared" si="0"/>
        <v>65</v>
      </c>
      <c r="O15" s="85">
        <f t="shared" si="1"/>
        <v>93</v>
      </c>
      <c r="P15" s="85">
        <f t="shared" si="2"/>
        <v>158</v>
      </c>
      <c r="Q15" s="86">
        <f t="shared" si="3"/>
        <v>172.24570316945355</v>
      </c>
      <c r="R15" s="86">
        <f>IF(OR(D15="",B15="",V15=""),0,IF(OR(C15="UM",C15="JM",C15="SM",C15="UK",C15="JK",C15="SK"),"",Q15*(IF(ABS(1900-YEAR((V15+1)-D15))&lt;29,0,(VLOOKUP((YEAR(V15)-YEAR(D15)),'Meltzer-Malone'!$A$3:$B$63,2))))))</f>
        <v>345.1803891515849</v>
      </c>
      <c r="S15" s="90">
        <v>1</v>
      </c>
      <c r="T15" s="90"/>
      <c r="U15" s="88">
        <f t="shared" si="4"/>
        <v>1.0901626782876808</v>
      </c>
      <c r="V15" s="106">
        <f>R5</f>
        <v>42783</v>
      </c>
    </row>
    <row r="16" spans="1:22" s="13" customFormat="1" ht="19.95" customHeight="1" x14ac:dyDescent="0.25">
      <c r="A16" s="111" t="s">
        <v>89</v>
      </c>
      <c r="B16" s="112">
        <v>109.21</v>
      </c>
      <c r="C16" s="113" t="s">
        <v>84</v>
      </c>
      <c r="D16" s="114">
        <v>16053</v>
      </c>
      <c r="E16" s="115"/>
      <c r="F16" s="116" t="s">
        <v>91</v>
      </c>
      <c r="G16" s="116" t="s">
        <v>49</v>
      </c>
      <c r="H16" s="108">
        <v>55</v>
      </c>
      <c r="I16" s="109">
        <v>-60</v>
      </c>
      <c r="J16" s="109">
        <v>60</v>
      </c>
      <c r="K16" s="108">
        <v>75</v>
      </c>
      <c r="L16" s="84">
        <v>80</v>
      </c>
      <c r="M16" s="123">
        <v>-85</v>
      </c>
      <c r="N16" s="85">
        <f t="shared" si="0"/>
        <v>60</v>
      </c>
      <c r="O16" s="85">
        <f t="shared" si="1"/>
        <v>80</v>
      </c>
      <c r="P16" s="85">
        <f t="shared" si="2"/>
        <v>140</v>
      </c>
      <c r="Q16" s="86">
        <f t="shared" si="3"/>
        <v>150.99021071920856</v>
      </c>
      <c r="R16" s="86">
        <f>IF(OR(D16="",B16="",V16=""),0,IF(OR(C16="UM",C16="JM",C16="SM",C16="UK",C16="JK",C16="SK"),"",Q16*(IF(ABS(1900-YEAR((V16+1)-D16))&lt;29,0,(VLOOKUP((YEAR(V16)-YEAR(D16)),'Meltzer-Malone'!$A$3:$B$63,2))))))</f>
        <v>311.03983408156967</v>
      </c>
      <c r="S16" s="90">
        <v>2</v>
      </c>
      <c r="T16" s="90"/>
      <c r="U16" s="88">
        <f t="shared" si="4"/>
        <v>1.078501505137204</v>
      </c>
      <c r="V16" s="106">
        <f>R5</f>
        <v>42783</v>
      </c>
    </row>
    <row r="17" spans="1:22" s="13" customFormat="1" ht="19.95" customHeight="1" x14ac:dyDescent="0.25">
      <c r="A17" s="110">
        <v>85</v>
      </c>
      <c r="B17" s="112">
        <v>82.35</v>
      </c>
      <c r="C17" s="113" t="s">
        <v>92</v>
      </c>
      <c r="D17" s="114">
        <v>20790</v>
      </c>
      <c r="E17" s="115"/>
      <c r="F17" s="116" t="s">
        <v>93</v>
      </c>
      <c r="G17" s="116" t="s">
        <v>53</v>
      </c>
      <c r="H17" s="108">
        <v>40</v>
      </c>
      <c r="I17" s="109">
        <v>50</v>
      </c>
      <c r="J17" s="109">
        <v>-60</v>
      </c>
      <c r="K17" s="108">
        <v>60</v>
      </c>
      <c r="L17" s="123">
        <v>70</v>
      </c>
      <c r="M17" s="84">
        <v>80</v>
      </c>
      <c r="N17" s="85">
        <f t="shared" si="0"/>
        <v>50</v>
      </c>
      <c r="O17" s="85">
        <f t="shared" si="1"/>
        <v>80</v>
      </c>
      <c r="P17" s="85">
        <f t="shared" si="2"/>
        <v>130</v>
      </c>
      <c r="Q17" s="86">
        <f t="shared" si="3"/>
        <v>157.86828231507067</v>
      </c>
      <c r="R17" s="86">
        <f>IF(OR(D17="",B17="",V17=""),0,IF(OR(C17="UM",C17="JM",C17="SM",C17="UK",C17="JK",C17="SK"),"",Q17*(IF(ABS(1900-YEAR((V17+1)-D17))&lt;29,0,(VLOOKUP((YEAR(V17)-YEAR(D17)),'Meltzer-Malone'!$A$3:$B$63,2))))))</f>
        <v>243.27502304752389</v>
      </c>
      <c r="S17" s="90">
        <v>1</v>
      </c>
      <c r="T17" s="90"/>
      <c r="U17" s="88">
        <f t="shared" si="4"/>
        <v>1.2143714024236205</v>
      </c>
      <c r="V17" s="106">
        <f>R5</f>
        <v>42783</v>
      </c>
    </row>
    <row r="18" spans="1:22" s="13" customFormat="1" ht="19.95" customHeight="1" x14ac:dyDescent="0.25">
      <c r="A18" s="110">
        <v>77</v>
      </c>
      <c r="B18" s="112">
        <v>76.05</v>
      </c>
      <c r="C18" s="113" t="s">
        <v>92</v>
      </c>
      <c r="D18" s="114">
        <v>20017</v>
      </c>
      <c r="E18" s="115"/>
      <c r="F18" s="116" t="s">
        <v>94</v>
      </c>
      <c r="G18" s="116" t="s">
        <v>52</v>
      </c>
      <c r="H18" s="108">
        <v>45</v>
      </c>
      <c r="I18" s="109">
        <v>52</v>
      </c>
      <c r="J18" s="109">
        <v>57</v>
      </c>
      <c r="K18" s="108">
        <v>65</v>
      </c>
      <c r="L18" s="123">
        <v>-72</v>
      </c>
      <c r="M18" s="123">
        <v>-72</v>
      </c>
      <c r="N18" s="85">
        <f t="shared" si="0"/>
        <v>57</v>
      </c>
      <c r="O18" s="85">
        <f t="shared" si="1"/>
        <v>65</v>
      </c>
      <c r="P18" s="85">
        <f t="shared" si="2"/>
        <v>122</v>
      </c>
      <c r="Q18" s="86">
        <f t="shared" si="3"/>
        <v>154.72291135130058</v>
      </c>
      <c r="R18" s="86">
        <f>IF(OR(D18="",B18="",V18=""),0,IF(OR(C18="UM",C18="JM",C18="SM",C18="UK",C18="JK",C18="SK"),"",Q18*(IF(ABS(1900-YEAR((V18+1)-D18))&lt;29,0,(VLOOKUP((YEAR(V18)-YEAR(D18)),'Meltzer-Malone'!$A$3:$B$63,2))))))</f>
        <v>247.24721233937834</v>
      </c>
      <c r="S18" s="90">
        <v>1</v>
      </c>
      <c r="T18" s="90" t="s">
        <v>22</v>
      </c>
      <c r="U18" s="88">
        <f t="shared" si="4"/>
        <v>1.2682205848467261</v>
      </c>
      <c r="V18" s="106">
        <f>R5</f>
        <v>42783</v>
      </c>
    </row>
    <row r="19" spans="1:22" s="13" customFormat="1" ht="19.95" customHeight="1" x14ac:dyDescent="0.25">
      <c r="A19" s="110">
        <v>94</v>
      </c>
      <c r="B19" s="112">
        <v>86.71</v>
      </c>
      <c r="C19" s="113" t="s">
        <v>92</v>
      </c>
      <c r="D19" s="114">
        <v>21177</v>
      </c>
      <c r="E19" s="115"/>
      <c r="F19" s="116" t="s">
        <v>95</v>
      </c>
      <c r="G19" s="116" t="s">
        <v>54</v>
      </c>
      <c r="H19" s="108">
        <v>75</v>
      </c>
      <c r="I19" s="109">
        <v>78</v>
      </c>
      <c r="J19" s="109">
        <v>80</v>
      </c>
      <c r="K19" s="108">
        <v>99</v>
      </c>
      <c r="L19" s="84">
        <v>105</v>
      </c>
      <c r="M19" s="123">
        <v>-109</v>
      </c>
      <c r="N19" s="85">
        <f t="shared" si="0"/>
        <v>80</v>
      </c>
      <c r="O19" s="85">
        <f t="shared" si="1"/>
        <v>105</v>
      </c>
      <c r="P19" s="85">
        <f t="shared" si="2"/>
        <v>185</v>
      </c>
      <c r="Q19" s="86">
        <f t="shared" si="3"/>
        <v>218.93867832296777</v>
      </c>
      <c r="R19" s="86">
        <f>IF(OR(D19="",B19="",V19=""),0,IF(OR(C19="UM",C19="JM",C19="SM",C19="UK",C19="JK",C19="SK"),"",Q19*(IF(ABS(1900-YEAR((V19+1)-D19))&lt;29,0,(VLOOKUP((YEAR(V19)-YEAR(D19)),'Meltzer-Malone'!$A$3:$B$63,2))))))</f>
        <v>331.47315898097321</v>
      </c>
      <c r="S19" s="90">
        <v>1</v>
      </c>
      <c r="T19" s="90"/>
      <c r="U19" s="88">
        <f t="shared" si="4"/>
        <v>1.1834523152592853</v>
      </c>
      <c r="V19" s="106">
        <f>R5</f>
        <v>42783</v>
      </c>
    </row>
    <row r="20" spans="1:22" s="13" customFormat="1" ht="19.95" customHeight="1" x14ac:dyDescent="0.25">
      <c r="A20" s="110">
        <v>94</v>
      </c>
      <c r="B20" s="112">
        <v>93.58</v>
      </c>
      <c r="C20" s="113" t="s">
        <v>92</v>
      </c>
      <c r="D20" s="114">
        <v>19656</v>
      </c>
      <c r="E20" s="115"/>
      <c r="F20" s="116" t="s">
        <v>96</v>
      </c>
      <c r="G20" s="116" t="s">
        <v>55</v>
      </c>
      <c r="H20" s="121">
        <v>35</v>
      </c>
      <c r="I20" s="122">
        <v>40</v>
      </c>
      <c r="J20" s="109">
        <v>45</v>
      </c>
      <c r="K20" s="121">
        <v>30</v>
      </c>
      <c r="L20" s="123">
        <v>35</v>
      </c>
      <c r="M20" s="123">
        <v>40</v>
      </c>
      <c r="N20" s="85">
        <f t="shared" si="0"/>
        <v>45</v>
      </c>
      <c r="O20" s="85">
        <f t="shared" si="1"/>
        <v>40</v>
      </c>
      <c r="P20" s="85">
        <f t="shared" si="2"/>
        <v>85</v>
      </c>
      <c r="Q20" s="86">
        <f t="shared" si="3"/>
        <v>97.157459568372872</v>
      </c>
      <c r="R20" s="86">
        <f>IF(OR(D20="",B20="",V20=""),0,IF(OR(C20="UM",C20="JM",C20="SM",C20="UK",C20="JK",C20="SK"),"",Q20*(IF(ABS(1900-YEAR((V20+1)-D20))&lt;29,0,(VLOOKUP((YEAR(V20)-YEAR(D20)),'Meltzer-Malone'!$A$3:$B$63,2))))))</f>
        <v>158.2695016368794</v>
      </c>
      <c r="S20" s="90">
        <v>2</v>
      </c>
      <c r="T20" s="90"/>
      <c r="U20" s="88">
        <f t="shared" si="4"/>
        <v>1.1430289360985044</v>
      </c>
      <c r="V20" s="106">
        <f>R5</f>
        <v>42783</v>
      </c>
    </row>
    <row r="21" spans="1:22" s="13" customFormat="1" ht="19.95" customHeight="1" x14ac:dyDescent="0.25">
      <c r="A21" s="111" t="s">
        <v>89</v>
      </c>
      <c r="B21" s="117">
        <v>106.97</v>
      </c>
      <c r="C21" s="113" t="s">
        <v>92</v>
      </c>
      <c r="D21" s="114">
        <v>21088</v>
      </c>
      <c r="E21" s="115"/>
      <c r="F21" s="116" t="s">
        <v>97</v>
      </c>
      <c r="G21" s="116" t="s">
        <v>53</v>
      </c>
      <c r="H21" s="121">
        <v>70</v>
      </c>
      <c r="I21" s="122">
        <v>77</v>
      </c>
      <c r="J21" s="109">
        <v>80</v>
      </c>
      <c r="K21" s="121">
        <v>110</v>
      </c>
      <c r="L21" s="123">
        <v>120</v>
      </c>
      <c r="M21" s="123">
        <v>-123</v>
      </c>
      <c r="N21" s="85">
        <f t="shared" si="0"/>
        <v>80</v>
      </c>
      <c r="O21" s="85">
        <f t="shared" si="1"/>
        <v>120</v>
      </c>
      <c r="P21" s="85">
        <f t="shared" si="2"/>
        <v>200</v>
      </c>
      <c r="Q21" s="86">
        <f t="shared" si="3"/>
        <v>217.18090080057331</v>
      </c>
      <c r="R21" s="86">
        <f>IF(OR(D21="",B21="",V21=""),0,IF(OR(C21="UM",C21="JM",C21="SM",C21="UK",C21="JK",C21="SK"),"",Q21*(IF(ABS(1900-YEAR((V21+1)-D21))&lt;29,0,(VLOOKUP((YEAR(V21)-YEAR(D21)),'Meltzer-Malone'!$A$3:$B$63,2))))))</f>
        <v>328.811883812068</v>
      </c>
      <c r="S21" s="90">
        <v>1</v>
      </c>
      <c r="T21" s="90"/>
      <c r="U21" s="88">
        <f t="shared" si="4"/>
        <v>1.0859045040028665</v>
      </c>
      <c r="V21" s="106">
        <f>R5</f>
        <v>42783</v>
      </c>
    </row>
    <row r="22" spans="1:22" s="13" customFormat="1" ht="19.95" customHeight="1" x14ac:dyDescent="0.25">
      <c r="A22" s="110"/>
      <c r="B22" s="112"/>
      <c r="C22" s="113"/>
      <c r="D22" s="114"/>
      <c r="E22" s="115"/>
      <c r="F22" s="116"/>
      <c r="G22" s="116"/>
      <c r="H22" s="89"/>
      <c r="I22" s="84"/>
      <c r="J22" s="84"/>
      <c r="K22" s="89"/>
      <c r="L22" s="84"/>
      <c r="M22" s="84"/>
      <c r="N22" s="85">
        <f t="shared" si="0"/>
        <v>0</v>
      </c>
      <c r="O22" s="85">
        <f t="shared" si="1"/>
        <v>0</v>
      </c>
      <c r="P22" s="85">
        <f t="shared" si="2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6">
        <f>R5</f>
        <v>42783</v>
      </c>
    </row>
    <row r="23" spans="1:22" s="13" customFormat="1" ht="19.95" customHeight="1" x14ac:dyDescent="0.25">
      <c r="A23" s="111"/>
      <c r="B23" s="117"/>
      <c r="C23" s="113"/>
      <c r="D23" s="114"/>
      <c r="E23" s="115"/>
      <c r="F23" s="116"/>
      <c r="G23" s="116"/>
      <c r="H23" s="89"/>
      <c r="I23" s="84"/>
      <c r="J23" s="84"/>
      <c r="K23" s="89"/>
      <c r="L23" s="84"/>
      <c r="M23" s="84"/>
      <c r="N23" s="85">
        <f t="shared" si="0"/>
        <v>0</v>
      </c>
      <c r="O23" s="85">
        <f t="shared" si="1"/>
        <v>0</v>
      </c>
      <c r="P23" s="85">
        <f t="shared" si="2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6">
        <f>R5</f>
        <v>42783</v>
      </c>
    </row>
    <row r="24" spans="1:22" s="13" customFormat="1" ht="19.95" customHeight="1" x14ac:dyDescent="0.25">
      <c r="A24" s="111"/>
      <c r="B24" s="117"/>
      <c r="C24" s="113"/>
      <c r="D24" s="114"/>
      <c r="E24" s="115"/>
      <c r="F24" s="116"/>
      <c r="G24" s="116"/>
      <c r="H24" s="89"/>
      <c r="I24" s="84"/>
      <c r="J24" s="84"/>
      <c r="K24" s="89"/>
      <c r="L24" s="84"/>
      <c r="M24" s="84"/>
      <c r="N24" s="85">
        <f t="shared" si="0"/>
        <v>0</v>
      </c>
      <c r="O24" s="85">
        <f t="shared" si="1"/>
        <v>0</v>
      </c>
      <c r="P24" s="95">
        <f t="shared" si="2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6">
        <f>R5</f>
        <v>42783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07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30" t="s">
        <v>71</v>
      </c>
      <c r="D27" s="131"/>
      <c r="E27" s="131"/>
      <c r="F27" s="131"/>
      <c r="G27" s="53" t="s">
        <v>36</v>
      </c>
      <c r="H27" s="54">
        <v>1</v>
      </c>
      <c r="I27" s="130" t="s">
        <v>73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</row>
    <row r="28" spans="1:22" s="8" customFormat="1" ht="13.8" x14ac:dyDescent="0.25">
      <c r="B28"/>
      <c r="C28" s="140"/>
      <c r="D28" s="140"/>
      <c r="E28" s="140"/>
      <c r="F28" s="140"/>
      <c r="G28" s="55" t="s">
        <v>22</v>
      </c>
      <c r="H28" s="54">
        <v>2</v>
      </c>
      <c r="I28" s="130" t="s">
        <v>69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</row>
    <row r="29" spans="1:22" s="8" customFormat="1" ht="13.8" x14ac:dyDescent="0.25">
      <c r="A29" s="56" t="s">
        <v>37</v>
      </c>
      <c r="B29"/>
      <c r="C29" s="131"/>
      <c r="D29" s="131"/>
      <c r="E29" s="131"/>
      <c r="F29" s="131"/>
      <c r="G29" s="57"/>
      <c r="H29" s="54">
        <v>3</v>
      </c>
      <c r="I29" s="130" t="s">
        <v>70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</row>
    <row r="30" spans="1:22" ht="13.8" x14ac:dyDescent="0.25">
      <c r="A30" s="7"/>
      <c r="B30"/>
      <c r="C30" s="131"/>
      <c r="D30" s="131"/>
      <c r="E30" s="131"/>
      <c r="F30" s="131"/>
      <c r="G30" s="43"/>
      <c r="H30" s="4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</row>
    <row r="31" spans="1:22" ht="13.8" x14ac:dyDescent="0.25">
      <c r="A31" s="8"/>
      <c r="B31"/>
      <c r="C31" s="131"/>
      <c r="D31" s="131"/>
      <c r="E31" s="131"/>
      <c r="F31" s="131"/>
      <c r="G31" s="59" t="s">
        <v>38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</row>
    <row r="32" spans="1:22" ht="13.8" x14ac:dyDescent="0.25">
      <c r="C32" s="41"/>
      <c r="D32" s="42"/>
      <c r="E32" s="42"/>
      <c r="F32" s="43"/>
      <c r="G32" s="59" t="s">
        <v>39</v>
      </c>
      <c r="H32" s="130" t="s">
        <v>74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</row>
    <row r="33" spans="1:20" ht="13.8" x14ac:dyDescent="0.25">
      <c r="A33" s="8" t="s">
        <v>20</v>
      </c>
      <c r="B33"/>
      <c r="C33" s="130" t="s">
        <v>72</v>
      </c>
      <c r="D33" s="131"/>
      <c r="E33" s="131"/>
      <c r="F33" s="131"/>
      <c r="G33" s="59" t="s">
        <v>40</v>
      </c>
      <c r="H33" s="130" t="s">
        <v>75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</row>
    <row r="34" spans="1:20" ht="13.8" x14ac:dyDescent="0.25">
      <c r="C34" s="131"/>
      <c r="D34" s="131"/>
      <c r="E34" s="131"/>
      <c r="F34" s="131"/>
      <c r="G34" s="59"/>
      <c r="H34" s="40"/>
      <c r="I34" s="60"/>
      <c r="J34" s="2"/>
      <c r="K34" s="2"/>
      <c r="L34" s="2"/>
      <c r="M34" s="2"/>
      <c r="N34" s="2"/>
      <c r="O34" s="2"/>
      <c r="P34" s="2"/>
      <c r="Q34" s="58"/>
      <c r="R34" s="58"/>
      <c r="S34" s="58"/>
      <c r="T34" s="58"/>
    </row>
    <row r="35" spans="1:20" ht="13.8" x14ac:dyDescent="0.25">
      <c r="A35" s="54" t="s">
        <v>41</v>
      </c>
      <c r="B35" s="61"/>
      <c r="C35" s="130" t="s">
        <v>133</v>
      </c>
      <c r="D35" s="131"/>
      <c r="E35" s="131"/>
      <c r="F35" s="131"/>
      <c r="G35" s="59" t="s">
        <v>24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</row>
    <row r="36" spans="1:20" ht="13.8" x14ac:dyDescent="0.25">
      <c r="C36" s="130"/>
      <c r="D36" s="131"/>
      <c r="E36" s="131"/>
      <c r="F36" s="131"/>
      <c r="G36" s="59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</row>
    <row r="37" spans="1:20" ht="13.8" x14ac:dyDescent="0.25">
      <c r="A37" s="61" t="s">
        <v>23</v>
      </c>
      <c r="B37" s="61"/>
      <c r="C37" s="44" t="s">
        <v>47</v>
      </c>
      <c r="D37" s="45"/>
      <c r="E37" s="45"/>
      <c r="F37" s="46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</row>
    <row r="38" spans="1:20" ht="13.8" x14ac:dyDescent="0.25">
      <c r="A38" s="62"/>
      <c r="B38" s="62"/>
      <c r="C38" s="63"/>
      <c r="D38" s="42"/>
      <c r="E38" s="42"/>
      <c r="F38" s="43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</row>
    <row r="39" spans="1:20" ht="13.8" x14ac:dyDescent="0.25"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C28:F28"/>
    <mergeCell ref="I27:T27"/>
    <mergeCell ref="I28:T28"/>
    <mergeCell ref="I29:T29"/>
    <mergeCell ref="I30:T30"/>
    <mergeCell ref="H31:T31"/>
    <mergeCell ref="H39:T39"/>
    <mergeCell ref="C33:F33"/>
    <mergeCell ref="C34:F34"/>
    <mergeCell ref="C36:F36"/>
    <mergeCell ref="H33:T33"/>
    <mergeCell ref="H35:T35"/>
    <mergeCell ref="H36:T36"/>
    <mergeCell ref="H37:T37"/>
    <mergeCell ref="H38:T38"/>
    <mergeCell ref="C35:F35"/>
  </mergeCells>
  <phoneticPr fontId="0" type="noConversion"/>
  <conditionalFormatting sqref="H9:M12 H14:M20 L13:M13 H22:M23 L21:M21 L24:M24">
    <cfRule type="cellIs" dxfId="13" priority="7" stopIfTrue="1" operator="between">
      <formula>1</formula>
      <formula>300</formula>
    </cfRule>
    <cfRule type="cellIs" dxfId="12" priority="8" stopIfTrue="1" operator="lessThanOrEqual">
      <formula>0</formula>
    </cfRule>
  </conditionalFormatting>
  <conditionalFormatting sqref="H13:K13">
    <cfRule type="cellIs" dxfId="11" priority="5" stopIfTrue="1" operator="between">
      <formula>1</formula>
      <formula>300</formula>
    </cfRule>
    <cfRule type="cellIs" dxfId="10" priority="6" stopIfTrue="1" operator="lessThanOrEqual">
      <formula>0</formula>
    </cfRule>
  </conditionalFormatting>
  <conditionalFormatting sqref="H21:K21">
    <cfRule type="cellIs" dxfId="9" priority="3" stopIfTrue="1" operator="between">
      <formula>1</formula>
      <formula>300</formula>
    </cfRule>
    <cfRule type="cellIs" dxfId="8" priority="4" stopIfTrue="1" operator="lessThanOrEqual">
      <formula>0</formula>
    </cfRule>
  </conditionalFormatting>
  <conditionalFormatting sqref="H24:K24">
    <cfRule type="cellIs" dxfId="7" priority="1" stopIfTrue="1" operator="between">
      <formula>1</formula>
      <formula>300</formula>
    </cfRule>
    <cfRule type="cellIs" dxfId="6" priority="2" stopIfTrue="1" operator="lessThanOrEqual">
      <formula>0</formula>
    </cfRule>
  </conditionalFormatting>
  <dataValidations count="2">
    <dataValidation type="list" allowBlank="1" showInputMessage="1" showErrorMessage="1" sqref="C9:C24">
      <formula1>"UM,JM,SM,UK,JK,SK,M1,M2,M3,M4,M5,M6,M7,M8,M9,M10,K1,K2,K3,K4,K5,K6,K7,K8,K9,K10"</formula1>
    </dataValidation>
    <dataValidation type="list" allowBlank="1" showInputMessage="1" showErrorMessage="1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horizontalDpi="360" verticalDpi="360" copies="1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V39"/>
  <sheetViews>
    <sheetView showGridLines="0" showRowColHeaders="0" showZeros="0" showOutlineSymbols="0" zoomScaleNormal="100" zoomScaleSheetLayoutView="75" zoomScalePageLayoutView="120" workbookViewId="0">
      <selection activeCell="K19" sqref="K19:K20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1" customFormat="1" ht="43.5" customHeight="1" x14ac:dyDescent="1.05">
      <c r="A1" s="68"/>
      <c r="B1" s="68"/>
      <c r="C1" s="69"/>
      <c r="D1" s="68"/>
      <c r="E1" s="68"/>
      <c r="F1" s="132" t="s">
        <v>44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70"/>
      <c r="R1" s="70"/>
      <c r="S1" s="70"/>
      <c r="T1" s="70"/>
    </row>
    <row r="2" spans="1:22" s="71" customFormat="1" ht="24.75" customHeight="1" x14ac:dyDescent="0.65">
      <c r="A2" s="68"/>
      <c r="B2" s="68"/>
      <c r="C2" s="69"/>
      <c r="D2" s="68"/>
      <c r="E2" s="68"/>
      <c r="F2" s="133" t="s">
        <v>45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70"/>
      <c r="R2" s="70"/>
      <c r="S2" s="70"/>
      <c r="T2" s="70"/>
    </row>
    <row r="3" spans="1:22" s="71" customFormat="1" x14ac:dyDescent="0.25">
      <c r="A3" s="68"/>
      <c r="B3" s="68"/>
      <c r="C3" s="69"/>
      <c r="D3" s="68"/>
      <c r="E3" s="68"/>
      <c r="F3" s="72"/>
      <c r="G3" s="72"/>
      <c r="H3" s="68"/>
      <c r="I3" s="73"/>
      <c r="J3" s="68"/>
      <c r="K3" s="68"/>
      <c r="L3" s="68"/>
      <c r="M3" s="68"/>
      <c r="N3" s="68"/>
      <c r="O3" s="68"/>
      <c r="P3" s="68"/>
      <c r="Q3" s="70"/>
      <c r="R3" s="70"/>
      <c r="S3" s="70"/>
      <c r="T3" s="70"/>
    </row>
    <row r="4" spans="1:22" s="71" customFormat="1" ht="12" customHeight="1" x14ac:dyDescent="0.25">
      <c r="A4" s="68"/>
      <c r="B4" s="68"/>
      <c r="C4" s="69"/>
      <c r="D4" s="68"/>
      <c r="E4" s="68"/>
      <c r="F4" s="72"/>
      <c r="G4" s="72"/>
      <c r="H4" s="68"/>
      <c r="I4" s="73"/>
      <c r="J4" s="68"/>
      <c r="K4" s="68"/>
      <c r="L4" s="68"/>
      <c r="M4" s="68"/>
      <c r="N4" s="68"/>
      <c r="O4" s="68"/>
      <c r="P4" s="68"/>
      <c r="Q4" s="70"/>
      <c r="R4" s="70"/>
      <c r="S4" s="70"/>
      <c r="T4" s="70"/>
    </row>
    <row r="5" spans="1:22" s="56" customFormat="1" ht="13.8" x14ac:dyDescent="0.25">
      <c r="A5" s="74"/>
      <c r="B5" s="75" t="s">
        <v>31</v>
      </c>
      <c r="C5" s="135" t="s">
        <v>64</v>
      </c>
      <c r="D5" s="135"/>
      <c r="E5" s="135"/>
      <c r="F5" s="135"/>
      <c r="G5" s="50" t="s">
        <v>0</v>
      </c>
      <c r="H5" s="137" t="s">
        <v>65</v>
      </c>
      <c r="I5" s="137"/>
      <c r="J5" s="137"/>
      <c r="K5" s="137"/>
      <c r="L5" s="75" t="s">
        <v>1</v>
      </c>
      <c r="M5" s="139" t="s">
        <v>66</v>
      </c>
      <c r="N5" s="139"/>
      <c r="O5" s="139"/>
      <c r="P5" s="139"/>
      <c r="Q5" s="75" t="s">
        <v>2</v>
      </c>
      <c r="R5" s="76">
        <v>42783</v>
      </c>
      <c r="S5" s="77" t="s">
        <v>30</v>
      </c>
      <c r="T5" s="78">
        <v>2</v>
      </c>
    </row>
    <row r="6" spans="1:22" s="71" customFormat="1" x14ac:dyDescent="0.25">
      <c r="A6" s="68"/>
      <c r="B6" s="68"/>
      <c r="C6" s="69"/>
      <c r="D6" s="68"/>
      <c r="E6" s="68"/>
      <c r="F6" s="72"/>
      <c r="G6" s="72"/>
      <c r="H6" s="68"/>
      <c r="I6" s="73"/>
      <c r="J6" s="68"/>
      <c r="K6" s="68"/>
      <c r="L6" s="68"/>
      <c r="M6" s="68"/>
      <c r="N6" s="68"/>
      <c r="O6" s="68"/>
      <c r="P6" s="68"/>
      <c r="Q6" s="70"/>
      <c r="R6" s="70"/>
      <c r="S6" s="70"/>
      <c r="T6" s="70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46</v>
      </c>
      <c r="S8" s="29"/>
      <c r="T8" s="39"/>
      <c r="U8" s="39"/>
      <c r="V8" s="14"/>
    </row>
    <row r="9" spans="1:22" s="13" customFormat="1" ht="19.95" customHeight="1" x14ac:dyDescent="0.25">
      <c r="A9" s="110">
        <v>85</v>
      </c>
      <c r="B9" s="112">
        <v>84.11</v>
      </c>
      <c r="C9" s="113" t="s">
        <v>98</v>
      </c>
      <c r="D9" s="114">
        <v>21818</v>
      </c>
      <c r="E9" s="115"/>
      <c r="F9" s="116" t="s">
        <v>99</v>
      </c>
      <c r="G9" s="116" t="s">
        <v>52</v>
      </c>
      <c r="H9" s="108">
        <v>55</v>
      </c>
      <c r="I9" s="109">
        <v>60</v>
      </c>
      <c r="J9" s="124" t="s">
        <v>136</v>
      </c>
      <c r="K9" s="108">
        <v>75</v>
      </c>
      <c r="L9" s="123">
        <v>80</v>
      </c>
      <c r="M9" s="125" t="s">
        <v>136</v>
      </c>
      <c r="N9" s="85">
        <f>IF(MAX(H9:J9)&lt;0,0,TRUNC(MAX(H9:J9)/1)*1)</f>
        <v>60</v>
      </c>
      <c r="O9" s="85">
        <f>IF(MAX(K9:M9)&lt;0,0,TRUNC(MAX(K9:M9)/1)*1)</f>
        <v>80</v>
      </c>
      <c r="P9" s="85">
        <f t="shared" ref="P9:P24" si="0">IF(N9=0,0,IF(O9=0,0,SUM(N9:O9)))</f>
        <v>140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168.18680681010568</v>
      </c>
      <c r="R9" s="86">
        <f>IF(OR(D9="",B9="",V9=""),0,IF(OR(C9="UM",C9="JM",C9="SM",C9="UK",C9="JK",C9="SK"),"",Q9*(IF(ABS(1900-YEAR((V9+1)-D9))&lt;29,0,(VLOOKUP((YEAR(V9)-YEAR(D9)),'Meltzer-Malone'!$A$3:$B$63,2))))))</f>
        <v>245.8891115563745</v>
      </c>
      <c r="S9" s="87">
        <v>1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1.2013343343578977</v>
      </c>
      <c r="V9" s="106">
        <f>R5</f>
        <v>42783</v>
      </c>
    </row>
    <row r="10" spans="1:22" s="13" customFormat="1" ht="19.95" customHeight="1" x14ac:dyDescent="0.25">
      <c r="A10" s="110">
        <v>94</v>
      </c>
      <c r="B10" s="112">
        <v>90.49</v>
      </c>
      <c r="C10" s="113" t="s">
        <v>98</v>
      </c>
      <c r="D10" s="114">
        <v>22528</v>
      </c>
      <c r="E10" s="115"/>
      <c r="F10" s="116" t="s">
        <v>100</v>
      </c>
      <c r="G10" s="116" t="s">
        <v>49</v>
      </c>
      <c r="H10" s="108">
        <v>90</v>
      </c>
      <c r="I10" s="109">
        <v>-95</v>
      </c>
      <c r="J10" s="109">
        <v>-95</v>
      </c>
      <c r="K10" s="108">
        <v>110</v>
      </c>
      <c r="L10" s="125">
        <v>-123</v>
      </c>
      <c r="M10" s="125" t="s">
        <v>136</v>
      </c>
      <c r="N10" s="85">
        <f t="shared" ref="N10:N24" si="1">IF(MAX(H10:J10)&lt;0,0,TRUNC(MAX(H10:J10)/1)*1)</f>
        <v>90</v>
      </c>
      <c r="O10" s="85">
        <f t="shared" ref="O10:O24" si="2">IF(MAX(K10:M10)&lt;0,0,TRUNC(MAX(K10:M10)/1)*1)</f>
        <v>110</v>
      </c>
      <c r="P10" s="85">
        <f t="shared" si="0"/>
        <v>200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232.01675465016001</v>
      </c>
      <c r="R10" s="86">
        <f>IF(OR(D10="",B10="",V10=""),0,IF(OR(C10="UM",C10="JM",C10="SM",C10="UK",C10="JK",C10="SK"),"",Q10*(IF(ABS(1900-YEAR((V10+1)-D10))&lt;29,0,(VLOOKUP((YEAR(V10)-YEAR(D10)),'Meltzer-Malone'!$A$3:$B$63,2))))))</f>
        <v>327.37564081137577</v>
      </c>
      <c r="S10" s="90">
        <v>1</v>
      </c>
      <c r="T10" s="90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1.1600837732508</v>
      </c>
      <c r="V10" s="106">
        <f>R5</f>
        <v>42783</v>
      </c>
    </row>
    <row r="11" spans="1:22" s="13" customFormat="1" ht="19.95" customHeight="1" x14ac:dyDescent="0.25">
      <c r="A11" s="111">
        <v>105</v>
      </c>
      <c r="B11" s="112">
        <v>95.72</v>
      </c>
      <c r="C11" s="113" t="s">
        <v>98</v>
      </c>
      <c r="D11" s="114">
        <v>22864</v>
      </c>
      <c r="E11" s="115"/>
      <c r="F11" s="116" t="s">
        <v>101</v>
      </c>
      <c r="G11" s="116" t="s">
        <v>56</v>
      </c>
      <c r="H11" s="121">
        <v>90</v>
      </c>
      <c r="I11" s="122">
        <v>-95</v>
      </c>
      <c r="J11" s="109">
        <v>-95</v>
      </c>
      <c r="K11" s="121">
        <v>-110</v>
      </c>
      <c r="L11" s="123">
        <v>110</v>
      </c>
      <c r="M11" s="125" t="s">
        <v>136</v>
      </c>
      <c r="N11" s="85">
        <f t="shared" si="1"/>
        <v>90</v>
      </c>
      <c r="O11" s="85">
        <f t="shared" si="2"/>
        <v>110</v>
      </c>
      <c r="P11" s="85">
        <f t="shared" si="0"/>
        <v>200</v>
      </c>
      <c r="Q11" s="86">
        <f t="shared" si="3"/>
        <v>226.43640285256498</v>
      </c>
      <c r="R11" s="86">
        <f>IF(OR(D11="",B11="",V11=""),0,IF(OR(C11="UM",C11="JM",C11="SM",C11="UK",C11="JK",C11="SK"),"",Q11*(IF(ABS(1900-YEAR((V11+1)-D11))&lt;29,0,(VLOOKUP((YEAR(V11)-YEAR(D11)),'Meltzer-Malone'!$A$3:$B$63,2))))))</f>
        <v>313.61441795080248</v>
      </c>
      <c r="S11" s="90">
        <v>1</v>
      </c>
      <c r="T11" s="90"/>
      <c r="U11" s="88">
        <f t="shared" si="4"/>
        <v>1.1321820142628249</v>
      </c>
      <c r="V11" s="106">
        <f>R5</f>
        <v>42783</v>
      </c>
    </row>
    <row r="12" spans="1:22" s="13" customFormat="1" ht="19.95" customHeight="1" x14ac:dyDescent="0.25">
      <c r="A12" s="111" t="s">
        <v>89</v>
      </c>
      <c r="B12" s="112">
        <v>109.3</v>
      </c>
      <c r="C12" s="113" t="s">
        <v>98</v>
      </c>
      <c r="D12" s="114">
        <v>22967</v>
      </c>
      <c r="E12" s="115"/>
      <c r="F12" s="116" t="s">
        <v>102</v>
      </c>
      <c r="G12" s="116" t="s">
        <v>53</v>
      </c>
      <c r="H12" s="108">
        <v>-55</v>
      </c>
      <c r="I12" s="109">
        <v>-55</v>
      </c>
      <c r="J12" s="109">
        <v>-55</v>
      </c>
      <c r="K12" s="126" t="s">
        <v>136</v>
      </c>
      <c r="L12" s="125" t="s">
        <v>136</v>
      </c>
      <c r="M12" s="125" t="s">
        <v>136</v>
      </c>
      <c r="N12" s="85">
        <f t="shared" si="1"/>
        <v>0</v>
      </c>
      <c r="O12" s="85">
        <f t="shared" si="2"/>
        <v>0</v>
      </c>
      <c r="P12" s="85">
        <f t="shared" si="0"/>
        <v>0</v>
      </c>
      <c r="Q12" s="86">
        <f t="shared" si="3"/>
        <v>0</v>
      </c>
      <c r="R12" s="86">
        <f>IF(OR(D12="",B12="",V12=""),0,IF(OR(C12="UM",C12="JM",C12="SM",C12="UK",C12="JK",C12="SK"),"",Q12*(IF(ABS(1900-YEAR((V12+1)-D12))&lt;29,0,(VLOOKUP((YEAR(V12)-YEAR(D12)),'Meltzer-Malone'!$A$3:$B$63,2))))))</f>
        <v>0</v>
      </c>
      <c r="S12" s="90" t="s">
        <v>22</v>
      </c>
      <c r="T12" s="90" t="s">
        <v>22</v>
      </c>
      <c r="U12" s="88">
        <f t="shared" si="4"/>
        <v>1.0782148931437892</v>
      </c>
      <c r="V12" s="106">
        <f>R5</f>
        <v>42783</v>
      </c>
    </row>
    <row r="13" spans="1:22" s="13" customFormat="1" ht="19.95" customHeight="1" x14ac:dyDescent="0.25">
      <c r="A13" s="111" t="s">
        <v>89</v>
      </c>
      <c r="B13" s="112">
        <v>141.19</v>
      </c>
      <c r="C13" s="113" t="s">
        <v>98</v>
      </c>
      <c r="D13" s="114">
        <v>22200</v>
      </c>
      <c r="E13" s="115"/>
      <c r="F13" s="116" t="s">
        <v>103</v>
      </c>
      <c r="G13" s="116" t="s">
        <v>56</v>
      </c>
      <c r="H13" s="121">
        <v>70</v>
      </c>
      <c r="I13" s="122">
        <v>75</v>
      </c>
      <c r="J13" s="124" t="s">
        <v>136</v>
      </c>
      <c r="K13" s="121">
        <v>85</v>
      </c>
      <c r="L13" s="123">
        <v>95</v>
      </c>
      <c r="M13" s="123">
        <v>100</v>
      </c>
      <c r="N13" s="85">
        <f t="shared" si="1"/>
        <v>75</v>
      </c>
      <c r="O13" s="85">
        <f t="shared" si="2"/>
        <v>100</v>
      </c>
      <c r="P13" s="85">
        <f t="shared" si="0"/>
        <v>175</v>
      </c>
      <c r="Q13" s="86">
        <f t="shared" si="3"/>
        <v>177.71389177634464</v>
      </c>
      <c r="R13" s="86">
        <f>IF(OR(D13="",B13="",V13=""),0,IF(OR(C13="UM",C13="JM",C13="SM",C13="UK",C13="JK",C13="SK"),"",Q13*(IF(ABS(1900-YEAR((V13+1)-D13))&lt;29,0,(VLOOKUP((YEAR(V13)-YEAR(D13)),'Meltzer-Malone'!$A$3:$B$63,2))))))</f>
        <v>255.37486248260726</v>
      </c>
      <c r="S13" s="90">
        <v>1</v>
      </c>
      <c r="T13" s="90" t="s">
        <v>22</v>
      </c>
      <c r="U13" s="88">
        <f t="shared" si="4"/>
        <v>1.0155079530076836</v>
      </c>
      <c r="V13" s="106">
        <f>R5</f>
        <v>42783</v>
      </c>
    </row>
    <row r="14" spans="1:22" s="13" customFormat="1" ht="19.95" customHeight="1" x14ac:dyDescent="0.25">
      <c r="A14" s="110">
        <v>85</v>
      </c>
      <c r="B14" s="112">
        <v>77.33</v>
      </c>
      <c r="C14" s="113" t="s">
        <v>104</v>
      </c>
      <c r="D14" s="114">
        <v>24706</v>
      </c>
      <c r="E14" s="115"/>
      <c r="F14" s="116" t="s">
        <v>105</v>
      </c>
      <c r="G14" s="116" t="s">
        <v>52</v>
      </c>
      <c r="H14" s="108">
        <v>87</v>
      </c>
      <c r="I14" s="109">
        <v>91</v>
      </c>
      <c r="J14" s="109">
        <v>-94</v>
      </c>
      <c r="K14" s="108">
        <v>105</v>
      </c>
      <c r="L14" s="123">
        <v>110</v>
      </c>
      <c r="M14" s="123">
        <v>113</v>
      </c>
      <c r="N14" s="85">
        <f t="shared" si="1"/>
        <v>91</v>
      </c>
      <c r="O14" s="85">
        <f t="shared" si="2"/>
        <v>113</v>
      </c>
      <c r="P14" s="85">
        <f t="shared" si="0"/>
        <v>204</v>
      </c>
      <c r="Q14" s="86">
        <f t="shared" si="3"/>
        <v>256.28069702729238</v>
      </c>
      <c r="R14" s="86">
        <f>IF(OR(D14="",B14="",V14=""),0,IF(OR(C14="UM",C14="JM",C14="SM",C14="UK",C14="JK",C14="SK"),"",Q14*(IF(ABS(1900-YEAR((V14+1)-D14))&lt;29,0,(VLOOKUP((YEAR(V14)-YEAR(D14)),'Meltzer-Malone'!$A$3:$B$63,2))))))</f>
        <v>327.78301149790695</v>
      </c>
      <c r="S14" s="90">
        <v>1</v>
      </c>
      <c r="T14" s="90" t="s">
        <v>22</v>
      </c>
      <c r="U14" s="88">
        <f t="shared" si="4"/>
        <v>1.2562779266043744</v>
      </c>
      <c r="V14" s="106">
        <f>R5</f>
        <v>42783</v>
      </c>
    </row>
    <row r="15" spans="1:22" s="13" customFormat="1" ht="19.95" customHeight="1" x14ac:dyDescent="0.25">
      <c r="A15" s="110">
        <v>94</v>
      </c>
      <c r="B15" s="112">
        <v>88.49</v>
      </c>
      <c r="C15" s="113" t="s">
        <v>104</v>
      </c>
      <c r="D15" s="114">
        <v>23560</v>
      </c>
      <c r="E15" s="115"/>
      <c r="F15" s="116" t="s">
        <v>106</v>
      </c>
      <c r="G15" s="116" t="s">
        <v>52</v>
      </c>
      <c r="H15" s="108">
        <v>72</v>
      </c>
      <c r="I15" s="109">
        <v>76</v>
      </c>
      <c r="J15" s="124" t="s">
        <v>136</v>
      </c>
      <c r="K15" s="108">
        <v>80</v>
      </c>
      <c r="L15" s="125" t="s">
        <v>136</v>
      </c>
      <c r="M15" s="125" t="s">
        <v>136</v>
      </c>
      <c r="N15" s="85">
        <f t="shared" si="1"/>
        <v>76</v>
      </c>
      <c r="O15" s="85">
        <f t="shared" si="2"/>
        <v>80</v>
      </c>
      <c r="P15" s="85">
        <f t="shared" si="0"/>
        <v>156</v>
      </c>
      <c r="Q15" s="86">
        <f t="shared" si="3"/>
        <v>182.84478908827015</v>
      </c>
      <c r="R15" s="86">
        <f>IF(OR(D15="",B15="",V15=""),0,IF(OR(C15="UM",C15="JM",C15="SM",C15="UK",C15="JK",C15="SK"),"",Q15*(IF(ABS(1900-YEAR((V15+1)-D15))&lt;29,0,(VLOOKUP((YEAR(V15)-YEAR(D15)),'Meltzer-Malone'!$A$3:$B$63,2))))))</f>
        <v>244.64632780010547</v>
      </c>
      <c r="S15" s="90">
        <v>3</v>
      </c>
      <c r="T15" s="90"/>
      <c r="U15" s="88">
        <f t="shared" si="4"/>
        <v>1.1720819813350651</v>
      </c>
      <c r="V15" s="106">
        <f>R5</f>
        <v>42783</v>
      </c>
    </row>
    <row r="16" spans="1:22" s="13" customFormat="1" ht="19.95" customHeight="1" x14ac:dyDescent="0.25">
      <c r="A16" s="110">
        <v>94</v>
      </c>
      <c r="B16" s="112">
        <v>89.63</v>
      </c>
      <c r="C16" s="113" t="s">
        <v>104</v>
      </c>
      <c r="D16" s="114">
        <v>23829</v>
      </c>
      <c r="E16" s="115"/>
      <c r="F16" s="116" t="s">
        <v>107</v>
      </c>
      <c r="G16" s="116" t="s">
        <v>58</v>
      </c>
      <c r="H16" s="108">
        <v>73</v>
      </c>
      <c r="I16" s="109">
        <v>78</v>
      </c>
      <c r="J16" s="109">
        <v>80</v>
      </c>
      <c r="K16" s="108">
        <v>-93</v>
      </c>
      <c r="L16" s="123">
        <v>93</v>
      </c>
      <c r="M16" s="123">
        <v>97</v>
      </c>
      <c r="N16" s="85">
        <f t="shared" si="1"/>
        <v>80</v>
      </c>
      <c r="O16" s="85">
        <f t="shared" si="2"/>
        <v>97</v>
      </c>
      <c r="P16" s="85">
        <f t="shared" si="0"/>
        <v>177</v>
      </c>
      <c r="Q16" s="86">
        <f t="shared" si="3"/>
        <v>206.23083117142676</v>
      </c>
      <c r="R16" s="86">
        <f>IF(OR(D16="",B16="",V16=""),0,IF(OR(C16="UM",C16="JM",C16="SM",C16="UK",C16="JK",C16="SK"),"",Q16*(IF(ABS(1900-YEAR((V16+1)-D16))&lt;29,0,(VLOOKUP((YEAR(V16)-YEAR(D16)),'Meltzer-Malone'!$A$3:$B$63,2))))))</f>
        <v>271.39977382159765</v>
      </c>
      <c r="S16" s="90">
        <v>1</v>
      </c>
      <c r="T16" s="90"/>
      <c r="U16" s="88">
        <f t="shared" si="4"/>
        <v>1.1651459388216201</v>
      </c>
      <c r="V16" s="106">
        <f>R5</f>
        <v>42783</v>
      </c>
    </row>
    <row r="17" spans="1:22" s="13" customFormat="1" ht="19.95" customHeight="1" x14ac:dyDescent="0.25">
      <c r="A17" s="110">
        <v>94</v>
      </c>
      <c r="B17" s="112">
        <v>88.08</v>
      </c>
      <c r="C17" s="113" t="s">
        <v>104</v>
      </c>
      <c r="D17" s="114">
        <v>23840</v>
      </c>
      <c r="E17" s="115"/>
      <c r="F17" s="116" t="s">
        <v>108</v>
      </c>
      <c r="G17" s="116" t="s">
        <v>52</v>
      </c>
      <c r="H17" s="108">
        <v>68</v>
      </c>
      <c r="I17" s="109">
        <v>71</v>
      </c>
      <c r="J17" s="109">
        <v>74</v>
      </c>
      <c r="K17" s="108">
        <v>85</v>
      </c>
      <c r="L17" s="123">
        <v>90</v>
      </c>
      <c r="M17" s="123">
        <v>-104</v>
      </c>
      <c r="N17" s="85">
        <f t="shared" si="1"/>
        <v>74</v>
      </c>
      <c r="O17" s="85">
        <f t="shared" si="2"/>
        <v>90</v>
      </c>
      <c r="P17" s="85">
        <f t="shared" si="0"/>
        <v>164</v>
      </c>
      <c r="Q17" s="86">
        <f t="shared" si="3"/>
        <v>192.64119201956893</v>
      </c>
      <c r="R17" s="86">
        <f>IF(OR(D17="",B17="",V17=""),0,IF(OR(C17="UM",C17="JM",C17="SM",C17="UK",C17="JK",C17="SK"),"",Q17*(IF(ABS(1900-YEAR((V17+1)-D17))&lt;29,0,(VLOOKUP((YEAR(V17)-YEAR(D17)),'Meltzer-Malone'!$A$3:$B$63,2))))))</f>
        <v>253.51580869775273</v>
      </c>
      <c r="S17" s="90">
        <v>2</v>
      </c>
      <c r="T17" s="90"/>
      <c r="U17" s="88">
        <f t="shared" si="4"/>
        <v>1.1746414147534692</v>
      </c>
      <c r="V17" s="106">
        <f>R5</f>
        <v>42783</v>
      </c>
    </row>
    <row r="18" spans="1:22" s="13" customFormat="1" ht="19.95" customHeight="1" x14ac:dyDescent="0.25">
      <c r="A18" s="110">
        <v>105</v>
      </c>
      <c r="B18" s="112">
        <v>101.97</v>
      </c>
      <c r="C18" s="113" t="s">
        <v>104</v>
      </c>
      <c r="D18" s="114">
        <v>24484</v>
      </c>
      <c r="E18" s="115"/>
      <c r="F18" s="116" t="s">
        <v>109</v>
      </c>
      <c r="G18" s="116" t="s">
        <v>52</v>
      </c>
      <c r="H18" s="108">
        <v>94</v>
      </c>
      <c r="I18" s="109">
        <v>-97</v>
      </c>
      <c r="J18" s="109">
        <v>97</v>
      </c>
      <c r="K18" s="108">
        <v>115</v>
      </c>
      <c r="L18" s="123">
        <v>120</v>
      </c>
      <c r="M18" s="123">
        <v>125</v>
      </c>
      <c r="N18" s="85">
        <f t="shared" si="1"/>
        <v>97</v>
      </c>
      <c r="O18" s="85">
        <f t="shared" si="2"/>
        <v>125</v>
      </c>
      <c r="P18" s="85">
        <f t="shared" si="0"/>
        <v>222</v>
      </c>
      <c r="Q18" s="86">
        <f t="shared" si="3"/>
        <v>245.18779537870176</v>
      </c>
      <c r="R18" s="86">
        <f>IF(OR(D18="",B18="",V18=""),0,IF(OR(C18="UM",C18="JM",C18="SM",C18="UK",C18="JK",C18="SK"),"",Q18*(IF(ABS(1900-YEAR((V18+1)-D18))&lt;29,0,(VLOOKUP((YEAR(V18)-YEAR(D18)),'Meltzer-Malone'!$A$3:$B$63,2))))))</f>
        <v>313.59519028935955</v>
      </c>
      <c r="S18" s="90">
        <v>2</v>
      </c>
      <c r="T18" s="90" t="s">
        <v>22</v>
      </c>
      <c r="U18" s="88">
        <f t="shared" si="4"/>
        <v>1.1044495287328908</v>
      </c>
      <c r="V18" s="106">
        <f>R5</f>
        <v>42783</v>
      </c>
    </row>
    <row r="19" spans="1:22" s="13" customFormat="1" ht="19.95" customHeight="1" x14ac:dyDescent="0.25">
      <c r="A19" s="110">
        <v>105</v>
      </c>
      <c r="B19" s="112">
        <v>97.72</v>
      </c>
      <c r="C19" s="113" t="s">
        <v>104</v>
      </c>
      <c r="D19" s="114">
        <v>24011</v>
      </c>
      <c r="E19" s="115"/>
      <c r="F19" s="116" t="s">
        <v>110</v>
      </c>
      <c r="G19" s="116" t="s">
        <v>55</v>
      </c>
      <c r="H19" s="108">
        <v>96</v>
      </c>
      <c r="I19" s="124">
        <v>-100</v>
      </c>
      <c r="J19" s="109">
        <v>-100</v>
      </c>
      <c r="K19" s="108">
        <v>127</v>
      </c>
      <c r="L19" s="123">
        <v>130</v>
      </c>
      <c r="M19" s="84">
        <v>133</v>
      </c>
      <c r="N19" s="85">
        <f t="shared" si="1"/>
        <v>96</v>
      </c>
      <c r="O19" s="85">
        <f t="shared" si="2"/>
        <v>133</v>
      </c>
      <c r="P19" s="85">
        <f t="shared" si="0"/>
        <v>229</v>
      </c>
      <c r="Q19" s="86">
        <f t="shared" si="3"/>
        <v>257.0979654826279</v>
      </c>
      <c r="R19" s="86">
        <f>IF(OR(D19="",B19="",V19=""),0,IF(OR(C19="UM",C19="JM",C19="SM",C19="UK",C19="JK",C19="SK"),"",Q19*(IF(ABS(1900-YEAR((V19+1)-D19))&lt;29,0,(VLOOKUP((YEAR(V19)-YEAR(D19)),'Meltzer-Malone'!$A$3:$B$63,2))))))</f>
        <v>338.34092257513834</v>
      </c>
      <c r="S19" s="90">
        <v>1</v>
      </c>
      <c r="T19" s="90"/>
      <c r="U19" s="88">
        <f t="shared" si="4"/>
        <v>1.1226985392254494</v>
      </c>
      <c r="V19" s="106">
        <f>R5</f>
        <v>42783</v>
      </c>
    </row>
    <row r="20" spans="1:22" s="13" customFormat="1" ht="19.95" customHeight="1" x14ac:dyDescent="0.25">
      <c r="A20" s="110"/>
      <c r="B20" s="112"/>
      <c r="C20" s="113"/>
      <c r="D20" s="114"/>
      <c r="E20" s="115"/>
      <c r="F20" s="116"/>
      <c r="G20" s="116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6">
        <f>R5</f>
        <v>42783</v>
      </c>
    </row>
    <row r="21" spans="1:22" s="13" customFormat="1" ht="19.95" customHeight="1" x14ac:dyDescent="0.25">
      <c r="A21" s="110"/>
      <c r="B21" s="112"/>
      <c r="C21" s="113"/>
      <c r="D21" s="114"/>
      <c r="E21" s="115"/>
      <c r="F21" s="116"/>
      <c r="G21" s="116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6">
        <f>R5</f>
        <v>42783</v>
      </c>
    </row>
    <row r="22" spans="1:22" s="13" customFormat="1" ht="19.95" customHeight="1" x14ac:dyDescent="0.25">
      <c r="A22" s="110"/>
      <c r="B22" s="112"/>
      <c r="C22" s="113"/>
      <c r="D22" s="114"/>
      <c r="E22" s="115"/>
      <c r="F22" s="116"/>
      <c r="G22" s="116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6">
        <f>R5</f>
        <v>42783</v>
      </c>
    </row>
    <row r="23" spans="1:22" s="13" customFormat="1" ht="19.95" customHeight="1" x14ac:dyDescent="0.25">
      <c r="A23" s="110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6">
        <f>R5</f>
        <v>42783</v>
      </c>
    </row>
    <row r="24" spans="1:22" s="13" customFormat="1" ht="19.95" customHeight="1" x14ac:dyDescent="0.25">
      <c r="A24" s="110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6">
        <f>R5</f>
        <v>42783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31" t="s">
        <v>71</v>
      </c>
      <c r="D27" s="131"/>
      <c r="E27" s="131"/>
      <c r="F27" s="131"/>
      <c r="G27" s="53" t="s">
        <v>36</v>
      </c>
      <c r="H27" s="54">
        <v>1</v>
      </c>
      <c r="I27" s="130" t="s">
        <v>137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</row>
    <row r="28" spans="1:22" s="8" customFormat="1" ht="13.8" x14ac:dyDescent="0.25">
      <c r="B28"/>
      <c r="C28" s="41"/>
      <c r="D28" s="40"/>
      <c r="E28" s="40"/>
      <c r="F28" s="41"/>
      <c r="G28" s="55" t="s">
        <v>22</v>
      </c>
      <c r="H28" s="54">
        <v>2</v>
      </c>
      <c r="I28" s="130" t="s">
        <v>76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</row>
    <row r="29" spans="1:22" s="8" customFormat="1" ht="13.8" x14ac:dyDescent="0.25">
      <c r="A29" s="56" t="s">
        <v>37</v>
      </c>
      <c r="B29"/>
      <c r="C29" s="131"/>
      <c r="D29" s="131"/>
      <c r="E29" s="131"/>
      <c r="F29" s="131"/>
      <c r="G29" s="57"/>
      <c r="H29" s="54">
        <v>3</v>
      </c>
      <c r="I29" s="130" t="s">
        <v>77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</row>
    <row r="30" spans="1:22" ht="13.8" x14ac:dyDescent="0.25">
      <c r="A30" s="7"/>
      <c r="B30"/>
      <c r="C30" s="131"/>
      <c r="D30" s="131"/>
      <c r="E30" s="131"/>
      <c r="F30" s="131"/>
      <c r="G30" s="43"/>
      <c r="H30" s="4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</row>
    <row r="31" spans="1:22" ht="13.8" x14ac:dyDescent="0.25">
      <c r="A31" s="8"/>
      <c r="B31"/>
      <c r="C31" s="131"/>
      <c r="D31" s="131"/>
      <c r="E31" s="131"/>
      <c r="F31" s="131"/>
      <c r="G31" s="59" t="s">
        <v>38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</row>
    <row r="32" spans="1:22" ht="13.8" x14ac:dyDescent="0.25">
      <c r="C32" s="47"/>
      <c r="D32" s="42"/>
      <c r="E32" s="42"/>
      <c r="F32" s="43"/>
      <c r="G32" s="59" t="s">
        <v>39</v>
      </c>
      <c r="H32" s="130" t="s">
        <v>78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</row>
    <row r="33" spans="1:20" ht="13.8" x14ac:dyDescent="0.25">
      <c r="A33" s="8" t="s">
        <v>20</v>
      </c>
      <c r="B33"/>
      <c r="C33" s="131" t="s">
        <v>72</v>
      </c>
      <c r="D33" s="131"/>
      <c r="E33" s="131"/>
      <c r="F33" s="131"/>
      <c r="G33" s="59" t="s">
        <v>40</v>
      </c>
      <c r="H33" s="130" t="s">
        <v>75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</row>
    <row r="34" spans="1:20" ht="13.8" x14ac:dyDescent="0.25">
      <c r="C34" s="131"/>
      <c r="D34" s="131"/>
      <c r="E34" s="131"/>
      <c r="F34" s="131"/>
      <c r="G34" s="59"/>
      <c r="H34" s="40"/>
      <c r="I34" s="60"/>
      <c r="J34" s="2"/>
      <c r="K34" s="2"/>
      <c r="L34" s="2"/>
      <c r="M34" s="2"/>
      <c r="N34" s="2"/>
      <c r="O34" s="2"/>
      <c r="P34" s="2"/>
      <c r="Q34" s="58"/>
      <c r="R34" s="58"/>
      <c r="S34" s="58"/>
      <c r="T34" s="58"/>
    </row>
    <row r="35" spans="1:20" ht="13.8" x14ac:dyDescent="0.25">
      <c r="A35" s="54" t="s">
        <v>41</v>
      </c>
      <c r="B35" s="61"/>
      <c r="C35" s="130" t="s">
        <v>133</v>
      </c>
      <c r="D35" s="131"/>
      <c r="E35" s="131"/>
      <c r="F35" s="131"/>
      <c r="G35" s="59" t="s">
        <v>24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</row>
    <row r="36" spans="1:20" ht="13.8" x14ac:dyDescent="0.25">
      <c r="C36" s="131"/>
      <c r="D36" s="131"/>
      <c r="E36" s="131"/>
      <c r="F36" s="131"/>
      <c r="G36" s="59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</row>
    <row r="37" spans="1:20" ht="13.8" x14ac:dyDescent="0.25">
      <c r="A37" s="61" t="s">
        <v>23</v>
      </c>
      <c r="B37" s="61"/>
      <c r="C37" s="44" t="s">
        <v>47</v>
      </c>
      <c r="D37" s="45"/>
      <c r="E37" s="45"/>
      <c r="F37" s="46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</row>
    <row r="38" spans="1:20" ht="13.8" x14ac:dyDescent="0.25">
      <c r="A38" s="62"/>
      <c r="B38" s="62"/>
      <c r="C38" s="63"/>
      <c r="D38" s="42"/>
      <c r="E38" s="42"/>
      <c r="F38" s="43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</row>
    <row r="39" spans="1:20" ht="13.8" x14ac:dyDescent="0.25"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horizontalDpi="360" verticalDpi="360" copies="8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V39"/>
  <sheetViews>
    <sheetView showGridLines="0" showRowColHeaders="0" showZeros="0" showOutlineSymbols="0" topLeftCell="A2" zoomScaleNormal="100" zoomScaleSheetLayoutView="75" zoomScalePageLayoutView="120" workbookViewId="0">
      <selection activeCell="R17" sqref="R17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1" customFormat="1" ht="43.5" customHeight="1" x14ac:dyDescent="1.05">
      <c r="A1" s="68"/>
      <c r="B1" s="68"/>
      <c r="C1" s="69"/>
      <c r="D1" s="68"/>
      <c r="E1" s="68"/>
      <c r="F1" s="132" t="s">
        <v>44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70"/>
      <c r="R1" s="70"/>
      <c r="S1" s="70"/>
      <c r="T1" s="70"/>
    </row>
    <row r="2" spans="1:22" s="71" customFormat="1" ht="24.75" customHeight="1" x14ac:dyDescent="0.65">
      <c r="A2" s="68"/>
      <c r="B2" s="68"/>
      <c r="C2" s="69"/>
      <c r="D2" s="68"/>
      <c r="E2" s="68"/>
      <c r="F2" s="133" t="s">
        <v>45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70"/>
      <c r="R2" s="70"/>
      <c r="S2" s="70"/>
      <c r="T2" s="70"/>
    </row>
    <row r="3" spans="1:22" s="71" customFormat="1" x14ac:dyDescent="0.25">
      <c r="A3" s="68"/>
      <c r="B3" s="68"/>
      <c r="C3" s="69"/>
      <c r="D3" s="68"/>
      <c r="E3" s="68"/>
      <c r="F3" s="72"/>
      <c r="G3" s="72"/>
      <c r="H3" s="68"/>
      <c r="I3" s="73"/>
      <c r="J3" s="68"/>
      <c r="K3" s="68"/>
      <c r="L3" s="68"/>
      <c r="M3" s="68"/>
      <c r="N3" s="68"/>
      <c r="O3" s="68"/>
      <c r="P3" s="68"/>
      <c r="Q3" s="70"/>
      <c r="R3" s="70"/>
      <c r="S3" s="70"/>
      <c r="T3" s="70"/>
    </row>
    <row r="4" spans="1:22" s="71" customFormat="1" ht="12" customHeight="1" x14ac:dyDescent="0.25">
      <c r="A4" s="68"/>
      <c r="B4" s="68"/>
      <c r="C4" s="69"/>
      <c r="D4" s="68"/>
      <c r="E4" s="68"/>
      <c r="F4" s="72"/>
      <c r="G4" s="72"/>
      <c r="H4" s="68"/>
      <c r="I4" s="73"/>
      <c r="J4" s="68"/>
      <c r="K4" s="68"/>
      <c r="L4" s="68"/>
      <c r="M4" s="68"/>
      <c r="N4" s="68"/>
      <c r="O4" s="68"/>
      <c r="P4" s="68"/>
      <c r="Q4" s="70"/>
      <c r="R4" s="70"/>
      <c r="S4" s="70"/>
      <c r="T4" s="70"/>
    </row>
    <row r="5" spans="1:22" s="56" customFormat="1" ht="13.8" x14ac:dyDescent="0.25">
      <c r="A5" s="74"/>
      <c r="B5" s="75" t="s">
        <v>31</v>
      </c>
      <c r="C5" s="135" t="s">
        <v>64</v>
      </c>
      <c r="D5" s="135"/>
      <c r="E5" s="135"/>
      <c r="F5" s="135"/>
      <c r="G5" s="50" t="s">
        <v>0</v>
      </c>
      <c r="H5" s="137" t="s">
        <v>65</v>
      </c>
      <c r="I5" s="137"/>
      <c r="J5" s="137"/>
      <c r="K5" s="137"/>
      <c r="L5" s="75" t="s">
        <v>1</v>
      </c>
      <c r="M5" s="139" t="s">
        <v>66</v>
      </c>
      <c r="N5" s="139"/>
      <c r="O5" s="139"/>
      <c r="P5" s="139"/>
      <c r="Q5" s="75" t="s">
        <v>2</v>
      </c>
      <c r="R5" s="76">
        <v>42783</v>
      </c>
      <c r="S5" s="77" t="s">
        <v>30</v>
      </c>
      <c r="T5" s="78">
        <v>3</v>
      </c>
    </row>
    <row r="6" spans="1:22" s="71" customFormat="1" x14ac:dyDescent="0.25">
      <c r="A6" s="68"/>
      <c r="B6" s="68"/>
      <c r="C6" s="69"/>
      <c r="D6" s="68"/>
      <c r="E6" s="68"/>
      <c r="F6" s="72"/>
      <c r="G6" s="72"/>
      <c r="H6" s="68"/>
      <c r="I6" s="73"/>
      <c r="J6" s="68"/>
      <c r="K6" s="68"/>
      <c r="L6" s="68"/>
      <c r="M6" s="68"/>
      <c r="N6" s="68"/>
      <c r="O6" s="68"/>
      <c r="P6" s="68"/>
      <c r="Q6" s="70"/>
      <c r="R6" s="70"/>
      <c r="S6" s="70"/>
      <c r="T6" s="70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46</v>
      </c>
      <c r="S8" s="29"/>
      <c r="T8" s="39"/>
      <c r="U8" s="39"/>
      <c r="V8" s="14"/>
    </row>
    <row r="9" spans="1:22" s="13" customFormat="1" ht="19.95" customHeight="1" x14ac:dyDescent="0.25">
      <c r="A9" s="111">
        <v>85</v>
      </c>
      <c r="B9" s="112">
        <v>82.76</v>
      </c>
      <c r="C9" s="113" t="s">
        <v>111</v>
      </c>
      <c r="D9" s="114">
        <v>26187</v>
      </c>
      <c r="E9" s="115"/>
      <c r="F9" s="116" t="s">
        <v>112</v>
      </c>
      <c r="G9" s="116" t="s">
        <v>48</v>
      </c>
      <c r="H9" s="121">
        <v>80</v>
      </c>
      <c r="I9" s="122">
        <v>86</v>
      </c>
      <c r="J9" s="109">
        <v>-93</v>
      </c>
      <c r="K9" s="121">
        <v>95</v>
      </c>
      <c r="L9" s="123">
        <v>-101</v>
      </c>
      <c r="M9" s="123">
        <v>-101</v>
      </c>
      <c r="N9" s="85">
        <f>IF(MAX(H9:J9)&lt;0,0,TRUNC(MAX(H9:J9)/1)*1)</f>
        <v>86</v>
      </c>
      <c r="O9" s="85">
        <f>IF(MAX(K9:M9)&lt;0,0,TRUNC(MAX(K9:M9)/1)*1)</f>
        <v>95</v>
      </c>
      <c r="P9" s="85">
        <f t="shared" ref="P9:P24" si="0">IF(N9=0,0,IF(O9=0,0,SUM(N9:O9)))</f>
        <v>181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219.23867515056816</v>
      </c>
      <c r="R9" s="86">
        <f>IF(OR(D9="",B9="",V9=""),0,IF(OR(C9="UM",C9="JM",C9="SM",C9="UK",C9="JK",C9="SK"),"",Q9*(IF(ABS(1900-YEAR((V9+1)-D9))&lt;29,0,(VLOOKUP((YEAR(V9)-YEAR(D9)),'Meltzer-Malone'!$A$3:$B$63,2))))))</f>
        <v>267.03270633339201</v>
      </c>
      <c r="S9" s="87">
        <v>1</v>
      </c>
      <c r="T9" s="87" t="s">
        <v>22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1.2112633986219234</v>
      </c>
      <c r="V9" s="106">
        <f>R5</f>
        <v>42783</v>
      </c>
    </row>
    <row r="10" spans="1:22" s="13" customFormat="1" ht="19.95" customHeight="1" x14ac:dyDescent="0.25">
      <c r="A10" s="110">
        <v>94</v>
      </c>
      <c r="B10" s="112">
        <v>93.5</v>
      </c>
      <c r="C10" s="113" t="s">
        <v>111</v>
      </c>
      <c r="D10" s="114">
        <v>25366</v>
      </c>
      <c r="E10" s="115"/>
      <c r="F10" s="116" t="s">
        <v>113</v>
      </c>
      <c r="G10" s="116" t="s">
        <v>57</v>
      </c>
      <c r="H10" s="108">
        <v>-85</v>
      </c>
      <c r="I10" s="109">
        <v>85</v>
      </c>
      <c r="J10" s="109">
        <v>92</v>
      </c>
      <c r="K10" s="108">
        <v>105</v>
      </c>
      <c r="L10" s="84">
        <v>-111</v>
      </c>
      <c r="M10" s="123">
        <v>111</v>
      </c>
      <c r="N10" s="85">
        <f t="shared" ref="N10:N24" si="1">IF(MAX(H10:J10)&lt;0,0,TRUNC(MAX(H10:J10)/1)*1)</f>
        <v>92</v>
      </c>
      <c r="O10" s="85">
        <f t="shared" ref="O10:O24" si="2">IF(MAX(K10:M10)&lt;0,0,TRUNC(MAX(K10:M10)/1)*1)</f>
        <v>111</v>
      </c>
      <c r="P10" s="85">
        <f t="shared" si="0"/>
        <v>203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232.12018212964082</v>
      </c>
      <c r="R10" s="86">
        <f>IF(OR(D10="",B10="",V10=""),0,IF(OR(C10="UM",C10="JM",C10="SM",C10="UK",C10="JK",C10="SK"),"",Q10*(IF(ABS(1900-YEAR((V10+1)-D10))&lt;29,0,(VLOOKUP((YEAR(V10)-YEAR(D10)),'Meltzer-Malone'!$A$3:$B$63,2))))))</f>
        <v>289.68598729779177</v>
      </c>
      <c r="S10" s="90">
        <v>1</v>
      </c>
      <c r="T10" s="90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1.1434491730524179</v>
      </c>
      <c r="V10" s="106">
        <f>R5</f>
        <v>42783</v>
      </c>
    </row>
    <row r="11" spans="1:22" s="13" customFormat="1" ht="19.95" customHeight="1" x14ac:dyDescent="0.25">
      <c r="A11" s="110">
        <v>94</v>
      </c>
      <c r="B11" s="112">
        <v>88.05</v>
      </c>
      <c r="C11" s="113" t="s">
        <v>114</v>
      </c>
      <c r="D11" s="114">
        <v>26854</v>
      </c>
      <c r="E11" s="115"/>
      <c r="F11" s="116" t="s">
        <v>115</v>
      </c>
      <c r="G11" s="116" t="s">
        <v>51</v>
      </c>
      <c r="H11" s="108">
        <v>95</v>
      </c>
      <c r="I11" s="109">
        <v>100</v>
      </c>
      <c r="J11" s="109">
        <v>-103</v>
      </c>
      <c r="K11" s="108">
        <v>115</v>
      </c>
      <c r="L11" s="123">
        <v>120</v>
      </c>
      <c r="M11" s="123">
        <v>-123</v>
      </c>
      <c r="N11" s="85">
        <f t="shared" si="1"/>
        <v>100</v>
      </c>
      <c r="O11" s="85">
        <f t="shared" si="2"/>
        <v>120</v>
      </c>
      <c r="P11" s="85">
        <f t="shared" si="0"/>
        <v>220</v>
      </c>
      <c r="Q11" s="86">
        <f t="shared" si="3"/>
        <v>258.46261451557064</v>
      </c>
      <c r="R11" s="86">
        <f>IF(OR(D11="",B11="",V11=""),0,IF(OR(C11="UM",C11="JM",C11="SM",C11="UK",C11="JK",C11="SK"),"",Q11*(IF(ABS(1900-YEAR((V11+1)-D11))&lt;29,0,(VLOOKUP((YEAR(V11)-YEAR(D11)),'Meltzer-Malone'!$A$3:$B$63,2))))))</f>
        <v>307.3120486590135</v>
      </c>
      <c r="S11" s="90">
        <v>1</v>
      </c>
      <c r="T11" s="90"/>
      <c r="U11" s="88">
        <f t="shared" si="4"/>
        <v>1.1748300659798665</v>
      </c>
      <c r="V11" s="106">
        <f>R5</f>
        <v>42783</v>
      </c>
    </row>
    <row r="12" spans="1:22" s="13" customFormat="1" ht="19.95" customHeight="1" x14ac:dyDescent="0.25">
      <c r="A12" s="111">
        <v>105</v>
      </c>
      <c r="B12" s="112">
        <v>95.09</v>
      </c>
      <c r="C12" s="113" t="s">
        <v>111</v>
      </c>
      <c r="D12" s="114">
        <v>26112</v>
      </c>
      <c r="E12" s="115"/>
      <c r="F12" s="116" t="s">
        <v>116</v>
      </c>
      <c r="G12" s="116" t="s">
        <v>48</v>
      </c>
      <c r="H12" s="121">
        <v>-85</v>
      </c>
      <c r="I12" s="122">
        <v>-85</v>
      </c>
      <c r="J12" s="109">
        <v>85</v>
      </c>
      <c r="K12" s="121">
        <v>105</v>
      </c>
      <c r="L12" s="123">
        <v>110</v>
      </c>
      <c r="M12" s="123">
        <v>112</v>
      </c>
      <c r="N12" s="85">
        <f t="shared" si="1"/>
        <v>85</v>
      </c>
      <c r="O12" s="85">
        <f t="shared" si="2"/>
        <v>112</v>
      </c>
      <c r="P12" s="85">
        <f t="shared" si="0"/>
        <v>197</v>
      </c>
      <c r="Q12" s="86">
        <f t="shared" si="3"/>
        <v>223.65366427856321</v>
      </c>
      <c r="R12" s="86">
        <f>IF(OR(D12="",B12="",V12=""),0,IF(OR(C12="UM",C12="JM",C12="SM",C12="UK",C12="JK",C12="SK"),"",Q12*(IF(ABS(1900-YEAR((V12+1)-D12))&lt;29,0,(VLOOKUP((YEAR(V12)-YEAR(D12)),'Meltzer-Malone'!$A$3:$B$63,2))))))</f>
        <v>272.41016309128997</v>
      </c>
      <c r="S12" s="90">
        <v>1</v>
      </c>
      <c r="T12" s="90" t="s">
        <v>22</v>
      </c>
      <c r="U12" s="88">
        <f t="shared" si="4"/>
        <v>1.1352977882160569</v>
      </c>
      <c r="V12" s="106">
        <f>R5</f>
        <v>42783</v>
      </c>
    </row>
    <row r="13" spans="1:22" s="13" customFormat="1" ht="19.95" customHeight="1" x14ac:dyDescent="0.25">
      <c r="A13" s="110">
        <v>105</v>
      </c>
      <c r="B13" s="112">
        <v>102.08</v>
      </c>
      <c r="C13" s="113" t="s">
        <v>114</v>
      </c>
      <c r="D13" s="114">
        <v>26828</v>
      </c>
      <c r="E13" s="115"/>
      <c r="F13" s="116" t="s">
        <v>117</v>
      </c>
      <c r="G13" s="116" t="s">
        <v>60</v>
      </c>
      <c r="H13" s="108">
        <v>95</v>
      </c>
      <c r="I13" s="109">
        <v>100</v>
      </c>
      <c r="J13" s="109">
        <v>-102</v>
      </c>
      <c r="K13" s="108">
        <v>110</v>
      </c>
      <c r="L13" s="123">
        <v>115</v>
      </c>
      <c r="M13" s="123">
        <v>-120</v>
      </c>
      <c r="N13" s="85">
        <f t="shared" si="1"/>
        <v>100</v>
      </c>
      <c r="O13" s="85">
        <f t="shared" si="2"/>
        <v>115</v>
      </c>
      <c r="P13" s="85">
        <f t="shared" si="0"/>
        <v>215</v>
      </c>
      <c r="Q13" s="86">
        <f t="shared" si="3"/>
        <v>237.3619693483617</v>
      </c>
      <c r="R13" s="86">
        <f>IF(OR(D13="",B13="",V13=""),0,IF(OR(C13="UM",C13="JM",C13="SM",C13="UK",C13="JK",C13="SK"),"",Q13*(IF(ABS(1900-YEAR((V13+1)-D13))&lt;29,0,(VLOOKUP((YEAR(V13)-YEAR(D13)),'Meltzer-Malone'!$A$3:$B$63,2))))))</f>
        <v>282.22338155520208</v>
      </c>
      <c r="S13" s="90">
        <v>2</v>
      </c>
      <c r="T13" s="90" t="s">
        <v>22</v>
      </c>
      <c r="U13" s="88">
        <f t="shared" si="4"/>
        <v>1.1040091597598218</v>
      </c>
      <c r="V13" s="106">
        <f>R5</f>
        <v>42783</v>
      </c>
    </row>
    <row r="14" spans="1:22" s="13" customFormat="1" ht="19.95" customHeight="1" x14ac:dyDescent="0.25">
      <c r="A14" s="110">
        <v>105</v>
      </c>
      <c r="B14" s="112">
        <v>104.23</v>
      </c>
      <c r="C14" s="113" t="s">
        <v>114</v>
      </c>
      <c r="D14" s="114">
        <v>26790</v>
      </c>
      <c r="E14" s="115"/>
      <c r="F14" s="116" t="s">
        <v>118</v>
      </c>
      <c r="G14" s="116" t="s">
        <v>52</v>
      </c>
      <c r="H14" s="108">
        <v>-115</v>
      </c>
      <c r="I14" s="109">
        <v>-115</v>
      </c>
      <c r="J14" s="109">
        <v>115</v>
      </c>
      <c r="K14" s="108">
        <v>135</v>
      </c>
      <c r="L14" s="123">
        <v>140</v>
      </c>
      <c r="M14" s="125" t="s">
        <v>136</v>
      </c>
      <c r="N14" s="85">
        <f t="shared" si="1"/>
        <v>115</v>
      </c>
      <c r="O14" s="85">
        <f t="shared" si="2"/>
        <v>140</v>
      </c>
      <c r="P14" s="85">
        <f t="shared" si="0"/>
        <v>255</v>
      </c>
      <c r="Q14" s="86">
        <f t="shared" si="3"/>
        <v>279.40427785329382</v>
      </c>
      <c r="R14" s="86">
        <f>IF(OR(D14="",B14="",V14=""),0,IF(OR(C14="UM",C14="JM",C14="SM",C14="UK",C14="JK",C14="SK"),"",Q14*(IF(ABS(1900-YEAR((V14+1)-D14))&lt;29,0,(VLOOKUP((YEAR(V14)-YEAR(D14)),'Meltzer-Malone'!$A$3:$B$63,2))))))</f>
        <v>332.21168636756636</v>
      </c>
      <c r="S14" s="90">
        <v>1</v>
      </c>
      <c r="T14" s="90" t="s">
        <v>22</v>
      </c>
      <c r="U14" s="88">
        <f t="shared" si="4"/>
        <v>1.0957030504050738</v>
      </c>
      <c r="V14" s="106">
        <f>R5</f>
        <v>42783</v>
      </c>
    </row>
    <row r="15" spans="1:22" s="13" customFormat="1" ht="19.95" customHeight="1" x14ac:dyDescent="0.25">
      <c r="A15" s="111" t="s">
        <v>89</v>
      </c>
      <c r="B15" s="112">
        <v>120.43</v>
      </c>
      <c r="C15" s="113" t="s">
        <v>114</v>
      </c>
      <c r="D15" s="114">
        <v>27609</v>
      </c>
      <c r="E15" s="115"/>
      <c r="F15" s="116" t="s">
        <v>119</v>
      </c>
      <c r="G15" s="116" t="s">
        <v>61</v>
      </c>
      <c r="H15" s="108">
        <v>45</v>
      </c>
      <c r="I15" s="109">
        <v>61</v>
      </c>
      <c r="J15" s="109">
        <v>-65</v>
      </c>
      <c r="K15" s="108">
        <v>55</v>
      </c>
      <c r="L15" s="123">
        <v>81</v>
      </c>
      <c r="M15" s="123">
        <v>-89</v>
      </c>
      <c r="N15" s="85">
        <f t="shared" si="1"/>
        <v>61</v>
      </c>
      <c r="O15" s="85">
        <f t="shared" si="2"/>
        <v>81</v>
      </c>
      <c r="P15" s="85">
        <f t="shared" si="0"/>
        <v>142</v>
      </c>
      <c r="Q15" s="86">
        <f t="shared" si="3"/>
        <v>148.87656390960424</v>
      </c>
      <c r="R15" s="86">
        <f>IF(OR(D15="",B15="",V15=""),0,IF(OR(C15="UM",C15="JM",C15="SM",C15="UK",C15="JK",C15="SK"),"",Q15*(IF(ABS(1900-YEAR((V15+1)-D15))&lt;29,0,(VLOOKUP((YEAR(V15)-YEAR(D15)),'Meltzer-Malone'!$A$3:$B$63,2))))))</f>
        <v>172.99456726296012</v>
      </c>
      <c r="S15" s="90">
        <v>2</v>
      </c>
      <c r="T15" s="90"/>
      <c r="U15" s="88">
        <f t="shared" si="4"/>
        <v>1.0484265064056637</v>
      </c>
      <c r="V15" s="106">
        <f>R5</f>
        <v>42783</v>
      </c>
    </row>
    <row r="16" spans="1:22" s="13" customFormat="1" ht="19.95" customHeight="1" x14ac:dyDescent="0.25">
      <c r="A16" s="111" t="s">
        <v>89</v>
      </c>
      <c r="B16" s="112">
        <v>105.43</v>
      </c>
      <c r="C16" s="113" t="s">
        <v>114</v>
      </c>
      <c r="D16" s="114">
        <v>27849</v>
      </c>
      <c r="E16" s="115"/>
      <c r="F16" s="116" t="s">
        <v>120</v>
      </c>
      <c r="G16" s="116" t="s">
        <v>56</v>
      </c>
      <c r="H16" s="108">
        <v>115</v>
      </c>
      <c r="I16" s="109">
        <v>-118</v>
      </c>
      <c r="J16" s="109">
        <v>118</v>
      </c>
      <c r="K16" s="108">
        <v>160</v>
      </c>
      <c r="L16" s="123">
        <v>165</v>
      </c>
      <c r="M16" s="125" t="s">
        <v>136</v>
      </c>
      <c r="N16" s="85">
        <f t="shared" si="1"/>
        <v>118</v>
      </c>
      <c r="O16" s="85">
        <f t="shared" si="2"/>
        <v>165</v>
      </c>
      <c r="P16" s="85">
        <f t="shared" si="0"/>
        <v>283</v>
      </c>
      <c r="Q16" s="86">
        <f t="shared" si="3"/>
        <v>308.83989261832801</v>
      </c>
      <c r="R16" s="86">
        <f>IF(OR(D16="",B16="",V16=""),0,IF(OR(C16="UM",C16="JM",C16="SM",C16="UK",C16="JK",C16="SK"),"",Q16*(IF(ABS(1900-YEAR((V16+1)-D16))&lt;29,0,(VLOOKUP((YEAR(V16)-YEAR(D16)),'Meltzer-Malone'!$A$3:$B$63,2))))))</f>
        <v>354.85703661845889</v>
      </c>
      <c r="S16" s="90">
        <v>1</v>
      </c>
      <c r="T16" s="90"/>
      <c r="U16" s="88">
        <f t="shared" si="4"/>
        <v>1.0913070410541625</v>
      </c>
      <c r="V16" s="106">
        <f>R5</f>
        <v>42783</v>
      </c>
    </row>
    <row r="17" spans="1:22" s="13" customFormat="1" ht="19.95" customHeight="1" x14ac:dyDescent="0.25">
      <c r="A17" s="110">
        <v>69</v>
      </c>
      <c r="B17" s="112">
        <v>66.45</v>
      </c>
      <c r="C17" s="113" t="s">
        <v>121</v>
      </c>
      <c r="D17" s="114">
        <v>29173</v>
      </c>
      <c r="E17" s="115"/>
      <c r="F17" s="116" t="s">
        <v>135</v>
      </c>
      <c r="G17" s="116" t="s">
        <v>62</v>
      </c>
      <c r="H17" s="108">
        <v>48</v>
      </c>
      <c r="I17" s="109">
        <v>52</v>
      </c>
      <c r="J17" s="109">
        <v>55</v>
      </c>
      <c r="K17" s="108">
        <v>60</v>
      </c>
      <c r="L17" s="123">
        <v>63</v>
      </c>
      <c r="M17" s="123">
        <v>67</v>
      </c>
      <c r="N17" s="85">
        <f t="shared" si="1"/>
        <v>55</v>
      </c>
      <c r="O17" s="85">
        <f t="shared" si="2"/>
        <v>67</v>
      </c>
      <c r="P17" s="85">
        <f t="shared" si="0"/>
        <v>122</v>
      </c>
      <c r="Q17" s="86">
        <f t="shared" si="3"/>
        <v>168.20574166535883</v>
      </c>
      <c r="R17" s="86">
        <f>IF(OR(D17="",B17="",V17=""),0,IF(OR(C17="UM",C17="JM",C17="SM",C17="UK",C17="JK",C17="SK"),"",Q17*(IF(ABS(1900-YEAR((V17+1)-D17))&lt;29,0,(VLOOKUP((YEAR(V17)-YEAR(D17)),'Meltzer-Malone'!$A$3:$B$63,2))))))</f>
        <v>186.54016750688294</v>
      </c>
      <c r="S17" s="90">
        <v>1</v>
      </c>
      <c r="T17" s="90"/>
      <c r="U17" s="88">
        <f t="shared" si="4"/>
        <v>1.3787355874209739</v>
      </c>
      <c r="V17" s="106">
        <f>R5</f>
        <v>42783</v>
      </c>
    </row>
    <row r="18" spans="1:22" s="13" customFormat="1" ht="19.95" customHeight="1" x14ac:dyDescent="0.25">
      <c r="A18" s="110">
        <v>85</v>
      </c>
      <c r="B18" s="112">
        <v>77.319999999999993</v>
      </c>
      <c r="C18" s="113" t="s">
        <v>121</v>
      </c>
      <c r="D18" s="114">
        <v>28656</v>
      </c>
      <c r="E18" s="115"/>
      <c r="F18" s="116" t="s">
        <v>122</v>
      </c>
      <c r="G18" s="116" t="s">
        <v>54</v>
      </c>
      <c r="H18" s="108">
        <v>100</v>
      </c>
      <c r="I18" s="109">
        <v>110</v>
      </c>
      <c r="J18" s="124" t="s">
        <v>136</v>
      </c>
      <c r="K18" s="108">
        <v>110</v>
      </c>
      <c r="L18" s="123">
        <v>120</v>
      </c>
      <c r="M18" s="125" t="s">
        <v>136</v>
      </c>
      <c r="N18" s="85">
        <f t="shared" si="1"/>
        <v>110</v>
      </c>
      <c r="O18" s="85">
        <f t="shared" si="2"/>
        <v>120</v>
      </c>
      <c r="P18" s="85">
        <f t="shared" si="0"/>
        <v>230</v>
      </c>
      <c r="Q18" s="86">
        <f t="shared" si="3"/>
        <v>288.96489259856457</v>
      </c>
      <c r="R18" s="86">
        <f>IF(OR(D18="",B18="",V18=""),0,IF(OR(C18="UM",C18="JM",C18="SM",C18="UK",C18="JK",C18="SK"),"",Q18*(IF(ABS(1900-YEAR((V18+1)-D18))&lt;29,0,(VLOOKUP((YEAR(V18)-YEAR(D18)),'Meltzer-Malone'!$A$3:$B$63,2))))))</f>
        <v>324.21860949558948</v>
      </c>
      <c r="S18" s="90">
        <v>1</v>
      </c>
      <c r="T18" s="90" t="s">
        <v>22</v>
      </c>
      <c r="U18" s="88">
        <f t="shared" si="4"/>
        <v>1.2563690982546285</v>
      </c>
      <c r="V18" s="106">
        <f>R5</f>
        <v>42783</v>
      </c>
    </row>
    <row r="19" spans="1:22" s="13" customFormat="1" ht="19.95" customHeight="1" x14ac:dyDescent="0.25">
      <c r="A19" s="110"/>
      <c r="B19" s="112"/>
      <c r="C19" s="113"/>
      <c r="D19" s="114"/>
      <c r="E19" s="115"/>
      <c r="F19" s="116"/>
      <c r="G19" s="116"/>
      <c r="H19" s="89"/>
      <c r="I19" s="84"/>
      <c r="J19" s="84"/>
      <c r="K19" s="89"/>
      <c r="L19" s="84"/>
      <c r="M19" s="84"/>
      <c r="N19" s="85">
        <f t="shared" si="1"/>
        <v>0</v>
      </c>
      <c r="O19" s="85">
        <f t="shared" si="2"/>
        <v>0</v>
      </c>
      <c r="P19" s="85">
        <f t="shared" si="0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6">
        <f>R5</f>
        <v>42783</v>
      </c>
    </row>
    <row r="20" spans="1:22" s="13" customFormat="1" ht="19.95" customHeight="1" x14ac:dyDescent="0.25">
      <c r="A20" s="110"/>
      <c r="B20" s="112"/>
      <c r="C20" s="113"/>
      <c r="D20" s="114"/>
      <c r="E20" s="115"/>
      <c r="F20" s="116"/>
      <c r="G20" s="116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6">
        <f>R5</f>
        <v>42783</v>
      </c>
    </row>
    <row r="21" spans="1:22" s="13" customFormat="1" ht="19.95" customHeight="1" x14ac:dyDescent="0.25">
      <c r="A21" s="105"/>
      <c r="B21" s="79"/>
      <c r="C21" s="80"/>
      <c r="D21" s="80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6">
        <f>R5</f>
        <v>42783</v>
      </c>
    </row>
    <row r="22" spans="1:22" s="13" customFormat="1" ht="19.95" customHeight="1" x14ac:dyDescent="0.25">
      <c r="A22" s="105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6">
        <f>R5</f>
        <v>42783</v>
      </c>
    </row>
    <row r="23" spans="1:22" s="13" customFormat="1" ht="19.95" customHeight="1" x14ac:dyDescent="0.25">
      <c r="A23" s="105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6">
        <f>R5</f>
        <v>42783</v>
      </c>
    </row>
    <row r="24" spans="1:22" s="13" customFormat="1" ht="19.95" customHeight="1" x14ac:dyDescent="0.25">
      <c r="A24" s="105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6">
        <f>R5</f>
        <v>42783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88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31" t="s">
        <v>71</v>
      </c>
      <c r="D27" s="131"/>
      <c r="E27" s="131"/>
      <c r="F27" s="131"/>
      <c r="G27" s="53" t="s">
        <v>36</v>
      </c>
      <c r="H27" s="54">
        <v>1</v>
      </c>
      <c r="I27" s="130" t="s">
        <v>68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</row>
    <row r="28" spans="1:22" s="8" customFormat="1" ht="13.8" x14ac:dyDescent="0.25">
      <c r="B28"/>
      <c r="C28" s="41"/>
      <c r="D28" s="40"/>
      <c r="E28" s="40"/>
      <c r="F28" s="41"/>
      <c r="G28" s="55" t="s">
        <v>22</v>
      </c>
      <c r="H28" s="54">
        <v>2</v>
      </c>
      <c r="I28" s="130" t="s">
        <v>69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</row>
    <row r="29" spans="1:22" s="8" customFormat="1" ht="13.8" x14ac:dyDescent="0.25">
      <c r="A29" s="56" t="s">
        <v>37</v>
      </c>
      <c r="B29"/>
      <c r="C29" s="131"/>
      <c r="D29" s="131"/>
      <c r="E29" s="131"/>
      <c r="F29" s="131"/>
      <c r="G29" s="57"/>
      <c r="H29" s="54">
        <v>3</v>
      </c>
      <c r="I29" s="130" t="s">
        <v>70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</row>
    <row r="30" spans="1:22" ht="13.8" x14ac:dyDescent="0.25">
      <c r="A30" s="7"/>
      <c r="B30"/>
      <c r="C30" s="131"/>
      <c r="D30" s="131"/>
      <c r="E30" s="131"/>
      <c r="F30" s="131"/>
      <c r="G30" s="43"/>
      <c r="H30" s="4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</row>
    <row r="31" spans="1:22" ht="13.8" x14ac:dyDescent="0.25">
      <c r="A31" s="8"/>
      <c r="B31"/>
      <c r="C31" s="131"/>
      <c r="D31" s="131"/>
      <c r="E31" s="131"/>
      <c r="F31" s="131"/>
      <c r="G31" s="59" t="s">
        <v>38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</row>
    <row r="32" spans="1:22" ht="13.8" x14ac:dyDescent="0.25">
      <c r="C32" s="47"/>
      <c r="D32" s="42"/>
      <c r="E32" s="42"/>
      <c r="F32" s="43"/>
      <c r="G32" s="59" t="s">
        <v>39</v>
      </c>
      <c r="H32" s="130" t="s">
        <v>79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</row>
    <row r="33" spans="1:20" ht="13.8" x14ac:dyDescent="0.25">
      <c r="A33" s="8" t="s">
        <v>20</v>
      </c>
      <c r="B33"/>
      <c r="C33" s="131" t="s">
        <v>72</v>
      </c>
      <c r="D33" s="131"/>
      <c r="E33" s="131"/>
      <c r="F33" s="131"/>
      <c r="G33" s="59" t="s">
        <v>40</v>
      </c>
      <c r="H33" s="130" t="s">
        <v>80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</row>
    <row r="34" spans="1:20" ht="13.8" x14ac:dyDescent="0.25">
      <c r="C34" s="131"/>
      <c r="D34" s="131"/>
      <c r="E34" s="131"/>
      <c r="F34" s="131"/>
      <c r="G34" s="59"/>
      <c r="H34" s="40"/>
      <c r="I34" s="60"/>
      <c r="J34" s="2"/>
      <c r="K34" s="2"/>
      <c r="L34" s="2"/>
      <c r="M34" s="2"/>
      <c r="N34" s="2"/>
      <c r="O34" s="2"/>
      <c r="P34" s="2"/>
      <c r="Q34" s="58"/>
      <c r="R34" s="58"/>
      <c r="S34" s="58"/>
      <c r="T34" s="58"/>
    </row>
    <row r="35" spans="1:20" ht="13.8" x14ac:dyDescent="0.25">
      <c r="A35" s="54" t="s">
        <v>41</v>
      </c>
      <c r="B35" s="61"/>
      <c r="C35" s="130" t="s">
        <v>134</v>
      </c>
      <c r="D35" s="131"/>
      <c r="E35" s="131"/>
      <c r="F35" s="131"/>
      <c r="G35" s="59" t="s">
        <v>24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</row>
    <row r="36" spans="1:20" ht="13.8" x14ac:dyDescent="0.25">
      <c r="C36" s="131"/>
      <c r="D36" s="131"/>
      <c r="E36" s="131"/>
      <c r="F36" s="131"/>
      <c r="G36" s="59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</row>
    <row r="37" spans="1:20" ht="13.8" x14ac:dyDescent="0.25">
      <c r="A37" s="61" t="s">
        <v>23</v>
      </c>
      <c r="B37" s="61"/>
      <c r="C37" s="44" t="s">
        <v>47</v>
      </c>
      <c r="D37" s="45"/>
      <c r="E37" s="45"/>
      <c r="F37" s="46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</row>
    <row r="38" spans="1:20" ht="13.8" x14ac:dyDescent="0.25">
      <c r="A38" s="62"/>
      <c r="B38" s="62"/>
      <c r="C38" s="63"/>
      <c r="D38" s="42"/>
      <c r="E38" s="42"/>
      <c r="F38" s="43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</row>
    <row r="39" spans="1:20" ht="13.8" x14ac:dyDescent="0.25"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3" priority="1" stopIfTrue="1" operator="between">
      <formula>1</formula>
      <formula>300</formula>
    </cfRule>
    <cfRule type="cellIs" dxfId="2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horizontalDpi="360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V39"/>
  <sheetViews>
    <sheetView showGridLines="0" showRowColHeaders="0" showZeros="0" showOutlineSymbols="0" zoomScaleNormal="100" zoomScaleSheetLayoutView="75" zoomScalePageLayoutView="120" workbookViewId="0">
      <selection activeCell="P18" sqref="P18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1" customFormat="1" ht="43.5" customHeight="1" x14ac:dyDescent="1.05">
      <c r="A1" s="68"/>
      <c r="B1" s="68"/>
      <c r="C1" s="69"/>
      <c r="D1" s="68"/>
      <c r="E1" s="68"/>
      <c r="F1" s="132" t="s">
        <v>44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70"/>
      <c r="R1" s="70"/>
      <c r="S1" s="70"/>
      <c r="T1" s="70"/>
    </row>
    <row r="2" spans="1:22" s="71" customFormat="1" ht="24.75" customHeight="1" x14ac:dyDescent="0.65">
      <c r="A2" s="68"/>
      <c r="B2" s="68"/>
      <c r="C2" s="69"/>
      <c r="D2" s="68"/>
      <c r="E2" s="68"/>
      <c r="F2" s="133" t="s">
        <v>45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70"/>
      <c r="R2" s="70"/>
      <c r="S2" s="70"/>
      <c r="T2" s="70"/>
    </row>
    <row r="3" spans="1:22" s="71" customFormat="1" x14ac:dyDescent="0.25">
      <c r="A3" s="68"/>
      <c r="B3" s="68"/>
      <c r="C3" s="69"/>
      <c r="D3" s="68"/>
      <c r="E3" s="68"/>
      <c r="F3" s="72"/>
      <c r="G3" s="72"/>
      <c r="H3" s="68"/>
      <c r="I3" s="73"/>
      <c r="J3" s="68"/>
      <c r="K3" s="68"/>
      <c r="L3" s="68"/>
      <c r="M3" s="68"/>
      <c r="N3" s="68"/>
      <c r="O3" s="68"/>
      <c r="P3" s="68"/>
      <c r="Q3" s="70"/>
      <c r="R3" s="70"/>
      <c r="S3" s="70"/>
      <c r="T3" s="70"/>
    </row>
    <row r="4" spans="1:22" s="71" customFormat="1" ht="12" customHeight="1" x14ac:dyDescent="0.25">
      <c r="A4" s="68"/>
      <c r="B4" s="68"/>
      <c r="C4" s="69"/>
      <c r="D4" s="68"/>
      <c r="E4" s="68"/>
      <c r="F4" s="72"/>
      <c r="G4" s="72"/>
      <c r="H4" s="68"/>
      <c r="I4" s="73"/>
      <c r="J4" s="68"/>
      <c r="K4" s="68"/>
      <c r="L4" s="68"/>
      <c r="M4" s="68"/>
      <c r="N4" s="68"/>
      <c r="O4" s="68"/>
      <c r="P4" s="68"/>
      <c r="Q4" s="70"/>
      <c r="R4" s="70"/>
      <c r="S4" s="70"/>
      <c r="T4" s="70"/>
    </row>
    <row r="5" spans="1:22" s="56" customFormat="1" ht="13.8" x14ac:dyDescent="0.25">
      <c r="A5" s="74"/>
      <c r="B5" s="75" t="s">
        <v>31</v>
      </c>
      <c r="C5" s="135" t="s">
        <v>64</v>
      </c>
      <c r="D5" s="135"/>
      <c r="E5" s="135"/>
      <c r="F5" s="135"/>
      <c r="G5" s="50" t="s">
        <v>0</v>
      </c>
      <c r="H5" s="137" t="s">
        <v>65</v>
      </c>
      <c r="I5" s="137"/>
      <c r="J5" s="137"/>
      <c r="K5" s="137"/>
      <c r="L5" s="75" t="s">
        <v>1</v>
      </c>
      <c r="M5" s="139" t="s">
        <v>66</v>
      </c>
      <c r="N5" s="139"/>
      <c r="O5" s="139"/>
      <c r="P5" s="139"/>
      <c r="Q5" s="75" t="s">
        <v>2</v>
      </c>
      <c r="R5" s="76">
        <v>42783</v>
      </c>
      <c r="S5" s="77" t="s">
        <v>30</v>
      </c>
      <c r="T5" s="78">
        <v>4</v>
      </c>
    </row>
    <row r="6" spans="1:22" s="71" customFormat="1" x14ac:dyDescent="0.25">
      <c r="A6" s="68"/>
      <c r="B6" s="68"/>
      <c r="C6" s="69"/>
      <c r="D6" s="68"/>
      <c r="E6" s="68"/>
      <c r="F6" s="72"/>
      <c r="G6" s="72"/>
      <c r="H6" s="68"/>
      <c r="I6" s="73"/>
      <c r="J6" s="68"/>
      <c r="K6" s="68"/>
      <c r="L6" s="68"/>
      <c r="M6" s="68"/>
      <c r="N6" s="68"/>
      <c r="O6" s="68"/>
      <c r="P6" s="68"/>
      <c r="Q6" s="70"/>
      <c r="R6" s="70"/>
      <c r="S6" s="70"/>
      <c r="T6" s="70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46</v>
      </c>
      <c r="S8" s="29"/>
      <c r="T8" s="39"/>
      <c r="U8" s="39"/>
      <c r="V8" s="14"/>
    </row>
    <row r="9" spans="1:22" s="13" customFormat="1" ht="19.95" customHeight="1" x14ac:dyDescent="0.25">
      <c r="A9" s="111">
        <v>58</v>
      </c>
      <c r="B9" s="112">
        <v>55.92</v>
      </c>
      <c r="C9" s="113" t="s">
        <v>123</v>
      </c>
      <c r="D9" s="114">
        <v>25448</v>
      </c>
      <c r="E9" s="115"/>
      <c r="F9" s="116" t="s">
        <v>124</v>
      </c>
      <c r="G9" s="116" t="s">
        <v>63</v>
      </c>
      <c r="H9" s="108">
        <v>35</v>
      </c>
      <c r="I9" s="109">
        <v>37</v>
      </c>
      <c r="J9" s="109">
        <v>-40</v>
      </c>
      <c r="K9" s="108">
        <v>40</v>
      </c>
      <c r="L9" s="123">
        <v>42</v>
      </c>
      <c r="M9" s="123">
        <v>46</v>
      </c>
      <c r="N9" s="85">
        <f>IF(MAX(H9:J9)&lt;0,0,TRUNC(MAX(H9:J9)/1)*1)</f>
        <v>37</v>
      </c>
      <c r="O9" s="85">
        <f>IF(MAX(K9:M9)&lt;0,0,TRUNC(MAX(K9:M9)/1)*1)</f>
        <v>46</v>
      </c>
      <c r="P9" s="85">
        <f t="shared" ref="P9:P24" si="0">IF(N9=0,0,IF(O9=0,0,SUM(N9:O9)))</f>
        <v>83</v>
      </c>
      <c r="Q9" s="86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120.07432551467124</v>
      </c>
      <c r="R9" s="86">
        <f>IF(OR(D9="",B9="",V9=""),0,IF(OR(C9="UM",C9="JM",C9="SM",C9="UK",C9="JK",C9="SK"),"",Q9*(IF(ABS(1900-YEAR((V9+1)-D9))&lt;29,0,(VLOOKUP((YEAR(V9)-YEAR(D9)),'Meltzer-Malone'!$A$3:$B$63,2))))))</f>
        <v>149.8527582423097</v>
      </c>
      <c r="S9" s="87">
        <v>1</v>
      </c>
      <c r="T9" s="127" t="s">
        <v>141</v>
      </c>
      <c r="U9" s="88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1.4466786206586897</v>
      </c>
      <c r="V9" s="106">
        <f>R5</f>
        <v>42783</v>
      </c>
    </row>
    <row r="10" spans="1:22" s="13" customFormat="1" ht="19.95" customHeight="1" x14ac:dyDescent="0.25">
      <c r="A10" s="110">
        <v>63</v>
      </c>
      <c r="B10" s="112">
        <v>62.04</v>
      </c>
      <c r="C10" s="113" t="s">
        <v>125</v>
      </c>
      <c r="D10" s="114">
        <v>26801</v>
      </c>
      <c r="E10" s="115"/>
      <c r="F10" s="116" t="s">
        <v>126</v>
      </c>
      <c r="G10" s="116" t="s">
        <v>59</v>
      </c>
      <c r="H10" s="108">
        <v>43</v>
      </c>
      <c r="I10" s="109">
        <v>47</v>
      </c>
      <c r="J10" s="109">
        <v>50</v>
      </c>
      <c r="K10" s="108">
        <v>57</v>
      </c>
      <c r="L10" s="123">
        <v>61</v>
      </c>
      <c r="M10" s="123">
        <v>-65</v>
      </c>
      <c r="N10" s="85">
        <f t="shared" ref="N10:N24" si="1">IF(MAX(H10:J10)&lt;0,0,TRUNC(MAX(H10:J10)/1)*1)</f>
        <v>50</v>
      </c>
      <c r="O10" s="85">
        <f t="shared" ref="O10:O24" si="2">IF(MAX(K10:M10)&lt;0,0,TRUNC(MAX(K10:M10)/1)*1)</f>
        <v>61</v>
      </c>
      <c r="P10" s="85">
        <f t="shared" si="0"/>
        <v>111</v>
      </c>
      <c r="Q10" s="86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149.03932189503087</v>
      </c>
      <c r="R10" s="86">
        <f>IF(OR(D10="",B10="",V10=""),0,IF(OR(C10="UM",C10="JM",C10="SM",C10="UK",C10="JK",C10="SK"),"",Q10*(IF(ABS(1900-YEAR((V10+1)-D10))&lt;29,0,(VLOOKUP((YEAR(V10)-YEAR(D10)),'Meltzer-Malone'!$A$3:$B$63,2))))))</f>
        <v>177.20775373319171</v>
      </c>
      <c r="S10" s="90">
        <v>1</v>
      </c>
      <c r="T10" s="90"/>
      <c r="U10" s="88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1.3426965936489268</v>
      </c>
      <c r="V10" s="106">
        <f>R5</f>
        <v>42783</v>
      </c>
    </row>
    <row r="11" spans="1:22" s="13" customFormat="1" ht="19.95" customHeight="1" x14ac:dyDescent="0.25">
      <c r="A11" s="110">
        <v>63</v>
      </c>
      <c r="B11" s="112">
        <v>60.46</v>
      </c>
      <c r="C11" s="113" t="s">
        <v>127</v>
      </c>
      <c r="D11" s="114">
        <v>30282</v>
      </c>
      <c r="E11" s="115"/>
      <c r="F11" s="116" t="s">
        <v>128</v>
      </c>
      <c r="G11" s="116" t="s">
        <v>50</v>
      </c>
      <c r="H11" s="108">
        <v>53</v>
      </c>
      <c r="I11" s="109">
        <v>56</v>
      </c>
      <c r="J11" s="109">
        <v>59</v>
      </c>
      <c r="K11" s="108">
        <v>70</v>
      </c>
      <c r="L11" s="123">
        <v>74</v>
      </c>
      <c r="M11" s="84">
        <v>77</v>
      </c>
      <c r="N11" s="85">
        <f t="shared" si="1"/>
        <v>59</v>
      </c>
      <c r="O11" s="85">
        <f t="shared" si="2"/>
        <v>77</v>
      </c>
      <c r="P11" s="85">
        <f t="shared" si="0"/>
        <v>136</v>
      </c>
      <c r="Q11" s="86">
        <f t="shared" si="3"/>
        <v>185.87563701376229</v>
      </c>
      <c r="R11" s="86">
        <f>IF(OR(D11="",B11="",V11=""),0,IF(OR(C11="UM",C11="JM",C11="SM",C11="UK",C11="JK",C11="SK"),"",Q11*(IF(ABS(1900-YEAR((V11+1)-D11))&lt;29,0,(VLOOKUP((YEAR(V11)-YEAR(D11)),'Meltzer-Malone'!$A$3:$B$63,2))))))</f>
        <v>199.25868287875318</v>
      </c>
      <c r="S11" s="90">
        <v>1</v>
      </c>
      <c r="T11" s="128" t="s">
        <v>138</v>
      </c>
      <c r="U11" s="88">
        <f t="shared" si="4"/>
        <v>1.3667326251011933</v>
      </c>
      <c r="V11" s="106">
        <f>R5</f>
        <v>42783</v>
      </c>
    </row>
    <row r="12" spans="1:22" s="13" customFormat="1" ht="19.95" customHeight="1" x14ac:dyDescent="0.25">
      <c r="A12" s="110">
        <v>63</v>
      </c>
      <c r="B12" s="112">
        <v>61.85</v>
      </c>
      <c r="C12" s="113" t="s">
        <v>127</v>
      </c>
      <c r="D12" s="114">
        <v>28584</v>
      </c>
      <c r="E12" s="115"/>
      <c r="F12" s="116" t="s">
        <v>129</v>
      </c>
      <c r="G12" s="116" t="s">
        <v>54</v>
      </c>
      <c r="H12" s="108">
        <v>49</v>
      </c>
      <c r="I12" s="109">
        <v>-53</v>
      </c>
      <c r="J12" s="109">
        <v>-53</v>
      </c>
      <c r="K12" s="108">
        <v>57</v>
      </c>
      <c r="L12" s="123">
        <v>60</v>
      </c>
      <c r="M12" s="123">
        <v>63</v>
      </c>
      <c r="N12" s="85">
        <f t="shared" si="1"/>
        <v>49</v>
      </c>
      <c r="O12" s="85">
        <f t="shared" si="2"/>
        <v>63</v>
      </c>
      <c r="P12" s="85">
        <f t="shared" si="0"/>
        <v>112</v>
      </c>
      <c r="Q12" s="86">
        <f t="shared" si="3"/>
        <v>150.69550430659402</v>
      </c>
      <c r="R12" s="86">
        <f>IF(OR(D12="",B12="",V12=""),0,IF(OR(C12="UM",C12="JM",C12="SM",C12="UK",C12="JK",C12="SK"),"",Q12*(IF(ABS(1900-YEAR((V12+1)-D12))&lt;29,0,(VLOOKUP((YEAR(V12)-YEAR(D12)),'Meltzer-Malone'!$A$3:$B$63,2))))))</f>
        <v>169.0803558319985</v>
      </c>
      <c r="S12" s="90">
        <v>2</v>
      </c>
      <c r="T12" s="90" t="s">
        <v>22</v>
      </c>
      <c r="U12" s="88">
        <f t="shared" si="4"/>
        <v>1.3454955741660179</v>
      </c>
      <c r="V12" s="106">
        <f>R5</f>
        <v>42783</v>
      </c>
    </row>
    <row r="13" spans="1:22" s="13" customFormat="1" ht="19.95" customHeight="1" x14ac:dyDescent="0.25">
      <c r="A13" s="111" t="s">
        <v>130</v>
      </c>
      <c r="B13" s="112">
        <v>90.58</v>
      </c>
      <c r="C13" s="113" t="s">
        <v>127</v>
      </c>
      <c r="D13" s="114">
        <v>29367</v>
      </c>
      <c r="E13" s="115"/>
      <c r="F13" s="116" t="s">
        <v>131</v>
      </c>
      <c r="G13" s="116" t="s">
        <v>56</v>
      </c>
      <c r="H13" s="108">
        <v>45</v>
      </c>
      <c r="I13" s="109">
        <v>47</v>
      </c>
      <c r="J13" s="109">
        <v>49</v>
      </c>
      <c r="K13" s="108">
        <v>63</v>
      </c>
      <c r="L13" s="123">
        <v>66</v>
      </c>
      <c r="M13" s="123">
        <v>-68</v>
      </c>
      <c r="N13" s="85">
        <f t="shared" si="1"/>
        <v>49</v>
      </c>
      <c r="O13" s="85">
        <f t="shared" si="2"/>
        <v>66</v>
      </c>
      <c r="P13" s="85">
        <f t="shared" si="0"/>
        <v>115</v>
      </c>
      <c r="Q13" s="86">
        <f t="shared" si="3"/>
        <v>126.33468170881429</v>
      </c>
      <c r="R13" s="86">
        <f>IF(OR(D13="",B13="",V13=""),0,IF(OR(C13="UM",C13="JM",C13="SM",C13="UK",C13="JK",C13="SK"),"",Q13*(IF(ABS(1900-YEAR((V13+1)-D13))&lt;29,0,(VLOOKUP((YEAR(V13)-YEAR(D13)),'Meltzer-Malone'!$A$3:$B$63,2))))))</f>
        <v>138.46281115286047</v>
      </c>
      <c r="S13" s="90">
        <v>1</v>
      </c>
      <c r="T13" s="128" t="s">
        <v>141</v>
      </c>
      <c r="U13" s="88">
        <f t="shared" si="4"/>
        <v>1.0985624496418633</v>
      </c>
      <c r="V13" s="106">
        <f>R5</f>
        <v>42783</v>
      </c>
    </row>
    <row r="14" spans="1:22" s="13" customFormat="1" ht="19.95" customHeight="1" x14ac:dyDescent="0.25">
      <c r="A14" s="111"/>
      <c r="B14" s="112"/>
      <c r="C14" s="113"/>
      <c r="D14" s="114"/>
      <c r="E14" s="115"/>
      <c r="F14" s="116"/>
      <c r="G14" s="116"/>
      <c r="H14" s="89"/>
      <c r="I14" s="84"/>
      <c r="J14" s="84"/>
      <c r="K14" s="89"/>
      <c r="L14" s="84"/>
      <c r="M14" s="84"/>
      <c r="N14" s="85">
        <f t="shared" si="1"/>
        <v>0</v>
      </c>
      <c r="O14" s="85">
        <f t="shared" si="2"/>
        <v>0</v>
      </c>
      <c r="P14" s="85">
        <f t="shared" si="0"/>
        <v>0</v>
      </c>
      <c r="Q14" s="86" t="str">
        <f t="shared" si="3"/>
        <v/>
      </c>
      <c r="R14" s="86">
        <f>IF(OR(D14="",B14="",V14=""),0,IF(OR(C14="UM",C14="JM",C14="SM",C14="UK",C14="JK",C14="SK"),"",Q14*(IF(ABS(1900-YEAR((V14+1)-D14))&lt;29,0,(VLOOKUP((YEAR(V14)-YEAR(D14)),'Meltzer-Malone'!$A$3:$B$63,2))))))</f>
        <v>0</v>
      </c>
      <c r="S14" s="90" t="s">
        <v>22</v>
      </c>
      <c r="T14" s="90" t="s">
        <v>22</v>
      </c>
      <c r="U14" s="88" t="str">
        <f t="shared" si="4"/>
        <v/>
      </c>
      <c r="V14" s="106">
        <f>R5</f>
        <v>42783</v>
      </c>
    </row>
    <row r="15" spans="1:22" s="13" customFormat="1" ht="19.95" customHeight="1" x14ac:dyDescent="0.25">
      <c r="A15" s="111"/>
      <c r="B15" s="112"/>
      <c r="C15" s="113"/>
      <c r="D15" s="114"/>
      <c r="E15" s="115"/>
      <c r="F15" s="116"/>
      <c r="G15" s="116"/>
      <c r="H15" s="89"/>
      <c r="I15" s="84"/>
      <c r="J15" s="84"/>
      <c r="K15" s="89"/>
      <c r="L15" s="84"/>
      <c r="M15" s="84"/>
      <c r="N15" s="85">
        <f t="shared" si="1"/>
        <v>0</v>
      </c>
      <c r="O15" s="85">
        <f t="shared" si="2"/>
        <v>0</v>
      </c>
      <c r="P15" s="85">
        <f t="shared" si="0"/>
        <v>0</v>
      </c>
      <c r="Q15" s="86" t="str">
        <f t="shared" si="3"/>
        <v/>
      </c>
      <c r="R15" s="86">
        <f>IF(OR(D15="",B15="",V15=""),0,IF(OR(C15="UM",C15="JM",C15="SM",C15="UK",C15="JK",C15="SK"),"",Q15*(IF(ABS(1900-YEAR((V15+1)-D15))&lt;29,0,(VLOOKUP((YEAR(V15)-YEAR(D15)),'Meltzer-Malone'!$A$3:$B$63,2))))))</f>
        <v>0</v>
      </c>
      <c r="S15" s="90"/>
      <c r="T15" s="90"/>
      <c r="U15" s="88" t="str">
        <f t="shared" si="4"/>
        <v/>
      </c>
      <c r="V15" s="106">
        <f>R5</f>
        <v>42783</v>
      </c>
    </row>
    <row r="16" spans="1:22" s="13" customFormat="1" ht="19.95" customHeight="1" x14ac:dyDescent="0.25">
      <c r="A16" s="105"/>
      <c r="B16" s="79"/>
      <c r="C16" s="80"/>
      <c r="D16" s="81"/>
      <c r="E16" s="82"/>
      <c r="F16" s="83"/>
      <c r="G16" s="83"/>
      <c r="H16" s="89"/>
      <c r="I16" s="84"/>
      <c r="J16" s="84"/>
      <c r="K16" s="89"/>
      <c r="L16" s="84"/>
      <c r="M16" s="84"/>
      <c r="N16" s="85">
        <f t="shared" si="1"/>
        <v>0</v>
      </c>
      <c r="O16" s="85">
        <f t="shared" si="2"/>
        <v>0</v>
      </c>
      <c r="P16" s="85">
        <f t="shared" si="0"/>
        <v>0</v>
      </c>
      <c r="Q16" s="86" t="str">
        <f t="shared" si="3"/>
        <v/>
      </c>
      <c r="R16" s="86">
        <f>IF(OR(D16="",B16="",V16=""),0,IF(OR(C16="UM",C16="JM",C16="SM",C16="UK",C16="JK",C16="SK"),"",Q16*(IF(ABS(1900-YEAR((V16+1)-D16))&lt;29,0,(VLOOKUP((YEAR(V16)-YEAR(D16)),'Meltzer-Malone'!$A$3:$B$63,2))))))</f>
        <v>0</v>
      </c>
      <c r="S16" s="90"/>
      <c r="T16" s="90"/>
      <c r="U16" s="88" t="str">
        <f t="shared" si="4"/>
        <v/>
      </c>
      <c r="V16" s="106">
        <f>R5</f>
        <v>42783</v>
      </c>
    </row>
    <row r="17" spans="1:22" s="13" customFormat="1" ht="19.95" customHeight="1" x14ac:dyDescent="0.25">
      <c r="A17" s="105"/>
      <c r="B17" s="79"/>
      <c r="C17" s="80"/>
      <c r="D17" s="81"/>
      <c r="E17" s="82"/>
      <c r="F17" s="83"/>
      <c r="G17" s="83"/>
      <c r="H17" s="89"/>
      <c r="I17" s="84"/>
      <c r="J17" s="84"/>
      <c r="K17" s="89"/>
      <c r="L17" s="84"/>
      <c r="M17" s="84"/>
      <c r="N17" s="85">
        <f t="shared" si="1"/>
        <v>0</v>
      </c>
      <c r="O17" s="85">
        <f t="shared" si="2"/>
        <v>0</v>
      </c>
      <c r="P17" s="85">
        <f t="shared" si="0"/>
        <v>0</v>
      </c>
      <c r="Q17" s="86" t="str">
        <f t="shared" si="3"/>
        <v/>
      </c>
      <c r="R17" s="86">
        <f>IF(OR(D17="",B17="",V17=""),0,IF(OR(C17="UM",C17="JM",C17="SM",C17="UK",C17="JK",C17="SK"),"",Q17*(IF(ABS(1900-YEAR((V17+1)-D17))&lt;29,0,(VLOOKUP((YEAR(V17)-YEAR(D17)),'Meltzer-Malone'!$A$3:$B$63,2))))))</f>
        <v>0</v>
      </c>
      <c r="S17" s="90"/>
      <c r="T17" s="90"/>
      <c r="U17" s="88" t="str">
        <f t="shared" si="4"/>
        <v/>
      </c>
      <c r="V17" s="106">
        <f>R5</f>
        <v>42783</v>
      </c>
    </row>
    <row r="18" spans="1:22" s="13" customFormat="1" ht="19.95" customHeight="1" x14ac:dyDescent="0.25">
      <c r="A18" s="105"/>
      <c r="B18" s="79"/>
      <c r="C18" s="80"/>
      <c r="D18" s="81"/>
      <c r="E18" s="82"/>
      <c r="F18" s="83"/>
      <c r="G18" s="83"/>
      <c r="H18" s="89"/>
      <c r="I18" s="84"/>
      <c r="J18" s="84"/>
      <c r="K18" s="89"/>
      <c r="L18" s="84"/>
      <c r="M18" s="84"/>
      <c r="N18" s="85">
        <f t="shared" si="1"/>
        <v>0</v>
      </c>
      <c r="O18" s="85">
        <f t="shared" si="2"/>
        <v>0</v>
      </c>
      <c r="P18" s="85">
        <f t="shared" si="0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6">
        <f>R5</f>
        <v>42783</v>
      </c>
    </row>
    <row r="19" spans="1:22" s="13" customFormat="1" ht="19.95" customHeight="1" x14ac:dyDescent="0.25">
      <c r="A19" s="105"/>
      <c r="B19" s="79"/>
      <c r="C19" s="80"/>
      <c r="D19" s="81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1"/>
        <v>0</v>
      </c>
      <c r="O19" s="85">
        <f t="shared" si="2"/>
        <v>0</v>
      </c>
      <c r="P19" s="85">
        <f t="shared" si="0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6">
        <f>R5</f>
        <v>42783</v>
      </c>
    </row>
    <row r="20" spans="1:22" s="13" customFormat="1" ht="19.95" customHeight="1" x14ac:dyDescent="0.25">
      <c r="A20" s="105"/>
      <c r="B20" s="79"/>
      <c r="C20" s="80"/>
      <c r="D20" s="81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6">
        <f>R5</f>
        <v>42783</v>
      </c>
    </row>
    <row r="21" spans="1:22" s="13" customFormat="1" ht="19.95" customHeight="1" x14ac:dyDescent="0.25">
      <c r="A21" s="105"/>
      <c r="B21" s="79"/>
      <c r="C21" s="80"/>
      <c r="D21" s="81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6">
        <f>R5</f>
        <v>42783</v>
      </c>
    </row>
    <row r="22" spans="1:22" s="13" customFormat="1" ht="19.95" customHeight="1" x14ac:dyDescent="0.25">
      <c r="A22" s="105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6">
        <f>R5</f>
        <v>42783</v>
      </c>
    </row>
    <row r="23" spans="1:22" s="13" customFormat="1" ht="19.95" customHeight="1" x14ac:dyDescent="0.25">
      <c r="A23" s="105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6">
        <f>R5</f>
        <v>42783</v>
      </c>
    </row>
    <row r="24" spans="1:22" s="13" customFormat="1" ht="19.95" customHeight="1" x14ac:dyDescent="0.25">
      <c r="A24" s="105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6">
        <f>R5</f>
        <v>42783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131" t="s">
        <v>71</v>
      </c>
      <c r="D27" s="131"/>
      <c r="E27" s="131"/>
      <c r="F27" s="131"/>
      <c r="G27" s="53" t="s">
        <v>36</v>
      </c>
      <c r="H27" s="54">
        <v>1</v>
      </c>
      <c r="I27" s="130" t="s">
        <v>69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</row>
    <row r="28" spans="1:22" s="8" customFormat="1" ht="13.8" x14ac:dyDescent="0.25">
      <c r="B28"/>
      <c r="C28" s="41"/>
      <c r="D28" s="40"/>
      <c r="E28" s="40"/>
      <c r="F28" s="41"/>
      <c r="G28" s="55" t="s">
        <v>22</v>
      </c>
      <c r="H28" s="54">
        <v>2</v>
      </c>
      <c r="I28" s="130" t="s">
        <v>77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</row>
    <row r="29" spans="1:22" s="8" customFormat="1" ht="13.8" x14ac:dyDescent="0.25">
      <c r="A29" s="56" t="s">
        <v>37</v>
      </c>
      <c r="B29"/>
      <c r="C29" s="131"/>
      <c r="D29" s="131"/>
      <c r="E29" s="131"/>
      <c r="F29" s="131"/>
      <c r="G29" s="57"/>
      <c r="H29" s="54">
        <v>3</v>
      </c>
      <c r="I29" s="130" t="s">
        <v>132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</row>
    <row r="30" spans="1:22" ht="13.8" x14ac:dyDescent="0.25">
      <c r="A30" s="7"/>
      <c r="B30"/>
      <c r="C30" s="131"/>
      <c r="D30" s="131"/>
      <c r="E30" s="131"/>
      <c r="F30" s="131"/>
      <c r="G30" s="43"/>
      <c r="H30" s="4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</row>
    <row r="31" spans="1:22" ht="13.8" x14ac:dyDescent="0.25">
      <c r="A31" s="8"/>
      <c r="B31"/>
      <c r="C31" s="131"/>
      <c r="D31" s="131"/>
      <c r="E31" s="131"/>
      <c r="F31" s="131"/>
      <c r="G31" s="59" t="s">
        <v>38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</row>
    <row r="32" spans="1:22" ht="13.8" x14ac:dyDescent="0.25">
      <c r="C32" s="47"/>
      <c r="D32" s="42"/>
      <c r="E32" s="42"/>
      <c r="F32" s="43"/>
      <c r="G32" s="59" t="s">
        <v>39</v>
      </c>
      <c r="H32" s="130" t="s">
        <v>79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</row>
    <row r="33" spans="1:20" ht="13.8" x14ac:dyDescent="0.25">
      <c r="A33" s="8" t="s">
        <v>20</v>
      </c>
      <c r="B33"/>
      <c r="C33" s="131" t="s">
        <v>72</v>
      </c>
      <c r="D33" s="131"/>
      <c r="E33" s="131"/>
      <c r="F33" s="131"/>
      <c r="G33" s="59" t="s">
        <v>40</v>
      </c>
      <c r="H33" s="130" t="s">
        <v>80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</row>
    <row r="34" spans="1:20" ht="13.8" x14ac:dyDescent="0.25">
      <c r="C34" s="131"/>
      <c r="D34" s="131"/>
      <c r="E34" s="131"/>
      <c r="F34" s="131"/>
      <c r="G34" s="59"/>
      <c r="H34" s="40"/>
      <c r="I34" s="60"/>
      <c r="J34" s="2"/>
      <c r="K34" s="2"/>
      <c r="L34" s="2"/>
      <c r="M34" s="2"/>
      <c r="N34" s="2"/>
      <c r="O34" s="2"/>
      <c r="P34" s="2"/>
      <c r="Q34" s="58"/>
      <c r="R34" s="58"/>
      <c r="S34" s="58"/>
      <c r="T34" s="58"/>
    </row>
    <row r="35" spans="1:20" ht="13.8" x14ac:dyDescent="0.25">
      <c r="A35" s="54" t="s">
        <v>41</v>
      </c>
      <c r="B35" s="61"/>
      <c r="C35" s="131" t="s">
        <v>134</v>
      </c>
      <c r="D35" s="131"/>
      <c r="E35" s="131"/>
      <c r="F35" s="131"/>
      <c r="G35" s="59" t="s">
        <v>24</v>
      </c>
      <c r="H35" s="130" t="s">
        <v>140</v>
      </c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</row>
    <row r="36" spans="1:20" ht="13.8" x14ac:dyDescent="0.25">
      <c r="C36" s="131"/>
      <c r="D36" s="131"/>
      <c r="E36" s="131"/>
      <c r="F36" s="131"/>
      <c r="G36" s="59"/>
      <c r="H36" s="130" t="s">
        <v>142</v>
      </c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</row>
    <row r="37" spans="1:20" ht="13.8" x14ac:dyDescent="0.25">
      <c r="A37" s="61" t="s">
        <v>23</v>
      </c>
      <c r="B37" s="61"/>
      <c r="C37" s="44" t="s">
        <v>47</v>
      </c>
      <c r="D37" s="45"/>
      <c r="E37" s="45"/>
      <c r="F37" s="46"/>
      <c r="H37" s="130" t="s">
        <v>139</v>
      </c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</row>
    <row r="38" spans="1:20" ht="13.8" x14ac:dyDescent="0.25">
      <c r="A38" s="62"/>
      <c r="B38" s="62"/>
      <c r="C38" s="63"/>
      <c r="D38" s="42"/>
      <c r="E38" s="42"/>
      <c r="F38" s="43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</row>
    <row r="39" spans="1:20" ht="13.8" x14ac:dyDescent="0.25"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4" orientation="landscape" horizontalDpi="360" verticalDpi="360" copies="1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93"/>
  <sheetViews>
    <sheetView zoomScaleNormal="100" zoomScalePageLayoutView="110" workbookViewId="0">
      <pane ySplit="2" topLeftCell="A52" activePane="bottomLeft" state="frozen"/>
      <selection pane="bottomLeft" activeCell="C78" sqref="C78"/>
    </sheetView>
  </sheetViews>
  <sheetFormatPr baseColWidth="10" defaultColWidth="8.77734375" defaultRowHeight="12.6" x14ac:dyDescent="0.25"/>
  <cols>
    <col min="1" max="1" width="4.5546875" customWidth="1"/>
    <col min="2" max="2" width="5.44140625" customWidth="1"/>
    <col min="3" max="3" width="8.44140625" customWidth="1"/>
    <col min="4" max="4" width="5.44140625" customWidth="1"/>
    <col min="5" max="5" width="10.44140625" style="49" customWidth="1"/>
    <col min="6" max="6" width="29.5546875" style="12" customWidth="1"/>
    <col min="7" max="7" width="21.5546875" style="12" customWidth="1"/>
    <col min="8" max="10" width="6.77734375" customWidth="1"/>
    <col min="11" max="11" width="9.5546875" style="67" customWidth="1"/>
  </cols>
  <sheetData>
    <row r="1" spans="1:12" s="65" customFormat="1" ht="34.799999999999997" x14ac:dyDescent="0.55000000000000004">
      <c r="A1" s="143" t="s">
        <v>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2" s="66" customFormat="1" ht="26.25" customHeight="1" x14ac:dyDescent="0.4">
      <c r="A2" s="144" t="str">
        <f>IF('P1'!H5&gt;0,'P1'!H5,"")</f>
        <v>Tysvær VK</v>
      </c>
      <c r="B2" s="144"/>
      <c r="C2" s="144"/>
      <c r="D2" s="144"/>
      <c r="E2" s="144"/>
      <c r="F2" s="144" t="str">
        <f>IF('P1'!M5&gt;0,'P1'!M5,"")</f>
        <v>Haugesund</v>
      </c>
      <c r="G2" s="144"/>
      <c r="H2" s="145" t="str">
        <f>IF('P1'!O5&gt;0,'P1'!O5,"")</f>
        <v/>
      </c>
      <c r="I2" s="145"/>
      <c r="J2" s="146">
        <f>IF('P1'!R5&gt;0,'P1'!R5,"")</f>
        <v>42783</v>
      </c>
      <c r="K2" s="146"/>
    </row>
    <row r="3" spans="1:12" ht="27.6" x14ac:dyDescent="0.45">
      <c r="A3" s="142" t="s">
        <v>26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2" ht="15.6" x14ac:dyDescent="0.3">
      <c r="A4" s="97"/>
      <c r="B4" s="98"/>
      <c r="C4" s="99"/>
      <c r="D4" s="98"/>
      <c r="E4" s="100"/>
      <c r="F4" s="101"/>
      <c r="G4" s="101"/>
      <c r="H4" s="102"/>
      <c r="I4" s="102"/>
      <c r="J4" s="102"/>
      <c r="K4" s="103"/>
    </row>
    <row r="5" spans="1:12" ht="15.6" x14ac:dyDescent="0.3">
      <c r="A5" s="97">
        <v>1</v>
      </c>
      <c r="B5" s="98">
        <f>IF('P4'!A9="","",'P4'!A9)</f>
        <v>58</v>
      </c>
      <c r="C5" s="99">
        <f>IF('P4'!B9="","",'P4'!B9)</f>
        <v>55.92</v>
      </c>
      <c r="D5" s="98" t="str">
        <f>IF('P4'!C9="","",'P4'!C9)</f>
        <v>K3</v>
      </c>
      <c r="E5" s="100">
        <f>IF('P4'!D9="","",'P4'!D9)</f>
        <v>25448</v>
      </c>
      <c r="F5" s="101" t="str">
        <f>IF('P4'!F9="","",'P4'!F9)</f>
        <v>Eva Bjørkeng</v>
      </c>
      <c r="G5" s="101" t="str">
        <f>IF('P4'!G9="","",'P4'!G9)</f>
        <v>Tromsø AK</v>
      </c>
      <c r="H5" s="102">
        <f>IF('P4'!N9=0,"",'P4'!N9)</f>
        <v>37</v>
      </c>
      <c r="I5" s="102">
        <f>IF('P4'!O9=0,"",'P4'!O9)</f>
        <v>46</v>
      </c>
      <c r="J5" s="102">
        <f>IF('P4'!P9=0,"",'P4'!P9)</f>
        <v>83</v>
      </c>
      <c r="K5" s="103">
        <f>IF('P4'!Q9=0,"",'P4'!Q9)</f>
        <v>120.07432551467124</v>
      </c>
      <c r="L5">
        <v>12</v>
      </c>
    </row>
    <row r="6" spans="1:12" ht="15.6" x14ac:dyDescent="0.3">
      <c r="A6" s="97"/>
      <c r="B6" s="98"/>
      <c r="C6" s="99"/>
      <c r="D6" s="98"/>
      <c r="E6" s="100"/>
      <c r="F6" s="101"/>
      <c r="G6" s="101"/>
      <c r="H6" s="102"/>
      <c r="I6" s="102"/>
      <c r="J6" s="102"/>
      <c r="K6" s="103"/>
    </row>
    <row r="7" spans="1:12" ht="15.6" x14ac:dyDescent="0.3">
      <c r="A7" s="97">
        <v>1</v>
      </c>
      <c r="B7" s="98">
        <f>IF('P4'!A10="","",'P4'!A10)</f>
        <v>63</v>
      </c>
      <c r="C7" s="99">
        <f>IF('P4'!B10="","",'P4'!B10)</f>
        <v>62.04</v>
      </c>
      <c r="D7" s="98" t="str">
        <f>IF('P4'!C10="","",'P4'!C10)</f>
        <v>K2</v>
      </c>
      <c r="E7" s="100">
        <f>IF('P4'!D10="","",'P4'!D10)</f>
        <v>26801</v>
      </c>
      <c r="F7" s="101" t="str">
        <f>IF('P4'!F10="","",'P4'!F10)</f>
        <v>Anna Røed Nyland</v>
      </c>
      <c r="G7" s="101" t="str">
        <f>IF('P4'!G10="","",'P4'!G10)</f>
        <v>Haugesund VK</v>
      </c>
      <c r="H7" s="102">
        <f>IF('P4'!N10=0,"",'P4'!N10)</f>
        <v>50</v>
      </c>
      <c r="I7" s="102">
        <f>IF('P4'!O10=0,"",'P4'!O10)</f>
        <v>61</v>
      </c>
      <c r="J7" s="102">
        <f>IF('P4'!P10=0,"",'P4'!P10)</f>
        <v>111</v>
      </c>
      <c r="K7" s="103">
        <f>IF('P4'!Q10=0,"",'P4'!Q10)</f>
        <v>149.03932189503087</v>
      </c>
      <c r="L7">
        <v>12</v>
      </c>
    </row>
    <row r="8" spans="1:12" ht="15.6" x14ac:dyDescent="0.3">
      <c r="A8" s="97"/>
      <c r="B8" s="98"/>
      <c r="C8" s="99"/>
      <c r="D8" s="98"/>
      <c r="E8" s="100"/>
      <c r="F8" s="101"/>
      <c r="G8" s="101"/>
      <c r="H8" s="102"/>
      <c r="I8" s="102"/>
      <c r="J8" s="102"/>
      <c r="K8" s="103"/>
    </row>
    <row r="9" spans="1:12" ht="15.6" x14ac:dyDescent="0.3">
      <c r="A9" s="97">
        <v>1</v>
      </c>
      <c r="B9" s="98">
        <f>IF('P4'!A11="","",'P4'!A11)</f>
        <v>63</v>
      </c>
      <c r="C9" s="99">
        <f>IF('P4'!B11="","",'P4'!B11)</f>
        <v>60.46</v>
      </c>
      <c r="D9" s="98" t="str">
        <f>IF('P4'!C11="","",'P4'!C11)</f>
        <v>K1</v>
      </c>
      <c r="E9" s="100">
        <f>IF('P4'!D11="","",'P4'!D11)</f>
        <v>30282</v>
      </c>
      <c r="F9" s="101" t="str">
        <f>IF('P4'!F11="","",'P4'!F11)</f>
        <v>Oddry Folkestad</v>
      </c>
      <c r="G9" s="101" t="str">
        <f>IF('P4'!G11="","",'P4'!G11)</f>
        <v>Tønsberg-Kam.</v>
      </c>
      <c r="H9" s="102">
        <f>IF('P4'!N11=0,"",'P4'!N11)</f>
        <v>59</v>
      </c>
      <c r="I9" s="102">
        <f>IF('P4'!O11=0,"",'P4'!O11)</f>
        <v>77</v>
      </c>
      <c r="J9" s="102">
        <f>IF('P4'!P11=0,"",'P4'!P11)</f>
        <v>136</v>
      </c>
      <c r="K9" s="103">
        <f>IF('P4'!Q11=0,"",'P4'!Q11)</f>
        <v>185.87563701376229</v>
      </c>
      <c r="L9">
        <v>12</v>
      </c>
    </row>
    <row r="10" spans="1:12" ht="15.6" x14ac:dyDescent="0.3">
      <c r="A10" s="97">
        <v>2</v>
      </c>
      <c r="B10" s="98">
        <f>IF('P4'!A12="","",'P4'!A12)</f>
        <v>63</v>
      </c>
      <c r="C10" s="99">
        <f>IF('P4'!B12="","",'P4'!B12)</f>
        <v>61.85</v>
      </c>
      <c r="D10" s="98" t="str">
        <f>IF('P4'!C12="","",'P4'!C12)</f>
        <v>K1</v>
      </c>
      <c r="E10" s="100">
        <f>IF('P4'!D12="","",'P4'!D12)</f>
        <v>28584</v>
      </c>
      <c r="F10" s="101" t="str">
        <f>IF('P4'!F12="","",'P4'!F12)</f>
        <v>Larisa Izumrudova</v>
      </c>
      <c r="G10" s="101" t="str">
        <f>IF('P4'!G12="","",'P4'!G12)</f>
        <v>Vigrestad IK</v>
      </c>
      <c r="H10" s="102">
        <f>IF('P4'!N12=0,"",'P4'!N12)</f>
        <v>49</v>
      </c>
      <c r="I10" s="102">
        <f>IF('P4'!O12=0,"",'P4'!O12)</f>
        <v>63</v>
      </c>
      <c r="J10" s="102">
        <f>IF('P4'!P12=0,"",'P4'!P12)</f>
        <v>112</v>
      </c>
      <c r="K10" s="103">
        <f>IF('P4'!Q12=0,"",'P4'!Q12)</f>
        <v>150.69550430659402</v>
      </c>
      <c r="L10">
        <v>10</v>
      </c>
    </row>
    <row r="11" spans="1:12" ht="15.6" x14ac:dyDescent="0.3">
      <c r="A11" s="97"/>
      <c r="B11" s="98"/>
      <c r="C11" s="99"/>
      <c r="D11" s="98"/>
      <c r="E11" s="100"/>
      <c r="F11" s="101"/>
      <c r="G11" s="101"/>
      <c r="H11" s="102"/>
      <c r="I11" s="102"/>
      <c r="J11" s="102"/>
      <c r="K11" s="103"/>
    </row>
    <row r="12" spans="1:12" ht="15.6" x14ac:dyDescent="0.3">
      <c r="A12" s="97">
        <v>1</v>
      </c>
      <c r="B12" s="98" t="str">
        <f>IF('P4'!A13="","",'P4'!A13)</f>
        <v>+90</v>
      </c>
      <c r="C12" s="99">
        <f>IF('P4'!B13="","",'P4'!B13)</f>
        <v>90.58</v>
      </c>
      <c r="D12" s="98" t="str">
        <f>IF('P4'!C13="","",'P4'!C13)</f>
        <v>K1</v>
      </c>
      <c r="E12" s="100">
        <f>IF('P4'!D13="","",'P4'!D13)</f>
        <v>29367</v>
      </c>
      <c r="F12" s="101" t="str">
        <f>IF('P4'!F13="","",'P4'!F13)</f>
        <v>Ingeborg Endresen</v>
      </c>
      <c r="G12" s="101" t="str">
        <f>IF('P4'!G13="","",'P4'!G13)</f>
        <v>AK Bjørgvin</v>
      </c>
      <c r="H12" s="102">
        <f>IF('P4'!N13=0,"",'P4'!N13)</f>
        <v>49</v>
      </c>
      <c r="I12" s="102">
        <f>IF('P4'!O13=0,"",'P4'!O13)</f>
        <v>66</v>
      </c>
      <c r="J12" s="102">
        <f>IF('P4'!P13=0,"",'P4'!P13)</f>
        <v>115</v>
      </c>
      <c r="K12" s="103">
        <f>IF('P4'!Q13=0,"",'P4'!Q13)</f>
        <v>126.33468170881429</v>
      </c>
      <c r="L12">
        <v>12</v>
      </c>
    </row>
    <row r="13" spans="1:12" ht="15.6" x14ac:dyDescent="0.3">
      <c r="A13" s="97"/>
      <c r="B13" s="98"/>
      <c r="C13" s="99"/>
      <c r="D13" s="98"/>
      <c r="E13" s="100"/>
      <c r="F13" s="101"/>
      <c r="G13" s="101"/>
      <c r="H13" s="102"/>
      <c r="I13" s="102"/>
      <c r="J13" s="102"/>
      <c r="K13" s="103"/>
    </row>
    <row r="14" spans="1:12" ht="15.6" x14ac:dyDescent="0.3">
      <c r="A14" s="97"/>
      <c r="B14" s="98"/>
      <c r="C14" s="99"/>
      <c r="D14" s="98"/>
      <c r="E14" s="100"/>
      <c r="F14" s="101"/>
      <c r="G14" s="101"/>
      <c r="H14" s="102"/>
      <c r="I14" s="102"/>
      <c r="J14" s="102"/>
      <c r="K14" s="103"/>
    </row>
    <row r="15" spans="1:12" ht="27.6" x14ac:dyDescent="0.45">
      <c r="A15" s="142" t="s">
        <v>27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</row>
    <row r="16" spans="1:12" ht="15.6" x14ac:dyDescent="0.3">
      <c r="A16" s="97"/>
      <c r="B16" s="98"/>
      <c r="C16" s="99"/>
      <c r="D16" s="98"/>
      <c r="E16" s="100"/>
      <c r="F16" s="101"/>
      <c r="G16" s="101"/>
      <c r="H16" s="102"/>
      <c r="I16" s="102"/>
      <c r="J16" s="102"/>
      <c r="K16" s="103"/>
    </row>
    <row r="17" spans="1:12" ht="15.6" x14ac:dyDescent="0.3">
      <c r="A17" s="97">
        <v>1</v>
      </c>
      <c r="B17" s="98">
        <f>IF('P1'!A10="","",'P1'!A10)</f>
        <v>94</v>
      </c>
      <c r="C17" s="99">
        <f>IF('P1'!B10="","",'P1'!B10)</f>
        <v>93.8</v>
      </c>
      <c r="D17" s="98" t="str">
        <f>IF('P1'!C10="","",'P1'!C10)</f>
        <v>M9</v>
      </c>
      <c r="E17" s="100">
        <f>IF('P1'!D10="","",'P1'!D10)</f>
        <v>14941</v>
      </c>
      <c r="F17" s="101" t="str">
        <f>IF('P1'!F10="","",'P1'!F10)</f>
        <v>Per Marstad</v>
      </c>
      <c r="G17" s="101" t="str">
        <f>IF('P1'!G10="","",'P1'!G10)</f>
        <v>Tønsberg-Kam.</v>
      </c>
      <c r="H17" s="102">
        <f>IF('P1'!N10=0,"",'P1'!N10)</f>
        <v>57</v>
      </c>
      <c r="I17" s="102">
        <f>IF('P1'!O10=0,"",'P1'!O10)</f>
        <v>60</v>
      </c>
      <c r="J17" s="102">
        <f>IF('P1'!P10=0,"",'P1'!P10)</f>
        <v>117</v>
      </c>
      <c r="K17" s="104">
        <f>IF('P1'!Q10=0,"",'P1'!Q10)</f>
        <v>133.59983029795612</v>
      </c>
      <c r="L17">
        <v>12</v>
      </c>
    </row>
    <row r="18" spans="1:12" ht="15.6" x14ac:dyDescent="0.3">
      <c r="A18" s="97">
        <v>2</v>
      </c>
      <c r="B18" s="98">
        <f>IF('P1'!A9="","",'P1'!A9)</f>
        <v>94</v>
      </c>
      <c r="C18" s="99">
        <f>IF('P1'!B9="","",'P1'!B9)</f>
        <v>92.93</v>
      </c>
      <c r="D18" s="98" t="str">
        <f>IF('P1'!C9="","",'P1'!C9)</f>
        <v>M9</v>
      </c>
      <c r="E18" s="100">
        <f>IF('P1'!D9="","",'P1'!D9)</f>
        <v>14761</v>
      </c>
      <c r="F18" s="101" t="str">
        <f>IF('P1'!F9="","",'P1'!F9)</f>
        <v>Roald Bjerkholt</v>
      </c>
      <c r="G18" s="101" t="str">
        <f>IF('P1'!G9="","",'P1'!G9)</f>
        <v>Larvik AK</v>
      </c>
      <c r="H18" s="102">
        <f>IF('P1'!N9=0,"",'P1'!N9)</f>
        <v>45</v>
      </c>
      <c r="I18" s="102">
        <f>IF('P1'!O9=0,"",'P1'!O9)</f>
        <v>58</v>
      </c>
      <c r="J18" s="102">
        <f>IF('P1'!P9=0,"",'P1'!P9)</f>
        <v>103</v>
      </c>
      <c r="K18" s="104">
        <f>IF('P1'!Q9=0,"",'P1'!Q9)</f>
        <v>118.08694275297205</v>
      </c>
      <c r="L18">
        <v>10</v>
      </c>
    </row>
    <row r="19" spans="1:12" ht="15.6" x14ac:dyDescent="0.3">
      <c r="A19" s="97"/>
      <c r="B19" s="98"/>
      <c r="C19" s="99"/>
      <c r="D19" s="98"/>
      <c r="E19" s="100"/>
      <c r="F19" s="101"/>
      <c r="G19" s="101"/>
      <c r="H19" s="102"/>
      <c r="I19" s="102"/>
      <c r="J19" s="102"/>
      <c r="K19" s="104"/>
    </row>
    <row r="20" spans="1:12" ht="15.6" x14ac:dyDescent="0.3">
      <c r="A20" s="97">
        <v>1</v>
      </c>
      <c r="B20" s="98">
        <f>IF('P1'!A11="","",'P1'!A11)</f>
        <v>77</v>
      </c>
      <c r="C20" s="99">
        <f>IF('P1'!B11="","",'P1'!B11)</f>
        <v>73.150000000000006</v>
      </c>
      <c r="D20" s="98" t="str">
        <f>IF('P1'!C11="","",'P1'!C11)</f>
        <v>M8</v>
      </c>
      <c r="E20" s="100">
        <f>IF('P1'!D11="","",'P1'!D11)</f>
        <v>16375</v>
      </c>
      <c r="F20" s="101" t="str">
        <f>IF('P1'!F11="","",'P1'!F11)</f>
        <v>Kåre Sagmyr</v>
      </c>
      <c r="G20" s="101" t="str">
        <f>IF('P1'!G11="","",'P1'!G11)</f>
        <v>Nidelv IL</v>
      </c>
      <c r="H20" s="102">
        <f>IF('P1'!N11=0,"",'P1'!N11)</f>
        <v>45</v>
      </c>
      <c r="I20" s="102">
        <f>IF('P1'!O11=0,"",'P1'!O11)</f>
        <v>58</v>
      </c>
      <c r="J20" s="102">
        <f>IF('P1'!P11=0,"",'P1'!P11)</f>
        <v>103</v>
      </c>
      <c r="K20" s="104">
        <f>IF('P1'!Q11=0,"",'P1'!Q11)</f>
        <v>133.63712714487588</v>
      </c>
      <c r="L20">
        <v>12</v>
      </c>
    </row>
    <row r="21" spans="1:12" ht="15.6" x14ac:dyDescent="0.3">
      <c r="A21" s="97"/>
      <c r="B21" s="98"/>
      <c r="C21" s="99"/>
      <c r="D21" s="98"/>
      <c r="E21" s="100"/>
      <c r="F21" s="101"/>
      <c r="G21" s="101"/>
      <c r="H21" s="102"/>
      <c r="I21" s="102"/>
      <c r="J21" s="102"/>
      <c r="K21" s="104"/>
    </row>
    <row r="22" spans="1:12" ht="15.6" x14ac:dyDescent="0.3">
      <c r="A22" s="97">
        <v>1</v>
      </c>
      <c r="B22" s="98">
        <f>IF('P1'!A12="","",'P1'!A12)</f>
        <v>85</v>
      </c>
      <c r="C22" s="99">
        <f>IF('P1'!B12="","",'P1'!B12)</f>
        <v>82.05</v>
      </c>
      <c r="D22" s="98" t="str">
        <f>IF('P1'!C12="","",'P1'!C12)</f>
        <v>M8</v>
      </c>
      <c r="E22" s="100">
        <f>IF('P1'!D12="","",'P1'!D12)</f>
        <v>16960</v>
      </c>
      <c r="F22" s="101" t="str">
        <f>IF('P1'!F12="","",'P1'!F12)</f>
        <v>William Wågan</v>
      </c>
      <c r="G22" s="101" t="str">
        <f>IF('P1'!G12="","",'P1'!G12)</f>
        <v>Namsos VK</v>
      </c>
      <c r="H22" s="102">
        <f>IF('P1'!N12=0,"",'P1'!N12)</f>
        <v>40</v>
      </c>
      <c r="I22" s="102">
        <f>IF('P1'!O12=0,"",'P1'!O12)</f>
        <v>60</v>
      </c>
      <c r="J22" s="102">
        <f>IF('P1'!P12=0,"",'P1'!P12)</f>
        <v>100</v>
      </c>
      <c r="K22" s="104">
        <f>IF('P1'!Q12=0,"",'P1'!Q12)</f>
        <v>121.6673651915286</v>
      </c>
      <c r="L22">
        <v>12</v>
      </c>
    </row>
    <row r="23" spans="1:12" ht="15.6" x14ac:dyDescent="0.3">
      <c r="A23" s="97"/>
      <c r="B23" s="98"/>
      <c r="C23" s="99"/>
      <c r="D23" s="98"/>
      <c r="E23" s="100"/>
      <c r="F23" s="101"/>
      <c r="G23" s="101"/>
      <c r="H23" s="102"/>
      <c r="I23" s="102"/>
      <c r="J23" s="102"/>
      <c r="K23" s="104"/>
    </row>
    <row r="24" spans="1:12" ht="15.6" x14ac:dyDescent="0.3">
      <c r="A24" s="97">
        <v>1</v>
      </c>
      <c r="B24" s="98">
        <f>IF('P1'!A13="","",'P1'!A13)</f>
        <v>94</v>
      </c>
      <c r="C24" s="99">
        <f>IF('P1'!B13="","",'P1'!B13)</f>
        <v>93.5</v>
      </c>
      <c r="D24" s="98" t="str">
        <f>IF('P1'!C13="","",'P1'!C13)</f>
        <v>M8</v>
      </c>
      <c r="E24" s="100">
        <f>IF('P1'!D13="","",'P1'!D13)</f>
        <v>16495</v>
      </c>
      <c r="F24" s="101" t="str">
        <f>IF('P1'!F13="","",'P1'!F13)</f>
        <v>Eskil Lian</v>
      </c>
      <c r="G24" s="101" t="str">
        <f>IF('P1'!G13="","",'P1'!G13)</f>
        <v>Trondheim AK</v>
      </c>
      <c r="H24" s="102">
        <f>IF('P1'!N13=0,"",'P1'!N13)</f>
        <v>57</v>
      </c>
      <c r="I24" s="102">
        <f>IF('P1'!O13=0,"",'P1'!O13)</f>
        <v>75</v>
      </c>
      <c r="J24" s="102">
        <f>IF('P1'!P13=0,"",'P1'!P13)</f>
        <v>132</v>
      </c>
      <c r="K24" s="104">
        <f>IF('P1'!Q13=0,"",'P1'!Q13)</f>
        <v>150.93529084291916</v>
      </c>
      <c r="L24">
        <v>12</v>
      </c>
    </row>
    <row r="25" spans="1:12" ht="15.6" x14ac:dyDescent="0.3">
      <c r="A25" s="97"/>
      <c r="B25" s="98"/>
      <c r="C25" s="99"/>
      <c r="D25" s="98"/>
      <c r="E25" s="100"/>
      <c r="F25" s="101"/>
      <c r="G25" s="101"/>
      <c r="H25" s="102"/>
      <c r="I25" s="102"/>
      <c r="J25" s="102"/>
      <c r="K25" s="104"/>
    </row>
    <row r="26" spans="1:12" ht="15.6" x14ac:dyDescent="0.3">
      <c r="A26" s="97">
        <v>1</v>
      </c>
      <c r="B26" s="98">
        <f>IF('P1'!A14="","",'P1'!A14)</f>
        <v>105</v>
      </c>
      <c r="C26" s="99">
        <f>IF('P1'!B14="","",'P1'!B14)</f>
        <v>99.42</v>
      </c>
      <c r="D26" s="98" t="str">
        <f>IF('P1'!C14="","",'P1'!C14)</f>
        <v>M8</v>
      </c>
      <c r="E26" s="100">
        <f>IF('P1'!D14="","",'P1'!D14)</f>
        <v>16079</v>
      </c>
      <c r="F26" s="101" t="str">
        <f>IF('P1'!F14="","",'P1'!F14)</f>
        <v>Leif Hepsø</v>
      </c>
      <c r="G26" s="101" t="str">
        <f>IF('P1'!G14="","",'P1'!G14)</f>
        <v>Namsos VK</v>
      </c>
      <c r="H26" s="102">
        <f>IF('P1'!N14=0,"",'P1'!N14)</f>
        <v>63</v>
      </c>
      <c r="I26" s="102">
        <f>IF('P1'!O14=0,"",'P1'!O14)</f>
        <v>90</v>
      </c>
      <c r="J26" s="102">
        <f>IF('P1'!P14=0,"",'P1'!P14)</f>
        <v>153</v>
      </c>
      <c r="K26" s="104">
        <f>IF('P1'!Q14=0,"",'P1'!Q14)</f>
        <v>170.61050657615161</v>
      </c>
      <c r="L26">
        <v>12</v>
      </c>
    </row>
    <row r="27" spans="1:12" ht="15.6" x14ac:dyDescent="0.3">
      <c r="A27" s="97"/>
      <c r="B27" s="98"/>
      <c r="C27" s="99"/>
      <c r="D27" s="98"/>
      <c r="E27" s="100"/>
      <c r="F27" s="101"/>
      <c r="G27" s="101"/>
      <c r="H27" s="102"/>
      <c r="I27" s="102"/>
      <c r="J27" s="102"/>
      <c r="K27" s="104"/>
    </row>
    <row r="28" spans="1:12" ht="15.6" x14ac:dyDescent="0.3">
      <c r="A28" s="97">
        <v>1</v>
      </c>
      <c r="B28" s="98" t="str">
        <f>IF('P1'!A15="","",'P1'!A15)</f>
        <v>+105</v>
      </c>
      <c r="C28" s="99">
        <f>IF('P1'!B15="","",'P1'!B15)</f>
        <v>105.75</v>
      </c>
      <c r="D28" s="98" t="str">
        <f>IF('P1'!C15="","",'P1'!C15)</f>
        <v>M8</v>
      </c>
      <c r="E28" s="100">
        <f>IF('P1'!D15="","",'P1'!D15)</f>
        <v>16227</v>
      </c>
      <c r="F28" s="101" t="str">
        <f>IF('P1'!F15="","",'P1'!F15)</f>
        <v>Jan Nystrøm</v>
      </c>
      <c r="G28" s="101" t="str">
        <f>IF('P1'!G15="","",'P1'!G15)</f>
        <v>Trondheim AK</v>
      </c>
      <c r="H28" s="102">
        <f>IF('P1'!N15=0,"",'P1'!N15)</f>
        <v>65</v>
      </c>
      <c r="I28" s="102">
        <f>IF('P1'!O15=0,"",'P1'!O15)</f>
        <v>93</v>
      </c>
      <c r="J28" s="102">
        <f>IF('P1'!P15=0,"",'P1'!P15)</f>
        <v>158</v>
      </c>
      <c r="K28" s="104">
        <f>IF('P1'!Q15=0,"",'P1'!Q15)</f>
        <v>172.24570316945355</v>
      </c>
      <c r="L28">
        <v>12</v>
      </c>
    </row>
    <row r="29" spans="1:12" ht="15.6" x14ac:dyDescent="0.3">
      <c r="A29" s="97">
        <v>2</v>
      </c>
      <c r="B29" s="98" t="str">
        <f>IF('P1'!A16="","",'P1'!A16)</f>
        <v>+105</v>
      </c>
      <c r="C29" s="99">
        <f>IF('P1'!B16="","",'P1'!B16)</f>
        <v>109.21</v>
      </c>
      <c r="D29" s="98" t="str">
        <f>IF('P1'!C16="","",'P1'!C16)</f>
        <v>M8</v>
      </c>
      <c r="E29" s="100">
        <f>IF('P1'!D16="","",'P1'!D16)</f>
        <v>16053</v>
      </c>
      <c r="F29" s="101" t="str">
        <f>IF('P1'!F16="","",'P1'!F16)</f>
        <v>Kolbjørn Bjerkholt</v>
      </c>
      <c r="G29" s="101" t="str">
        <f>IF('P1'!G16="","",'P1'!G16)</f>
        <v>Larvik AK</v>
      </c>
      <c r="H29" s="102">
        <f>IF('P1'!N16=0,"",'P1'!N16)</f>
        <v>60</v>
      </c>
      <c r="I29" s="102">
        <f>IF('P1'!O16=0,"",'P1'!O16)</f>
        <v>80</v>
      </c>
      <c r="J29" s="102">
        <f>IF('P1'!P16=0,"",'P1'!P16)</f>
        <v>140</v>
      </c>
      <c r="K29" s="104">
        <f>IF('P1'!Q16=0,"",'P1'!Q16)</f>
        <v>150.99021071920856</v>
      </c>
      <c r="L29">
        <v>10</v>
      </c>
    </row>
    <row r="30" spans="1:12" ht="15.6" x14ac:dyDescent="0.3">
      <c r="A30" s="97"/>
      <c r="B30" s="98"/>
      <c r="C30" s="99"/>
      <c r="D30" s="98"/>
      <c r="E30" s="100"/>
      <c r="F30" s="101"/>
      <c r="G30" s="101"/>
      <c r="H30" s="102"/>
      <c r="I30" s="102"/>
      <c r="J30" s="102"/>
      <c r="K30" s="104"/>
    </row>
    <row r="31" spans="1:12" ht="15.6" x14ac:dyDescent="0.3">
      <c r="A31" s="97">
        <v>1</v>
      </c>
      <c r="B31" s="98">
        <f>IF('P1'!A17="","",'P1'!A17)</f>
        <v>85</v>
      </c>
      <c r="C31" s="99">
        <f>IF('P1'!B17="","",'P1'!B17)</f>
        <v>82.35</v>
      </c>
      <c r="D31" s="98" t="str">
        <f>IF('P1'!C17="","",'P1'!C17)</f>
        <v>M6</v>
      </c>
      <c r="E31" s="100">
        <f>IF('P1'!D17="","",'P1'!D17)</f>
        <v>20790</v>
      </c>
      <c r="F31" s="101" t="str">
        <f>IF('P1'!F17="","",'P1'!F17)</f>
        <v>Tormod Andersen</v>
      </c>
      <c r="G31" s="101" t="str">
        <f>IF('P1'!G17="","",'P1'!G17)</f>
        <v>Lenja AK</v>
      </c>
      <c r="H31" s="102">
        <f>IF('P1'!N17=0,"",'P1'!N17)</f>
        <v>50</v>
      </c>
      <c r="I31" s="102">
        <f>IF('P1'!O17=0,"",'P1'!O17)</f>
        <v>80</v>
      </c>
      <c r="J31" s="102">
        <f>IF('P1'!P17=0,"",'P1'!P17)</f>
        <v>130</v>
      </c>
      <c r="K31" s="104">
        <f>IF('P1'!Q17=0,"",'P1'!Q17)</f>
        <v>157.86828231507067</v>
      </c>
      <c r="L31">
        <v>12</v>
      </c>
    </row>
    <row r="32" spans="1:12" ht="15.6" x14ac:dyDescent="0.3">
      <c r="A32" s="97"/>
      <c r="B32" s="98"/>
      <c r="C32" s="99"/>
      <c r="D32" s="98"/>
      <c r="E32" s="100"/>
      <c r="F32" s="101"/>
      <c r="G32" s="101"/>
      <c r="H32" s="102"/>
      <c r="I32" s="102"/>
      <c r="J32" s="102"/>
      <c r="K32" s="104"/>
    </row>
    <row r="33" spans="1:12" ht="15.6" x14ac:dyDescent="0.3">
      <c r="A33" s="97">
        <v>1</v>
      </c>
      <c r="B33" s="98">
        <f>IF('P1'!A18="","",'P1'!A18)</f>
        <v>77</v>
      </c>
      <c r="C33" s="99">
        <f>IF('P1'!B18="","",'P1'!B18)</f>
        <v>76.05</v>
      </c>
      <c r="D33" s="98" t="str">
        <f>IF('P1'!C18="","",'P1'!C18)</f>
        <v>M6</v>
      </c>
      <c r="E33" s="100">
        <f>IF('P1'!D18="","",'P1'!D18)</f>
        <v>20017</v>
      </c>
      <c r="F33" s="101" t="str">
        <f>IF('P1'!F18="","",'P1'!F18)</f>
        <v>Ragnar Iversen</v>
      </c>
      <c r="G33" s="101" t="str">
        <f>IF('P1'!G18="","",'P1'!G18)</f>
        <v>Trondheim AK</v>
      </c>
      <c r="H33" s="102">
        <f>IF('P1'!N18=0,"",'P1'!N18)</f>
        <v>57</v>
      </c>
      <c r="I33" s="102">
        <f>IF('P1'!O18=0,"",'P1'!O18)</f>
        <v>65</v>
      </c>
      <c r="J33" s="102">
        <f>IF('P1'!P18=0,"",'P1'!P18)</f>
        <v>122</v>
      </c>
      <c r="K33" s="104">
        <f>IF('P1'!Q18=0,"",'P1'!Q18)</f>
        <v>154.72291135130058</v>
      </c>
      <c r="L33">
        <v>12</v>
      </c>
    </row>
    <row r="34" spans="1:12" ht="15.6" x14ac:dyDescent="0.3">
      <c r="A34" s="97"/>
      <c r="B34" s="98"/>
      <c r="C34" s="99"/>
      <c r="D34" s="98"/>
      <c r="E34" s="100"/>
      <c r="F34" s="101"/>
      <c r="G34" s="101"/>
      <c r="H34" s="102"/>
      <c r="I34" s="102"/>
      <c r="J34" s="102"/>
      <c r="K34" s="103"/>
    </row>
    <row r="35" spans="1:12" ht="15.6" x14ac:dyDescent="0.3">
      <c r="A35" s="97">
        <v>1</v>
      </c>
      <c r="B35" s="98">
        <f>IF('P1'!A19="","",'P1'!A19)</f>
        <v>94</v>
      </c>
      <c r="C35" s="99">
        <f>IF('P1'!B19="","",'P1'!B19)</f>
        <v>86.71</v>
      </c>
      <c r="D35" s="98" t="str">
        <f>IF('P1'!C19="","",'P1'!C19)</f>
        <v>M6</v>
      </c>
      <c r="E35" s="100">
        <f>IF('P1'!D19="","",'P1'!D19)</f>
        <v>21177</v>
      </c>
      <c r="F35" s="101" t="str">
        <f>IF('P1'!F19="","",'P1'!F19)</f>
        <v>Vidar Sæland</v>
      </c>
      <c r="G35" s="101" t="str">
        <f>IF('P1'!G19="","",'P1'!G19)</f>
        <v>Vigrestad IK</v>
      </c>
      <c r="H35" s="102">
        <f>IF('P1'!N19=0,"",'P1'!N19)</f>
        <v>80</v>
      </c>
      <c r="I35" s="102">
        <f>IF('P1'!O19=0,"",'P1'!O19)</f>
        <v>105</v>
      </c>
      <c r="J35" s="102">
        <f>IF('P1'!P19=0,"",'P1'!P19)</f>
        <v>185</v>
      </c>
      <c r="K35" s="104">
        <f>IF('P1'!Q19=0,"",'P1'!Q19)</f>
        <v>218.93867832296777</v>
      </c>
      <c r="L35">
        <v>12</v>
      </c>
    </row>
    <row r="36" spans="1:12" ht="15.6" x14ac:dyDescent="0.3">
      <c r="A36" s="97">
        <v>2</v>
      </c>
      <c r="B36" s="98">
        <f>IF('P1'!A20="","",'P1'!A20)</f>
        <v>94</v>
      </c>
      <c r="C36" s="99">
        <f>IF('P1'!B20="","",'P1'!B20)</f>
        <v>93.58</v>
      </c>
      <c r="D36" s="98" t="str">
        <f>IF('P1'!C20="","",'P1'!C20)</f>
        <v>M6</v>
      </c>
      <c r="E36" s="100">
        <f>IF('P1'!D20="","",'P1'!D20)</f>
        <v>19656</v>
      </c>
      <c r="F36" s="101" t="str">
        <f>IF('P1'!F20="","",'P1'!F20)</f>
        <v>Johan Thonerud</v>
      </c>
      <c r="G36" s="101" t="str">
        <f>IF('P1'!G20="","",'P1'!G20)</f>
        <v>Spydeberg Atletene</v>
      </c>
      <c r="H36" s="102">
        <f>IF('P1'!N20=0,"",'P1'!N20)</f>
        <v>45</v>
      </c>
      <c r="I36" s="102">
        <f>IF('P1'!O20=0,"",'P1'!O20)</f>
        <v>40</v>
      </c>
      <c r="J36" s="102">
        <f>IF('P1'!P20=0,"",'P1'!P20)</f>
        <v>85</v>
      </c>
      <c r="K36" s="104">
        <f>IF('P1'!Q20=0,"",'P1'!Q20)</f>
        <v>97.157459568372872</v>
      </c>
      <c r="L36">
        <v>10</v>
      </c>
    </row>
    <row r="37" spans="1:12" ht="15.6" x14ac:dyDescent="0.3">
      <c r="A37" s="97"/>
      <c r="B37" s="98"/>
      <c r="C37" s="99"/>
      <c r="D37" s="98"/>
      <c r="E37" s="100"/>
      <c r="F37" s="101"/>
      <c r="G37" s="101"/>
      <c r="H37" s="102"/>
      <c r="I37" s="102"/>
      <c r="J37" s="102"/>
      <c r="K37" s="104"/>
    </row>
    <row r="38" spans="1:12" ht="15.6" x14ac:dyDescent="0.3">
      <c r="A38" s="97">
        <v>1</v>
      </c>
      <c r="B38" s="98" t="str">
        <f>IF('P1'!A21="","",'P1'!A21)</f>
        <v>+105</v>
      </c>
      <c r="C38" s="99">
        <f>IF('P1'!B21="","",'P1'!B21)</f>
        <v>106.97</v>
      </c>
      <c r="D38" s="98" t="str">
        <f>IF('P1'!C21="","",'P1'!C21)</f>
        <v>M6</v>
      </c>
      <c r="E38" s="100">
        <f>IF('P1'!D21="","",'P1'!D21)</f>
        <v>21088</v>
      </c>
      <c r="F38" s="101" t="str">
        <f>IF('P1'!F21="","",'P1'!F21)</f>
        <v>Rune Johansen</v>
      </c>
      <c r="G38" s="101" t="str">
        <f>IF('P1'!G21="","",'P1'!G21)</f>
        <v>Lenja AK</v>
      </c>
      <c r="H38" s="102">
        <f>IF('P1'!N21=0,"",'P1'!N21)</f>
        <v>80</v>
      </c>
      <c r="I38" s="102">
        <f>IF('P1'!O21=0,"",'P1'!O21)</f>
        <v>120</v>
      </c>
      <c r="J38" s="102">
        <f>IF('P1'!P21=0,"",'P1'!P21)</f>
        <v>200</v>
      </c>
      <c r="K38" s="104">
        <f>IF('P1'!Q21=0,"",'P1'!Q21)</f>
        <v>217.18090080057331</v>
      </c>
      <c r="L38">
        <v>12</v>
      </c>
    </row>
    <row r="39" spans="1:12" ht="15.6" x14ac:dyDescent="0.3">
      <c r="A39" s="97"/>
      <c r="B39" s="98"/>
      <c r="C39" s="99"/>
      <c r="D39" s="98"/>
      <c r="E39" s="100"/>
      <c r="F39" s="101"/>
      <c r="G39" s="101"/>
      <c r="H39" s="102"/>
      <c r="I39" s="102"/>
      <c r="J39" s="102"/>
      <c r="K39" s="104"/>
    </row>
    <row r="40" spans="1:12" ht="15.6" x14ac:dyDescent="0.3">
      <c r="A40" s="97">
        <v>1</v>
      </c>
      <c r="B40" s="98">
        <f>IF('P2'!A9="","",'P2'!A9)</f>
        <v>85</v>
      </c>
      <c r="C40" s="99">
        <f>IF('P2'!B9="","",'P2'!B9)</f>
        <v>84.11</v>
      </c>
      <c r="D40" s="98" t="str">
        <f>IF('P2'!C9="","",'P2'!C9)</f>
        <v>M5</v>
      </c>
      <c r="E40" s="100">
        <f>IF('P2'!D9="","",'P2'!D9)</f>
        <v>21818</v>
      </c>
      <c r="F40" s="101" t="str">
        <f>IF('P2'!F9="","",'P2'!F9)</f>
        <v>Ketil Wiik Johnsen</v>
      </c>
      <c r="G40" s="101" t="str">
        <f>IF('P2'!G9="","",'P2'!G9)</f>
        <v>Trondheim AK</v>
      </c>
      <c r="H40" s="102">
        <f>IF('P2'!N9=0,"",'P2'!N9)</f>
        <v>60</v>
      </c>
      <c r="I40" s="102">
        <f>IF('P2'!O9=0,"",'P2'!O9)</f>
        <v>80</v>
      </c>
      <c r="J40" s="102">
        <f>IF('P2'!P9=0,"",'P2'!P9)</f>
        <v>140</v>
      </c>
      <c r="K40" s="103">
        <f>IF('P2'!Q9=0,"",'P2'!Q9)</f>
        <v>168.18680681010568</v>
      </c>
      <c r="L40">
        <v>12</v>
      </c>
    </row>
    <row r="41" spans="1:12" ht="15.6" x14ac:dyDescent="0.3">
      <c r="A41" s="97"/>
      <c r="B41" s="98"/>
      <c r="C41" s="99"/>
      <c r="D41" s="98"/>
      <c r="E41" s="100"/>
      <c r="F41" s="101"/>
      <c r="G41" s="101"/>
      <c r="H41" s="102"/>
      <c r="I41" s="102"/>
      <c r="J41" s="102"/>
      <c r="K41" s="104"/>
    </row>
    <row r="42" spans="1:12" ht="15.6" x14ac:dyDescent="0.3">
      <c r="A42" s="97">
        <v>1</v>
      </c>
      <c r="B42" s="98">
        <f>IF('P2'!A10="","",'P2'!A10)</f>
        <v>94</v>
      </c>
      <c r="C42" s="99">
        <f>IF('P2'!B10="","",'P2'!B10)</f>
        <v>90.49</v>
      </c>
      <c r="D42" s="98" t="str">
        <f>IF('P2'!C10="","",'P2'!C10)</f>
        <v>M5</v>
      </c>
      <c r="E42" s="100">
        <f>IF('P2'!D10="","",'P2'!D10)</f>
        <v>22528</v>
      </c>
      <c r="F42" s="101" t="str">
        <f>IF('P2'!F10="","",'P2'!F10)</f>
        <v>Terje Gulvik</v>
      </c>
      <c r="G42" s="101" t="str">
        <f>IF('P2'!G10="","",'P2'!G10)</f>
        <v>Larvik AK</v>
      </c>
      <c r="H42" s="102">
        <f>IF('P2'!N10=0,"",'P2'!N10)</f>
        <v>90</v>
      </c>
      <c r="I42" s="102">
        <f>IF('P2'!O10=0,"",'P2'!O10)</f>
        <v>110</v>
      </c>
      <c r="J42" s="102">
        <f>IF('P2'!P10=0,"",'P2'!P10)</f>
        <v>200</v>
      </c>
      <c r="K42" s="103">
        <f>IF('P2'!Q10=0,"",'P2'!Q10)</f>
        <v>232.01675465016001</v>
      </c>
      <c r="L42">
        <v>12</v>
      </c>
    </row>
    <row r="43" spans="1:12" ht="15.6" x14ac:dyDescent="0.3">
      <c r="A43" s="97"/>
      <c r="B43" s="98"/>
      <c r="C43" s="99"/>
      <c r="D43" s="98"/>
      <c r="E43" s="100"/>
      <c r="F43" s="101"/>
      <c r="G43" s="101"/>
      <c r="H43" s="102"/>
      <c r="I43" s="102"/>
      <c r="J43" s="102"/>
      <c r="K43" s="103"/>
    </row>
    <row r="44" spans="1:12" ht="15.6" x14ac:dyDescent="0.3">
      <c r="A44" s="97">
        <v>1</v>
      </c>
      <c r="B44" s="98">
        <f>IF('P2'!A11="","",'P2'!A11)</f>
        <v>105</v>
      </c>
      <c r="C44" s="99">
        <f>IF('P2'!B11="","",'P2'!B11)</f>
        <v>95.72</v>
      </c>
      <c r="D44" s="98" t="str">
        <f>IF('P2'!C11="","",'P2'!C11)</f>
        <v>M5</v>
      </c>
      <c r="E44" s="100">
        <f>IF('P2'!D11="","",'P2'!D11)</f>
        <v>22864</v>
      </c>
      <c r="F44" s="101" t="str">
        <f>IF('P2'!F11="","",'P2'!F11)</f>
        <v>Petter N. Sæterdal</v>
      </c>
      <c r="G44" s="101" t="str">
        <f>IF('P2'!G11="","",'P2'!G11)</f>
        <v>AK Bjørgvin</v>
      </c>
      <c r="H44" s="102">
        <f>IF('P2'!N11=0,"",'P2'!N11)</f>
        <v>90</v>
      </c>
      <c r="I44" s="102">
        <f>IF('P2'!O11=0,"",'P2'!O11)</f>
        <v>110</v>
      </c>
      <c r="J44" s="102">
        <f>IF('P2'!P11=0,"",'P2'!P11)</f>
        <v>200</v>
      </c>
      <c r="K44" s="103">
        <f>IF('P2'!Q11=0,"",'P2'!Q11)</f>
        <v>226.43640285256498</v>
      </c>
      <c r="L44">
        <v>12</v>
      </c>
    </row>
    <row r="45" spans="1:12" ht="15.6" x14ac:dyDescent="0.3">
      <c r="A45" s="97"/>
      <c r="B45" s="98"/>
      <c r="C45" s="99"/>
      <c r="D45" s="98"/>
      <c r="E45" s="100"/>
      <c r="F45" s="101"/>
      <c r="G45" s="101"/>
      <c r="H45" s="102"/>
      <c r="I45" s="102"/>
      <c r="J45" s="102"/>
      <c r="K45" s="103"/>
    </row>
    <row r="46" spans="1:12" ht="15.6" x14ac:dyDescent="0.3">
      <c r="A46" s="97">
        <v>1</v>
      </c>
      <c r="B46" s="98" t="str">
        <f>IF('P2'!A13="","",'P2'!A13)</f>
        <v>+105</v>
      </c>
      <c r="C46" s="99">
        <f>IF('P2'!B13="","",'P2'!B13)</f>
        <v>141.19</v>
      </c>
      <c r="D46" s="98" t="str">
        <f>IF('P2'!C13="","",'P2'!C13)</f>
        <v>M5</v>
      </c>
      <c r="E46" s="100">
        <f>IF('P2'!D13="","",'P2'!D13)</f>
        <v>22200</v>
      </c>
      <c r="F46" s="101" t="str">
        <f>IF('P2'!F13="","",'P2'!F13)</f>
        <v>Per Ola Dalsbø</v>
      </c>
      <c r="G46" s="101" t="str">
        <f>IF('P2'!G13="","",'P2'!G13)</f>
        <v>AK Bjørgvin</v>
      </c>
      <c r="H46" s="102">
        <f>IF('P2'!N13=0,"",'P2'!N13)</f>
        <v>75</v>
      </c>
      <c r="I46" s="102">
        <f>IF('P2'!O13=0,"",'P2'!O13)</f>
        <v>100</v>
      </c>
      <c r="J46" s="102">
        <f>IF('P2'!P13=0,"",'P2'!P13)</f>
        <v>175</v>
      </c>
      <c r="K46" s="103">
        <f>IF('P2'!Q13=0,"",'P2'!Q13)</f>
        <v>177.71389177634464</v>
      </c>
      <c r="L46">
        <v>12</v>
      </c>
    </row>
    <row r="47" spans="1:12" ht="15.6" x14ac:dyDescent="0.3">
      <c r="A47" s="97"/>
      <c r="B47" s="98" t="str">
        <f>IF('P2'!A12="","",'P2'!A12)</f>
        <v>+105</v>
      </c>
      <c r="C47" s="99">
        <f>IF('P2'!B12="","",'P2'!B12)</f>
        <v>109.3</v>
      </c>
      <c r="D47" s="98" t="str">
        <f>IF('P2'!C12="","",'P2'!C12)</f>
        <v>M5</v>
      </c>
      <c r="E47" s="100">
        <f>IF('P2'!D12="","",'P2'!D12)</f>
        <v>22967</v>
      </c>
      <c r="F47" s="101" t="str">
        <f>IF('P2'!F12="","",'P2'!F12)</f>
        <v>Freddy Svendsen</v>
      </c>
      <c r="G47" s="101" t="str">
        <f>IF('P2'!G12="","",'P2'!G12)</f>
        <v>Lenja AK</v>
      </c>
      <c r="H47" s="102" t="str">
        <f>IF('P2'!N12=0,"",'P2'!N12)</f>
        <v/>
      </c>
      <c r="I47" s="102" t="str">
        <f>IF('P2'!O12=0,"",'P2'!O12)</f>
        <v/>
      </c>
      <c r="J47" s="102" t="str">
        <f>IF('P2'!P12=0,"",'P2'!P12)</f>
        <v/>
      </c>
      <c r="K47" s="103" t="str">
        <f>IF('P2'!Q12=0,"",'P2'!Q12)</f>
        <v/>
      </c>
    </row>
    <row r="48" spans="1:12" ht="15.6" x14ac:dyDescent="0.3">
      <c r="A48" s="97"/>
      <c r="B48" s="98"/>
      <c r="C48" s="99"/>
      <c r="D48" s="98"/>
      <c r="E48" s="100"/>
      <c r="F48" s="101"/>
      <c r="G48" s="101"/>
      <c r="H48" s="102"/>
      <c r="I48" s="102"/>
      <c r="J48" s="102"/>
      <c r="K48" s="103"/>
    </row>
    <row r="49" spans="1:12" ht="15.6" x14ac:dyDescent="0.3">
      <c r="A49" s="97">
        <v>1</v>
      </c>
      <c r="B49" s="98">
        <f>IF('P2'!A14="","",'P2'!A14)</f>
        <v>85</v>
      </c>
      <c r="C49" s="99">
        <f>IF('P2'!B14="","",'P2'!B14)</f>
        <v>77.33</v>
      </c>
      <c r="D49" s="98" t="str">
        <f>IF('P2'!C14="","",'P2'!C14)</f>
        <v>M4</v>
      </c>
      <c r="E49" s="100">
        <f>IF('P2'!D14="","",'P2'!D14)</f>
        <v>24706</v>
      </c>
      <c r="F49" s="101" t="str">
        <f>IF('P2'!F14="","",'P2'!F14)</f>
        <v>Torstein Gjervan</v>
      </c>
      <c r="G49" s="101" t="str">
        <f>IF('P2'!G14="","",'P2'!G14)</f>
        <v>Trondheim AK</v>
      </c>
      <c r="H49" s="102">
        <f>IF('P2'!N14=0,"",'P2'!N14)</f>
        <v>91</v>
      </c>
      <c r="I49" s="102">
        <f>IF('P2'!O14=0,"",'P2'!O14)</f>
        <v>113</v>
      </c>
      <c r="J49" s="102">
        <f>IF('P2'!P14=0,"",'P2'!P14)</f>
        <v>204</v>
      </c>
      <c r="K49" s="103">
        <f>IF('P2'!Q14=0,"",'P2'!Q14)</f>
        <v>256.28069702729238</v>
      </c>
      <c r="L49">
        <v>12</v>
      </c>
    </row>
    <row r="50" spans="1:12" ht="15.6" x14ac:dyDescent="0.3">
      <c r="A50" s="97"/>
      <c r="B50" s="98"/>
      <c r="C50" s="99"/>
      <c r="D50" s="98"/>
      <c r="E50" s="100"/>
      <c r="F50" s="101"/>
      <c r="G50" s="101"/>
      <c r="H50" s="102"/>
      <c r="I50" s="102"/>
      <c r="J50" s="102"/>
      <c r="K50" s="103"/>
    </row>
    <row r="51" spans="1:12" ht="15.6" x14ac:dyDescent="0.3">
      <c r="A51" s="97">
        <v>1</v>
      </c>
      <c r="B51" s="98">
        <f>IF('P2'!A16="","",'P2'!A16)</f>
        <v>94</v>
      </c>
      <c r="C51" s="99">
        <f>IF('P2'!B16="","",'P2'!B16)</f>
        <v>89.63</v>
      </c>
      <c r="D51" s="98" t="str">
        <f>IF('P2'!C16="","",'P2'!C16)</f>
        <v>M4</v>
      </c>
      <c r="E51" s="100">
        <f>IF('P2'!D16="","",'P2'!D16)</f>
        <v>23829</v>
      </c>
      <c r="F51" s="101" t="str">
        <f>IF('P2'!F16="","",'P2'!F16)</f>
        <v>Dag A. Klinkenberg</v>
      </c>
      <c r="G51" s="101" t="str">
        <f>IF('P2'!G16="","",'P2'!G16)</f>
        <v>Hillevåg AK</v>
      </c>
      <c r="H51" s="102">
        <f>IF('P2'!N16=0,"",'P2'!N16)</f>
        <v>80</v>
      </c>
      <c r="I51" s="102">
        <f>IF('P2'!O16=0,"",'P2'!O16)</f>
        <v>97</v>
      </c>
      <c r="J51" s="102">
        <f>IF('P2'!P16=0,"",'P2'!P16)</f>
        <v>177</v>
      </c>
      <c r="K51" s="103">
        <f>IF('P2'!Q16=0,"",'P2'!Q16)</f>
        <v>206.23083117142676</v>
      </c>
      <c r="L51">
        <v>12</v>
      </c>
    </row>
    <row r="52" spans="1:12" ht="15.6" x14ac:dyDescent="0.3">
      <c r="A52" s="97">
        <v>2</v>
      </c>
      <c r="B52" s="98">
        <f>IF('P2'!A17="","",'P2'!A17)</f>
        <v>94</v>
      </c>
      <c r="C52" s="99">
        <f>IF('P2'!B17="","",'P2'!B17)</f>
        <v>88.08</v>
      </c>
      <c r="D52" s="98" t="str">
        <f>IF('P2'!C17="","",'P2'!C17)</f>
        <v>M4</v>
      </c>
      <c r="E52" s="100">
        <f>IF('P2'!D17="","",'P2'!D17)</f>
        <v>23840</v>
      </c>
      <c r="F52" s="101" t="str">
        <f>IF('P2'!F17="","",'P2'!F17)</f>
        <v>Tryggve Duun</v>
      </c>
      <c r="G52" s="101" t="str">
        <f>IF('P2'!G17="","",'P2'!G17)</f>
        <v>Trondheim AK</v>
      </c>
      <c r="H52" s="102">
        <f>IF('P2'!N17=0,"",'P2'!N17)</f>
        <v>74</v>
      </c>
      <c r="I52" s="102">
        <f>IF('P2'!O17=0,"",'P2'!O17)</f>
        <v>90</v>
      </c>
      <c r="J52" s="102">
        <f>IF('P2'!P17=0,"",'P2'!P17)</f>
        <v>164</v>
      </c>
      <c r="K52" s="103">
        <f>IF('P2'!Q17=0,"",'P2'!Q17)</f>
        <v>192.64119201956893</v>
      </c>
      <c r="L52">
        <v>10</v>
      </c>
    </row>
    <row r="53" spans="1:12" ht="15.6" x14ac:dyDescent="0.3">
      <c r="A53" s="97">
        <v>3</v>
      </c>
      <c r="B53" s="98">
        <f>IF('P2'!A15="","",'P2'!A15)</f>
        <v>94</v>
      </c>
      <c r="C53" s="99">
        <f>IF('P2'!B15="","",'P2'!B15)</f>
        <v>88.49</v>
      </c>
      <c r="D53" s="98" t="str">
        <f>IF('P2'!C15="","",'P2'!C15)</f>
        <v>M4</v>
      </c>
      <c r="E53" s="100">
        <f>IF('P2'!D15="","",'P2'!D15)</f>
        <v>23560</v>
      </c>
      <c r="F53" s="101" t="str">
        <f>IF('P2'!F15="","",'P2'!F15)</f>
        <v>Ole Erik Raad</v>
      </c>
      <c r="G53" s="101" t="str">
        <f>IF('P2'!G15="","",'P2'!G15)</f>
        <v>Trondheim AK</v>
      </c>
      <c r="H53" s="102">
        <f>IF('P2'!N15=0,"",'P2'!N15)</f>
        <v>76</v>
      </c>
      <c r="I53" s="102">
        <f>IF('P2'!O15=0,"",'P2'!O15)</f>
        <v>80</v>
      </c>
      <c r="J53" s="102">
        <f>IF('P2'!P15=0,"",'P2'!P15)</f>
        <v>156</v>
      </c>
      <c r="K53" s="103">
        <f>IF('P2'!Q15=0,"",'P2'!Q15)</f>
        <v>182.84478908827015</v>
      </c>
      <c r="L53">
        <v>9</v>
      </c>
    </row>
    <row r="54" spans="1:12" ht="15.6" x14ac:dyDescent="0.3">
      <c r="A54" s="97"/>
      <c r="B54" s="98"/>
      <c r="C54" s="99"/>
      <c r="D54" s="98"/>
      <c r="E54" s="100"/>
      <c r="F54" s="101"/>
      <c r="G54" s="101"/>
      <c r="H54" s="102"/>
      <c r="I54" s="102"/>
      <c r="J54" s="102"/>
      <c r="K54" s="103"/>
    </row>
    <row r="55" spans="1:12" ht="15.6" x14ac:dyDescent="0.3">
      <c r="A55" s="97">
        <v>1</v>
      </c>
      <c r="B55" s="98">
        <f>IF('P2'!A19="","",'P2'!A19)</f>
        <v>105</v>
      </c>
      <c r="C55" s="99">
        <f>IF('P2'!B19="","",'P2'!B19)</f>
        <v>97.72</v>
      </c>
      <c r="D55" s="98" t="str">
        <f>IF('P2'!C19="","",'P2'!C19)</f>
        <v>M4</v>
      </c>
      <c r="E55" s="100">
        <f>IF('P2'!D19="","",'P2'!D19)</f>
        <v>24011</v>
      </c>
      <c r="F55" s="101" t="str">
        <f>IF('P2'!F19="","",'P2'!F19)</f>
        <v>Alexander Bahmanyar</v>
      </c>
      <c r="G55" s="101" t="str">
        <f>IF('P2'!G19="","",'P2'!G19)</f>
        <v>Spydeberg Atletene</v>
      </c>
      <c r="H55" s="102">
        <f>IF('P2'!N19=0,"",'P2'!N19)</f>
        <v>96</v>
      </c>
      <c r="I55" s="102">
        <f>IF('P2'!O19=0,"",'P2'!O19)</f>
        <v>133</v>
      </c>
      <c r="J55" s="102">
        <f>IF('P2'!P19=0,"",'P2'!P19)</f>
        <v>229</v>
      </c>
      <c r="K55" s="103">
        <f>IF('P2'!Q19=0,"",'P2'!Q19)</f>
        <v>257.0979654826279</v>
      </c>
      <c r="L55">
        <v>12</v>
      </c>
    </row>
    <row r="56" spans="1:12" ht="15.6" x14ac:dyDescent="0.3">
      <c r="A56" s="97">
        <v>2</v>
      </c>
      <c r="B56" s="98">
        <f>IF('P2'!A18="","",'P2'!A18)</f>
        <v>105</v>
      </c>
      <c r="C56" s="99">
        <f>IF('P2'!B18="","",'P2'!B18)</f>
        <v>101.97</v>
      </c>
      <c r="D56" s="98" t="str">
        <f>IF('P2'!C18="","",'P2'!C18)</f>
        <v>M4</v>
      </c>
      <c r="E56" s="100">
        <f>IF('P2'!D18="","",'P2'!D18)</f>
        <v>24484</v>
      </c>
      <c r="F56" s="101" t="str">
        <f>IF('P2'!F18="","",'P2'!F18)</f>
        <v>Jøran Herfjord</v>
      </c>
      <c r="G56" s="101" t="str">
        <f>IF('P2'!G18="","",'P2'!G18)</f>
        <v>Trondheim AK</v>
      </c>
      <c r="H56" s="102">
        <f>IF('P2'!N18=0,"",'P2'!N18)</f>
        <v>97</v>
      </c>
      <c r="I56" s="102">
        <f>IF('P2'!O18=0,"",'P2'!O18)</f>
        <v>125</v>
      </c>
      <c r="J56" s="102">
        <f>IF('P2'!P18=0,"",'P2'!P18)</f>
        <v>222</v>
      </c>
      <c r="K56" s="103">
        <f>IF('P2'!Q18=0,"",'P2'!Q18)</f>
        <v>245.18779537870176</v>
      </c>
      <c r="L56">
        <v>10</v>
      </c>
    </row>
    <row r="57" spans="1:12" ht="15.6" x14ac:dyDescent="0.3">
      <c r="A57" s="97"/>
      <c r="B57" s="98"/>
      <c r="C57" s="99"/>
      <c r="D57" s="98"/>
      <c r="E57" s="100"/>
      <c r="F57" s="101"/>
      <c r="G57" s="101"/>
      <c r="H57" s="102"/>
      <c r="I57" s="102"/>
      <c r="J57" s="102"/>
      <c r="K57" s="103"/>
    </row>
    <row r="58" spans="1:12" ht="15.6" x14ac:dyDescent="0.3">
      <c r="A58" s="97">
        <v>1</v>
      </c>
      <c r="B58" s="98">
        <f>IF('P3'!A9="","",'P3'!A9)</f>
        <v>85</v>
      </c>
      <c r="C58" s="99">
        <f>IF('P3'!B9="","",'P3'!B9)</f>
        <v>82.76</v>
      </c>
      <c r="D58" s="98" t="str">
        <f>IF('P3'!C9="","",'P3'!C9)</f>
        <v>M3</v>
      </c>
      <c r="E58" s="100">
        <f>IF('P3'!D9="","",'P3'!D9)</f>
        <v>26187</v>
      </c>
      <c r="F58" s="101" t="str">
        <f>IF('P3'!F9="","",'P3'!F9)</f>
        <v>Bjørn Tore Wiik</v>
      </c>
      <c r="G58" s="101" t="str">
        <f>IF('P3'!G9="","",'P3'!G9)</f>
        <v>Namsos VK</v>
      </c>
      <c r="H58" s="102">
        <f>IF('P3'!N9=0,"",'P3'!N9)</f>
        <v>86</v>
      </c>
      <c r="I58" s="102">
        <f>IF('P3'!O9=0,"",'P3'!O9)</f>
        <v>95</v>
      </c>
      <c r="J58" s="102">
        <f>IF('P3'!P9=0,"",'P3'!P9)</f>
        <v>181</v>
      </c>
      <c r="K58" s="103">
        <f>IF('P3'!Q9=0,"",'P3'!Q9)</f>
        <v>219.23867515056816</v>
      </c>
      <c r="L58">
        <v>12</v>
      </c>
    </row>
    <row r="59" spans="1:12" ht="15.6" x14ac:dyDescent="0.3">
      <c r="A59" s="97"/>
      <c r="B59" s="98"/>
      <c r="C59" s="99"/>
      <c r="D59" s="98"/>
      <c r="E59" s="100"/>
      <c r="F59" s="101"/>
      <c r="G59" s="101"/>
      <c r="H59" s="102"/>
      <c r="I59" s="102"/>
      <c r="J59" s="102"/>
      <c r="K59" s="103"/>
    </row>
    <row r="60" spans="1:12" ht="15.6" x14ac:dyDescent="0.3">
      <c r="A60" s="97">
        <v>1</v>
      </c>
      <c r="B60" s="98">
        <f>IF('P3'!A10="","",'P3'!A10)</f>
        <v>94</v>
      </c>
      <c r="C60" s="99">
        <f>IF('P3'!B10="","",'P3'!B10)</f>
        <v>93.5</v>
      </c>
      <c r="D60" s="98" t="str">
        <f>IF('P3'!C10="","",'P3'!C10)</f>
        <v>M3</v>
      </c>
      <c r="E60" s="100">
        <f>IF('P3'!D10="","",'P3'!D10)</f>
        <v>25366</v>
      </c>
      <c r="F60" s="101" t="str">
        <f>IF('P3'!F10="","",'P3'!F10)</f>
        <v>Lars-Thomas Grønlien</v>
      </c>
      <c r="G60" s="101" t="str">
        <f>IF('P3'!G10="","",'P3'!G10)</f>
        <v>Oslo AK</v>
      </c>
      <c r="H60" s="102">
        <f>IF('P3'!N10=0,"",'P3'!N10)</f>
        <v>92</v>
      </c>
      <c r="I60" s="102">
        <f>IF('P3'!O10=0,"",'P3'!O10)</f>
        <v>111</v>
      </c>
      <c r="J60" s="102">
        <f>IF('P3'!P10=0,"",'P3'!P10)</f>
        <v>203</v>
      </c>
      <c r="K60" s="103">
        <f>IF('P3'!Q10=0,"",'P3'!Q10)</f>
        <v>232.12018212964082</v>
      </c>
      <c r="L60">
        <v>12</v>
      </c>
    </row>
    <row r="61" spans="1:12" ht="15.6" x14ac:dyDescent="0.3">
      <c r="A61" s="97"/>
      <c r="B61" s="98"/>
      <c r="C61" s="99"/>
      <c r="D61" s="98"/>
      <c r="E61" s="100"/>
      <c r="F61" s="101"/>
      <c r="G61" s="101"/>
      <c r="H61" s="102"/>
      <c r="I61" s="102"/>
      <c r="J61" s="102"/>
      <c r="K61" s="103"/>
    </row>
    <row r="62" spans="1:12" ht="15.6" x14ac:dyDescent="0.3">
      <c r="A62" s="97">
        <v>1</v>
      </c>
      <c r="B62" s="98">
        <f>IF('P3'!A12="","",'P3'!A12)</f>
        <v>105</v>
      </c>
      <c r="C62" s="99">
        <f>IF('P3'!B12="","",'P3'!B12)</f>
        <v>95.09</v>
      </c>
      <c r="D62" s="98" t="str">
        <f>IF('P3'!C12="","",'P3'!C12)</f>
        <v>M3</v>
      </c>
      <c r="E62" s="100">
        <f>IF('P3'!D12="","",'P3'!D12)</f>
        <v>26112</v>
      </c>
      <c r="F62" s="101" t="str">
        <f>IF('P3'!F12="","",'P3'!F12)</f>
        <v>Per Olav Meosli</v>
      </c>
      <c r="G62" s="101" t="str">
        <f>IF('P3'!G12="","",'P3'!G12)</f>
        <v>Namsos VK</v>
      </c>
      <c r="H62" s="102">
        <f>IF('P3'!N12=0,"",'P3'!N12)</f>
        <v>85</v>
      </c>
      <c r="I62" s="102">
        <f>IF('P3'!O12=0,"",'P3'!O12)</f>
        <v>112</v>
      </c>
      <c r="J62" s="102">
        <f>IF('P3'!P12=0,"",'P3'!P12)</f>
        <v>197</v>
      </c>
      <c r="K62" s="103">
        <f>IF('P3'!Q12=0,"",'P3'!Q12)</f>
        <v>223.65366427856321</v>
      </c>
      <c r="L62">
        <v>12</v>
      </c>
    </row>
    <row r="63" spans="1:12" ht="15.6" x14ac:dyDescent="0.3">
      <c r="A63" s="97"/>
      <c r="B63" s="98"/>
      <c r="C63" s="99"/>
      <c r="D63" s="98"/>
      <c r="E63" s="100"/>
      <c r="F63" s="101"/>
      <c r="G63" s="101"/>
      <c r="H63" s="102"/>
      <c r="I63" s="102"/>
      <c r="J63" s="102"/>
      <c r="K63" s="103"/>
    </row>
    <row r="64" spans="1:12" ht="15.6" x14ac:dyDescent="0.3">
      <c r="A64" s="97">
        <v>1</v>
      </c>
      <c r="B64" s="98">
        <f>IF('P3'!A11="","",'P3'!A11)</f>
        <v>94</v>
      </c>
      <c r="C64" s="99">
        <f>IF('P3'!B11="","",'P3'!B11)</f>
        <v>88.05</v>
      </c>
      <c r="D64" s="98" t="str">
        <f>IF('P3'!C11="","",'P3'!C11)</f>
        <v>M2</v>
      </c>
      <c r="E64" s="100">
        <f>IF('P3'!D11="","",'P3'!D11)</f>
        <v>26854</v>
      </c>
      <c r="F64" s="101" t="str">
        <f>IF('P3'!F11="","",'P3'!F11)</f>
        <v>Jonny Block</v>
      </c>
      <c r="G64" s="101" t="str">
        <f>IF('P3'!G11="","",'P3'!G11)</f>
        <v>Nidelv IL</v>
      </c>
      <c r="H64" s="102">
        <f>IF('P3'!N11=0,"",'P3'!N11)</f>
        <v>100</v>
      </c>
      <c r="I64" s="102">
        <f>IF('P3'!O11=0,"",'P3'!O11)</f>
        <v>120</v>
      </c>
      <c r="J64" s="102">
        <f>IF('P3'!P11=0,"",'P3'!P11)</f>
        <v>220</v>
      </c>
      <c r="K64" s="103">
        <f>IF('P3'!Q11=0,"",'P3'!Q11)</f>
        <v>258.46261451557064</v>
      </c>
      <c r="L64">
        <v>12</v>
      </c>
    </row>
    <row r="65" spans="1:12" ht="15.6" x14ac:dyDescent="0.3">
      <c r="A65" s="97"/>
      <c r="B65" s="98"/>
      <c r="C65" s="99"/>
      <c r="D65" s="98"/>
      <c r="E65" s="100"/>
      <c r="F65" s="101"/>
      <c r="G65" s="101"/>
      <c r="H65" s="102"/>
      <c r="I65" s="102"/>
      <c r="J65" s="102"/>
      <c r="K65" s="103"/>
    </row>
    <row r="66" spans="1:12" ht="15.6" x14ac:dyDescent="0.3">
      <c r="A66" s="97">
        <v>1</v>
      </c>
      <c r="B66" s="98">
        <f>IF('P3'!A14="","",'P3'!A14)</f>
        <v>105</v>
      </c>
      <c r="C66" s="99">
        <f>IF('P3'!B14="","",'P3'!B14)</f>
        <v>104.23</v>
      </c>
      <c r="D66" s="98" t="str">
        <f>IF('P3'!C14="","",'P3'!C14)</f>
        <v>M2</v>
      </c>
      <c r="E66" s="100">
        <f>IF('P3'!D14="","",'P3'!D14)</f>
        <v>26790</v>
      </c>
      <c r="F66" s="101" t="str">
        <f>IF('P3'!F14="","",'P3'!F14)</f>
        <v>Ronny Fevåg</v>
      </c>
      <c r="G66" s="101" t="str">
        <f>IF('P3'!G14="","",'P3'!G14)</f>
        <v>Trondheim AK</v>
      </c>
      <c r="H66" s="102">
        <f>IF('P3'!N14=0,"",'P3'!N14)</f>
        <v>115</v>
      </c>
      <c r="I66" s="102">
        <f>IF('P3'!O14=0,"",'P3'!O14)</f>
        <v>140</v>
      </c>
      <c r="J66" s="102">
        <f>IF('P3'!P14=0,"",'P3'!P14)</f>
        <v>255</v>
      </c>
      <c r="K66" s="103">
        <f>IF('P3'!Q14=0,"",'P3'!Q14)</f>
        <v>279.40427785329382</v>
      </c>
      <c r="L66">
        <v>12</v>
      </c>
    </row>
    <row r="67" spans="1:12" ht="15.6" x14ac:dyDescent="0.3">
      <c r="A67" s="97">
        <v>2</v>
      </c>
      <c r="B67" s="98">
        <f>IF('P3'!A13="","",'P3'!A13)</f>
        <v>105</v>
      </c>
      <c r="C67" s="99">
        <f>IF('P3'!B13="","",'P3'!B13)</f>
        <v>102.08</v>
      </c>
      <c r="D67" s="98" t="str">
        <f>IF('P3'!C13="","",'P3'!C13)</f>
        <v>M2</v>
      </c>
      <c r="E67" s="100">
        <f>IF('P3'!D13="","",'P3'!D13)</f>
        <v>26828</v>
      </c>
      <c r="F67" s="101" t="str">
        <f>IF('P3'!F13="","",'P3'!F13)</f>
        <v>John Kåre Monsen</v>
      </c>
      <c r="G67" s="101" t="str">
        <f>IF('P3'!G13="","",'P3'!G13)</f>
        <v>Stavanger VK</v>
      </c>
      <c r="H67" s="102">
        <f>IF('P3'!N13=0,"",'P3'!N13)</f>
        <v>100</v>
      </c>
      <c r="I67" s="102">
        <f>IF('P3'!O13=0,"",'P3'!O13)</f>
        <v>115</v>
      </c>
      <c r="J67" s="102">
        <f>IF('P3'!P13=0,"",'P3'!P13)</f>
        <v>215</v>
      </c>
      <c r="K67" s="103">
        <f>IF('P3'!Q13=0,"",'P3'!Q13)</f>
        <v>237.3619693483617</v>
      </c>
      <c r="L67">
        <v>10</v>
      </c>
    </row>
    <row r="68" spans="1:12" ht="15.6" x14ac:dyDescent="0.3">
      <c r="A68" s="97"/>
      <c r="B68" s="98"/>
      <c r="C68" s="99"/>
      <c r="D68" s="98"/>
      <c r="E68" s="100"/>
      <c r="F68" s="101"/>
      <c r="G68" s="101"/>
      <c r="H68" s="102"/>
      <c r="I68" s="102"/>
      <c r="J68" s="102"/>
      <c r="K68" s="103"/>
    </row>
    <row r="69" spans="1:12" ht="15.6" x14ac:dyDescent="0.3">
      <c r="A69" s="97">
        <v>1</v>
      </c>
      <c r="B69" s="98" t="str">
        <f>IF('P3'!A16="","",'P3'!A16)</f>
        <v>+105</v>
      </c>
      <c r="C69" s="99">
        <f>IF('P3'!B16="","",'P3'!B16)</f>
        <v>105.43</v>
      </c>
      <c r="D69" s="98" t="str">
        <f>IF('P3'!C16="","",'P3'!C16)</f>
        <v>M2</v>
      </c>
      <c r="E69" s="100">
        <f>IF('P3'!D16="","",'P3'!D16)</f>
        <v>27849</v>
      </c>
      <c r="F69" s="101" t="str">
        <f>IF('P3'!F16="","",'P3'!F16)</f>
        <v>Børge Aadland</v>
      </c>
      <c r="G69" s="101" t="str">
        <f>IF('P3'!G16="","",'P3'!G16)</f>
        <v>AK Bjørgvin</v>
      </c>
      <c r="H69" s="102">
        <f>IF('P3'!N16=0,"",'P3'!N16)</f>
        <v>118</v>
      </c>
      <c r="I69" s="102">
        <f>IF('P3'!O16=0,"",'P3'!O16)</f>
        <v>165</v>
      </c>
      <c r="J69" s="102">
        <f>IF('P3'!P16=0,"",'P3'!P16)</f>
        <v>283</v>
      </c>
      <c r="K69" s="103">
        <f>IF('P3'!Q16=0,"",'P3'!Q16)</f>
        <v>308.83989261832801</v>
      </c>
      <c r="L69">
        <v>12</v>
      </c>
    </row>
    <row r="70" spans="1:12" ht="15.6" x14ac:dyDescent="0.3">
      <c r="A70" s="97">
        <v>2</v>
      </c>
      <c r="B70" s="98" t="str">
        <f>IF('P3'!A15="","",'P3'!A15)</f>
        <v>+105</v>
      </c>
      <c r="C70" s="99">
        <f>IF('P3'!B15="","",'P3'!B15)</f>
        <v>120.43</v>
      </c>
      <c r="D70" s="98" t="str">
        <f>IF('P3'!C15="","",'P3'!C15)</f>
        <v>M2</v>
      </c>
      <c r="E70" s="100">
        <f>IF('P3'!D15="","",'P3'!D15)</f>
        <v>27609</v>
      </c>
      <c r="F70" s="101" t="str">
        <f>IF('P3'!F15="","",'P3'!F15)</f>
        <v>Stian Andre Sundvold</v>
      </c>
      <c r="G70" s="101" t="str">
        <f>IF('P3'!G15="","",'P3'!G15)</f>
        <v>Valdres TK</v>
      </c>
      <c r="H70" s="102">
        <f>IF('P3'!N15=0,"",'P3'!N15)</f>
        <v>61</v>
      </c>
      <c r="I70" s="102">
        <f>IF('P3'!O15=0,"",'P3'!O15)</f>
        <v>81</v>
      </c>
      <c r="J70" s="102">
        <f>IF('P3'!P15=0,"",'P3'!P15)</f>
        <v>142</v>
      </c>
      <c r="K70" s="103">
        <f>IF('P3'!Q15=0,"",'P3'!Q15)</f>
        <v>148.87656390960424</v>
      </c>
      <c r="L70">
        <v>10</v>
      </c>
    </row>
    <row r="71" spans="1:12" ht="15.6" x14ac:dyDescent="0.3">
      <c r="A71" s="97"/>
      <c r="B71" s="98"/>
      <c r="C71" s="99"/>
      <c r="D71" s="98"/>
      <c r="E71" s="100"/>
      <c r="F71" s="101"/>
      <c r="G71" s="101"/>
      <c r="H71" s="102"/>
      <c r="I71" s="102"/>
      <c r="J71" s="102"/>
      <c r="K71" s="103"/>
    </row>
    <row r="72" spans="1:12" ht="15.6" x14ac:dyDescent="0.3">
      <c r="A72" s="97">
        <v>1</v>
      </c>
      <c r="B72" s="98">
        <f>IF('P3'!A17="","",'P3'!A17)</f>
        <v>69</v>
      </c>
      <c r="C72" s="99">
        <f>IF('P3'!B17="","",'P3'!B17)</f>
        <v>66.45</v>
      </c>
      <c r="D72" s="98" t="str">
        <f>IF('P3'!C17="","",'P3'!C17)</f>
        <v>M1</v>
      </c>
      <c r="E72" s="100">
        <f>IF('P3'!D17="","",'P3'!D17)</f>
        <v>29173</v>
      </c>
      <c r="F72" s="101" t="str">
        <f>IF('P3'!F17="","",'P3'!F17)</f>
        <v>Harald Borgebund</v>
      </c>
      <c r="G72" s="101" t="str">
        <f>IF('P3'!G17="","",'P3'!G17)</f>
        <v>T &amp; IL National</v>
      </c>
      <c r="H72" s="102">
        <f>IF('P3'!N17=0,"",'P3'!N17)</f>
        <v>55</v>
      </c>
      <c r="I72" s="102">
        <f>IF('P3'!O17=0,"",'P3'!O17)</f>
        <v>67</v>
      </c>
      <c r="J72" s="102">
        <f>IF('P3'!P17=0,"",'P3'!P17)</f>
        <v>122</v>
      </c>
      <c r="K72" s="103">
        <f>IF('P3'!Q17=0,"",'P3'!Q17)</f>
        <v>168.20574166535883</v>
      </c>
      <c r="L72">
        <v>12</v>
      </c>
    </row>
    <row r="73" spans="1:12" ht="15.6" x14ac:dyDescent="0.3">
      <c r="A73" s="97"/>
      <c r="B73" s="98"/>
      <c r="C73" s="99"/>
      <c r="D73" s="98"/>
      <c r="E73" s="100"/>
      <c r="F73" s="101"/>
      <c r="G73" s="101"/>
      <c r="H73" s="102"/>
      <c r="I73" s="102"/>
      <c r="J73" s="102"/>
      <c r="K73" s="103"/>
    </row>
    <row r="74" spans="1:12" ht="15.6" x14ac:dyDescent="0.3">
      <c r="A74" s="97">
        <v>1</v>
      </c>
      <c r="B74" s="98">
        <f>IF('P3'!A18="","",'P3'!A18)</f>
        <v>85</v>
      </c>
      <c r="C74" s="99">
        <f>IF('P3'!B18="","",'P3'!B18)</f>
        <v>77.319999999999993</v>
      </c>
      <c r="D74" s="98" t="str">
        <f>IF('P3'!C18="","",'P3'!C18)</f>
        <v>M1</v>
      </c>
      <c r="E74" s="100">
        <f>IF('P3'!D18="","",'P3'!D18)</f>
        <v>28656</v>
      </c>
      <c r="F74" s="101" t="str">
        <f>IF('P3'!F18="","",'P3'!F18)</f>
        <v>Ronny Matnisdal</v>
      </c>
      <c r="G74" s="101" t="str">
        <f>IF('P3'!G18="","",'P3'!G18)</f>
        <v>Vigrestad IK</v>
      </c>
      <c r="H74" s="102">
        <f>IF('P3'!N18=0,"",'P3'!N18)</f>
        <v>110</v>
      </c>
      <c r="I74" s="102">
        <f>IF('P3'!O18=0,"",'P3'!O18)</f>
        <v>120</v>
      </c>
      <c r="J74" s="102">
        <f>IF('P3'!P18=0,"",'P3'!P18)</f>
        <v>230</v>
      </c>
      <c r="K74" s="103">
        <f>IF('P3'!Q18=0,"",'P3'!Q18)</f>
        <v>288.96489259856457</v>
      </c>
      <c r="L74">
        <v>12</v>
      </c>
    </row>
    <row r="75" spans="1:12" ht="15.6" x14ac:dyDescent="0.3">
      <c r="A75" s="97"/>
      <c r="B75" s="98"/>
      <c r="C75" s="99"/>
      <c r="D75" s="98"/>
      <c r="E75" s="100"/>
      <c r="F75" s="101"/>
      <c r="G75" s="101"/>
      <c r="H75" s="102"/>
      <c r="I75" s="102"/>
      <c r="J75" s="102"/>
      <c r="K75" s="103"/>
      <c r="L75">
        <f>SUM(L5:L74)</f>
        <v>437</v>
      </c>
    </row>
    <row r="76" spans="1:12" ht="17.399999999999999" x14ac:dyDescent="0.3">
      <c r="C76" s="67"/>
      <c r="E76" s="141" t="s">
        <v>67</v>
      </c>
      <c r="F76" s="141"/>
      <c r="G76" s="141"/>
      <c r="K76"/>
    </row>
    <row r="77" spans="1:12" ht="17.399999999999999" x14ac:dyDescent="0.3">
      <c r="C77" s="67"/>
      <c r="E77" s="118">
        <v>1</v>
      </c>
      <c r="F77" s="119" t="s">
        <v>52</v>
      </c>
      <c r="G77" s="120">
        <f>SUM(L24,L28,L33,L40,L49,L52,L53,L56,L66)</f>
        <v>101</v>
      </c>
      <c r="K77"/>
    </row>
    <row r="78" spans="1:12" ht="17.399999999999999" x14ac:dyDescent="0.3">
      <c r="C78" s="67"/>
      <c r="E78" s="118">
        <v>2</v>
      </c>
      <c r="F78" s="119" t="s">
        <v>56</v>
      </c>
      <c r="G78" s="120">
        <f>SUM(L12,L44,L46,L69)</f>
        <v>48</v>
      </c>
      <c r="K78"/>
    </row>
    <row r="79" spans="1:12" ht="17.399999999999999" x14ac:dyDescent="0.3">
      <c r="C79" s="67"/>
      <c r="E79" s="118">
        <v>2</v>
      </c>
      <c r="F79" s="119" t="s">
        <v>48</v>
      </c>
      <c r="G79" s="120">
        <f>SUM(L22,L26,L58,L62)</f>
        <v>48</v>
      </c>
      <c r="K79"/>
    </row>
    <row r="80" spans="1:12" ht="17.399999999999999" x14ac:dyDescent="0.3">
      <c r="C80" s="67"/>
      <c r="E80" s="118">
        <v>4</v>
      </c>
      <c r="F80" s="119" t="s">
        <v>54</v>
      </c>
      <c r="G80" s="120">
        <f>SUM(L10,L35,L74)</f>
        <v>34</v>
      </c>
      <c r="K80"/>
    </row>
    <row r="81" spans="3:11" ht="17.399999999999999" x14ac:dyDescent="0.3">
      <c r="C81" s="67"/>
      <c r="E81" s="118">
        <v>5</v>
      </c>
      <c r="F81" s="119" t="s">
        <v>49</v>
      </c>
      <c r="G81" s="120">
        <f>SUM(L18,L29,L42)</f>
        <v>32</v>
      </c>
      <c r="K81"/>
    </row>
    <row r="82" spans="3:11" ht="17.399999999999999" x14ac:dyDescent="0.3">
      <c r="C82" s="67"/>
      <c r="E82" s="118">
        <v>6</v>
      </c>
      <c r="F82" s="119" t="s">
        <v>53</v>
      </c>
      <c r="G82" s="120">
        <f>SUM(L31,L38)</f>
        <v>24</v>
      </c>
      <c r="K82"/>
    </row>
    <row r="83" spans="3:11" ht="17.399999999999999" x14ac:dyDescent="0.3">
      <c r="C83" s="67"/>
      <c r="E83" s="118">
        <v>6</v>
      </c>
      <c r="F83" s="119" t="s">
        <v>51</v>
      </c>
      <c r="G83" s="120">
        <f>SUM(L20,L64)</f>
        <v>24</v>
      </c>
      <c r="K83"/>
    </row>
    <row r="84" spans="3:11" ht="17.399999999999999" x14ac:dyDescent="0.3">
      <c r="C84" s="67"/>
      <c r="E84" s="118">
        <v>6</v>
      </c>
      <c r="F84" s="119" t="s">
        <v>50</v>
      </c>
      <c r="G84" s="120">
        <f>SUM(L9,L17)</f>
        <v>24</v>
      </c>
      <c r="K84"/>
    </row>
    <row r="85" spans="3:11" ht="17.399999999999999" x14ac:dyDescent="0.3">
      <c r="C85" s="67"/>
      <c r="E85" s="118">
        <v>9</v>
      </c>
      <c r="F85" s="119" t="s">
        <v>55</v>
      </c>
      <c r="G85" s="120">
        <f>SUM(L36,L55)</f>
        <v>22</v>
      </c>
      <c r="K85"/>
    </row>
    <row r="86" spans="3:11" ht="17.399999999999999" x14ac:dyDescent="0.3">
      <c r="C86" s="67"/>
      <c r="E86" s="118">
        <v>10</v>
      </c>
      <c r="F86" s="119" t="s">
        <v>59</v>
      </c>
      <c r="G86" s="120">
        <f>SUM(L7)</f>
        <v>12</v>
      </c>
      <c r="K86"/>
    </row>
    <row r="87" spans="3:11" ht="17.399999999999999" x14ac:dyDescent="0.3">
      <c r="C87" s="67"/>
      <c r="E87" s="118">
        <v>10</v>
      </c>
      <c r="F87" s="119" t="s">
        <v>58</v>
      </c>
      <c r="G87" s="120">
        <f>SUM(L51)</f>
        <v>12</v>
      </c>
      <c r="K87"/>
    </row>
    <row r="88" spans="3:11" ht="17.399999999999999" x14ac:dyDescent="0.3">
      <c r="C88" s="67"/>
      <c r="E88" s="118">
        <v>10</v>
      </c>
      <c r="F88" s="119" t="s">
        <v>57</v>
      </c>
      <c r="G88" s="120">
        <f>SUM(L60)</f>
        <v>12</v>
      </c>
      <c r="K88"/>
    </row>
    <row r="89" spans="3:11" ht="17.399999999999999" x14ac:dyDescent="0.3">
      <c r="C89" s="67"/>
      <c r="E89" s="118">
        <v>10</v>
      </c>
      <c r="F89" s="119" t="s">
        <v>62</v>
      </c>
      <c r="G89" s="120">
        <f>SUM(L72)</f>
        <v>12</v>
      </c>
      <c r="J89" s="52"/>
      <c r="K89"/>
    </row>
    <row r="90" spans="3:11" ht="17.399999999999999" x14ac:dyDescent="0.3">
      <c r="C90" s="67"/>
      <c r="E90" s="118">
        <v>10</v>
      </c>
      <c r="F90" s="119" t="s">
        <v>63</v>
      </c>
      <c r="G90" s="120">
        <f>SUM(L5)</f>
        <v>12</v>
      </c>
      <c r="K90"/>
    </row>
    <row r="91" spans="3:11" ht="17.399999999999999" x14ac:dyDescent="0.3">
      <c r="C91" s="67"/>
      <c r="E91" s="118">
        <v>15</v>
      </c>
      <c r="F91" s="119" t="s">
        <v>60</v>
      </c>
      <c r="G91" s="120">
        <f>SUM(L67)</f>
        <v>10</v>
      </c>
      <c r="K91"/>
    </row>
    <row r="92" spans="3:11" ht="17.399999999999999" x14ac:dyDescent="0.3">
      <c r="C92" s="67"/>
      <c r="E92" s="118">
        <v>15</v>
      </c>
      <c r="F92" s="119" t="s">
        <v>61</v>
      </c>
      <c r="G92" s="120">
        <f>SUM(L70)</f>
        <v>10</v>
      </c>
      <c r="K92"/>
    </row>
    <row r="93" spans="3:11" x14ac:dyDescent="0.25">
      <c r="G93" s="129">
        <f>SUM(G77:G92)</f>
        <v>437</v>
      </c>
    </row>
  </sheetData>
  <mergeCells count="8">
    <mergeCell ref="E76:G76"/>
    <mergeCell ref="A3:K3"/>
    <mergeCell ref="A15:K15"/>
    <mergeCell ref="A1:K1"/>
    <mergeCell ref="A2:E2"/>
    <mergeCell ref="F2:G2"/>
    <mergeCell ref="H2:I2"/>
    <mergeCell ref="J2:K2"/>
  </mergeCells>
  <phoneticPr fontId="11" type="noConversion"/>
  <pageMargins left="0.75" right="0.75" top="1" bottom="1" header="0.5" footer="0.5"/>
  <pageSetup paperSize="9" scale="76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46"/>
  <sheetViews>
    <sheetView zoomScaleNormal="100" workbookViewId="0">
      <pane ySplit="2" topLeftCell="A17" activePane="bottomLeft" state="frozen"/>
      <selection activeCell="I34" sqref="I34"/>
      <selection pane="bottomLeft" activeCell="Q11" sqref="Q11"/>
    </sheetView>
  </sheetViews>
  <sheetFormatPr baseColWidth="10" defaultColWidth="8.77734375" defaultRowHeight="12.6" x14ac:dyDescent="0.25"/>
  <cols>
    <col min="1" max="1" width="4.5546875" customWidth="1"/>
    <col min="2" max="2" width="5.44140625" customWidth="1"/>
    <col min="3" max="3" width="8.44140625" customWidth="1"/>
    <col min="4" max="4" width="5.44140625" customWidth="1"/>
    <col min="5" max="5" width="10.44140625" style="49" customWidth="1"/>
    <col min="6" max="6" width="29.5546875" style="12" customWidth="1"/>
    <col min="7" max="7" width="21.5546875" style="12" customWidth="1"/>
    <col min="8" max="10" width="6.77734375" customWidth="1"/>
    <col min="11" max="11" width="9.5546875" style="67" customWidth="1"/>
    <col min="12" max="16" width="8.77734375" customWidth="1"/>
    <col min="17" max="17" width="11.77734375" bestFit="1" customWidth="1"/>
  </cols>
  <sheetData>
    <row r="1" spans="1:17" s="65" customFormat="1" ht="34.799999999999997" x14ac:dyDescent="0.55000000000000004">
      <c r="A1" s="143" t="s">
        <v>43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7" s="66" customFormat="1" ht="26.25" customHeight="1" x14ac:dyDescent="0.4">
      <c r="A2" s="144" t="str">
        <f>IF('P1'!H5&gt;0,'P1'!H5,"")</f>
        <v>Tysvær VK</v>
      </c>
      <c r="B2" s="144"/>
      <c r="C2" s="144"/>
      <c r="D2" s="144"/>
      <c r="E2" s="144"/>
      <c r="F2" s="144" t="str">
        <f>IF('P1'!M5&gt;0,'P1'!M5,"")</f>
        <v>Haugesund</v>
      </c>
      <c r="G2" s="144"/>
      <c r="H2" s="145" t="str">
        <f>IF('P1'!O5&gt;0,'P1'!O5,"")</f>
        <v/>
      </c>
      <c r="I2" s="145"/>
      <c r="J2" s="146">
        <f>IF('P1'!R5&gt;0,'P1'!R5,"")</f>
        <v>42783</v>
      </c>
      <c r="K2" s="146"/>
    </row>
    <row r="3" spans="1:17" ht="27.6" x14ac:dyDescent="0.45">
      <c r="A3" s="142" t="s">
        <v>26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7" ht="15.6" x14ac:dyDescent="0.3">
      <c r="A4" s="97"/>
      <c r="B4" s="98"/>
      <c r="C4" s="99"/>
      <c r="D4" s="98"/>
      <c r="E4" s="100"/>
      <c r="F4" s="101"/>
      <c r="G4" s="101"/>
      <c r="H4" s="102"/>
      <c r="I4" s="102"/>
      <c r="J4" s="102"/>
      <c r="K4" s="103"/>
    </row>
    <row r="5" spans="1:17" ht="15.6" x14ac:dyDescent="0.3">
      <c r="A5" s="97">
        <v>1</v>
      </c>
      <c r="B5" s="98">
        <f>IF('P4'!A11="","",'P4'!A11)</f>
        <v>63</v>
      </c>
      <c r="C5" s="99">
        <f>IF('P4'!B11="","",'P4'!B11)</f>
        <v>60.46</v>
      </c>
      <c r="D5" s="98" t="str">
        <f>IF('P4'!C11="","",'P4'!C11)</f>
        <v>K1</v>
      </c>
      <c r="E5" s="100">
        <f>IF('P4'!D11="","",'P4'!D11)</f>
        <v>30282</v>
      </c>
      <c r="F5" s="101" t="str">
        <f>IF('P4'!F11="","",'P4'!F11)</f>
        <v>Oddry Folkestad</v>
      </c>
      <c r="G5" s="101" t="str">
        <f>IF('P4'!G11="","",'P4'!G11)</f>
        <v>Tønsberg-Kam.</v>
      </c>
      <c r="H5" s="102">
        <f>IF('P4'!N11=0,"",'P4'!N11)</f>
        <v>59</v>
      </c>
      <c r="I5" s="102">
        <f>IF('P4'!O11=0,"",'P4'!O11)</f>
        <v>77</v>
      </c>
      <c r="J5" s="102">
        <f>IF('P4'!P11=0,"",'P4'!P11)</f>
        <v>136</v>
      </c>
      <c r="K5" s="104">
        <f>IF('P4'!R11=0,"",'P4'!R11)</f>
        <v>199.25868287875318</v>
      </c>
      <c r="Q5" s="64"/>
    </row>
    <row r="6" spans="1:17" ht="15.6" x14ac:dyDescent="0.3">
      <c r="A6" s="97">
        <v>2</v>
      </c>
      <c r="B6" s="98">
        <f>IF('P4'!A10="","",'P4'!A10)</f>
        <v>63</v>
      </c>
      <c r="C6" s="99">
        <f>IF('P4'!B10="","",'P4'!B10)</f>
        <v>62.04</v>
      </c>
      <c r="D6" s="98" t="str">
        <f>IF('P4'!C10="","",'P4'!C10)</f>
        <v>K2</v>
      </c>
      <c r="E6" s="100">
        <f>IF('P4'!D10="","",'P4'!D10)</f>
        <v>26801</v>
      </c>
      <c r="F6" s="101" t="str">
        <f>IF('P4'!F10="","",'P4'!F10)</f>
        <v>Anna Røed Nyland</v>
      </c>
      <c r="G6" s="101" t="str">
        <f>IF('P4'!G10="","",'P4'!G10)</f>
        <v>Haugesund VK</v>
      </c>
      <c r="H6" s="102">
        <f>IF('P4'!N10=0,"",'P4'!N10)</f>
        <v>50</v>
      </c>
      <c r="I6" s="102">
        <f>IF('P4'!O10=0,"",'P4'!O10)</f>
        <v>61</v>
      </c>
      <c r="J6" s="102">
        <f>IF('P4'!P10=0,"",'P4'!P10)</f>
        <v>111</v>
      </c>
      <c r="K6" s="104">
        <f>IF('P4'!R10=0,"",'P4'!R10)</f>
        <v>177.20775373319171</v>
      </c>
      <c r="Q6" s="64"/>
    </row>
    <row r="7" spans="1:17" ht="15.6" x14ac:dyDescent="0.3">
      <c r="A7" s="97">
        <v>3</v>
      </c>
      <c r="B7" s="98">
        <f>IF('P4'!A12="","",'P4'!A12)</f>
        <v>63</v>
      </c>
      <c r="C7" s="99">
        <f>IF('P4'!B12="","",'P4'!B12)</f>
        <v>61.85</v>
      </c>
      <c r="D7" s="98" t="str">
        <f>IF('P4'!C12="","",'P4'!C12)</f>
        <v>K1</v>
      </c>
      <c r="E7" s="100">
        <f>IF('P4'!D12="","",'P4'!D12)</f>
        <v>28584</v>
      </c>
      <c r="F7" s="101" t="str">
        <f>IF('P4'!F12="","",'P4'!F12)</f>
        <v>Larisa Izumrudova</v>
      </c>
      <c r="G7" s="101" t="str">
        <f>IF('P4'!G12="","",'P4'!G12)</f>
        <v>Vigrestad IK</v>
      </c>
      <c r="H7" s="102">
        <f>IF('P4'!N12=0,"",'P4'!N12)</f>
        <v>49</v>
      </c>
      <c r="I7" s="102">
        <f>IF('P4'!O12=0,"",'P4'!O12)</f>
        <v>63</v>
      </c>
      <c r="J7" s="102">
        <f>IF('P4'!P12=0,"",'P4'!P12)</f>
        <v>112</v>
      </c>
      <c r="K7" s="104">
        <f>IF('P4'!R12=0,"",'P4'!R12)</f>
        <v>169.0803558319985</v>
      </c>
      <c r="Q7" s="64"/>
    </row>
    <row r="8" spans="1:17" ht="15.6" x14ac:dyDescent="0.3">
      <c r="A8" s="97">
        <v>4</v>
      </c>
      <c r="B8" s="98">
        <f>IF('P4'!A9="","",'P4'!A9)</f>
        <v>58</v>
      </c>
      <c r="C8" s="99">
        <f>IF('P4'!B9="","",'P4'!B9)</f>
        <v>55.92</v>
      </c>
      <c r="D8" s="98" t="str">
        <f>IF('P4'!C9="","",'P4'!C9)</f>
        <v>K3</v>
      </c>
      <c r="E8" s="100">
        <f>IF('P4'!D9="","",'P4'!D9)</f>
        <v>25448</v>
      </c>
      <c r="F8" s="101" t="str">
        <f>IF('P4'!F9="","",'P4'!F9)</f>
        <v>Eva Bjørkeng</v>
      </c>
      <c r="G8" s="101" t="str">
        <f>IF('P4'!G9="","",'P4'!G9)</f>
        <v>Tromsø AK</v>
      </c>
      <c r="H8" s="102">
        <f>IF('P4'!N9=0,"",'P4'!N9)</f>
        <v>37</v>
      </c>
      <c r="I8" s="102">
        <f>IF('P4'!O9=0,"",'P4'!O9)</f>
        <v>46</v>
      </c>
      <c r="J8" s="102">
        <f>IF('P4'!P9=0,"",'P4'!P9)</f>
        <v>83</v>
      </c>
      <c r="K8" s="104">
        <f>IF('P4'!R9=0,"",'P4'!R9)</f>
        <v>149.8527582423097</v>
      </c>
      <c r="Q8" s="64"/>
    </row>
    <row r="9" spans="1:17" ht="15.6" x14ac:dyDescent="0.3">
      <c r="A9" s="97">
        <v>5</v>
      </c>
      <c r="B9" s="98" t="str">
        <f>IF('P4'!A13="","",'P4'!A13)</f>
        <v>+90</v>
      </c>
      <c r="C9" s="99">
        <f>IF('P4'!B13="","",'P4'!B13)</f>
        <v>90.58</v>
      </c>
      <c r="D9" s="98" t="str">
        <f>IF('P4'!C13="","",'P4'!C13)</f>
        <v>K1</v>
      </c>
      <c r="E9" s="100">
        <f>IF('P4'!D13="","",'P4'!D13)</f>
        <v>29367</v>
      </c>
      <c r="F9" s="101" t="str">
        <f>IF('P4'!F13="","",'P4'!F13)</f>
        <v>Ingeborg Endresen</v>
      </c>
      <c r="G9" s="101" t="str">
        <f>IF('P4'!G13="","",'P4'!G13)</f>
        <v>AK Bjørgvin</v>
      </c>
      <c r="H9" s="102">
        <f>IF('P4'!N13=0,"",'P4'!N13)</f>
        <v>49</v>
      </c>
      <c r="I9" s="102">
        <f>IF('P4'!O13=0,"",'P4'!O13)</f>
        <v>66</v>
      </c>
      <c r="J9" s="102">
        <f>IF('P4'!P13=0,"",'P4'!P13)</f>
        <v>115</v>
      </c>
      <c r="K9" s="104">
        <f>IF('P4'!R13=0,"",'P4'!R13)</f>
        <v>138.46281115286047</v>
      </c>
      <c r="Q9" s="64"/>
    </row>
    <row r="10" spans="1:17" ht="15.6" x14ac:dyDescent="0.3">
      <c r="A10" s="97"/>
      <c r="B10" s="98"/>
      <c r="C10" s="99"/>
      <c r="D10" s="98"/>
      <c r="E10" s="100"/>
      <c r="F10" s="101"/>
      <c r="G10" s="101"/>
      <c r="H10" s="102"/>
      <c r="I10" s="102"/>
      <c r="J10" s="102"/>
      <c r="K10" s="103"/>
    </row>
    <row r="11" spans="1:17" ht="27.6" x14ac:dyDescent="0.45">
      <c r="A11" s="142" t="s">
        <v>27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</row>
    <row r="12" spans="1:17" ht="15.6" x14ac:dyDescent="0.3">
      <c r="A12" s="97"/>
      <c r="B12" s="98"/>
      <c r="C12" s="99"/>
      <c r="D12" s="98"/>
      <c r="E12" s="100"/>
      <c r="F12" s="101"/>
      <c r="G12" s="101"/>
      <c r="H12" s="102"/>
      <c r="I12" s="102"/>
      <c r="J12" s="102"/>
      <c r="K12" s="103"/>
    </row>
    <row r="13" spans="1:17" ht="15.6" x14ac:dyDescent="0.3">
      <c r="A13" s="97">
        <v>1</v>
      </c>
      <c r="B13" s="98" t="str">
        <f>IF('P3'!A16="","",'P3'!A16)</f>
        <v>+105</v>
      </c>
      <c r="C13" s="99">
        <f>IF('P3'!B16="","",'P3'!B16)</f>
        <v>105.43</v>
      </c>
      <c r="D13" s="98" t="str">
        <f>IF('P3'!C16="","",'P3'!C16)</f>
        <v>M2</v>
      </c>
      <c r="E13" s="100">
        <f>IF('P3'!D16="","",'P3'!D16)</f>
        <v>27849</v>
      </c>
      <c r="F13" s="101" t="str">
        <f>IF('P3'!F16="","",'P3'!F16)</f>
        <v>Børge Aadland</v>
      </c>
      <c r="G13" s="101" t="str">
        <f>IF('P3'!G16="","",'P3'!G16)</f>
        <v>AK Bjørgvin</v>
      </c>
      <c r="H13" s="102">
        <f>IF('P3'!N16=0,"",'P3'!N16)</f>
        <v>118</v>
      </c>
      <c r="I13" s="102">
        <f>IF('P3'!O16=0,"",'P3'!O16)</f>
        <v>165</v>
      </c>
      <c r="J13" s="102">
        <f>IF('P3'!P16=0,"",'P3'!P16)</f>
        <v>283</v>
      </c>
      <c r="K13" s="104">
        <f>IF('P3'!R16=0,"",'P3'!R16)</f>
        <v>354.85703661845889</v>
      </c>
      <c r="Q13" s="64"/>
    </row>
    <row r="14" spans="1:17" ht="15.6" x14ac:dyDescent="0.3">
      <c r="A14" s="97">
        <v>2</v>
      </c>
      <c r="B14" s="98" t="str">
        <f>IF('P1'!A15="","",'P1'!A15)</f>
        <v>+105</v>
      </c>
      <c r="C14" s="99">
        <f>IF('P1'!B15="","",'P1'!B15)</f>
        <v>105.75</v>
      </c>
      <c r="D14" s="98" t="str">
        <f>IF('P1'!C15="","",'P1'!C15)</f>
        <v>M8</v>
      </c>
      <c r="E14" s="100">
        <f>IF('P1'!D15="","",'P1'!D15)</f>
        <v>16227</v>
      </c>
      <c r="F14" s="101" t="str">
        <f>IF('P1'!F15="","",'P1'!F15)</f>
        <v>Jan Nystrøm</v>
      </c>
      <c r="G14" s="101" t="str">
        <f>IF('P1'!G15="","",'P1'!G15)</f>
        <v>Trondheim AK</v>
      </c>
      <c r="H14" s="102">
        <f>IF('P1'!N15=0,"",'P1'!N15)</f>
        <v>65</v>
      </c>
      <c r="I14" s="102">
        <f>IF('P1'!O15=0,"",'P1'!O15)</f>
        <v>93</v>
      </c>
      <c r="J14" s="102">
        <f>IF('P1'!P15=0,"",'P1'!P15)</f>
        <v>158</v>
      </c>
      <c r="K14" s="104">
        <f>IF('P1'!R15=0,"",'P1'!R15)</f>
        <v>345.1803891515849</v>
      </c>
      <c r="Q14" s="64"/>
    </row>
    <row r="15" spans="1:17" ht="15.6" x14ac:dyDescent="0.3">
      <c r="A15" s="97">
        <v>3</v>
      </c>
      <c r="B15" s="98">
        <f>IF('P1'!A14="","",'P1'!A14)</f>
        <v>105</v>
      </c>
      <c r="C15" s="99">
        <f>IF('P1'!B14="","",'P1'!B14)</f>
        <v>99.42</v>
      </c>
      <c r="D15" s="98" t="str">
        <f>IF('P1'!C14="","",'P1'!C14)</f>
        <v>M8</v>
      </c>
      <c r="E15" s="100">
        <f>IF('P1'!D14="","",'P1'!D14)</f>
        <v>16079</v>
      </c>
      <c r="F15" s="101" t="str">
        <f>IF('P1'!F14="","",'P1'!F14)</f>
        <v>Leif Hepsø</v>
      </c>
      <c r="G15" s="101" t="str">
        <f>IF('P1'!G14="","",'P1'!G14)</f>
        <v>Namsos VK</v>
      </c>
      <c r="H15" s="102">
        <f>IF('P1'!N14=0,"",'P1'!N14)</f>
        <v>63</v>
      </c>
      <c r="I15" s="102">
        <f>IF('P1'!O14=0,"",'P1'!O14)</f>
        <v>90</v>
      </c>
      <c r="J15" s="102">
        <f>IF('P1'!P14=0,"",'P1'!P14)</f>
        <v>153</v>
      </c>
      <c r="K15" s="104">
        <f>IF('P1'!R14=0,"",'P1'!R14)</f>
        <v>341.90345517860783</v>
      </c>
      <c r="Q15" s="64"/>
    </row>
    <row r="16" spans="1:17" ht="15.6" x14ac:dyDescent="0.3">
      <c r="A16" s="97">
        <v>4</v>
      </c>
      <c r="B16" s="98">
        <f>IF('P2'!A19="","",'P2'!A19)</f>
        <v>105</v>
      </c>
      <c r="C16" s="99">
        <f>IF('P2'!B19="","",'P2'!B19)</f>
        <v>97.72</v>
      </c>
      <c r="D16" s="98" t="str">
        <f>IF('P2'!C19="","",'P2'!C19)</f>
        <v>M4</v>
      </c>
      <c r="E16" s="100">
        <f>IF('P2'!D19="","",'P2'!D19)</f>
        <v>24011</v>
      </c>
      <c r="F16" s="101" t="str">
        <f>IF('P2'!F19="","",'P2'!F19)</f>
        <v>Alexander Bahmanyar</v>
      </c>
      <c r="G16" s="101" t="str">
        <f>IF('P2'!G19="","",'P2'!G19)</f>
        <v>Spydeberg Atletene</v>
      </c>
      <c r="H16" s="102">
        <f>IF('P2'!N19=0,"",'P2'!N19)</f>
        <v>96</v>
      </c>
      <c r="I16" s="102">
        <f>IF('P2'!O19=0,"",'P2'!O19)</f>
        <v>133</v>
      </c>
      <c r="J16" s="102">
        <f>IF('P2'!P19=0,"",'P2'!P19)</f>
        <v>229</v>
      </c>
      <c r="K16" s="104">
        <f>IF('P2'!R19=0,"",'P2'!R19)</f>
        <v>338.34092257513834</v>
      </c>
      <c r="Q16" s="64"/>
    </row>
    <row r="17" spans="1:17" ht="15.6" x14ac:dyDescent="0.3">
      <c r="A17" s="97">
        <v>5</v>
      </c>
      <c r="B17" s="98">
        <f>IF('P3'!A14="","",'P3'!A14)</f>
        <v>105</v>
      </c>
      <c r="C17" s="99">
        <f>IF('P3'!B14="","",'P3'!B14)</f>
        <v>104.23</v>
      </c>
      <c r="D17" s="98" t="str">
        <f>IF('P3'!C14="","",'P3'!C14)</f>
        <v>M2</v>
      </c>
      <c r="E17" s="100">
        <f>IF('P3'!D14="","",'P3'!D14)</f>
        <v>26790</v>
      </c>
      <c r="F17" s="101" t="str">
        <f>IF('P3'!F14="","",'P3'!F14)</f>
        <v>Ronny Fevåg</v>
      </c>
      <c r="G17" s="101" t="str">
        <f>IF('P3'!G14="","",'P3'!G14)</f>
        <v>Trondheim AK</v>
      </c>
      <c r="H17" s="102">
        <f>IF('P3'!N14=0,"",'P3'!N14)</f>
        <v>115</v>
      </c>
      <c r="I17" s="102">
        <f>IF('P3'!O14=0,"",'P3'!O14)</f>
        <v>140</v>
      </c>
      <c r="J17" s="102">
        <f>IF('P3'!P14=0,"",'P3'!P14)</f>
        <v>255</v>
      </c>
      <c r="K17" s="104">
        <f>IF('P3'!R14=0,"",'P3'!R14)</f>
        <v>332.21168636756636</v>
      </c>
      <c r="Q17" s="64"/>
    </row>
    <row r="18" spans="1:17" ht="15.6" x14ac:dyDescent="0.3">
      <c r="A18" s="97">
        <v>6</v>
      </c>
      <c r="B18" s="98">
        <f>IF('P1'!A19="","",'P1'!A19)</f>
        <v>94</v>
      </c>
      <c r="C18" s="99">
        <f>IF('P1'!B19="","",'P1'!B19)</f>
        <v>86.71</v>
      </c>
      <c r="D18" s="98" t="str">
        <f>IF('P1'!C19="","",'P1'!C19)</f>
        <v>M6</v>
      </c>
      <c r="E18" s="100">
        <f>IF('P1'!D19="","",'P1'!D19)</f>
        <v>21177</v>
      </c>
      <c r="F18" s="101" t="str">
        <f>IF('P1'!F19="","",'P1'!F19)</f>
        <v>Vidar Sæland</v>
      </c>
      <c r="G18" s="101" t="str">
        <f>IF('P1'!G19="","",'P1'!G19)</f>
        <v>Vigrestad IK</v>
      </c>
      <c r="H18" s="102">
        <f>IF('P1'!N19=0,"",'P1'!N19)</f>
        <v>80</v>
      </c>
      <c r="I18" s="102">
        <f>IF('P1'!O19=0,"",'P1'!O19)</f>
        <v>105</v>
      </c>
      <c r="J18" s="102">
        <f>IF('P1'!P19=0,"",'P1'!P19)</f>
        <v>185</v>
      </c>
      <c r="K18" s="104">
        <f>IF('P1'!R19=0,"",'P1'!R19)</f>
        <v>331.47315898097321</v>
      </c>
      <c r="Q18" s="64"/>
    </row>
    <row r="19" spans="1:17" ht="15.6" x14ac:dyDescent="0.3">
      <c r="A19" s="97">
        <v>7</v>
      </c>
      <c r="B19" s="98" t="str">
        <f>IF('P1'!A21="","",'P1'!A21)</f>
        <v>+105</v>
      </c>
      <c r="C19" s="99">
        <f>IF('P1'!B21="","",'P1'!B21)</f>
        <v>106.97</v>
      </c>
      <c r="D19" s="98" t="str">
        <f>IF('P1'!C21="","",'P1'!C21)</f>
        <v>M6</v>
      </c>
      <c r="E19" s="100">
        <f>IF('P1'!D21="","",'P1'!D21)</f>
        <v>21088</v>
      </c>
      <c r="F19" s="101" t="str">
        <f>IF('P1'!F21="","",'P1'!F21)</f>
        <v>Rune Johansen</v>
      </c>
      <c r="G19" s="101" t="str">
        <f>IF('P1'!G21="","",'P1'!G21)</f>
        <v>Lenja AK</v>
      </c>
      <c r="H19" s="102">
        <f>IF('P1'!N21=0,"",'P1'!N21)</f>
        <v>80</v>
      </c>
      <c r="I19" s="102">
        <f>IF('P1'!O21=0,"",'P1'!O21)</f>
        <v>120</v>
      </c>
      <c r="J19" s="102">
        <f>IF('P1'!P21=0,"",'P1'!P21)</f>
        <v>200</v>
      </c>
      <c r="K19" s="104">
        <f>IF('P1'!R21=0,"",'P1'!R21)</f>
        <v>328.811883812068</v>
      </c>
      <c r="Q19" s="64"/>
    </row>
    <row r="20" spans="1:17" ht="15.6" x14ac:dyDescent="0.3">
      <c r="A20" s="97">
        <v>8</v>
      </c>
      <c r="B20" s="98">
        <f>IF('P2'!A14="","",'P2'!A14)</f>
        <v>85</v>
      </c>
      <c r="C20" s="99">
        <f>IF('P2'!B14="","",'P2'!B14)</f>
        <v>77.33</v>
      </c>
      <c r="D20" s="98" t="str">
        <f>IF('P2'!C14="","",'P2'!C14)</f>
        <v>M4</v>
      </c>
      <c r="E20" s="100">
        <f>IF('P2'!D14="","",'P2'!D14)</f>
        <v>24706</v>
      </c>
      <c r="F20" s="101" t="str">
        <f>IF('P2'!F14="","",'P2'!F14)</f>
        <v>Torstein Gjervan</v>
      </c>
      <c r="G20" s="101" t="str">
        <f>IF('P2'!G14="","",'P2'!G14)</f>
        <v>Trondheim AK</v>
      </c>
      <c r="H20" s="102">
        <f>IF('P2'!N14=0,"",'P2'!N14)</f>
        <v>91</v>
      </c>
      <c r="I20" s="102">
        <f>IF('P2'!O14=0,"",'P2'!O14)</f>
        <v>113</v>
      </c>
      <c r="J20" s="102">
        <f>IF('P2'!P14=0,"",'P2'!P14)</f>
        <v>204</v>
      </c>
      <c r="K20" s="104">
        <f>IF('P2'!R14=0,"",'P2'!R14)</f>
        <v>327.78301149790695</v>
      </c>
      <c r="Q20" s="64"/>
    </row>
    <row r="21" spans="1:17" ht="15.6" x14ac:dyDescent="0.3">
      <c r="A21" s="97">
        <v>9</v>
      </c>
      <c r="B21" s="98">
        <f>IF('P2'!A10="","",'P2'!A10)</f>
        <v>94</v>
      </c>
      <c r="C21" s="99">
        <f>IF('P2'!B10="","",'P2'!B10)</f>
        <v>90.49</v>
      </c>
      <c r="D21" s="98" t="str">
        <f>IF('P2'!C10="","",'P2'!C10)</f>
        <v>M5</v>
      </c>
      <c r="E21" s="100">
        <f>IF('P2'!D10="","",'P2'!D10)</f>
        <v>22528</v>
      </c>
      <c r="F21" s="101" t="str">
        <f>IF('P2'!F10="","",'P2'!F10)</f>
        <v>Terje Gulvik</v>
      </c>
      <c r="G21" s="101" t="str">
        <f>IF('P2'!G10="","",'P2'!G10)</f>
        <v>Larvik AK</v>
      </c>
      <c r="H21" s="102">
        <f>IF('P2'!N10=0,"",'P2'!N10)</f>
        <v>90</v>
      </c>
      <c r="I21" s="102">
        <f>IF('P2'!O10=0,"",'P2'!O10)</f>
        <v>110</v>
      </c>
      <c r="J21" s="102">
        <f>IF('P2'!P10=0,"",'P2'!P10)</f>
        <v>200</v>
      </c>
      <c r="K21" s="104">
        <f>IF('P2'!R10=0,"",'P2'!R10)</f>
        <v>327.37564081137577</v>
      </c>
      <c r="Q21" s="64"/>
    </row>
    <row r="22" spans="1:17" ht="15.6" x14ac:dyDescent="0.3">
      <c r="A22" s="97">
        <v>10</v>
      </c>
      <c r="B22" s="98">
        <f>IF('P3'!A18="","",'P3'!A18)</f>
        <v>85</v>
      </c>
      <c r="C22" s="99">
        <f>IF('P3'!B18="","",'P3'!B18)</f>
        <v>77.319999999999993</v>
      </c>
      <c r="D22" s="98" t="str">
        <f>IF('P3'!C18="","",'P3'!C18)</f>
        <v>M1</v>
      </c>
      <c r="E22" s="100">
        <f>IF('P3'!D18="","",'P3'!D18)</f>
        <v>28656</v>
      </c>
      <c r="F22" s="101" t="str">
        <f>IF('P3'!F18="","",'P3'!F18)</f>
        <v>Ronny Matnisdal</v>
      </c>
      <c r="G22" s="101" t="str">
        <f>IF('P3'!G18="","",'P3'!G18)</f>
        <v>Vigrestad IK</v>
      </c>
      <c r="H22" s="102">
        <f>IF('P3'!N18=0,"",'P3'!N18)</f>
        <v>110</v>
      </c>
      <c r="I22" s="102">
        <f>IF('P3'!O18=0,"",'P3'!O18)</f>
        <v>120</v>
      </c>
      <c r="J22" s="102">
        <f>IF('P3'!P18=0,"",'P3'!P18)</f>
        <v>230</v>
      </c>
      <c r="K22" s="104">
        <f>IF('P3'!R18=0,"",'P3'!R18)</f>
        <v>324.21860949558948</v>
      </c>
      <c r="Q22" s="64"/>
    </row>
    <row r="23" spans="1:17" ht="15.6" x14ac:dyDescent="0.3">
      <c r="A23" s="97">
        <v>11</v>
      </c>
      <c r="B23" s="98">
        <f>IF('P2'!A11="","",'P2'!A11)</f>
        <v>105</v>
      </c>
      <c r="C23" s="99">
        <f>IF('P2'!B11="","",'P2'!B11)</f>
        <v>95.72</v>
      </c>
      <c r="D23" s="98" t="str">
        <f>IF('P2'!C11="","",'P2'!C11)</f>
        <v>M5</v>
      </c>
      <c r="E23" s="100">
        <f>IF('P2'!D11="","",'P2'!D11)</f>
        <v>22864</v>
      </c>
      <c r="F23" s="101" t="str">
        <f>IF('P2'!F11="","",'P2'!F11)</f>
        <v>Petter N. Sæterdal</v>
      </c>
      <c r="G23" s="101" t="str">
        <f>IF('P2'!G11="","",'P2'!G11)</f>
        <v>AK Bjørgvin</v>
      </c>
      <c r="H23" s="102">
        <f>IF('P2'!N11=0,"",'P2'!N11)</f>
        <v>90</v>
      </c>
      <c r="I23" s="102">
        <f>IF('P2'!O11=0,"",'P2'!O11)</f>
        <v>110</v>
      </c>
      <c r="J23" s="102">
        <f>IF('P2'!P11=0,"",'P2'!P11)</f>
        <v>200</v>
      </c>
      <c r="K23" s="104">
        <f>IF('P2'!R11=0,"",'P2'!R11)</f>
        <v>313.61441795080248</v>
      </c>
      <c r="Q23" s="64"/>
    </row>
    <row r="24" spans="1:17" ht="15.6" x14ac:dyDescent="0.3">
      <c r="A24" s="97">
        <v>12</v>
      </c>
      <c r="B24" s="98">
        <f>IF('P2'!A18="","",'P2'!A18)</f>
        <v>105</v>
      </c>
      <c r="C24" s="99">
        <f>IF('P2'!B18="","",'P2'!B18)</f>
        <v>101.97</v>
      </c>
      <c r="D24" s="98" t="str">
        <f>IF('P2'!C18="","",'P2'!C18)</f>
        <v>M4</v>
      </c>
      <c r="E24" s="100">
        <f>IF('P2'!D18="","",'P2'!D18)</f>
        <v>24484</v>
      </c>
      <c r="F24" s="101" t="str">
        <f>IF('P2'!F18="","",'P2'!F18)</f>
        <v>Jøran Herfjord</v>
      </c>
      <c r="G24" s="101" t="str">
        <f>IF('P2'!G18="","",'P2'!G18)</f>
        <v>Trondheim AK</v>
      </c>
      <c r="H24" s="102">
        <f>IF('P2'!N18=0,"",'P2'!N18)</f>
        <v>97</v>
      </c>
      <c r="I24" s="102">
        <f>IF('P2'!O18=0,"",'P2'!O18)</f>
        <v>125</v>
      </c>
      <c r="J24" s="102">
        <f>IF('P2'!P18=0,"",'P2'!P18)</f>
        <v>222</v>
      </c>
      <c r="K24" s="104">
        <f>IF('P2'!R18=0,"",'P2'!R18)</f>
        <v>313.59519028935955</v>
      </c>
      <c r="Q24" s="64"/>
    </row>
    <row r="25" spans="1:17" ht="15.6" x14ac:dyDescent="0.3">
      <c r="A25" s="97">
        <v>13</v>
      </c>
      <c r="B25" s="98" t="str">
        <f>IF('P1'!A16="","",'P1'!A16)</f>
        <v>+105</v>
      </c>
      <c r="C25" s="99">
        <f>IF('P1'!B16="","",'P1'!B16)</f>
        <v>109.21</v>
      </c>
      <c r="D25" s="98" t="str">
        <f>IF('P1'!C16="","",'P1'!C16)</f>
        <v>M8</v>
      </c>
      <c r="E25" s="100">
        <f>IF('P1'!D16="","",'P1'!D16)</f>
        <v>16053</v>
      </c>
      <c r="F25" s="101" t="str">
        <f>IF('P1'!F16="","",'P1'!F16)</f>
        <v>Kolbjørn Bjerkholt</v>
      </c>
      <c r="G25" s="101" t="str">
        <f>IF('P1'!G16="","",'P1'!G16)</f>
        <v>Larvik AK</v>
      </c>
      <c r="H25" s="102">
        <f>IF('P1'!N16=0,"",'P1'!N16)</f>
        <v>60</v>
      </c>
      <c r="I25" s="102">
        <f>IF('P1'!O16=0,"",'P1'!O16)</f>
        <v>80</v>
      </c>
      <c r="J25" s="102">
        <f>IF('P1'!P16=0,"",'P1'!P16)</f>
        <v>140</v>
      </c>
      <c r="K25" s="104">
        <f>IF('P1'!R16=0,"",'P1'!R16)</f>
        <v>311.03983408156967</v>
      </c>
      <c r="Q25" s="64"/>
    </row>
    <row r="26" spans="1:17" ht="15.6" x14ac:dyDescent="0.3">
      <c r="A26" s="97">
        <v>14</v>
      </c>
      <c r="B26" s="98">
        <f>IF('P3'!A11="","",'P3'!A11)</f>
        <v>94</v>
      </c>
      <c r="C26" s="99">
        <f>IF('P3'!B11="","",'P3'!B11)</f>
        <v>88.05</v>
      </c>
      <c r="D26" s="98" t="str">
        <f>IF('P3'!C11="","",'P3'!C11)</f>
        <v>M2</v>
      </c>
      <c r="E26" s="100">
        <f>IF('P3'!D11="","",'P3'!D11)</f>
        <v>26854</v>
      </c>
      <c r="F26" s="101" t="str">
        <f>IF('P3'!F11="","",'P3'!F11)</f>
        <v>Jonny Block</v>
      </c>
      <c r="G26" s="101" t="str">
        <f>IF('P3'!G11="","",'P3'!G11)</f>
        <v>Nidelv IL</v>
      </c>
      <c r="H26" s="102">
        <f>IF('P3'!N11=0,"",'P3'!N11)</f>
        <v>100</v>
      </c>
      <c r="I26" s="102">
        <f>IF('P3'!O11=0,"",'P3'!O11)</f>
        <v>120</v>
      </c>
      <c r="J26" s="102">
        <f>IF('P3'!P11=0,"",'P3'!P11)</f>
        <v>220</v>
      </c>
      <c r="K26" s="104">
        <f>IF('P3'!R11=0,"",'P3'!R11)</f>
        <v>307.3120486590135</v>
      </c>
      <c r="Q26" s="64"/>
    </row>
    <row r="27" spans="1:17" ht="15.6" x14ac:dyDescent="0.3">
      <c r="A27" s="97">
        <v>15</v>
      </c>
      <c r="B27" s="98">
        <f>IF('P1'!A10="","",'P1'!A10)</f>
        <v>94</v>
      </c>
      <c r="C27" s="99">
        <f>IF('P1'!B10="","",'P1'!B10)</f>
        <v>93.8</v>
      </c>
      <c r="D27" s="98" t="str">
        <f>IF('P1'!C10="","",'P1'!C10)</f>
        <v>M9</v>
      </c>
      <c r="E27" s="100">
        <f>IF('P1'!D10="","",'P1'!D10)</f>
        <v>14941</v>
      </c>
      <c r="F27" s="101" t="str">
        <f>IF('P1'!F10="","",'P1'!F10)</f>
        <v>Per Marstad</v>
      </c>
      <c r="G27" s="101" t="str">
        <f>IF('P1'!G10="","",'P1'!G10)</f>
        <v>Tønsberg-Kam.</v>
      </c>
      <c r="H27" s="102">
        <f>IF('P1'!N10=0,"",'P1'!N10)</f>
        <v>57</v>
      </c>
      <c r="I27" s="102">
        <f>IF('P1'!O10=0,"",'P1'!O10)</f>
        <v>60</v>
      </c>
      <c r="J27" s="102">
        <f>IF('P1'!P10=0,"",'P1'!P10)</f>
        <v>117</v>
      </c>
      <c r="K27" s="104">
        <f>IF('P1'!R10=0,"",'P1'!R10)</f>
        <v>301.26761732189101</v>
      </c>
      <c r="Q27" s="64"/>
    </row>
    <row r="28" spans="1:17" ht="15.6" x14ac:dyDescent="0.3">
      <c r="A28" s="97">
        <v>16</v>
      </c>
      <c r="B28" s="98">
        <f>IF('P1'!A13="","",'P1'!A13)</f>
        <v>94</v>
      </c>
      <c r="C28" s="99">
        <f>IF('P1'!B13="","",'P1'!B13)</f>
        <v>93.5</v>
      </c>
      <c r="D28" s="98" t="str">
        <f>IF('P1'!C13="","",'P1'!C13)</f>
        <v>M8</v>
      </c>
      <c r="E28" s="100">
        <f>IF('P1'!D13="","",'P1'!D13)</f>
        <v>16495</v>
      </c>
      <c r="F28" s="101" t="str">
        <f>IF('P1'!F13="","",'P1'!F13)</f>
        <v>Eskil Lian</v>
      </c>
      <c r="G28" s="101" t="str">
        <f>IF('P1'!G13="","",'P1'!G13)</f>
        <v>Trondheim AK</v>
      </c>
      <c r="H28" s="102">
        <f>IF('P1'!N13=0,"",'P1'!N13)</f>
        <v>57</v>
      </c>
      <c r="I28" s="102">
        <f>IF('P1'!O13=0,"",'P1'!O13)</f>
        <v>75</v>
      </c>
      <c r="J28" s="102">
        <f>IF('P1'!P13=0,"",'P1'!P13)</f>
        <v>132</v>
      </c>
      <c r="K28" s="104">
        <f>IF('P1'!R13=0,"",'P1'!R13)</f>
        <v>294.77662301622115</v>
      </c>
      <c r="Q28" s="64"/>
    </row>
    <row r="29" spans="1:17" ht="15.6" x14ac:dyDescent="0.3">
      <c r="A29" s="97">
        <v>17</v>
      </c>
      <c r="B29" s="98">
        <f>IF('P3'!A10="","",'P3'!A10)</f>
        <v>94</v>
      </c>
      <c r="C29" s="99">
        <f>IF('P3'!B10="","",'P3'!B10)</f>
        <v>93.5</v>
      </c>
      <c r="D29" s="98" t="str">
        <f>IF('P3'!C10="","",'P3'!C10)</f>
        <v>M3</v>
      </c>
      <c r="E29" s="100">
        <f>IF('P3'!D10="","",'P3'!D10)</f>
        <v>25366</v>
      </c>
      <c r="F29" s="101" t="str">
        <f>IF('P3'!F10="","",'P3'!F10)</f>
        <v>Lars-Thomas Grønlien</v>
      </c>
      <c r="G29" s="101" t="str">
        <f>IF('P3'!G10="","",'P3'!G10)</f>
        <v>Oslo AK</v>
      </c>
      <c r="H29" s="102">
        <f>IF('P3'!N10=0,"",'P3'!N10)</f>
        <v>92</v>
      </c>
      <c r="I29" s="102">
        <f>IF('P3'!O10=0,"",'P3'!O10)</f>
        <v>111</v>
      </c>
      <c r="J29" s="102">
        <f>IF('P3'!P10=0,"",'P3'!P10)</f>
        <v>203</v>
      </c>
      <c r="K29" s="104">
        <f>IF('P3'!R10=0,"",'P3'!R10)</f>
        <v>289.68598729779177</v>
      </c>
      <c r="Q29" s="64"/>
    </row>
    <row r="30" spans="1:17" ht="15.6" x14ac:dyDescent="0.3">
      <c r="A30" s="97">
        <v>18</v>
      </c>
      <c r="B30" s="98">
        <f>IF('P3'!A13="","",'P3'!A13)</f>
        <v>105</v>
      </c>
      <c r="C30" s="99">
        <f>IF('P3'!B13="","",'P3'!B13)</f>
        <v>102.08</v>
      </c>
      <c r="D30" s="98" t="str">
        <f>IF('P3'!C13="","",'P3'!C13)</f>
        <v>M2</v>
      </c>
      <c r="E30" s="100">
        <f>IF('P3'!D13="","",'P3'!D13)</f>
        <v>26828</v>
      </c>
      <c r="F30" s="101" t="str">
        <f>IF('P3'!F13="","",'P3'!F13)</f>
        <v>John Kåre Monsen</v>
      </c>
      <c r="G30" s="101" t="str">
        <f>IF('P3'!G13="","",'P3'!G13)</f>
        <v>Stavanger VK</v>
      </c>
      <c r="H30" s="102">
        <f>IF('P3'!N13=0,"",'P3'!N13)</f>
        <v>100</v>
      </c>
      <c r="I30" s="102">
        <f>IF('P3'!O13=0,"",'P3'!O13)</f>
        <v>115</v>
      </c>
      <c r="J30" s="102">
        <f>IF('P3'!P13=0,"",'P3'!P13)</f>
        <v>215</v>
      </c>
      <c r="K30" s="104">
        <f>IF('P3'!R13=0,"",'P3'!R13)</f>
        <v>282.22338155520208</v>
      </c>
      <c r="Q30" s="64"/>
    </row>
    <row r="31" spans="1:17" ht="15.6" x14ac:dyDescent="0.3">
      <c r="A31" s="97">
        <v>19</v>
      </c>
      <c r="B31" s="98">
        <f>IF('P3'!A12="","",'P3'!A12)</f>
        <v>105</v>
      </c>
      <c r="C31" s="99">
        <f>IF('P3'!B12="","",'P3'!B12)</f>
        <v>95.09</v>
      </c>
      <c r="D31" s="98" t="str">
        <f>IF('P3'!C12="","",'P3'!C12)</f>
        <v>M3</v>
      </c>
      <c r="E31" s="100">
        <f>IF('P3'!D12="","",'P3'!D12)</f>
        <v>26112</v>
      </c>
      <c r="F31" s="101" t="str">
        <f>IF('P3'!F12="","",'P3'!F12)</f>
        <v>Per Olav Meosli</v>
      </c>
      <c r="G31" s="101" t="str">
        <f>IF('P3'!G12="","",'P3'!G12)</f>
        <v>Namsos VK</v>
      </c>
      <c r="H31" s="102">
        <f>IF('P3'!N12=0,"",'P3'!N12)</f>
        <v>85</v>
      </c>
      <c r="I31" s="102">
        <f>IF('P3'!O12=0,"",'P3'!O12)</f>
        <v>112</v>
      </c>
      <c r="J31" s="102">
        <f>IF('P3'!P12=0,"",'P3'!P12)</f>
        <v>197</v>
      </c>
      <c r="K31" s="104">
        <f>IF('P3'!R12=0,"",'P3'!R12)</f>
        <v>272.41016309128997</v>
      </c>
      <c r="Q31" s="64"/>
    </row>
    <row r="32" spans="1:17" ht="15.6" x14ac:dyDescent="0.3">
      <c r="A32" s="97">
        <v>20</v>
      </c>
      <c r="B32" s="98">
        <f>IF('P2'!A16="","",'P2'!A16)</f>
        <v>94</v>
      </c>
      <c r="C32" s="99">
        <f>IF('P2'!B16="","",'P2'!B16)</f>
        <v>89.63</v>
      </c>
      <c r="D32" s="98" t="str">
        <f>IF('P2'!C16="","",'P2'!C16)</f>
        <v>M4</v>
      </c>
      <c r="E32" s="100">
        <f>IF('P2'!D16="","",'P2'!D16)</f>
        <v>23829</v>
      </c>
      <c r="F32" s="101" t="str">
        <f>IF('P2'!F16="","",'P2'!F16)</f>
        <v>Dag A. Klinkenberg</v>
      </c>
      <c r="G32" s="101" t="str">
        <f>IF('P2'!G16="","",'P2'!G16)</f>
        <v>Hillevåg AK</v>
      </c>
      <c r="H32" s="102">
        <f>IF('P2'!N16=0,"",'P2'!N16)</f>
        <v>80</v>
      </c>
      <c r="I32" s="102">
        <f>IF('P2'!O16=0,"",'P2'!O16)</f>
        <v>97</v>
      </c>
      <c r="J32" s="102">
        <f>IF('P2'!P16=0,"",'P2'!P16)</f>
        <v>177</v>
      </c>
      <c r="K32" s="104">
        <f>IF('P2'!R16=0,"",'P2'!R16)</f>
        <v>271.39977382159765</v>
      </c>
      <c r="L32" s="48"/>
      <c r="Q32" s="64"/>
    </row>
    <row r="33" spans="1:17" ht="15.6" x14ac:dyDescent="0.3">
      <c r="A33" s="97">
        <v>21</v>
      </c>
      <c r="B33" s="98">
        <f>IF('P1'!A11="","",'P1'!A11)</f>
        <v>77</v>
      </c>
      <c r="C33" s="99">
        <f>IF('P1'!B11="","",'P1'!B11)</f>
        <v>73.150000000000006</v>
      </c>
      <c r="D33" s="98" t="str">
        <f>IF('P1'!C11="","",'P1'!C11)</f>
        <v>M8</v>
      </c>
      <c r="E33" s="100">
        <f>IF('P1'!D11="","",'P1'!D11)</f>
        <v>16375</v>
      </c>
      <c r="F33" s="101" t="str">
        <f>IF('P1'!F11="","",'P1'!F11)</f>
        <v>Kåre Sagmyr</v>
      </c>
      <c r="G33" s="101" t="str">
        <f>IF('P1'!G11="","",'P1'!G11)</f>
        <v>Nidelv IL</v>
      </c>
      <c r="H33" s="102">
        <f>IF('P1'!N11=0,"",'P1'!N11)</f>
        <v>45</v>
      </c>
      <c r="I33" s="102">
        <f>IF('P1'!O11=0,"",'P1'!O11)</f>
        <v>58</v>
      </c>
      <c r="J33" s="102">
        <f>IF('P1'!P11=0,"",'P1'!P11)</f>
        <v>103</v>
      </c>
      <c r="K33" s="104">
        <f>IF('P1'!R11=0,"",'P1'!R11)</f>
        <v>267.80880279833127</v>
      </c>
      <c r="L33" s="48"/>
      <c r="Q33" s="64"/>
    </row>
    <row r="34" spans="1:17" ht="15.6" x14ac:dyDescent="0.3">
      <c r="A34" s="97">
        <v>22</v>
      </c>
      <c r="B34" s="98">
        <f>IF('P3'!A9="","",'P3'!A9)</f>
        <v>85</v>
      </c>
      <c r="C34" s="99">
        <f>IF('P3'!B9="","",'P3'!B9)</f>
        <v>82.76</v>
      </c>
      <c r="D34" s="98" t="str">
        <f>IF('P3'!C9="","",'P3'!C9)</f>
        <v>M3</v>
      </c>
      <c r="E34" s="100">
        <f>IF('P3'!D9="","",'P3'!D9)</f>
        <v>26187</v>
      </c>
      <c r="F34" s="101" t="str">
        <f>IF('P3'!F9="","",'P3'!F9)</f>
        <v>Bjørn Tore Wiik</v>
      </c>
      <c r="G34" s="101" t="str">
        <f>IF('P3'!G9="","",'P3'!G9)</f>
        <v>Namsos VK</v>
      </c>
      <c r="H34" s="102">
        <f>IF('P3'!N9=0,"",'P3'!N9)</f>
        <v>86</v>
      </c>
      <c r="I34" s="102">
        <f>IF('P3'!O9=0,"",'P3'!O9)</f>
        <v>95</v>
      </c>
      <c r="J34" s="102">
        <f>IF('P3'!P9=0,"",'P3'!P9)</f>
        <v>181</v>
      </c>
      <c r="K34" s="104">
        <f>IF('P3'!R9=0,"",'P3'!R9)</f>
        <v>267.03270633339201</v>
      </c>
      <c r="Q34" s="64"/>
    </row>
    <row r="35" spans="1:17" ht="15.6" x14ac:dyDescent="0.3">
      <c r="A35" s="97">
        <v>23</v>
      </c>
      <c r="B35" s="98">
        <f>IF('P1'!A9="","",'P1'!A9)</f>
        <v>94</v>
      </c>
      <c r="C35" s="99">
        <f>IF('P1'!B9="","",'P1'!B9)</f>
        <v>92.93</v>
      </c>
      <c r="D35" s="98" t="str">
        <f>IF('P1'!C9="","",'P1'!C9)</f>
        <v>M9</v>
      </c>
      <c r="E35" s="100">
        <f>IF('P1'!D9="","",'P1'!D9)</f>
        <v>14761</v>
      </c>
      <c r="F35" s="101" t="str">
        <f>IF('P1'!F9="","",'P1'!F9)</f>
        <v>Roald Bjerkholt</v>
      </c>
      <c r="G35" s="101" t="str">
        <f>IF('P1'!G9="","",'P1'!G9)</f>
        <v>Larvik AK</v>
      </c>
      <c r="H35" s="102">
        <f>IF('P1'!N9=0,"",'P1'!N9)</f>
        <v>45</v>
      </c>
      <c r="I35" s="102">
        <f>IF('P1'!O9=0,"",'P1'!O9)</f>
        <v>58</v>
      </c>
      <c r="J35" s="102">
        <f>IF('P1'!P9=0,"",'P1'!P9)</f>
        <v>103</v>
      </c>
      <c r="K35" s="104">
        <f>IF('P1'!R9=0,"",'P1'!R9)</f>
        <v>266.28605590795195</v>
      </c>
      <c r="Q35" s="64"/>
    </row>
    <row r="36" spans="1:17" ht="15.6" x14ac:dyDescent="0.3">
      <c r="A36" s="97">
        <v>24</v>
      </c>
      <c r="B36" s="98" t="str">
        <f>IF('P2'!A13="","",'P2'!A13)</f>
        <v>+105</v>
      </c>
      <c r="C36" s="99">
        <f>IF('P2'!B13="","",'P2'!B13)</f>
        <v>141.19</v>
      </c>
      <c r="D36" s="98" t="str">
        <f>IF('P2'!C13="","",'P2'!C13)</f>
        <v>M5</v>
      </c>
      <c r="E36" s="100">
        <f>IF('P2'!D13="","",'P2'!D13)</f>
        <v>22200</v>
      </c>
      <c r="F36" s="101" t="str">
        <f>IF('P2'!F13="","",'P2'!F13)</f>
        <v>Per Ola Dalsbø</v>
      </c>
      <c r="G36" s="101" t="str">
        <f>IF('P2'!G13="","",'P2'!G13)</f>
        <v>AK Bjørgvin</v>
      </c>
      <c r="H36" s="102">
        <f>IF('P2'!N13=0,"",'P2'!N13)</f>
        <v>75</v>
      </c>
      <c r="I36" s="102">
        <f>IF('P2'!O13=0,"",'P2'!O13)</f>
        <v>100</v>
      </c>
      <c r="J36" s="102">
        <f>IF('P2'!P13=0,"",'P2'!P13)</f>
        <v>175</v>
      </c>
      <c r="K36" s="104">
        <f>IF('P2'!R13=0,"",'P2'!R13)</f>
        <v>255.37486248260726</v>
      </c>
      <c r="Q36" s="64"/>
    </row>
    <row r="37" spans="1:17" ht="15.6" x14ac:dyDescent="0.3">
      <c r="A37" s="97">
        <v>25</v>
      </c>
      <c r="B37" s="98">
        <f>IF('P2'!A17="","",'P2'!A17)</f>
        <v>94</v>
      </c>
      <c r="C37" s="99">
        <f>IF('P2'!B17="","",'P2'!B17)</f>
        <v>88.08</v>
      </c>
      <c r="D37" s="98" t="str">
        <f>IF('P2'!C17="","",'P2'!C17)</f>
        <v>M4</v>
      </c>
      <c r="E37" s="100">
        <f>IF('P2'!D17="","",'P2'!D17)</f>
        <v>23840</v>
      </c>
      <c r="F37" s="101" t="str">
        <f>IF('P2'!F17="","",'P2'!F17)</f>
        <v>Tryggve Duun</v>
      </c>
      <c r="G37" s="101" t="str">
        <f>IF('P2'!G17="","",'P2'!G17)</f>
        <v>Trondheim AK</v>
      </c>
      <c r="H37" s="102">
        <f>IF('P2'!N17=0,"",'P2'!N17)</f>
        <v>74</v>
      </c>
      <c r="I37" s="102">
        <f>IF('P2'!O17=0,"",'P2'!O17)</f>
        <v>90</v>
      </c>
      <c r="J37" s="102">
        <f>IF('P2'!P17=0,"",'P2'!P17)</f>
        <v>164</v>
      </c>
      <c r="K37" s="104">
        <f>IF('P2'!R17=0,"",'P2'!R17)</f>
        <v>253.51580869775273</v>
      </c>
      <c r="Q37" s="64"/>
    </row>
    <row r="38" spans="1:17" ht="15.6" x14ac:dyDescent="0.3">
      <c r="A38" s="97">
        <v>26</v>
      </c>
      <c r="B38" s="98">
        <f>IF('P1'!A18="","",'P1'!A18)</f>
        <v>77</v>
      </c>
      <c r="C38" s="99">
        <f>IF('P1'!B18="","",'P1'!B18)</f>
        <v>76.05</v>
      </c>
      <c r="D38" s="98" t="str">
        <f>IF('P1'!C18="","",'P1'!C18)</f>
        <v>M6</v>
      </c>
      <c r="E38" s="100">
        <f>IF('P1'!D18="","",'P1'!D18)</f>
        <v>20017</v>
      </c>
      <c r="F38" s="101" t="str">
        <f>IF('P1'!F18="","",'P1'!F18)</f>
        <v>Ragnar Iversen</v>
      </c>
      <c r="G38" s="101" t="str">
        <f>IF('P1'!G18="","",'P1'!G18)</f>
        <v>Trondheim AK</v>
      </c>
      <c r="H38" s="102">
        <f>IF('P1'!N18=0,"",'P1'!N18)</f>
        <v>57</v>
      </c>
      <c r="I38" s="102">
        <f>IF('P1'!O18=0,"",'P1'!O18)</f>
        <v>65</v>
      </c>
      <c r="J38" s="102">
        <f>IF('P1'!P18=0,"",'P1'!P18)</f>
        <v>122</v>
      </c>
      <c r="K38" s="104">
        <f>IF('P1'!R18=0,"",'P1'!R18)</f>
        <v>247.24721233937834</v>
      </c>
      <c r="Q38" s="64"/>
    </row>
    <row r="39" spans="1:17" ht="15.6" x14ac:dyDescent="0.3">
      <c r="A39" s="97">
        <v>27</v>
      </c>
      <c r="B39" s="98">
        <f>IF('P2'!A9="","",'P2'!A9)</f>
        <v>85</v>
      </c>
      <c r="C39" s="99">
        <f>IF('P2'!B9="","",'P2'!B9)</f>
        <v>84.11</v>
      </c>
      <c r="D39" s="98" t="str">
        <f>IF('P2'!C9="","",'P2'!C9)</f>
        <v>M5</v>
      </c>
      <c r="E39" s="100">
        <f>IF('P2'!D9="","",'P2'!D9)</f>
        <v>21818</v>
      </c>
      <c r="F39" s="101" t="str">
        <f>IF('P2'!F9="","",'P2'!F9)</f>
        <v>Ketil Wiik Johnsen</v>
      </c>
      <c r="G39" s="101" t="str">
        <f>IF('P2'!G9="","",'P2'!G9)</f>
        <v>Trondheim AK</v>
      </c>
      <c r="H39" s="102">
        <f>IF('P2'!N9=0,"",'P2'!N9)</f>
        <v>60</v>
      </c>
      <c r="I39" s="102">
        <f>IF('P2'!O9=0,"",'P2'!O9)</f>
        <v>80</v>
      </c>
      <c r="J39" s="102">
        <f>IF('P2'!P9=0,"",'P2'!P9)</f>
        <v>140</v>
      </c>
      <c r="K39" s="104">
        <f>IF('P2'!R9=0,"",'P2'!R9)</f>
        <v>245.8891115563745</v>
      </c>
      <c r="Q39" s="64"/>
    </row>
    <row r="40" spans="1:17" ht="15.6" x14ac:dyDescent="0.3">
      <c r="A40" s="97">
        <v>28</v>
      </c>
      <c r="B40" s="98">
        <f>IF('P2'!A15="","",'P2'!A15)</f>
        <v>94</v>
      </c>
      <c r="C40" s="99">
        <f>IF('P2'!B15="","",'P2'!B15)</f>
        <v>88.49</v>
      </c>
      <c r="D40" s="98" t="str">
        <f>IF('P2'!C15="","",'P2'!C15)</f>
        <v>M4</v>
      </c>
      <c r="E40" s="100">
        <f>IF('P2'!D15="","",'P2'!D15)</f>
        <v>23560</v>
      </c>
      <c r="F40" s="101" t="str">
        <f>IF('P2'!F15="","",'P2'!F15)</f>
        <v>Ole Erik Raad</v>
      </c>
      <c r="G40" s="101" t="str">
        <f>IF('P2'!G15="","",'P2'!G15)</f>
        <v>Trondheim AK</v>
      </c>
      <c r="H40" s="102">
        <f>IF('P2'!N15=0,"",'P2'!N15)</f>
        <v>76</v>
      </c>
      <c r="I40" s="102">
        <f>IF('P2'!O15=0,"",'P2'!O15)</f>
        <v>80</v>
      </c>
      <c r="J40" s="102">
        <f>IF('P2'!P15=0,"",'P2'!P15)</f>
        <v>156</v>
      </c>
      <c r="K40" s="104">
        <f>IF('P2'!R15=0,"",'P2'!R15)</f>
        <v>244.64632780010547</v>
      </c>
      <c r="Q40" s="64"/>
    </row>
    <row r="41" spans="1:17" ht="15.6" x14ac:dyDescent="0.3">
      <c r="A41" s="97">
        <v>29</v>
      </c>
      <c r="B41" s="98">
        <f>IF('P1'!A17="","",'P1'!A17)</f>
        <v>85</v>
      </c>
      <c r="C41" s="99">
        <f>IF('P1'!B17="","",'P1'!B17)</f>
        <v>82.35</v>
      </c>
      <c r="D41" s="98" t="str">
        <f>IF('P1'!C17="","",'P1'!C17)</f>
        <v>M6</v>
      </c>
      <c r="E41" s="100">
        <f>IF('P1'!D17="","",'P1'!D17)</f>
        <v>20790</v>
      </c>
      <c r="F41" s="101" t="str">
        <f>IF('P1'!F17="","",'P1'!F17)</f>
        <v>Tormod Andersen</v>
      </c>
      <c r="G41" s="101" t="str">
        <f>IF('P1'!G17="","",'P1'!G17)</f>
        <v>Lenja AK</v>
      </c>
      <c r="H41" s="102">
        <f>IF('P1'!N17=0,"",'P1'!N17)</f>
        <v>50</v>
      </c>
      <c r="I41" s="102">
        <f>IF('P1'!O17=0,"",'P1'!O17)</f>
        <v>80</v>
      </c>
      <c r="J41" s="102">
        <f>IF('P1'!P17=0,"",'P1'!P17)</f>
        <v>130</v>
      </c>
      <c r="K41" s="104">
        <f>IF('P1'!R17=0,"",'P1'!R17)</f>
        <v>243.27502304752389</v>
      </c>
      <c r="Q41" s="64"/>
    </row>
    <row r="42" spans="1:17" ht="15.6" x14ac:dyDescent="0.3">
      <c r="A42" s="97">
        <v>30</v>
      </c>
      <c r="B42" s="98">
        <f>IF('P1'!A12="","",'P1'!A12)</f>
        <v>85</v>
      </c>
      <c r="C42" s="99">
        <f>IF('P1'!B12="","",'P1'!B12)</f>
        <v>82.05</v>
      </c>
      <c r="D42" s="98" t="str">
        <f>IF('P1'!C12="","",'P1'!C12)</f>
        <v>M8</v>
      </c>
      <c r="E42" s="100">
        <f>IF('P1'!D12="","",'P1'!D12)</f>
        <v>16960</v>
      </c>
      <c r="F42" s="101" t="str">
        <f>IF('P1'!F12="","",'P1'!F12)</f>
        <v>William Wågan</v>
      </c>
      <c r="G42" s="101" t="str">
        <f>IF('P1'!G12="","",'P1'!G12)</f>
        <v>Namsos VK</v>
      </c>
      <c r="H42" s="102">
        <f>IF('P1'!N12=0,"",'P1'!N12)</f>
        <v>40</v>
      </c>
      <c r="I42" s="102">
        <f>IF('P1'!O12=0,"",'P1'!O12)</f>
        <v>60</v>
      </c>
      <c r="J42" s="102">
        <f>IF('P1'!P12=0,"",'P1'!P12)</f>
        <v>100</v>
      </c>
      <c r="K42" s="104">
        <f>IF('P1'!R12=0,"",'P1'!R12)</f>
        <v>232.38466751581961</v>
      </c>
      <c r="Q42" s="64"/>
    </row>
    <row r="43" spans="1:17" ht="15.6" x14ac:dyDescent="0.3">
      <c r="A43" s="97">
        <v>31</v>
      </c>
      <c r="B43" s="98">
        <f>IF('P3'!A17="","",'P3'!A17)</f>
        <v>69</v>
      </c>
      <c r="C43" s="99">
        <f>IF('P3'!B17="","",'P3'!B17)</f>
        <v>66.45</v>
      </c>
      <c r="D43" s="98" t="str">
        <f>IF('P3'!C17="","",'P3'!C17)</f>
        <v>M1</v>
      </c>
      <c r="E43" s="100">
        <f>IF('P3'!D17="","",'P3'!D17)</f>
        <v>29173</v>
      </c>
      <c r="F43" s="101" t="str">
        <f>IF('P3'!F17="","",'P3'!F17)</f>
        <v>Harald Borgebund</v>
      </c>
      <c r="G43" s="101" t="str">
        <f>IF('P3'!G17="","",'P3'!G17)</f>
        <v>T &amp; IL National</v>
      </c>
      <c r="H43" s="102">
        <f>IF('P3'!N17=0,"",'P3'!N17)</f>
        <v>55</v>
      </c>
      <c r="I43" s="102">
        <f>IF('P3'!O17=0,"",'P3'!O17)</f>
        <v>67</v>
      </c>
      <c r="J43" s="102">
        <f>IF('P3'!P17=0,"",'P3'!P17)</f>
        <v>122</v>
      </c>
      <c r="K43" s="104">
        <f>IF('P3'!R17=0,"",'P3'!R17)</f>
        <v>186.54016750688294</v>
      </c>
      <c r="Q43" s="64"/>
    </row>
    <row r="44" spans="1:17" ht="15.6" x14ac:dyDescent="0.3">
      <c r="A44" s="97">
        <v>32</v>
      </c>
      <c r="B44" s="98" t="str">
        <f>IF('P3'!A15="","",'P3'!A15)</f>
        <v>+105</v>
      </c>
      <c r="C44" s="99">
        <f>IF('P3'!B15="","",'P3'!B15)</f>
        <v>120.43</v>
      </c>
      <c r="D44" s="98" t="str">
        <f>IF('P3'!C15="","",'P3'!C15)</f>
        <v>M2</v>
      </c>
      <c r="E44" s="100">
        <f>IF('P3'!D15="","",'P3'!D15)</f>
        <v>27609</v>
      </c>
      <c r="F44" s="101" t="str">
        <f>IF('P3'!F15="","",'P3'!F15)</f>
        <v>Stian Andre Sundvold</v>
      </c>
      <c r="G44" s="101" t="str">
        <f>IF('P3'!G15="","",'P3'!G15)</f>
        <v>Valdres TK</v>
      </c>
      <c r="H44" s="102">
        <f>IF('P3'!N15=0,"",'P3'!N15)</f>
        <v>61</v>
      </c>
      <c r="I44" s="102">
        <f>IF('P3'!O15=0,"",'P3'!O15)</f>
        <v>81</v>
      </c>
      <c r="J44" s="102">
        <f>IF('P3'!P15=0,"",'P3'!P15)</f>
        <v>142</v>
      </c>
      <c r="K44" s="104">
        <f>IF('P3'!R15=0,"",'P3'!R15)</f>
        <v>172.99456726296012</v>
      </c>
      <c r="Q44" s="64"/>
    </row>
    <row r="45" spans="1:17" ht="15.6" x14ac:dyDescent="0.3">
      <c r="A45" s="97">
        <v>33</v>
      </c>
      <c r="B45" s="98">
        <f>IF('P1'!A20="","",'P1'!A20)</f>
        <v>94</v>
      </c>
      <c r="C45" s="99">
        <f>IF('P1'!B20="","",'P1'!B20)</f>
        <v>93.58</v>
      </c>
      <c r="D45" s="98" t="str">
        <f>IF('P1'!C20="","",'P1'!C20)</f>
        <v>M6</v>
      </c>
      <c r="E45" s="100">
        <f>IF('P1'!D20="","",'P1'!D20)</f>
        <v>19656</v>
      </c>
      <c r="F45" s="101" t="str">
        <f>IF('P1'!F20="","",'P1'!F20)</f>
        <v>Johan Thonerud</v>
      </c>
      <c r="G45" s="101" t="str">
        <f>IF('P1'!G20="","",'P1'!G20)</f>
        <v>Spydeberg Atletene</v>
      </c>
      <c r="H45" s="102">
        <f>IF('P1'!N20=0,"",'P1'!N20)</f>
        <v>45</v>
      </c>
      <c r="I45" s="102">
        <f>IF('P1'!O20=0,"",'P1'!O20)</f>
        <v>40</v>
      </c>
      <c r="J45" s="102">
        <f>IF('P1'!P20=0,"",'P1'!P20)</f>
        <v>85</v>
      </c>
      <c r="K45" s="104">
        <f>IF('P1'!R20=0,"",'P1'!R20)</f>
        <v>158.2695016368794</v>
      </c>
      <c r="Q45" s="64"/>
    </row>
    <row r="46" spans="1:17" ht="15.6" x14ac:dyDescent="0.3">
      <c r="A46" s="97"/>
      <c r="B46" s="98" t="str">
        <f>IF('P2'!A12="","",'P2'!A12)</f>
        <v>+105</v>
      </c>
      <c r="C46" s="99">
        <f>IF('P2'!B12="","",'P2'!B12)</f>
        <v>109.3</v>
      </c>
      <c r="D46" s="98" t="str">
        <f>IF('P2'!C12="","",'P2'!C12)</f>
        <v>M5</v>
      </c>
      <c r="E46" s="100">
        <f>IF('P2'!D12="","",'P2'!D12)</f>
        <v>22967</v>
      </c>
      <c r="F46" s="101" t="str">
        <f>IF('P2'!F12="","",'P2'!F12)</f>
        <v>Freddy Svendsen</v>
      </c>
      <c r="G46" s="101" t="str">
        <f>IF('P2'!G12="","",'P2'!G12)</f>
        <v>Lenja AK</v>
      </c>
      <c r="H46" s="102" t="str">
        <f>IF('P2'!N12=0,"",'P2'!N12)</f>
        <v/>
      </c>
      <c r="I46" s="102" t="str">
        <f>IF('P2'!O12=0,"",'P2'!O12)</f>
        <v/>
      </c>
      <c r="J46" s="102" t="str">
        <f>IF('P2'!P12=0,"",'P2'!P12)</f>
        <v/>
      </c>
      <c r="K46" s="104" t="str">
        <f>IF('P2'!R12=0,"",'P2'!R12)</f>
        <v/>
      </c>
      <c r="Q46" s="64"/>
    </row>
  </sheetData>
  <sortState ref="A5:K9">
    <sortCondition descending="1" ref="K5:K9"/>
  </sortState>
  <mergeCells count="7">
    <mergeCell ref="A3:K3"/>
    <mergeCell ref="A11:K11"/>
    <mergeCell ref="A1:K1"/>
    <mergeCell ref="A2:E2"/>
    <mergeCell ref="F2:G2"/>
    <mergeCell ref="H2:I2"/>
    <mergeCell ref="J2:K2"/>
  </mergeCells>
  <phoneticPr fontId="11" type="noConversion"/>
  <pageMargins left="0.75" right="0.75" top="1" bottom="1" header="0.5" footer="0.5"/>
  <pageSetup paperSize="9" scale="76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63"/>
  <sheetViews>
    <sheetView workbookViewId="0">
      <selection activeCell="C1" sqref="C1"/>
    </sheetView>
  </sheetViews>
  <sheetFormatPr baseColWidth="10" defaultColWidth="8.77734375" defaultRowHeight="12.6" x14ac:dyDescent="0.25"/>
  <cols>
    <col min="1" max="2" width="11.44140625" customWidth="1"/>
  </cols>
  <sheetData>
    <row r="1" spans="1:2" x14ac:dyDescent="0.25">
      <c r="A1" t="s">
        <v>34</v>
      </c>
      <c r="B1" s="51"/>
    </row>
    <row r="2" spans="1:2" x14ac:dyDescent="0.25">
      <c r="A2" t="s">
        <v>35</v>
      </c>
      <c r="B2" s="51" t="s">
        <v>12</v>
      </c>
    </row>
    <row r="3" spans="1:2" x14ac:dyDescent="0.25">
      <c r="A3">
        <v>30</v>
      </c>
      <c r="B3" s="51">
        <v>1</v>
      </c>
    </row>
    <row r="4" spans="1:2" x14ac:dyDescent="0.25">
      <c r="A4">
        <v>31</v>
      </c>
      <c r="B4" s="51">
        <v>1.016</v>
      </c>
    </row>
    <row r="5" spans="1:2" x14ac:dyDescent="0.25">
      <c r="A5">
        <v>32</v>
      </c>
      <c r="B5" s="51">
        <v>1.0309999999999999</v>
      </c>
    </row>
    <row r="6" spans="1:2" x14ac:dyDescent="0.25">
      <c r="A6">
        <v>33</v>
      </c>
      <c r="B6" s="51">
        <v>1.046</v>
      </c>
    </row>
    <row r="7" spans="1:2" x14ac:dyDescent="0.25">
      <c r="A7">
        <v>34</v>
      </c>
      <c r="B7" s="51">
        <v>1.0589999999999999</v>
      </c>
    </row>
    <row r="8" spans="1:2" x14ac:dyDescent="0.25">
      <c r="A8">
        <v>35</v>
      </c>
      <c r="B8" s="51">
        <v>1.0720000000000001</v>
      </c>
    </row>
    <row r="9" spans="1:2" x14ac:dyDescent="0.25">
      <c r="A9">
        <v>36</v>
      </c>
      <c r="B9" s="51">
        <v>1.083</v>
      </c>
    </row>
    <row r="10" spans="1:2" x14ac:dyDescent="0.25">
      <c r="A10">
        <v>37</v>
      </c>
      <c r="B10" s="51">
        <v>1.0960000000000001</v>
      </c>
    </row>
    <row r="11" spans="1:2" x14ac:dyDescent="0.25">
      <c r="A11">
        <v>38</v>
      </c>
      <c r="B11" s="51">
        <v>1.109</v>
      </c>
    </row>
    <row r="12" spans="1:2" x14ac:dyDescent="0.25">
      <c r="A12">
        <v>39</v>
      </c>
      <c r="B12" s="51">
        <v>1.1220000000000001</v>
      </c>
    </row>
    <row r="13" spans="1:2" x14ac:dyDescent="0.25">
      <c r="A13">
        <v>40</v>
      </c>
      <c r="B13" s="51">
        <v>1.135</v>
      </c>
    </row>
    <row r="14" spans="1:2" x14ac:dyDescent="0.25">
      <c r="A14">
        <v>41</v>
      </c>
      <c r="B14" s="51">
        <v>1.149</v>
      </c>
    </row>
    <row r="15" spans="1:2" x14ac:dyDescent="0.25">
      <c r="A15">
        <v>42</v>
      </c>
      <c r="B15" s="51">
        <v>1.1619999999999999</v>
      </c>
    </row>
    <row r="16" spans="1:2" x14ac:dyDescent="0.25">
      <c r="A16">
        <v>43</v>
      </c>
      <c r="B16" s="51">
        <v>1.1759999999999999</v>
      </c>
    </row>
    <row r="17" spans="1:2" x14ac:dyDescent="0.25">
      <c r="A17">
        <v>44</v>
      </c>
      <c r="B17" s="51">
        <v>1.1890000000000001</v>
      </c>
    </row>
    <row r="18" spans="1:2" x14ac:dyDescent="0.25">
      <c r="A18">
        <v>45</v>
      </c>
      <c r="B18" s="51">
        <v>1.2030000000000001</v>
      </c>
    </row>
    <row r="19" spans="1:2" x14ac:dyDescent="0.25">
      <c r="A19">
        <v>46</v>
      </c>
      <c r="B19" s="51">
        <v>1.218</v>
      </c>
    </row>
    <row r="20" spans="1:2" x14ac:dyDescent="0.25">
      <c r="A20">
        <v>47</v>
      </c>
      <c r="B20" s="51">
        <v>1.2330000000000001</v>
      </c>
    </row>
    <row r="21" spans="1:2" x14ac:dyDescent="0.25">
      <c r="A21">
        <v>48</v>
      </c>
      <c r="B21" s="51">
        <v>1.248</v>
      </c>
    </row>
    <row r="22" spans="1:2" x14ac:dyDescent="0.25">
      <c r="A22">
        <v>49</v>
      </c>
      <c r="B22" s="51">
        <v>1.2629999999999999</v>
      </c>
    </row>
    <row r="23" spans="1:2" x14ac:dyDescent="0.25">
      <c r="A23">
        <v>50</v>
      </c>
      <c r="B23" s="51">
        <v>1.2789999999999999</v>
      </c>
    </row>
    <row r="24" spans="1:2" x14ac:dyDescent="0.25">
      <c r="A24">
        <v>51</v>
      </c>
      <c r="B24" s="51">
        <v>1.2969999999999999</v>
      </c>
    </row>
    <row r="25" spans="1:2" x14ac:dyDescent="0.25">
      <c r="A25">
        <v>52</v>
      </c>
      <c r="B25" s="51">
        <v>1.3160000000000001</v>
      </c>
    </row>
    <row r="26" spans="1:2" x14ac:dyDescent="0.25">
      <c r="A26">
        <v>53</v>
      </c>
      <c r="B26" s="51">
        <v>1.3380000000000001</v>
      </c>
    </row>
    <row r="27" spans="1:2" x14ac:dyDescent="0.25">
      <c r="A27">
        <v>54</v>
      </c>
      <c r="B27" s="51">
        <v>1.361</v>
      </c>
    </row>
    <row r="28" spans="1:2" x14ac:dyDescent="0.25">
      <c r="A28">
        <v>55</v>
      </c>
      <c r="B28" s="51">
        <v>1.385</v>
      </c>
    </row>
    <row r="29" spans="1:2" x14ac:dyDescent="0.25">
      <c r="A29">
        <v>56</v>
      </c>
      <c r="B29" s="51">
        <v>1.411</v>
      </c>
    </row>
    <row r="30" spans="1:2" x14ac:dyDescent="0.25">
      <c r="A30">
        <v>57</v>
      </c>
      <c r="B30" s="51">
        <v>1.4370000000000001</v>
      </c>
    </row>
    <row r="31" spans="1:2" x14ac:dyDescent="0.25">
      <c r="A31">
        <v>58</v>
      </c>
      <c r="B31" s="51">
        <v>1.462</v>
      </c>
    </row>
    <row r="32" spans="1:2" x14ac:dyDescent="0.25">
      <c r="A32">
        <v>59</v>
      </c>
      <c r="B32" s="51">
        <v>1.488</v>
      </c>
    </row>
    <row r="33" spans="1:2" x14ac:dyDescent="0.25">
      <c r="A33">
        <v>60</v>
      </c>
      <c r="B33" s="51">
        <v>1.514</v>
      </c>
    </row>
    <row r="34" spans="1:2" x14ac:dyDescent="0.25">
      <c r="A34">
        <v>61</v>
      </c>
      <c r="B34" s="51">
        <v>1.5409999999999999</v>
      </c>
    </row>
    <row r="35" spans="1:2" x14ac:dyDescent="0.25">
      <c r="A35">
        <v>62</v>
      </c>
      <c r="B35" s="51">
        <v>1.5680000000000001</v>
      </c>
    </row>
    <row r="36" spans="1:2" x14ac:dyDescent="0.25">
      <c r="A36">
        <v>63</v>
      </c>
      <c r="B36" s="51">
        <v>1.5980000000000001</v>
      </c>
    </row>
    <row r="37" spans="1:2" x14ac:dyDescent="0.25">
      <c r="A37">
        <v>64</v>
      </c>
      <c r="B37" s="51">
        <v>1.629</v>
      </c>
    </row>
    <row r="38" spans="1:2" x14ac:dyDescent="0.25">
      <c r="A38">
        <v>65</v>
      </c>
      <c r="B38" s="51">
        <v>1.663</v>
      </c>
    </row>
    <row r="39" spans="1:2" x14ac:dyDescent="0.25">
      <c r="A39">
        <v>66</v>
      </c>
      <c r="B39" s="51">
        <v>1.6990000000000001</v>
      </c>
    </row>
    <row r="40" spans="1:2" x14ac:dyDescent="0.25">
      <c r="A40">
        <v>67</v>
      </c>
      <c r="B40" s="51">
        <v>1.738</v>
      </c>
    </row>
    <row r="41" spans="1:2" x14ac:dyDescent="0.25">
      <c r="A41">
        <v>68</v>
      </c>
      <c r="B41" s="51">
        <v>1.7789999999999999</v>
      </c>
    </row>
    <row r="42" spans="1:2" x14ac:dyDescent="0.25">
      <c r="A42">
        <v>69</v>
      </c>
      <c r="B42" s="51">
        <v>1.823</v>
      </c>
    </row>
    <row r="43" spans="1:2" x14ac:dyDescent="0.25">
      <c r="A43">
        <v>70</v>
      </c>
      <c r="B43" s="51">
        <v>1.867</v>
      </c>
    </row>
    <row r="44" spans="1:2" x14ac:dyDescent="0.25">
      <c r="A44">
        <v>71</v>
      </c>
      <c r="B44" s="51">
        <v>1.91</v>
      </c>
    </row>
    <row r="45" spans="1:2" x14ac:dyDescent="0.25">
      <c r="A45">
        <v>72</v>
      </c>
      <c r="B45" s="51">
        <v>1.9530000000000001</v>
      </c>
    </row>
    <row r="46" spans="1:2" x14ac:dyDescent="0.25">
      <c r="A46">
        <v>73</v>
      </c>
      <c r="B46" s="51">
        <v>2.004</v>
      </c>
    </row>
    <row r="47" spans="1:2" x14ac:dyDescent="0.25">
      <c r="A47">
        <v>74</v>
      </c>
      <c r="B47" s="51">
        <v>2.06</v>
      </c>
    </row>
    <row r="48" spans="1:2" x14ac:dyDescent="0.25">
      <c r="A48">
        <v>75</v>
      </c>
      <c r="B48" s="51">
        <v>2.117</v>
      </c>
    </row>
    <row r="49" spans="1:2" x14ac:dyDescent="0.25">
      <c r="A49">
        <v>76</v>
      </c>
      <c r="B49" s="51">
        <v>2.181</v>
      </c>
    </row>
    <row r="50" spans="1:2" x14ac:dyDescent="0.25">
      <c r="A50">
        <v>77</v>
      </c>
      <c r="B50" s="51">
        <v>2.2549999999999999</v>
      </c>
    </row>
    <row r="51" spans="1:2" x14ac:dyDescent="0.25">
      <c r="A51">
        <v>78</v>
      </c>
      <c r="B51" s="51">
        <v>2.3359999999999999</v>
      </c>
    </row>
    <row r="52" spans="1:2" x14ac:dyDescent="0.25">
      <c r="A52">
        <v>79</v>
      </c>
      <c r="B52" s="51">
        <v>2.419</v>
      </c>
    </row>
    <row r="53" spans="1:2" x14ac:dyDescent="0.25">
      <c r="A53">
        <v>80</v>
      </c>
      <c r="B53" s="51">
        <v>2.504</v>
      </c>
    </row>
    <row r="54" spans="1:2" x14ac:dyDescent="0.25">
      <c r="A54">
        <v>81</v>
      </c>
      <c r="B54" s="51">
        <v>2.597</v>
      </c>
    </row>
    <row r="55" spans="1:2" x14ac:dyDescent="0.25">
      <c r="A55">
        <v>82</v>
      </c>
      <c r="B55" s="51">
        <v>2.702</v>
      </c>
    </row>
    <row r="56" spans="1:2" x14ac:dyDescent="0.25">
      <c r="A56">
        <v>83</v>
      </c>
      <c r="B56" s="51">
        <v>2.831</v>
      </c>
    </row>
    <row r="57" spans="1:2" x14ac:dyDescent="0.25">
      <c r="A57">
        <v>84</v>
      </c>
      <c r="B57" s="51">
        <v>2.9809999999999999</v>
      </c>
    </row>
    <row r="58" spans="1:2" x14ac:dyDescent="0.25">
      <c r="A58">
        <v>85</v>
      </c>
      <c r="B58" s="51">
        <v>3.153</v>
      </c>
    </row>
    <row r="59" spans="1:2" x14ac:dyDescent="0.25">
      <c r="A59">
        <v>86</v>
      </c>
      <c r="B59" s="51">
        <v>3.3519999999999999</v>
      </c>
    </row>
    <row r="60" spans="1:2" x14ac:dyDescent="0.25">
      <c r="A60">
        <v>87</v>
      </c>
      <c r="B60" s="51">
        <v>3.58</v>
      </c>
    </row>
    <row r="61" spans="1:2" x14ac:dyDescent="0.25">
      <c r="A61">
        <v>88</v>
      </c>
      <c r="B61" s="51">
        <v>3.8420000000000001</v>
      </c>
    </row>
    <row r="62" spans="1:2" x14ac:dyDescent="0.25">
      <c r="A62">
        <v>89</v>
      </c>
      <c r="B62" s="51">
        <v>4.1449999999999996</v>
      </c>
    </row>
    <row r="63" spans="1:2" x14ac:dyDescent="0.25">
      <c r="A63">
        <v>90</v>
      </c>
      <c r="B63" s="51">
        <v>4.4930000000000003</v>
      </c>
    </row>
  </sheetData>
  <phoneticPr fontId="11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6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Stevneprotokoller</TermName>
          <TermId xmlns="http://schemas.microsoft.com/office/infopath/2007/PartnerControls">62758785-c66c-4e54-854b-2bf1204ae428</TermId>
        </TermInfo>
      </Terms>
    </fb809ca8e56e4d4a8122c12376747d4f>
    <TaxCatchAll xmlns="ef145d64-a689-4632-996c-4b7808930515">
      <Value>32</Value>
    </TaxCatchAll>
  </documentManagement>
</p:properties>
</file>

<file path=customXml/itemProps1.xml><?xml version="1.0" encoding="utf-8"?>
<ds:datastoreItem xmlns:ds="http://schemas.openxmlformats.org/officeDocument/2006/customXml" ds:itemID="{8E4A17D1-BC6C-4AC3-8F06-551B2F33BF27}"/>
</file>

<file path=customXml/itemProps2.xml><?xml version="1.0" encoding="utf-8"?>
<ds:datastoreItem xmlns:ds="http://schemas.openxmlformats.org/officeDocument/2006/customXml" ds:itemID="{C41B78C5-3B65-456B-80C5-52DD3C6BD5BC}"/>
</file>

<file path=customXml/itemProps3.xml><?xml version="1.0" encoding="utf-8"?>
<ds:datastoreItem xmlns:ds="http://schemas.openxmlformats.org/officeDocument/2006/customXml" ds:itemID="{7BEF1D65-C1CA-4C71-9F20-0638295A2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7</vt:i4>
      </vt:variant>
    </vt:vector>
  </HeadingPairs>
  <TitlesOfParts>
    <vt:vector size="14" baseType="lpstr">
      <vt:lpstr>P1</vt:lpstr>
      <vt:lpstr>P2</vt:lpstr>
      <vt:lpstr>P3</vt:lpstr>
      <vt:lpstr>P4</vt:lpstr>
      <vt:lpstr>Resultat NM Veteraner</vt:lpstr>
      <vt:lpstr>Ranking ranking Veteraner</vt:lpstr>
      <vt:lpstr>Meltzer-Malone</vt:lpstr>
      <vt:lpstr>'P1'!Utskriftsområde</vt:lpstr>
      <vt:lpstr>'P2'!Utskriftsområde</vt:lpstr>
      <vt:lpstr>'P3'!Utskriftsområde</vt:lpstr>
      <vt:lpstr>'P4'!Utskriftsområde</vt:lpstr>
      <vt:lpstr>'Ranking ranking Veteraner'!Utskriftsområde</vt:lpstr>
      <vt:lpstr>'Ranking ranking Veteraner'!Utskriftstitler</vt:lpstr>
      <vt:lpstr>'Resultat NM Veteraner'!Utskriftstitler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Bj. Hagenes Vigrestad IK</dc:creator>
  <cp:lastModifiedBy>Pedersen, Arne H.</cp:lastModifiedBy>
  <cp:lastPrinted>2017-02-21T10:30:49Z</cp:lastPrinted>
  <dcterms:created xsi:type="dcterms:W3CDTF">2001-08-31T20:44:44Z</dcterms:created>
  <dcterms:modified xsi:type="dcterms:W3CDTF">2017-02-21T13:32:54Z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Dokumentkategori">
    <vt:lpwstr>32;#Stevneprotokoller|62758785-c66c-4e54-854b-2bf1204ae428</vt:lpwstr>
  </property>
  <property fmtid="{D5CDD505-2E9C-101B-9397-08002B2CF9AE}" pid="3" name="ContentTypeId">
    <vt:lpwstr>0x010100D894AAE6EF176744940E11D3ADF46EF4</vt:lpwstr>
  </property>
</Properties>
</file>