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ne/AKB/MSKAP/NM Ungdom/NM U 2024/"/>
    </mc:Choice>
  </mc:AlternateContent>
  <xr:revisionPtr revIDLastSave="0" documentId="13_ncr:1_{E6D8B035-7FDC-624B-BF4A-B98EEAF7D68B}" xr6:coauthVersionLast="47" xr6:coauthVersionMax="47" xr10:uidLastSave="{00000000-0000-0000-0000-000000000000}"/>
  <bookViews>
    <workbookView xWindow="28920" yWindow="4680" windowWidth="25600" windowHeight="14440" xr2:uid="{00000000-000D-0000-FFFF-FFFF00000000}"/>
  </bookViews>
  <sheets>
    <sheet name="Pulje 1" sheetId="10" r:id="rId1"/>
    <sheet name="Pulje 2" sheetId="9" r:id="rId2"/>
    <sheet name="Pulje 3" sheetId="14" r:id="rId3"/>
    <sheet name="Pulje 4" sheetId="15" r:id="rId4"/>
    <sheet name="Pulje 5" sheetId="16" r:id="rId5"/>
    <sheet name="Pulje 6" sheetId="17" r:id="rId6"/>
    <sheet name="Pulje 7" sheetId="18" r:id="rId7"/>
    <sheet name="Resultat NM Ungdom" sheetId="43" r:id="rId8"/>
    <sheet name="Ranking NM Ungdom" sheetId="46" r:id="rId9"/>
    <sheet name="Norges Cup finale" sheetId="47" r:id="rId10"/>
    <sheet name="NM Ungdom Lag finale" sheetId="40" r:id="rId11"/>
    <sheet name="Meltzer-Faber" sheetId="37" state="hidden" r:id="rId12"/>
    <sheet name="Module1" sheetId="2" state="veryHidden" r:id="rId13"/>
  </sheets>
  <definedNames>
    <definedName name="_xlnm.Print_Area" localSheetId="10">'NM Ungdom Lag finale'!$A$1:$P$40</definedName>
    <definedName name="_xlnm.Print_Area" localSheetId="9">'Norges Cup finale'!$A$1:$Q$82</definedName>
    <definedName name="_xlnm.Print_Area" localSheetId="0">'Pulje 1'!$B$1:$V$39</definedName>
    <definedName name="_xlnm.Print_Area" localSheetId="1">'Pulje 2'!$B$1:$V$39</definedName>
    <definedName name="_xlnm.Print_Area" localSheetId="2">'Pulje 3'!$B$1:$V$39</definedName>
    <definedName name="_xlnm.Print_Area" localSheetId="3">'Pulje 4'!$B$1:$V$39</definedName>
    <definedName name="_xlnm.Print_Area" localSheetId="4">'Pulje 5'!$B$1:$V$39</definedName>
    <definedName name="_xlnm.Print_Area" localSheetId="5">'Pulje 6'!$B$1:$V$39</definedName>
    <definedName name="_xlnm.Print_Area" localSheetId="6">'Pulje 7'!$B$1:$V$39</definedName>
    <definedName name="_xlnm.Print_Area" localSheetId="8">'Ranking NM Ungdom'!$A$1:$Q$56</definedName>
    <definedName name="_xlnm.Print_Area" localSheetId="7">'Resultat NM Ungdom'!$A$1:$Q$72</definedName>
    <definedName name="_xlnm.Print_Titles" localSheetId="10">'NM Ungdom Lag finale'!#REF!</definedName>
    <definedName name="_xlnm.Print_Titles" localSheetId="9">'Norges Cup finale'!#REF!</definedName>
    <definedName name="_xlnm.Print_Titles" localSheetId="8">'Ranking NM Ungdom'!#REF!</definedName>
    <definedName name="_xlnm.Print_Titles" localSheetId="7">'Resultat NM Ungdom'!#REF!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G6" i="47" l="1"/>
  <c r="F6" i="47"/>
  <c r="F31" i="43"/>
  <c r="B6" i="46"/>
  <c r="C6" i="46"/>
  <c r="D6" i="46"/>
  <c r="E6" i="46"/>
  <c r="F6" i="46"/>
  <c r="G6" i="46"/>
  <c r="H6" i="46"/>
  <c r="I6" i="46"/>
  <c r="J6" i="46"/>
  <c r="K6" i="46"/>
  <c r="L6" i="46"/>
  <c r="M6" i="46"/>
  <c r="K9" i="46"/>
  <c r="B26" i="40"/>
  <c r="C26" i="40"/>
  <c r="D26" i="40"/>
  <c r="E26" i="40"/>
  <c r="F26" i="40"/>
  <c r="G26" i="40"/>
  <c r="H26" i="40"/>
  <c r="I26" i="40"/>
  <c r="J26" i="40"/>
  <c r="K26" i="40"/>
  <c r="L26" i="40"/>
  <c r="M53" i="46" l="1"/>
  <c r="L53" i="46"/>
  <c r="K53" i="46"/>
  <c r="J53" i="46"/>
  <c r="I53" i="46"/>
  <c r="H53" i="46"/>
  <c r="G53" i="46"/>
  <c r="F53" i="46"/>
  <c r="E53" i="46"/>
  <c r="D53" i="46"/>
  <c r="C53" i="46"/>
  <c r="B53" i="46"/>
  <c r="M49" i="46"/>
  <c r="L49" i="46"/>
  <c r="K49" i="46"/>
  <c r="J49" i="46"/>
  <c r="I49" i="46"/>
  <c r="H49" i="46"/>
  <c r="G49" i="46"/>
  <c r="F49" i="46"/>
  <c r="E49" i="46"/>
  <c r="D49" i="46"/>
  <c r="C49" i="46"/>
  <c r="B49" i="46"/>
  <c r="M54" i="46"/>
  <c r="L54" i="46"/>
  <c r="K54" i="46"/>
  <c r="J54" i="46"/>
  <c r="I54" i="46"/>
  <c r="H54" i="46"/>
  <c r="G54" i="46"/>
  <c r="F54" i="46"/>
  <c r="E54" i="46"/>
  <c r="D54" i="46"/>
  <c r="C54" i="46"/>
  <c r="B54" i="46"/>
  <c r="M52" i="46"/>
  <c r="L52" i="46"/>
  <c r="K52" i="46"/>
  <c r="J52" i="46"/>
  <c r="I52" i="46"/>
  <c r="H52" i="46"/>
  <c r="G52" i="46"/>
  <c r="F52" i="46"/>
  <c r="E52" i="46"/>
  <c r="D52" i="46"/>
  <c r="C52" i="46"/>
  <c r="B52" i="46"/>
  <c r="M51" i="46"/>
  <c r="L51" i="46"/>
  <c r="K51" i="46"/>
  <c r="J51" i="46"/>
  <c r="I51" i="46"/>
  <c r="H51" i="46"/>
  <c r="G51" i="46"/>
  <c r="F51" i="46"/>
  <c r="E51" i="46"/>
  <c r="D51" i="46"/>
  <c r="C51" i="46"/>
  <c r="B51" i="46"/>
  <c r="M47" i="46"/>
  <c r="L47" i="46"/>
  <c r="K47" i="46"/>
  <c r="J47" i="46"/>
  <c r="I47" i="46"/>
  <c r="H47" i="46"/>
  <c r="G47" i="46"/>
  <c r="F47" i="46"/>
  <c r="E47" i="46"/>
  <c r="D47" i="46"/>
  <c r="C47" i="46"/>
  <c r="B47" i="46"/>
  <c r="M46" i="46"/>
  <c r="L46" i="46"/>
  <c r="K46" i="46"/>
  <c r="J46" i="46"/>
  <c r="I46" i="46"/>
  <c r="H46" i="46"/>
  <c r="G46" i="46"/>
  <c r="F46" i="46"/>
  <c r="E46" i="46"/>
  <c r="D46" i="46"/>
  <c r="C46" i="46"/>
  <c r="B46" i="46"/>
  <c r="M48" i="46"/>
  <c r="L48" i="46"/>
  <c r="K48" i="46"/>
  <c r="J48" i="46"/>
  <c r="I48" i="46"/>
  <c r="H48" i="46"/>
  <c r="G48" i="46"/>
  <c r="F48" i="46"/>
  <c r="E48" i="46"/>
  <c r="D48" i="46"/>
  <c r="C48" i="46"/>
  <c r="B48" i="46"/>
  <c r="M45" i="46"/>
  <c r="L45" i="46"/>
  <c r="K45" i="46"/>
  <c r="J45" i="46"/>
  <c r="I45" i="46"/>
  <c r="H45" i="46"/>
  <c r="G45" i="46"/>
  <c r="F45" i="46"/>
  <c r="E45" i="46"/>
  <c r="D45" i="46"/>
  <c r="C45" i="46"/>
  <c r="B45" i="46"/>
  <c r="M44" i="46"/>
  <c r="L44" i="46"/>
  <c r="K44" i="46"/>
  <c r="J44" i="46"/>
  <c r="I44" i="46"/>
  <c r="H44" i="46"/>
  <c r="G44" i="46"/>
  <c r="F44" i="46"/>
  <c r="E44" i="46"/>
  <c r="D44" i="46"/>
  <c r="C44" i="46"/>
  <c r="B44" i="46"/>
  <c r="M28" i="46"/>
  <c r="L28" i="46"/>
  <c r="K28" i="46"/>
  <c r="J28" i="46"/>
  <c r="I28" i="46"/>
  <c r="H28" i="46"/>
  <c r="G28" i="46"/>
  <c r="F28" i="46"/>
  <c r="E28" i="46"/>
  <c r="D28" i="46"/>
  <c r="C28" i="46"/>
  <c r="B28" i="46"/>
  <c r="M43" i="46"/>
  <c r="L43" i="46"/>
  <c r="K43" i="46"/>
  <c r="J43" i="46"/>
  <c r="I43" i="46"/>
  <c r="H43" i="46"/>
  <c r="G43" i="46"/>
  <c r="F43" i="46"/>
  <c r="E43" i="46"/>
  <c r="D43" i="46"/>
  <c r="C43" i="46"/>
  <c r="B43" i="46"/>
  <c r="M40" i="46"/>
  <c r="L40" i="46"/>
  <c r="K40" i="46"/>
  <c r="J40" i="46"/>
  <c r="I40" i="46"/>
  <c r="H40" i="46"/>
  <c r="G40" i="46"/>
  <c r="F40" i="46"/>
  <c r="E40" i="46"/>
  <c r="D40" i="46"/>
  <c r="C40" i="46"/>
  <c r="B40" i="46"/>
  <c r="M42" i="46"/>
  <c r="L42" i="46"/>
  <c r="K42" i="46"/>
  <c r="J42" i="46"/>
  <c r="I42" i="46"/>
  <c r="H42" i="46"/>
  <c r="G42" i="46"/>
  <c r="F42" i="46"/>
  <c r="E42" i="46"/>
  <c r="D42" i="46"/>
  <c r="C42" i="46"/>
  <c r="B42" i="46"/>
  <c r="M29" i="46"/>
  <c r="L29" i="46"/>
  <c r="K29" i="46"/>
  <c r="J29" i="46"/>
  <c r="I29" i="46"/>
  <c r="H29" i="46"/>
  <c r="G29" i="46"/>
  <c r="F29" i="46"/>
  <c r="E29" i="46"/>
  <c r="D29" i="46"/>
  <c r="C29" i="46"/>
  <c r="B29" i="46"/>
  <c r="M35" i="46"/>
  <c r="L35" i="46"/>
  <c r="K35" i="46"/>
  <c r="J35" i="46"/>
  <c r="I35" i="46"/>
  <c r="H35" i="46"/>
  <c r="G35" i="46"/>
  <c r="F35" i="46"/>
  <c r="E35" i="46"/>
  <c r="D35" i="46"/>
  <c r="C35" i="46"/>
  <c r="B35" i="46"/>
  <c r="M41" i="46"/>
  <c r="L41" i="46"/>
  <c r="K41" i="46"/>
  <c r="J41" i="46"/>
  <c r="I41" i="46"/>
  <c r="H41" i="46"/>
  <c r="G41" i="46"/>
  <c r="F41" i="46"/>
  <c r="E41" i="46"/>
  <c r="D41" i="46"/>
  <c r="C41" i="46"/>
  <c r="B41" i="46"/>
  <c r="M38" i="46"/>
  <c r="L38" i="46"/>
  <c r="K38" i="46"/>
  <c r="J38" i="46"/>
  <c r="I38" i="46"/>
  <c r="H38" i="46"/>
  <c r="G38" i="46"/>
  <c r="F38" i="46"/>
  <c r="E38" i="46"/>
  <c r="D38" i="46"/>
  <c r="C38" i="46"/>
  <c r="B38" i="46"/>
  <c r="M37" i="46"/>
  <c r="L37" i="46"/>
  <c r="K37" i="46"/>
  <c r="J37" i="46"/>
  <c r="I37" i="46"/>
  <c r="H37" i="46"/>
  <c r="G37" i="46"/>
  <c r="F37" i="46"/>
  <c r="E37" i="46"/>
  <c r="D37" i="46"/>
  <c r="C37" i="46"/>
  <c r="B37" i="46"/>
  <c r="M36" i="46"/>
  <c r="L36" i="46"/>
  <c r="K36" i="46"/>
  <c r="J36" i="46"/>
  <c r="I36" i="46"/>
  <c r="H36" i="46"/>
  <c r="G36" i="46"/>
  <c r="F36" i="46"/>
  <c r="E36" i="46"/>
  <c r="D36" i="46"/>
  <c r="C36" i="46"/>
  <c r="B36" i="46"/>
  <c r="M32" i="46"/>
  <c r="L32" i="46"/>
  <c r="K32" i="46"/>
  <c r="J32" i="46"/>
  <c r="I32" i="46"/>
  <c r="H32" i="46"/>
  <c r="G32" i="46"/>
  <c r="F32" i="46"/>
  <c r="E32" i="46"/>
  <c r="D32" i="46"/>
  <c r="C32" i="46"/>
  <c r="B32" i="46"/>
  <c r="M33" i="46"/>
  <c r="L33" i="46"/>
  <c r="K33" i="46"/>
  <c r="J33" i="46"/>
  <c r="I33" i="46"/>
  <c r="H33" i="46"/>
  <c r="G33" i="46"/>
  <c r="F33" i="46"/>
  <c r="E33" i="46"/>
  <c r="D33" i="46"/>
  <c r="C33" i="46"/>
  <c r="B33" i="46"/>
  <c r="M31" i="46"/>
  <c r="L31" i="46"/>
  <c r="K31" i="46"/>
  <c r="J31" i="46"/>
  <c r="I31" i="46"/>
  <c r="H31" i="46"/>
  <c r="G31" i="46"/>
  <c r="F31" i="46"/>
  <c r="E31" i="46"/>
  <c r="D31" i="46"/>
  <c r="C31" i="46"/>
  <c r="B31" i="46"/>
  <c r="M34" i="46"/>
  <c r="L34" i="46"/>
  <c r="K34" i="46"/>
  <c r="J34" i="46"/>
  <c r="I34" i="46"/>
  <c r="H34" i="46"/>
  <c r="G34" i="46"/>
  <c r="F34" i="46"/>
  <c r="E34" i="46"/>
  <c r="D34" i="46"/>
  <c r="C34" i="46"/>
  <c r="B34" i="46"/>
  <c r="M55" i="46"/>
  <c r="L55" i="46"/>
  <c r="K55" i="46"/>
  <c r="J55" i="46"/>
  <c r="I55" i="46"/>
  <c r="H55" i="46"/>
  <c r="G55" i="46"/>
  <c r="F55" i="46"/>
  <c r="E55" i="46"/>
  <c r="D55" i="46"/>
  <c r="C55" i="46"/>
  <c r="B55" i="46"/>
  <c r="M50" i="46"/>
  <c r="L50" i="46"/>
  <c r="K50" i="46"/>
  <c r="J50" i="46"/>
  <c r="I50" i="46"/>
  <c r="H50" i="46"/>
  <c r="G50" i="46"/>
  <c r="F50" i="46"/>
  <c r="E50" i="46"/>
  <c r="D50" i="46"/>
  <c r="C50" i="46"/>
  <c r="B50" i="46"/>
  <c r="M30" i="46"/>
  <c r="L30" i="46"/>
  <c r="K30" i="46"/>
  <c r="J30" i="46"/>
  <c r="I30" i="46"/>
  <c r="H30" i="46"/>
  <c r="G30" i="46"/>
  <c r="F30" i="46"/>
  <c r="E30" i="46"/>
  <c r="D30" i="46"/>
  <c r="C30" i="46"/>
  <c r="B30" i="46"/>
  <c r="M39" i="46"/>
  <c r="L39" i="46"/>
  <c r="K39" i="46"/>
  <c r="J39" i="46"/>
  <c r="I39" i="46"/>
  <c r="H39" i="46"/>
  <c r="G39" i="46"/>
  <c r="F39" i="46"/>
  <c r="E39" i="46"/>
  <c r="D39" i="46"/>
  <c r="C39" i="46"/>
  <c r="B39" i="46"/>
  <c r="B31" i="47" l="1"/>
  <c r="C31" i="47"/>
  <c r="D31" i="47"/>
  <c r="E31" i="47"/>
  <c r="F31" i="47"/>
  <c r="G31" i="47"/>
  <c r="H31" i="47"/>
  <c r="I31" i="47"/>
  <c r="J31" i="47"/>
  <c r="K31" i="47"/>
  <c r="L31" i="47"/>
  <c r="M31" i="47"/>
  <c r="B36" i="47"/>
  <c r="C36" i="47"/>
  <c r="D36" i="47"/>
  <c r="E36" i="47"/>
  <c r="F36" i="47"/>
  <c r="G36" i="47"/>
  <c r="H36" i="47"/>
  <c r="I36" i="47"/>
  <c r="J36" i="47"/>
  <c r="K36" i="47"/>
  <c r="L36" i="47"/>
  <c r="M36" i="47"/>
  <c r="B30" i="47"/>
  <c r="C30" i="47"/>
  <c r="D30" i="47"/>
  <c r="E30" i="47"/>
  <c r="F30" i="47"/>
  <c r="G30" i="47"/>
  <c r="H30" i="47"/>
  <c r="I30" i="47"/>
  <c r="J30" i="47"/>
  <c r="K30" i="47"/>
  <c r="L30" i="47"/>
  <c r="M30" i="47"/>
  <c r="B46" i="47"/>
  <c r="C46" i="47"/>
  <c r="D46" i="47"/>
  <c r="E46" i="47"/>
  <c r="F46" i="47"/>
  <c r="G46" i="47"/>
  <c r="H46" i="47"/>
  <c r="I46" i="47"/>
  <c r="J46" i="47"/>
  <c r="K46" i="47"/>
  <c r="L46" i="47"/>
  <c r="M46" i="47"/>
  <c r="G9" i="46"/>
  <c r="F9" i="46"/>
  <c r="I12" i="47"/>
  <c r="J12" i="47"/>
  <c r="K12" i="47"/>
  <c r="L12" i="47"/>
  <c r="M12" i="47"/>
  <c r="H12" i="47"/>
  <c r="G12" i="47"/>
  <c r="G22" i="47"/>
  <c r="F12" i="47"/>
  <c r="F22" i="47"/>
  <c r="H9" i="46"/>
  <c r="G22" i="46"/>
  <c r="F22" i="46"/>
  <c r="B25" i="40"/>
  <c r="C25" i="40"/>
  <c r="D25" i="40"/>
  <c r="E25" i="40"/>
  <c r="F25" i="40"/>
  <c r="G25" i="40"/>
  <c r="H25" i="40"/>
  <c r="I25" i="40"/>
  <c r="J25" i="40"/>
  <c r="K25" i="40"/>
  <c r="L25" i="40"/>
  <c r="B34" i="47"/>
  <c r="C34" i="47"/>
  <c r="D34" i="47"/>
  <c r="E34" i="47"/>
  <c r="F34" i="47"/>
  <c r="G34" i="47"/>
  <c r="H34" i="47"/>
  <c r="I34" i="47"/>
  <c r="J34" i="47"/>
  <c r="K34" i="47"/>
  <c r="L34" i="47"/>
  <c r="M34" i="47"/>
  <c r="B55" i="43"/>
  <c r="C55" i="43"/>
  <c r="D55" i="43"/>
  <c r="E55" i="43"/>
  <c r="F55" i="43"/>
  <c r="G55" i="43"/>
  <c r="H55" i="43"/>
  <c r="I55" i="43"/>
  <c r="J55" i="43"/>
  <c r="K55" i="43"/>
  <c r="L55" i="43"/>
  <c r="M55" i="43"/>
  <c r="M82" i="47" l="1"/>
  <c r="L82" i="47"/>
  <c r="K82" i="47"/>
  <c r="J82" i="47"/>
  <c r="I82" i="47"/>
  <c r="H82" i="47"/>
  <c r="G82" i="47"/>
  <c r="F82" i="47"/>
  <c r="E82" i="47"/>
  <c r="D82" i="47"/>
  <c r="C82" i="47"/>
  <c r="B82" i="47"/>
  <c r="M75" i="47"/>
  <c r="L75" i="47"/>
  <c r="K75" i="47"/>
  <c r="J75" i="47"/>
  <c r="I75" i="47"/>
  <c r="H75" i="47"/>
  <c r="G75" i="47"/>
  <c r="F75" i="47"/>
  <c r="E75" i="47"/>
  <c r="D75" i="47"/>
  <c r="C75" i="47"/>
  <c r="B75" i="47"/>
  <c r="M28" i="47"/>
  <c r="L28" i="47"/>
  <c r="K28" i="47"/>
  <c r="J28" i="47"/>
  <c r="I28" i="47"/>
  <c r="H28" i="47"/>
  <c r="G28" i="47"/>
  <c r="F28" i="47"/>
  <c r="E28" i="47"/>
  <c r="D28" i="47"/>
  <c r="C28" i="47"/>
  <c r="B28" i="47"/>
  <c r="M38" i="47"/>
  <c r="L38" i="47"/>
  <c r="K38" i="47"/>
  <c r="J38" i="47"/>
  <c r="I38" i="47"/>
  <c r="H38" i="47"/>
  <c r="G38" i="47"/>
  <c r="F38" i="47"/>
  <c r="E38" i="47"/>
  <c r="D38" i="47"/>
  <c r="C38" i="47"/>
  <c r="B38" i="47"/>
  <c r="M7" i="47"/>
  <c r="L7" i="47"/>
  <c r="K7" i="47"/>
  <c r="J7" i="47"/>
  <c r="I7" i="47"/>
  <c r="H7" i="47"/>
  <c r="G7" i="47"/>
  <c r="F7" i="47"/>
  <c r="E7" i="47"/>
  <c r="D7" i="47"/>
  <c r="C7" i="47"/>
  <c r="B7" i="47"/>
  <c r="M6" i="47"/>
  <c r="L6" i="47"/>
  <c r="K6" i="47"/>
  <c r="J6" i="47"/>
  <c r="I6" i="47"/>
  <c r="H6" i="47"/>
  <c r="E6" i="47"/>
  <c r="D6" i="47"/>
  <c r="C6" i="47"/>
  <c r="B6" i="47"/>
  <c r="E12" i="47"/>
  <c r="D12" i="47"/>
  <c r="C12" i="47"/>
  <c r="B12" i="47"/>
  <c r="M22" i="47"/>
  <c r="L22" i="47"/>
  <c r="K22" i="47"/>
  <c r="J22" i="47"/>
  <c r="I22" i="47"/>
  <c r="H22" i="47"/>
  <c r="E22" i="47"/>
  <c r="D22" i="47"/>
  <c r="C22" i="47"/>
  <c r="B22" i="47"/>
  <c r="M74" i="47"/>
  <c r="L74" i="47"/>
  <c r="K74" i="47"/>
  <c r="J74" i="47"/>
  <c r="I74" i="47"/>
  <c r="H74" i="47"/>
  <c r="G74" i="47"/>
  <c r="F74" i="47"/>
  <c r="E74" i="47"/>
  <c r="D74" i="47"/>
  <c r="C74" i="47"/>
  <c r="B74" i="47"/>
  <c r="M73" i="47"/>
  <c r="L73" i="47"/>
  <c r="K73" i="47"/>
  <c r="J73" i="47"/>
  <c r="I73" i="47"/>
  <c r="H73" i="47"/>
  <c r="G73" i="47"/>
  <c r="F73" i="47"/>
  <c r="E73" i="47"/>
  <c r="D73" i="47"/>
  <c r="C73" i="47"/>
  <c r="B73" i="47"/>
  <c r="M61" i="47"/>
  <c r="L61" i="47"/>
  <c r="K61" i="47"/>
  <c r="J61" i="47"/>
  <c r="I61" i="47"/>
  <c r="H61" i="47"/>
  <c r="G61" i="47"/>
  <c r="F61" i="47"/>
  <c r="E61" i="47"/>
  <c r="D61" i="47"/>
  <c r="C61" i="47"/>
  <c r="B61" i="47"/>
  <c r="M60" i="47"/>
  <c r="L60" i="47"/>
  <c r="K60" i="47"/>
  <c r="J60" i="47"/>
  <c r="I60" i="47"/>
  <c r="H60" i="47"/>
  <c r="G60" i="47"/>
  <c r="F60" i="47"/>
  <c r="E60" i="47"/>
  <c r="D60" i="47"/>
  <c r="C60" i="47"/>
  <c r="B60" i="47"/>
  <c r="M62" i="47"/>
  <c r="L62" i="47"/>
  <c r="K62" i="47"/>
  <c r="J62" i="47"/>
  <c r="I62" i="47"/>
  <c r="H62" i="47"/>
  <c r="G62" i="47"/>
  <c r="F62" i="47"/>
  <c r="E62" i="47"/>
  <c r="D62" i="47"/>
  <c r="C62" i="47"/>
  <c r="B62" i="47"/>
  <c r="M51" i="47"/>
  <c r="L51" i="47"/>
  <c r="K51" i="47"/>
  <c r="J51" i="47"/>
  <c r="I51" i="47"/>
  <c r="H51" i="47"/>
  <c r="G51" i="47"/>
  <c r="F51" i="47"/>
  <c r="E51" i="47"/>
  <c r="D51" i="47"/>
  <c r="C51" i="47"/>
  <c r="B51" i="47"/>
  <c r="M47" i="47"/>
  <c r="L47" i="47"/>
  <c r="K47" i="47"/>
  <c r="J47" i="47"/>
  <c r="I47" i="47"/>
  <c r="H47" i="47"/>
  <c r="G47" i="47"/>
  <c r="F47" i="47"/>
  <c r="E47" i="47"/>
  <c r="D47" i="47"/>
  <c r="C47" i="47"/>
  <c r="B47" i="47"/>
  <c r="M49" i="47"/>
  <c r="L49" i="47"/>
  <c r="K49" i="47"/>
  <c r="J49" i="47"/>
  <c r="I49" i="47"/>
  <c r="H49" i="47"/>
  <c r="G49" i="47"/>
  <c r="F49" i="47"/>
  <c r="E49" i="47"/>
  <c r="D49" i="47"/>
  <c r="C49" i="47"/>
  <c r="B49" i="47"/>
  <c r="M50" i="47"/>
  <c r="L50" i="47"/>
  <c r="K50" i="47"/>
  <c r="J50" i="47"/>
  <c r="I50" i="47"/>
  <c r="H50" i="47"/>
  <c r="G50" i="47"/>
  <c r="F50" i="47"/>
  <c r="E50" i="47"/>
  <c r="D50" i="47"/>
  <c r="C50" i="47"/>
  <c r="B50" i="47"/>
  <c r="M39" i="47"/>
  <c r="L39" i="47"/>
  <c r="K39" i="47"/>
  <c r="J39" i="47"/>
  <c r="I39" i="47"/>
  <c r="H39" i="47"/>
  <c r="G39" i="47"/>
  <c r="F39" i="47"/>
  <c r="E39" i="47"/>
  <c r="D39" i="47"/>
  <c r="C39" i="47"/>
  <c r="B39" i="47"/>
  <c r="M29" i="47"/>
  <c r="L29" i="47"/>
  <c r="K29" i="47"/>
  <c r="J29" i="47"/>
  <c r="I29" i="47"/>
  <c r="H29" i="47"/>
  <c r="G29" i="47"/>
  <c r="F29" i="47"/>
  <c r="E29" i="47"/>
  <c r="D29" i="47"/>
  <c r="C29" i="47"/>
  <c r="B29" i="47"/>
  <c r="M52" i="47"/>
  <c r="L52" i="47"/>
  <c r="K52" i="47"/>
  <c r="J52" i="47"/>
  <c r="I52" i="47"/>
  <c r="H52" i="47"/>
  <c r="G52" i="47"/>
  <c r="F52" i="47"/>
  <c r="E52" i="47"/>
  <c r="D52" i="47"/>
  <c r="C52" i="47"/>
  <c r="B52" i="47"/>
  <c r="M40" i="47"/>
  <c r="L40" i="47"/>
  <c r="K40" i="47"/>
  <c r="J40" i="47"/>
  <c r="I40" i="47"/>
  <c r="H40" i="47"/>
  <c r="G40" i="47"/>
  <c r="F40" i="47"/>
  <c r="E40" i="47"/>
  <c r="D40" i="47"/>
  <c r="C40" i="47"/>
  <c r="B40" i="47"/>
  <c r="M44" i="47"/>
  <c r="L44" i="47"/>
  <c r="K44" i="47"/>
  <c r="J44" i="47"/>
  <c r="I44" i="47"/>
  <c r="H44" i="47"/>
  <c r="G44" i="47"/>
  <c r="F44" i="47"/>
  <c r="E44" i="47"/>
  <c r="D44" i="47"/>
  <c r="C44" i="47"/>
  <c r="B44" i="47"/>
  <c r="M48" i="47"/>
  <c r="L48" i="47"/>
  <c r="K48" i="47"/>
  <c r="J48" i="47"/>
  <c r="I48" i="47"/>
  <c r="H48" i="47"/>
  <c r="G48" i="47"/>
  <c r="F48" i="47"/>
  <c r="E48" i="47"/>
  <c r="D48" i="47"/>
  <c r="C48" i="47"/>
  <c r="B48" i="47"/>
  <c r="M45" i="47"/>
  <c r="L45" i="47"/>
  <c r="K45" i="47"/>
  <c r="J45" i="47"/>
  <c r="I45" i="47"/>
  <c r="H45" i="47"/>
  <c r="G45" i="47"/>
  <c r="F45" i="47"/>
  <c r="E45" i="47"/>
  <c r="D45" i="47"/>
  <c r="C45" i="47"/>
  <c r="B45" i="47"/>
  <c r="M43" i="47"/>
  <c r="L43" i="47"/>
  <c r="K43" i="47"/>
  <c r="J43" i="47"/>
  <c r="I43" i="47"/>
  <c r="H43" i="47"/>
  <c r="G43" i="47"/>
  <c r="F43" i="47"/>
  <c r="E43" i="47"/>
  <c r="D43" i="47"/>
  <c r="C43" i="47"/>
  <c r="B43" i="47"/>
  <c r="M41" i="47"/>
  <c r="L41" i="47"/>
  <c r="K41" i="47"/>
  <c r="J41" i="47"/>
  <c r="I41" i="47"/>
  <c r="H41" i="47"/>
  <c r="G41" i="47"/>
  <c r="F41" i="47"/>
  <c r="E41" i="47"/>
  <c r="D41" i="47"/>
  <c r="C41" i="47"/>
  <c r="B41" i="47"/>
  <c r="M54" i="47"/>
  <c r="L54" i="47"/>
  <c r="K54" i="47"/>
  <c r="J54" i="47"/>
  <c r="I54" i="47"/>
  <c r="H54" i="47"/>
  <c r="G54" i="47"/>
  <c r="F54" i="47"/>
  <c r="E54" i="47"/>
  <c r="D54" i="47"/>
  <c r="C54" i="47"/>
  <c r="B54" i="47"/>
  <c r="M37" i="47"/>
  <c r="L37" i="47"/>
  <c r="K37" i="47"/>
  <c r="J37" i="47"/>
  <c r="I37" i="47"/>
  <c r="H37" i="47"/>
  <c r="G37" i="47"/>
  <c r="F37" i="47"/>
  <c r="E37" i="47"/>
  <c r="D37" i="47"/>
  <c r="C37" i="47"/>
  <c r="B37" i="47"/>
  <c r="M53" i="47"/>
  <c r="L53" i="47"/>
  <c r="K53" i="47"/>
  <c r="J53" i="47"/>
  <c r="I53" i="47"/>
  <c r="H53" i="47"/>
  <c r="G53" i="47"/>
  <c r="F53" i="47"/>
  <c r="E53" i="47"/>
  <c r="D53" i="47"/>
  <c r="C53" i="47"/>
  <c r="B53" i="47"/>
  <c r="M8" i="47"/>
  <c r="L8" i="47"/>
  <c r="K8" i="47"/>
  <c r="J8" i="47"/>
  <c r="I8" i="47"/>
  <c r="H8" i="47"/>
  <c r="G8" i="47"/>
  <c r="F8" i="47"/>
  <c r="E8" i="47"/>
  <c r="D8" i="47"/>
  <c r="C8" i="47"/>
  <c r="B8" i="47"/>
  <c r="M15" i="47"/>
  <c r="L15" i="47"/>
  <c r="K15" i="47"/>
  <c r="J15" i="47"/>
  <c r="I15" i="47"/>
  <c r="H15" i="47"/>
  <c r="G15" i="47"/>
  <c r="F15" i="47"/>
  <c r="E15" i="47"/>
  <c r="D15" i="47"/>
  <c r="C15" i="47"/>
  <c r="B15" i="47"/>
  <c r="M19" i="47"/>
  <c r="L19" i="47"/>
  <c r="K19" i="47"/>
  <c r="J19" i="47"/>
  <c r="I19" i="47"/>
  <c r="H19" i="47"/>
  <c r="G19" i="47"/>
  <c r="F19" i="47"/>
  <c r="E19" i="47"/>
  <c r="D19" i="47"/>
  <c r="C19" i="47"/>
  <c r="B19" i="47"/>
  <c r="M11" i="47"/>
  <c r="L11" i="47"/>
  <c r="K11" i="47"/>
  <c r="J11" i="47"/>
  <c r="I11" i="47"/>
  <c r="H11" i="47"/>
  <c r="G11" i="47"/>
  <c r="F11" i="47"/>
  <c r="E11" i="47"/>
  <c r="D11" i="47"/>
  <c r="C11" i="47"/>
  <c r="B11" i="47"/>
  <c r="M23" i="47"/>
  <c r="L23" i="47"/>
  <c r="K23" i="47"/>
  <c r="J23" i="47"/>
  <c r="I23" i="47"/>
  <c r="H23" i="47"/>
  <c r="G23" i="47"/>
  <c r="F23" i="47"/>
  <c r="E23" i="47"/>
  <c r="D23" i="47"/>
  <c r="C23" i="47"/>
  <c r="B23" i="47"/>
  <c r="M13" i="47"/>
  <c r="L13" i="47"/>
  <c r="K13" i="47"/>
  <c r="J13" i="47"/>
  <c r="I13" i="47"/>
  <c r="H13" i="47"/>
  <c r="G13" i="47"/>
  <c r="F13" i="47"/>
  <c r="E13" i="47"/>
  <c r="D13" i="47"/>
  <c r="C13" i="47"/>
  <c r="B13" i="47"/>
  <c r="M21" i="47"/>
  <c r="L21" i="47"/>
  <c r="K21" i="47"/>
  <c r="J21" i="47"/>
  <c r="I21" i="47"/>
  <c r="H21" i="47"/>
  <c r="G21" i="47"/>
  <c r="F21" i="47"/>
  <c r="E21" i="47"/>
  <c r="D21" i="47"/>
  <c r="C21" i="47"/>
  <c r="B21" i="47"/>
  <c r="M14" i="47"/>
  <c r="L14" i="47"/>
  <c r="K14" i="47"/>
  <c r="J14" i="47"/>
  <c r="I14" i="47"/>
  <c r="H14" i="47"/>
  <c r="G14" i="47"/>
  <c r="F14" i="47"/>
  <c r="E14" i="47"/>
  <c r="D14" i="47"/>
  <c r="C14" i="47"/>
  <c r="B14" i="47"/>
  <c r="M81" i="47"/>
  <c r="L81" i="47"/>
  <c r="K81" i="47"/>
  <c r="J81" i="47"/>
  <c r="I81" i="47"/>
  <c r="H81" i="47"/>
  <c r="G81" i="47"/>
  <c r="F81" i="47"/>
  <c r="E81" i="47"/>
  <c r="D81" i="47"/>
  <c r="C81" i="47"/>
  <c r="B81" i="47"/>
  <c r="M80" i="47"/>
  <c r="L80" i="47"/>
  <c r="K80" i="47"/>
  <c r="J80" i="47"/>
  <c r="I80" i="47"/>
  <c r="H80" i="47"/>
  <c r="G80" i="47"/>
  <c r="F80" i="47"/>
  <c r="E80" i="47"/>
  <c r="D80" i="47"/>
  <c r="C80" i="47"/>
  <c r="B80" i="47"/>
  <c r="M79" i="47"/>
  <c r="L79" i="47"/>
  <c r="K79" i="47"/>
  <c r="J79" i="47"/>
  <c r="I79" i="47"/>
  <c r="H79" i="47"/>
  <c r="G79" i="47"/>
  <c r="F79" i="47"/>
  <c r="E79" i="47"/>
  <c r="D79" i="47"/>
  <c r="C79" i="47"/>
  <c r="B79" i="47"/>
  <c r="M69" i="47"/>
  <c r="L69" i="47"/>
  <c r="K69" i="47"/>
  <c r="J69" i="47"/>
  <c r="I69" i="47"/>
  <c r="H69" i="47"/>
  <c r="G69" i="47"/>
  <c r="F69" i="47"/>
  <c r="E69" i="47"/>
  <c r="D69" i="47"/>
  <c r="C69" i="47"/>
  <c r="B69" i="47"/>
  <c r="M67" i="47"/>
  <c r="L67" i="47"/>
  <c r="K67" i="47"/>
  <c r="J67" i="47"/>
  <c r="I67" i="47"/>
  <c r="H67" i="47"/>
  <c r="G67" i="47"/>
  <c r="F67" i="47"/>
  <c r="E67" i="47"/>
  <c r="D67" i="47"/>
  <c r="C67" i="47"/>
  <c r="B67" i="47"/>
  <c r="M66" i="47"/>
  <c r="L66" i="47"/>
  <c r="K66" i="47"/>
  <c r="J66" i="47"/>
  <c r="I66" i="47"/>
  <c r="H66" i="47"/>
  <c r="G66" i="47"/>
  <c r="F66" i="47"/>
  <c r="E66" i="47"/>
  <c r="D66" i="47"/>
  <c r="C66" i="47"/>
  <c r="B66" i="47"/>
  <c r="M68" i="47"/>
  <c r="L68" i="47"/>
  <c r="K68" i="47"/>
  <c r="J68" i="47"/>
  <c r="I68" i="47"/>
  <c r="H68" i="47"/>
  <c r="G68" i="47"/>
  <c r="F68" i="47"/>
  <c r="E68" i="47"/>
  <c r="D68" i="47"/>
  <c r="C68" i="47"/>
  <c r="B68" i="47"/>
  <c r="M56" i="47"/>
  <c r="L56" i="47"/>
  <c r="K56" i="47"/>
  <c r="J56" i="47"/>
  <c r="I56" i="47"/>
  <c r="H56" i="47"/>
  <c r="G56" i="47"/>
  <c r="F56" i="47"/>
  <c r="E56" i="47"/>
  <c r="D56" i="47"/>
  <c r="C56" i="47"/>
  <c r="B56" i="47"/>
  <c r="M55" i="47"/>
  <c r="L55" i="47"/>
  <c r="K55" i="47"/>
  <c r="J55" i="47"/>
  <c r="I55" i="47"/>
  <c r="H55" i="47"/>
  <c r="G55" i="47"/>
  <c r="F55" i="47"/>
  <c r="E55" i="47"/>
  <c r="D55" i="47"/>
  <c r="C55" i="47"/>
  <c r="B55" i="47"/>
  <c r="M35" i="47"/>
  <c r="L35" i="47"/>
  <c r="K35" i="47"/>
  <c r="J35" i="47"/>
  <c r="I35" i="47"/>
  <c r="H35" i="47"/>
  <c r="G35" i="47"/>
  <c r="F35" i="47"/>
  <c r="E35" i="47"/>
  <c r="D35" i="47"/>
  <c r="C35" i="47"/>
  <c r="B35" i="47"/>
  <c r="M32" i="47"/>
  <c r="L32" i="47"/>
  <c r="K32" i="47"/>
  <c r="J32" i="47"/>
  <c r="I32" i="47"/>
  <c r="H32" i="47"/>
  <c r="G32" i="47"/>
  <c r="F32" i="47"/>
  <c r="E32" i="47"/>
  <c r="D32" i="47"/>
  <c r="C32" i="47"/>
  <c r="B32" i="47"/>
  <c r="M33" i="47"/>
  <c r="L33" i="47"/>
  <c r="K33" i="47"/>
  <c r="J33" i="47"/>
  <c r="I33" i="47"/>
  <c r="H33" i="47"/>
  <c r="G33" i="47"/>
  <c r="F33" i="47"/>
  <c r="E33" i="47"/>
  <c r="D33" i="47"/>
  <c r="C33" i="47"/>
  <c r="B33" i="47"/>
  <c r="M42" i="47"/>
  <c r="L42" i="47"/>
  <c r="K42" i="47"/>
  <c r="J42" i="47"/>
  <c r="I42" i="47"/>
  <c r="H42" i="47"/>
  <c r="G42" i="47"/>
  <c r="F42" i="47"/>
  <c r="E42" i="47"/>
  <c r="D42" i="47"/>
  <c r="C42" i="47"/>
  <c r="B42" i="47"/>
  <c r="M20" i="47"/>
  <c r="L20" i="47"/>
  <c r="K20" i="47"/>
  <c r="J20" i="47"/>
  <c r="I20" i="47"/>
  <c r="H20" i="47"/>
  <c r="G20" i="47"/>
  <c r="F20" i="47"/>
  <c r="E20" i="47"/>
  <c r="D20" i="47"/>
  <c r="C20" i="47"/>
  <c r="B20" i="47"/>
  <c r="M9" i="47"/>
  <c r="L9" i="47"/>
  <c r="K9" i="47"/>
  <c r="J9" i="47"/>
  <c r="I9" i="47"/>
  <c r="H9" i="47"/>
  <c r="G9" i="47"/>
  <c r="F9" i="47"/>
  <c r="E9" i="47"/>
  <c r="D9" i="47"/>
  <c r="C9" i="47"/>
  <c r="B9" i="47"/>
  <c r="M16" i="47"/>
  <c r="L16" i="47"/>
  <c r="K16" i="47"/>
  <c r="J16" i="47"/>
  <c r="I16" i="47"/>
  <c r="H16" i="47"/>
  <c r="G16" i="47"/>
  <c r="F16" i="47"/>
  <c r="E16" i="47"/>
  <c r="D16" i="47"/>
  <c r="C16" i="47"/>
  <c r="B16" i="47"/>
  <c r="M10" i="47"/>
  <c r="L10" i="47"/>
  <c r="K10" i="47"/>
  <c r="J10" i="47"/>
  <c r="I10" i="47"/>
  <c r="H10" i="47"/>
  <c r="G10" i="47"/>
  <c r="F10" i="47"/>
  <c r="E10" i="47"/>
  <c r="D10" i="47"/>
  <c r="C10" i="47"/>
  <c r="B10" i="47"/>
  <c r="M24" i="47"/>
  <c r="L24" i="47"/>
  <c r="K24" i="47"/>
  <c r="J24" i="47"/>
  <c r="I24" i="47"/>
  <c r="H24" i="47"/>
  <c r="G24" i="47"/>
  <c r="F24" i="47"/>
  <c r="E24" i="47"/>
  <c r="D24" i="47"/>
  <c r="C24" i="47"/>
  <c r="B24" i="47"/>
  <c r="M18" i="47"/>
  <c r="L18" i="47"/>
  <c r="K18" i="47"/>
  <c r="J18" i="47"/>
  <c r="I18" i="47"/>
  <c r="H18" i="47"/>
  <c r="G18" i="47"/>
  <c r="F18" i="47"/>
  <c r="E18" i="47"/>
  <c r="D18" i="47"/>
  <c r="C18" i="47"/>
  <c r="B18" i="47"/>
  <c r="M17" i="47"/>
  <c r="L17" i="47"/>
  <c r="K17" i="47"/>
  <c r="J17" i="47"/>
  <c r="I17" i="47"/>
  <c r="H17" i="47"/>
  <c r="G17" i="47"/>
  <c r="F17" i="47"/>
  <c r="E17" i="47"/>
  <c r="D17" i="47"/>
  <c r="C17" i="47"/>
  <c r="B17" i="47"/>
  <c r="N2" i="47"/>
  <c r="F2" i="47"/>
  <c r="A2" i="47"/>
  <c r="G7" i="46" l="1"/>
  <c r="G14" i="46"/>
  <c r="G21" i="46"/>
  <c r="G13" i="46"/>
  <c r="G23" i="46"/>
  <c r="G12" i="46"/>
  <c r="G19" i="46"/>
  <c r="G15" i="46"/>
  <c r="G8" i="46"/>
  <c r="G17" i="46"/>
  <c r="G18" i="46"/>
  <c r="G24" i="46"/>
  <c r="G11" i="46"/>
  <c r="G16" i="46"/>
  <c r="G10" i="46"/>
  <c r="G20" i="46"/>
  <c r="G56" i="46"/>
  <c r="G61" i="43"/>
  <c r="G21" i="43"/>
  <c r="G57" i="43"/>
  <c r="G19" i="43"/>
  <c r="G18" i="43"/>
  <c r="G16" i="43"/>
  <c r="G40" i="43"/>
  <c r="G49" i="43"/>
  <c r="G47" i="43"/>
  <c r="G48" i="43"/>
  <c r="G63" i="43"/>
  <c r="G64" i="43"/>
  <c r="G62" i="43"/>
  <c r="G66" i="43"/>
  <c r="G68" i="43"/>
  <c r="G69" i="43"/>
  <c r="G71" i="43"/>
  <c r="G72" i="43"/>
  <c r="G6" i="43"/>
  <c r="G7" i="43"/>
  <c r="G9" i="43"/>
  <c r="G10" i="43"/>
  <c r="G12" i="43"/>
  <c r="G14" i="43"/>
  <c r="G13" i="43"/>
  <c r="G17" i="43"/>
  <c r="G35" i="43"/>
  <c r="G37" i="43"/>
  <c r="G45" i="43"/>
  <c r="G41" i="43"/>
  <c r="G42" i="43"/>
  <c r="G38" i="43"/>
  <c r="G44" i="43"/>
  <c r="G43" i="43"/>
  <c r="G22" i="43"/>
  <c r="G23" i="43"/>
  <c r="G24" i="43"/>
  <c r="G26" i="43"/>
  <c r="G27" i="43"/>
  <c r="G29" i="43"/>
  <c r="G31" i="43"/>
  <c r="G51" i="43"/>
  <c r="G54" i="43"/>
  <c r="G53" i="43"/>
  <c r="G56" i="43"/>
  <c r="G58" i="43"/>
  <c r="G59" i="43"/>
  <c r="M7" i="46"/>
  <c r="L7" i="46"/>
  <c r="K7" i="46"/>
  <c r="J7" i="46"/>
  <c r="I7" i="46"/>
  <c r="H7" i="46"/>
  <c r="F7" i="46"/>
  <c r="E7" i="46"/>
  <c r="D7" i="46"/>
  <c r="C7" i="46"/>
  <c r="B7" i="46"/>
  <c r="M9" i="46"/>
  <c r="L9" i="46"/>
  <c r="J9" i="46"/>
  <c r="I9" i="46"/>
  <c r="E9" i="46"/>
  <c r="D9" i="46"/>
  <c r="C9" i="46"/>
  <c r="B9" i="46"/>
  <c r="M22" i="46"/>
  <c r="L22" i="46"/>
  <c r="K22" i="46"/>
  <c r="J22" i="46"/>
  <c r="I22" i="46"/>
  <c r="H22" i="46"/>
  <c r="E22" i="46"/>
  <c r="D22" i="46"/>
  <c r="C22" i="46"/>
  <c r="B22" i="46"/>
  <c r="M8" i="46"/>
  <c r="L8" i="46"/>
  <c r="K8" i="46"/>
  <c r="J8" i="46"/>
  <c r="I8" i="46"/>
  <c r="H8" i="46"/>
  <c r="F8" i="46"/>
  <c r="E8" i="46"/>
  <c r="D8" i="46"/>
  <c r="C8" i="46"/>
  <c r="B8" i="46"/>
  <c r="M15" i="46"/>
  <c r="L15" i="46"/>
  <c r="K15" i="46"/>
  <c r="J15" i="46"/>
  <c r="I15" i="46"/>
  <c r="H15" i="46"/>
  <c r="F15" i="46"/>
  <c r="E15" i="46"/>
  <c r="D15" i="46"/>
  <c r="C15" i="46"/>
  <c r="B15" i="46"/>
  <c r="M19" i="46"/>
  <c r="L19" i="46"/>
  <c r="K19" i="46"/>
  <c r="J19" i="46"/>
  <c r="I19" i="46"/>
  <c r="H19" i="46"/>
  <c r="F19" i="46"/>
  <c r="E19" i="46"/>
  <c r="D19" i="46"/>
  <c r="C19" i="46"/>
  <c r="B19" i="46"/>
  <c r="M12" i="46"/>
  <c r="L12" i="46"/>
  <c r="K12" i="46"/>
  <c r="J12" i="46"/>
  <c r="I12" i="46"/>
  <c r="H12" i="46"/>
  <c r="F12" i="46"/>
  <c r="E12" i="46"/>
  <c r="D12" i="46"/>
  <c r="C12" i="46"/>
  <c r="B12" i="46"/>
  <c r="M23" i="46"/>
  <c r="L23" i="46"/>
  <c r="K23" i="46"/>
  <c r="J23" i="46"/>
  <c r="I23" i="46"/>
  <c r="H23" i="46"/>
  <c r="F23" i="46"/>
  <c r="E23" i="46"/>
  <c r="D23" i="46"/>
  <c r="C23" i="46"/>
  <c r="B23" i="46"/>
  <c r="M13" i="46"/>
  <c r="L13" i="46"/>
  <c r="K13" i="46"/>
  <c r="J13" i="46"/>
  <c r="I13" i="46"/>
  <c r="H13" i="46"/>
  <c r="F13" i="46"/>
  <c r="E13" i="46"/>
  <c r="D13" i="46"/>
  <c r="C13" i="46"/>
  <c r="B13" i="46"/>
  <c r="M21" i="46"/>
  <c r="L21" i="46"/>
  <c r="K21" i="46"/>
  <c r="J21" i="46"/>
  <c r="I21" i="46"/>
  <c r="H21" i="46"/>
  <c r="F21" i="46"/>
  <c r="E21" i="46"/>
  <c r="D21" i="46"/>
  <c r="C21" i="46"/>
  <c r="B21" i="46"/>
  <c r="M14" i="46"/>
  <c r="L14" i="46"/>
  <c r="K14" i="46"/>
  <c r="J14" i="46"/>
  <c r="I14" i="46"/>
  <c r="H14" i="46"/>
  <c r="F14" i="46"/>
  <c r="E14" i="46"/>
  <c r="D14" i="46"/>
  <c r="C14" i="46"/>
  <c r="B14" i="46"/>
  <c r="M56" i="46"/>
  <c r="L56" i="46"/>
  <c r="K56" i="46"/>
  <c r="J56" i="46"/>
  <c r="I56" i="46"/>
  <c r="H56" i="46"/>
  <c r="F56" i="46"/>
  <c r="E56" i="46"/>
  <c r="D56" i="46"/>
  <c r="C56" i="46"/>
  <c r="B56" i="46"/>
  <c r="M20" i="46"/>
  <c r="L20" i="46"/>
  <c r="K20" i="46"/>
  <c r="J20" i="46"/>
  <c r="I20" i="46"/>
  <c r="H20" i="46"/>
  <c r="F20" i="46"/>
  <c r="E20" i="46"/>
  <c r="D20" i="46"/>
  <c r="C20" i="46"/>
  <c r="B20" i="46"/>
  <c r="M10" i="46"/>
  <c r="L10" i="46"/>
  <c r="K10" i="46"/>
  <c r="J10" i="46"/>
  <c r="I10" i="46"/>
  <c r="H10" i="46"/>
  <c r="F10" i="46"/>
  <c r="E10" i="46"/>
  <c r="D10" i="46"/>
  <c r="C10" i="46"/>
  <c r="B10" i="46"/>
  <c r="M16" i="46"/>
  <c r="L16" i="46"/>
  <c r="K16" i="46"/>
  <c r="J16" i="46"/>
  <c r="I16" i="46"/>
  <c r="H16" i="46"/>
  <c r="F16" i="46"/>
  <c r="E16" i="46"/>
  <c r="D16" i="46"/>
  <c r="C16" i="46"/>
  <c r="B16" i="46"/>
  <c r="M11" i="46"/>
  <c r="L11" i="46"/>
  <c r="K11" i="46"/>
  <c r="J11" i="46"/>
  <c r="I11" i="46"/>
  <c r="H11" i="46"/>
  <c r="F11" i="46"/>
  <c r="E11" i="46"/>
  <c r="D11" i="46"/>
  <c r="C11" i="46"/>
  <c r="B11" i="46"/>
  <c r="M24" i="46"/>
  <c r="L24" i="46"/>
  <c r="K24" i="46"/>
  <c r="J24" i="46"/>
  <c r="I24" i="46"/>
  <c r="H24" i="46"/>
  <c r="F24" i="46"/>
  <c r="E24" i="46"/>
  <c r="D24" i="46"/>
  <c r="C24" i="46"/>
  <c r="B24" i="46"/>
  <c r="M18" i="46"/>
  <c r="L18" i="46"/>
  <c r="K18" i="46"/>
  <c r="J18" i="46"/>
  <c r="I18" i="46"/>
  <c r="H18" i="46"/>
  <c r="F18" i="46"/>
  <c r="E18" i="46"/>
  <c r="D18" i="46"/>
  <c r="C18" i="46"/>
  <c r="B18" i="46"/>
  <c r="M17" i="46"/>
  <c r="L17" i="46"/>
  <c r="K17" i="46"/>
  <c r="J17" i="46"/>
  <c r="I17" i="46"/>
  <c r="H17" i="46"/>
  <c r="F17" i="46"/>
  <c r="E17" i="46"/>
  <c r="D17" i="46"/>
  <c r="C17" i="46"/>
  <c r="B17" i="46"/>
  <c r="N2" i="46"/>
  <c r="F2" i="46"/>
  <c r="A2" i="46"/>
  <c r="Y10" i="9"/>
  <c r="Y11" i="9"/>
  <c r="Y12" i="9"/>
  <c r="Y13" i="9"/>
  <c r="Y14" i="9"/>
  <c r="Y15" i="9"/>
  <c r="Y16" i="9"/>
  <c r="Y17" i="9"/>
  <c r="Y18" i="9"/>
  <c r="Y19" i="9"/>
  <c r="Y20" i="9"/>
  <c r="Y21" i="9"/>
  <c r="AD21" i="9" s="1"/>
  <c r="Y22" i="9"/>
  <c r="AD22" i="9" s="1"/>
  <c r="Y23" i="9"/>
  <c r="AD23" i="9" s="1"/>
  <c r="Y24" i="9"/>
  <c r="AD24" i="9" s="1"/>
  <c r="Y10" i="14"/>
  <c r="Y11" i="14"/>
  <c r="Y12" i="14"/>
  <c r="Y13" i="14"/>
  <c r="Y14" i="14"/>
  <c r="Y15" i="14"/>
  <c r="Y16" i="14"/>
  <c r="Y17" i="14"/>
  <c r="Y18" i="14"/>
  <c r="AD18" i="14" s="1"/>
  <c r="Y19" i="14"/>
  <c r="AD19" i="14" s="1"/>
  <c r="Y20" i="14"/>
  <c r="AD20" i="14" s="1"/>
  <c r="Y21" i="14"/>
  <c r="AD21" i="14" s="1"/>
  <c r="Y22" i="14"/>
  <c r="AD22" i="14" s="1"/>
  <c r="Y23" i="14"/>
  <c r="AD23" i="14" s="1"/>
  <c r="Y24" i="14"/>
  <c r="AD24" i="14" s="1"/>
  <c r="Y10" i="15"/>
  <c r="Y11" i="15"/>
  <c r="Y12" i="15"/>
  <c r="Y13" i="15"/>
  <c r="Y14" i="15"/>
  <c r="Y15" i="15"/>
  <c r="Y16" i="15"/>
  <c r="Y17" i="15"/>
  <c r="Y18" i="15"/>
  <c r="AD18" i="15" s="1"/>
  <c r="Y19" i="15"/>
  <c r="AD19" i="15" s="1"/>
  <c r="Y20" i="15"/>
  <c r="AD20" i="15" s="1"/>
  <c r="Y21" i="15"/>
  <c r="AD21" i="15" s="1"/>
  <c r="Y22" i="15"/>
  <c r="AD22" i="15" s="1"/>
  <c r="Y23" i="15"/>
  <c r="AD23" i="15" s="1"/>
  <c r="Y24" i="15"/>
  <c r="AD24" i="15" s="1"/>
  <c r="Y10" i="16"/>
  <c r="Y11" i="16"/>
  <c r="Y12" i="16"/>
  <c r="Y13" i="16"/>
  <c r="Y14" i="16"/>
  <c r="Y15" i="16"/>
  <c r="Y16" i="16"/>
  <c r="Y17" i="16"/>
  <c r="Y18" i="16"/>
  <c r="Y19" i="16"/>
  <c r="Y20" i="16"/>
  <c r="AD20" i="16" s="1"/>
  <c r="Y21" i="16"/>
  <c r="AD21" i="16" s="1"/>
  <c r="Y22" i="16"/>
  <c r="AD22" i="16" s="1"/>
  <c r="Y23" i="16"/>
  <c r="AD23" i="16" s="1"/>
  <c r="Y24" i="16"/>
  <c r="AD24" i="16" s="1"/>
  <c r="Y10" i="17"/>
  <c r="Y11" i="17"/>
  <c r="Y12" i="17"/>
  <c r="Y13" i="17"/>
  <c r="Y14" i="17"/>
  <c r="Y15" i="17"/>
  <c r="Y16" i="17"/>
  <c r="AD16" i="17" s="1"/>
  <c r="Y17" i="17"/>
  <c r="AD17" i="17" s="1"/>
  <c r="Y18" i="17"/>
  <c r="AD18" i="17" s="1"/>
  <c r="Y19" i="17"/>
  <c r="AD19" i="17" s="1"/>
  <c r="Y20" i="17"/>
  <c r="AD20" i="17" s="1"/>
  <c r="Y21" i="17"/>
  <c r="AD21" i="17" s="1"/>
  <c r="Y22" i="17"/>
  <c r="AD22" i="17" s="1"/>
  <c r="Y23" i="17"/>
  <c r="AD23" i="17" s="1"/>
  <c r="Y24" i="17"/>
  <c r="AD24" i="17" s="1"/>
  <c r="Y10" i="18"/>
  <c r="Y11" i="18"/>
  <c r="Y12" i="18"/>
  <c r="Y13" i="18"/>
  <c r="Y14" i="18"/>
  <c r="Y15" i="18"/>
  <c r="Y16" i="18"/>
  <c r="Y17" i="18"/>
  <c r="AD17" i="18"/>
  <c r="Y18" i="18"/>
  <c r="AD18" i="18" s="1"/>
  <c r="Y19" i="18"/>
  <c r="AD19" i="18" s="1"/>
  <c r="Y20" i="18"/>
  <c r="AD20" i="18" s="1"/>
  <c r="Y21" i="18"/>
  <c r="AD21" i="18" s="1"/>
  <c r="Y22" i="18"/>
  <c r="AD22" i="18" s="1"/>
  <c r="Y23" i="18"/>
  <c r="AD23" i="18" s="1"/>
  <c r="Y24" i="18"/>
  <c r="AD24" i="18" s="1"/>
  <c r="Y10" i="10"/>
  <c r="Y11" i="10"/>
  <c r="Y12" i="10"/>
  <c r="Y13" i="10"/>
  <c r="Y14" i="10"/>
  <c r="Y15" i="10"/>
  <c r="Y16" i="10"/>
  <c r="Y17" i="10"/>
  <c r="Y18" i="10"/>
  <c r="Y19" i="10"/>
  <c r="Y20" i="10"/>
  <c r="AD20" i="10" s="1"/>
  <c r="Y21" i="10"/>
  <c r="AD21" i="10" s="1"/>
  <c r="Y22" i="10"/>
  <c r="AD22" i="10" s="1"/>
  <c r="Y23" i="10"/>
  <c r="AD23" i="10" s="1"/>
  <c r="Y24" i="10"/>
  <c r="AD24" i="10" s="1"/>
  <c r="Y9" i="9"/>
  <c r="Y9" i="14"/>
  <c r="Y9" i="15"/>
  <c r="Y9" i="16"/>
  <c r="Y9" i="17"/>
  <c r="Y9" i="18"/>
  <c r="Y9" i="10"/>
  <c r="M61" i="43"/>
  <c r="L61" i="43"/>
  <c r="K61" i="43"/>
  <c r="J61" i="43"/>
  <c r="I61" i="43"/>
  <c r="H61" i="43"/>
  <c r="F61" i="43"/>
  <c r="E61" i="43"/>
  <c r="D61" i="43"/>
  <c r="C61" i="43"/>
  <c r="B61" i="43"/>
  <c r="M57" i="43"/>
  <c r="L57" i="43"/>
  <c r="K57" i="43"/>
  <c r="J57" i="43"/>
  <c r="I57" i="43"/>
  <c r="H57" i="43"/>
  <c r="F57" i="43"/>
  <c r="E57" i="43"/>
  <c r="D57" i="43"/>
  <c r="C57" i="43"/>
  <c r="B57" i="43"/>
  <c r="M21" i="43"/>
  <c r="L21" i="43"/>
  <c r="K21" i="43"/>
  <c r="J21" i="43"/>
  <c r="I21" i="43"/>
  <c r="H21" i="43"/>
  <c r="F21" i="43"/>
  <c r="E21" i="43"/>
  <c r="D21" i="43"/>
  <c r="C21" i="43"/>
  <c r="B21" i="43"/>
  <c r="M48" i="43"/>
  <c r="L48" i="43"/>
  <c r="K48" i="43"/>
  <c r="J48" i="43"/>
  <c r="I48" i="43"/>
  <c r="H48" i="43"/>
  <c r="F48" i="43"/>
  <c r="E48" i="43"/>
  <c r="D48" i="43"/>
  <c r="C48" i="43"/>
  <c r="B48" i="43"/>
  <c r="M47" i="43"/>
  <c r="L47" i="43"/>
  <c r="K47" i="43"/>
  <c r="J47" i="43"/>
  <c r="I47" i="43"/>
  <c r="H47" i="43"/>
  <c r="F47" i="43"/>
  <c r="E47" i="43"/>
  <c r="D47" i="43"/>
  <c r="C47" i="43"/>
  <c r="B47" i="43"/>
  <c r="M49" i="43"/>
  <c r="L49" i="43"/>
  <c r="K49" i="43"/>
  <c r="J49" i="43"/>
  <c r="I49" i="43"/>
  <c r="H49" i="43"/>
  <c r="F49" i="43"/>
  <c r="E49" i="43"/>
  <c r="D49" i="43"/>
  <c r="C49" i="43"/>
  <c r="B49" i="43"/>
  <c r="M40" i="43"/>
  <c r="L40" i="43"/>
  <c r="K40" i="43"/>
  <c r="J40" i="43"/>
  <c r="I40" i="43"/>
  <c r="H40" i="43"/>
  <c r="F40" i="43"/>
  <c r="E40" i="43"/>
  <c r="D40" i="43"/>
  <c r="C40" i="43"/>
  <c r="B40" i="43"/>
  <c r="M16" i="43"/>
  <c r="L16" i="43"/>
  <c r="K16" i="43"/>
  <c r="J16" i="43"/>
  <c r="I16" i="43"/>
  <c r="H16" i="43"/>
  <c r="F16" i="43"/>
  <c r="E16" i="43"/>
  <c r="D16" i="43"/>
  <c r="C16" i="43"/>
  <c r="B16" i="43"/>
  <c r="M18" i="43"/>
  <c r="L18" i="43"/>
  <c r="K18" i="43"/>
  <c r="J18" i="43"/>
  <c r="I18" i="43"/>
  <c r="H18" i="43"/>
  <c r="F18" i="43"/>
  <c r="E18" i="43"/>
  <c r="D18" i="43"/>
  <c r="C18" i="43"/>
  <c r="B18" i="43"/>
  <c r="M19" i="43"/>
  <c r="L19" i="43"/>
  <c r="K19" i="43"/>
  <c r="J19" i="43"/>
  <c r="I19" i="43"/>
  <c r="H19" i="43"/>
  <c r="F19" i="43"/>
  <c r="E19" i="43"/>
  <c r="D19" i="43"/>
  <c r="C19" i="43"/>
  <c r="B19" i="43"/>
  <c r="M72" i="43"/>
  <c r="L72" i="43"/>
  <c r="K72" i="43"/>
  <c r="J72" i="43"/>
  <c r="I72" i="43"/>
  <c r="H72" i="43"/>
  <c r="F72" i="43"/>
  <c r="E72" i="43"/>
  <c r="D72" i="43"/>
  <c r="C72" i="43"/>
  <c r="B72" i="43"/>
  <c r="M71" i="43"/>
  <c r="L71" i="43"/>
  <c r="K71" i="43"/>
  <c r="J71" i="43"/>
  <c r="I71" i="43"/>
  <c r="H71" i="43"/>
  <c r="F71" i="43"/>
  <c r="E71" i="43"/>
  <c r="D71" i="43"/>
  <c r="C71" i="43"/>
  <c r="B71" i="43"/>
  <c r="M69" i="43"/>
  <c r="L69" i="43"/>
  <c r="K69" i="43"/>
  <c r="J69" i="43"/>
  <c r="I69" i="43"/>
  <c r="H69" i="43"/>
  <c r="F69" i="43"/>
  <c r="E69" i="43"/>
  <c r="D69" i="43"/>
  <c r="C69" i="43"/>
  <c r="B69" i="43"/>
  <c r="M68" i="43"/>
  <c r="L68" i="43"/>
  <c r="K68" i="43"/>
  <c r="J68" i="43"/>
  <c r="I68" i="43"/>
  <c r="H68" i="43"/>
  <c r="F68" i="43"/>
  <c r="E68" i="43"/>
  <c r="D68" i="43"/>
  <c r="C68" i="43"/>
  <c r="B68" i="43"/>
  <c r="M66" i="43"/>
  <c r="L66" i="43"/>
  <c r="K66" i="43"/>
  <c r="J66" i="43"/>
  <c r="I66" i="43"/>
  <c r="H66" i="43"/>
  <c r="F66" i="43"/>
  <c r="E66" i="43"/>
  <c r="D66" i="43"/>
  <c r="C66" i="43"/>
  <c r="B66" i="43"/>
  <c r="M62" i="43"/>
  <c r="L62" i="43"/>
  <c r="K62" i="43"/>
  <c r="J62" i="43"/>
  <c r="I62" i="43"/>
  <c r="H62" i="43"/>
  <c r="F62" i="43"/>
  <c r="E62" i="43"/>
  <c r="D62" i="43"/>
  <c r="C62" i="43"/>
  <c r="B62" i="43"/>
  <c r="M64" i="43"/>
  <c r="L64" i="43"/>
  <c r="K64" i="43"/>
  <c r="J64" i="43"/>
  <c r="I64" i="43"/>
  <c r="H64" i="43"/>
  <c r="F64" i="43"/>
  <c r="E64" i="43"/>
  <c r="D64" i="43"/>
  <c r="C64" i="43"/>
  <c r="B64" i="43"/>
  <c r="M63" i="43"/>
  <c r="L63" i="43"/>
  <c r="K63" i="43"/>
  <c r="J63" i="43"/>
  <c r="I63" i="43"/>
  <c r="H63" i="43"/>
  <c r="F63" i="43"/>
  <c r="E63" i="43"/>
  <c r="D63" i="43"/>
  <c r="C63" i="43"/>
  <c r="B63" i="43"/>
  <c r="M59" i="43"/>
  <c r="L59" i="43"/>
  <c r="K59" i="43"/>
  <c r="J59" i="43"/>
  <c r="I59" i="43"/>
  <c r="H59" i="43"/>
  <c r="F59" i="43"/>
  <c r="E59" i="43"/>
  <c r="D59" i="43"/>
  <c r="C59" i="43"/>
  <c r="B59" i="43"/>
  <c r="M58" i="43"/>
  <c r="L58" i="43"/>
  <c r="K58" i="43"/>
  <c r="J58" i="43"/>
  <c r="I58" i="43"/>
  <c r="H58" i="43"/>
  <c r="F58" i="43"/>
  <c r="E58" i="43"/>
  <c r="D58" i="43"/>
  <c r="C58" i="43"/>
  <c r="B58" i="43"/>
  <c r="M56" i="43"/>
  <c r="L56" i="43"/>
  <c r="K56" i="43"/>
  <c r="J56" i="43"/>
  <c r="I56" i="43"/>
  <c r="H56" i="43"/>
  <c r="F56" i="43"/>
  <c r="E56" i="43"/>
  <c r="D56" i="43"/>
  <c r="C56" i="43"/>
  <c r="B56" i="43"/>
  <c r="M53" i="43"/>
  <c r="L53" i="43"/>
  <c r="K53" i="43"/>
  <c r="J53" i="43"/>
  <c r="I53" i="43"/>
  <c r="H53" i="43"/>
  <c r="F53" i="43"/>
  <c r="E53" i="43"/>
  <c r="D53" i="43"/>
  <c r="C53" i="43"/>
  <c r="B53" i="43"/>
  <c r="M54" i="43"/>
  <c r="L54" i="43"/>
  <c r="K54" i="43"/>
  <c r="J54" i="43"/>
  <c r="I54" i="43"/>
  <c r="H54" i="43"/>
  <c r="F54" i="43"/>
  <c r="E54" i="43"/>
  <c r="D54" i="43"/>
  <c r="C54" i="43"/>
  <c r="B54" i="43"/>
  <c r="M51" i="43"/>
  <c r="L51" i="43"/>
  <c r="K51" i="43"/>
  <c r="J51" i="43"/>
  <c r="I51" i="43"/>
  <c r="H51" i="43"/>
  <c r="F51" i="43"/>
  <c r="E51" i="43"/>
  <c r="D51" i="43"/>
  <c r="C51" i="43"/>
  <c r="B51" i="43"/>
  <c r="M31" i="43"/>
  <c r="L31" i="43"/>
  <c r="K31" i="43"/>
  <c r="J31" i="43"/>
  <c r="I31" i="43"/>
  <c r="H31" i="43"/>
  <c r="E31" i="43"/>
  <c r="D31" i="43"/>
  <c r="C31" i="43"/>
  <c r="B31" i="43"/>
  <c r="M29" i="43"/>
  <c r="L29" i="43"/>
  <c r="K29" i="43"/>
  <c r="J29" i="43"/>
  <c r="I29" i="43"/>
  <c r="H29" i="43"/>
  <c r="F29" i="43"/>
  <c r="E29" i="43"/>
  <c r="D29" i="43"/>
  <c r="C29" i="43"/>
  <c r="B29" i="43"/>
  <c r="M27" i="43"/>
  <c r="L27" i="43"/>
  <c r="K27" i="43"/>
  <c r="J27" i="43"/>
  <c r="I27" i="43"/>
  <c r="H27" i="43"/>
  <c r="F27" i="43"/>
  <c r="E27" i="43"/>
  <c r="D27" i="43"/>
  <c r="C27" i="43"/>
  <c r="B27" i="43"/>
  <c r="M26" i="43"/>
  <c r="L26" i="43"/>
  <c r="K26" i="43"/>
  <c r="J26" i="43"/>
  <c r="I26" i="43"/>
  <c r="H26" i="43"/>
  <c r="F26" i="43"/>
  <c r="E26" i="43"/>
  <c r="D26" i="43"/>
  <c r="C26" i="43"/>
  <c r="B26" i="43"/>
  <c r="M24" i="43"/>
  <c r="L24" i="43"/>
  <c r="K24" i="43"/>
  <c r="J24" i="43"/>
  <c r="I24" i="43"/>
  <c r="H24" i="43"/>
  <c r="F24" i="43"/>
  <c r="E24" i="43"/>
  <c r="D24" i="43"/>
  <c r="C24" i="43"/>
  <c r="B24" i="43"/>
  <c r="M23" i="43"/>
  <c r="L23" i="43"/>
  <c r="K23" i="43"/>
  <c r="J23" i="43"/>
  <c r="I23" i="43"/>
  <c r="H23" i="43"/>
  <c r="F23" i="43"/>
  <c r="E23" i="43"/>
  <c r="D23" i="43"/>
  <c r="C23" i="43"/>
  <c r="B23" i="43"/>
  <c r="M22" i="43"/>
  <c r="L22" i="43"/>
  <c r="K22" i="43"/>
  <c r="J22" i="43"/>
  <c r="I22" i="43"/>
  <c r="H22" i="43"/>
  <c r="F22" i="43"/>
  <c r="E22" i="43"/>
  <c r="D22" i="43"/>
  <c r="C22" i="43"/>
  <c r="B22" i="43"/>
  <c r="M43" i="43"/>
  <c r="L43" i="43"/>
  <c r="K43" i="43"/>
  <c r="J43" i="43"/>
  <c r="I43" i="43"/>
  <c r="H43" i="43"/>
  <c r="F43" i="43"/>
  <c r="E43" i="43"/>
  <c r="D43" i="43"/>
  <c r="C43" i="43"/>
  <c r="B43" i="43"/>
  <c r="M44" i="43"/>
  <c r="L44" i="43"/>
  <c r="K44" i="43"/>
  <c r="J44" i="43"/>
  <c r="I44" i="43"/>
  <c r="H44" i="43"/>
  <c r="F44" i="43"/>
  <c r="E44" i="43"/>
  <c r="D44" i="43"/>
  <c r="C44" i="43"/>
  <c r="B44" i="43"/>
  <c r="M38" i="43"/>
  <c r="L38" i="43"/>
  <c r="K38" i="43"/>
  <c r="J38" i="43"/>
  <c r="I38" i="43"/>
  <c r="H38" i="43"/>
  <c r="F38" i="43"/>
  <c r="E38" i="43"/>
  <c r="D38" i="43"/>
  <c r="C38" i="43"/>
  <c r="B38" i="43"/>
  <c r="M42" i="43"/>
  <c r="L42" i="43"/>
  <c r="K42" i="43"/>
  <c r="J42" i="43"/>
  <c r="I42" i="43"/>
  <c r="H42" i="43"/>
  <c r="F42" i="43"/>
  <c r="E42" i="43"/>
  <c r="D42" i="43"/>
  <c r="C42" i="43"/>
  <c r="B42" i="43"/>
  <c r="M41" i="43"/>
  <c r="L41" i="43"/>
  <c r="K41" i="43"/>
  <c r="J41" i="43"/>
  <c r="I41" i="43"/>
  <c r="H41" i="43"/>
  <c r="F41" i="43"/>
  <c r="E41" i="43"/>
  <c r="D41" i="43"/>
  <c r="C41" i="43"/>
  <c r="B41" i="43"/>
  <c r="M45" i="43"/>
  <c r="L45" i="43"/>
  <c r="K45" i="43"/>
  <c r="J45" i="43"/>
  <c r="I45" i="43"/>
  <c r="H45" i="43"/>
  <c r="F45" i="43"/>
  <c r="E45" i="43"/>
  <c r="D45" i="43"/>
  <c r="C45" i="43"/>
  <c r="B45" i="43"/>
  <c r="M37" i="43"/>
  <c r="L37" i="43"/>
  <c r="K37" i="43"/>
  <c r="J37" i="43"/>
  <c r="I37" i="43"/>
  <c r="H37" i="43"/>
  <c r="F37" i="43"/>
  <c r="E37" i="43"/>
  <c r="D37" i="43"/>
  <c r="C37" i="43"/>
  <c r="B37" i="43"/>
  <c r="M35" i="43"/>
  <c r="L35" i="43"/>
  <c r="K35" i="43"/>
  <c r="J35" i="43"/>
  <c r="I35" i="43"/>
  <c r="H35" i="43"/>
  <c r="F35" i="43"/>
  <c r="E35" i="43"/>
  <c r="D35" i="43"/>
  <c r="C35" i="43"/>
  <c r="B35" i="43"/>
  <c r="M17" i="43"/>
  <c r="L17" i="43"/>
  <c r="K17" i="43"/>
  <c r="J17" i="43"/>
  <c r="I17" i="43"/>
  <c r="H17" i="43"/>
  <c r="F17" i="43"/>
  <c r="E17" i="43"/>
  <c r="D17" i="43"/>
  <c r="C17" i="43"/>
  <c r="B17" i="43"/>
  <c r="M13" i="43"/>
  <c r="L13" i="43"/>
  <c r="K13" i="43"/>
  <c r="J13" i="43"/>
  <c r="I13" i="43"/>
  <c r="H13" i="43"/>
  <c r="F13" i="43"/>
  <c r="E13" i="43"/>
  <c r="D13" i="43"/>
  <c r="C13" i="43"/>
  <c r="B13" i="43"/>
  <c r="M14" i="43"/>
  <c r="L14" i="43"/>
  <c r="K14" i="43"/>
  <c r="J14" i="43"/>
  <c r="I14" i="43"/>
  <c r="H14" i="43"/>
  <c r="F14" i="43"/>
  <c r="E14" i="43"/>
  <c r="D14" i="43"/>
  <c r="C14" i="43"/>
  <c r="B14" i="43"/>
  <c r="M12" i="43"/>
  <c r="L12" i="43"/>
  <c r="K12" i="43"/>
  <c r="J12" i="43"/>
  <c r="I12" i="43"/>
  <c r="H12" i="43"/>
  <c r="F12" i="43"/>
  <c r="E12" i="43"/>
  <c r="D12" i="43"/>
  <c r="C12" i="43"/>
  <c r="B12" i="43"/>
  <c r="M10" i="43"/>
  <c r="L10" i="43"/>
  <c r="K10" i="43"/>
  <c r="J10" i="43"/>
  <c r="I10" i="43"/>
  <c r="H10" i="43"/>
  <c r="F10" i="43"/>
  <c r="E10" i="43"/>
  <c r="D10" i="43"/>
  <c r="C10" i="43"/>
  <c r="B10" i="43"/>
  <c r="M9" i="43"/>
  <c r="L9" i="43"/>
  <c r="K9" i="43"/>
  <c r="J9" i="43"/>
  <c r="I9" i="43"/>
  <c r="H9" i="43"/>
  <c r="F9" i="43"/>
  <c r="E9" i="43"/>
  <c r="D9" i="43"/>
  <c r="C9" i="43"/>
  <c r="B9" i="43"/>
  <c r="M7" i="43"/>
  <c r="L7" i="43"/>
  <c r="K7" i="43"/>
  <c r="J7" i="43"/>
  <c r="I7" i="43"/>
  <c r="H7" i="43"/>
  <c r="F7" i="43"/>
  <c r="E7" i="43"/>
  <c r="D7" i="43"/>
  <c r="C7" i="43"/>
  <c r="B7" i="43"/>
  <c r="M6" i="43"/>
  <c r="L6" i="43"/>
  <c r="K6" i="43"/>
  <c r="J6" i="43"/>
  <c r="I6" i="43"/>
  <c r="H6" i="43"/>
  <c r="F6" i="43"/>
  <c r="E6" i="43"/>
  <c r="D6" i="43"/>
  <c r="C6" i="43"/>
  <c r="B6" i="43"/>
  <c r="N2" i="43"/>
  <c r="F2" i="43"/>
  <c r="A2" i="43"/>
  <c r="M2" i="40"/>
  <c r="F2" i="40"/>
  <c r="A2" i="40"/>
  <c r="P10" i="9"/>
  <c r="P11" i="9"/>
  <c r="P13" i="9"/>
  <c r="N36" i="46" s="1"/>
  <c r="P14" i="9"/>
  <c r="P15" i="9"/>
  <c r="P16" i="9"/>
  <c r="P17" i="9"/>
  <c r="P18" i="9"/>
  <c r="N46" i="46" s="1"/>
  <c r="P19" i="9"/>
  <c r="N30" i="46" s="1"/>
  <c r="P20" i="9"/>
  <c r="P21" i="9"/>
  <c r="R21" i="9" s="1"/>
  <c r="P22" i="9"/>
  <c r="P23" i="9"/>
  <c r="P24" i="9"/>
  <c r="P10" i="15"/>
  <c r="N34" i="46" s="1"/>
  <c r="P11" i="15"/>
  <c r="M30" i="40" s="1"/>
  <c r="P13" i="15"/>
  <c r="P14" i="15"/>
  <c r="N56" i="43" s="1"/>
  <c r="P15" i="15"/>
  <c r="P16" i="15"/>
  <c r="N56" i="47" s="1"/>
  <c r="P17" i="15"/>
  <c r="P18" i="15"/>
  <c r="R18" i="15" s="1"/>
  <c r="P19" i="15"/>
  <c r="P20" i="15"/>
  <c r="P21" i="15"/>
  <c r="P22" i="15"/>
  <c r="P23" i="15"/>
  <c r="P24" i="15"/>
  <c r="P10" i="16"/>
  <c r="P11" i="16"/>
  <c r="P13" i="16"/>
  <c r="M26" i="40" s="1"/>
  <c r="P14" i="16"/>
  <c r="P15" i="16"/>
  <c r="M36" i="40" s="1"/>
  <c r="P16" i="16"/>
  <c r="P17" i="16"/>
  <c r="P18" i="16"/>
  <c r="P19" i="16"/>
  <c r="P20" i="16"/>
  <c r="P21" i="16"/>
  <c r="P22" i="16"/>
  <c r="P23" i="16"/>
  <c r="P24" i="16"/>
  <c r="R24" i="16"/>
  <c r="P10" i="17"/>
  <c r="N60" i="47" s="1"/>
  <c r="P11" i="17"/>
  <c r="N61" i="47" s="1"/>
  <c r="P12" i="17"/>
  <c r="N73" i="47" s="1"/>
  <c r="P13" i="17"/>
  <c r="N75" i="47" s="1"/>
  <c r="P14" i="17"/>
  <c r="N74" i="47" s="1"/>
  <c r="P15" i="17"/>
  <c r="P16" i="17"/>
  <c r="P17" i="17"/>
  <c r="R17" i="17" s="1"/>
  <c r="P18" i="17"/>
  <c r="P19" i="17"/>
  <c r="P20" i="17"/>
  <c r="P21" i="17"/>
  <c r="R21" i="17"/>
  <c r="P22" i="17"/>
  <c r="P23" i="17"/>
  <c r="P24" i="17"/>
  <c r="P10" i="18"/>
  <c r="N66" i="47" s="1"/>
  <c r="P11" i="18"/>
  <c r="N67" i="47" s="1"/>
  <c r="P13" i="18"/>
  <c r="N82" i="47" s="1"/>
  <c r="P14" i="18"/>
  <c r="N79" i="47" s="1"/>
  <c r="P15" i="18"/>
  <c r="N80" i="47" s="1"/>
  <c r="P16" i="18"/>
  <c r="N81" i="47" s="1"/>
  <c r="P17" i="18"/>
  <c r="P18" i="18"/>
  <c r="P19" i="18"/>
  <c r="P20" i="18"/>
  <c r="P21" i="18"/>
  <c r="P22" i="18"/>
  <c r="P23" i="18"/>
  <c r="P24" i="18"/>
  <c r="P9" i="18"/>
  <c r="N68" i="47" s="1"/>
  <c r="P9" i="17"/>
  <c r="N62" i="47" s="1"/>
  <c r="P9" i="16"/>
  <c r="P9" i="15"/>
  <c r="P9" i="9"/>
  <c r="P10" i="10"/>
  <c r="N21" i="47" s="1"/>
  <c r="P11" i="10"/>
  <c r="N13" i="47" s="1"/>
  <c r="P14" i="10"/>
  <c r="P15" i="10"/>
  <c r="N19" i="47" s="1"/>
  <c r="P16" i="10"/>
  <c r="N15" i="47" s="1"/>
  <c r="P17" i="10"/>
  <c r="N8" i="47" s="1"/>
  <c r="P18" i="10"/>
  <c r="N9" i="46" s="1"/>
  <c r="P19" i="10"/>
  <c r="P20" i="10"/>
  <c r="P21" i="10"/>
  <c r="P22" i="10"/>
  <c r="R22" i="10"/>
  <c r="P23" i="10"/>
  <c r="P24" i="10"/>
  <c r="P9" i="10"/>
  <c r="N14" i="47" s="1"/>
  <c r="X10" i="9"/>
  <c r="Z10" i="9" s="1"/>
  <c r="AA10" i="9" s="1"/>
  <c r="T10" i="9" s="1"/>
  <c r="X11" i="9"/>
  <c r="Z11" i="9" s="1"/>
  <c r="AA11" i="9" s="1"/>
  <c r="T11" i="9" s="1"/>
  <c r="X12" i="9"/>
  <c r="Z12" i="9" s="1"/>
  <c r="AA12" i="9" s="1"/>
  <c r="X13" i="9"/>
  <c r="Z13" i="9"/>
  <c r="AA13" i="9" s="1"/>
  <c r="X14" i="9"/>
  <c r="Z14" i="9" s="1"/>
  <c r="AA14" i="9" s="1"/>
  <c r="T14" i="9" s="1"/>
  <c r="X15" i="9"/>
  <c r="Z15" i="9" s="1"/>
  <c r="AA15" i="9" s="1"/>
  <c r="AC15" i="9" s="1"/>
  <c r="X16" i="9"/>
  <c r="Z16" i="9"/>
  <c r="AA16" i="9" s="1"/>
  <c r="T16" i="9" s="1"/>
  <c r="X17" i="9"/>
  <c r="Z17" i="9" s="1"/>
  <c r="AA17" i="9" s="1"/>
  <c r="X18" i="9"/>
  <c r="Z18" i="9" s="1"/>
  <c r="AA18" i="9" s="1"/>
  <c r="AC18" i="9" s="1"/>
  <c r="X19" i="9"/>
  <c r="Z19" i="9" s="1"/>
  <c r="AA19" i="9" s="1"/>
  <c r="AC19" i="9" s="1"/>
  <c r="X20" i="9"/>
  <c r="Z20" i="9" s="1"/>
  <c r="AA20" i="9" s="1"/>
  <c r="AB20" i="9" s="1"/>
  <c r="AD20" i="9" s="1"/>
  <c r="X21" i="9"/>
  <c r="Z21" i="9" s="1"/>
  <c r="AA21" i="9" s="1"/>
  <c r="X22" i="9"/>
  <c r="Z22" i="9" s="1"/>
  <c r="AA22" i="9" s="1"/>
  <c r="T22" i="9" s="1"/>
  <c r="X23" i="9"/>
  <c r="Z23" i="9" s="1"/>
  <c r="AA23" i="9" s="1"/>
  <c r="T23" i="9" s="1"/>
  <c r="X24" i="9"/>
  <c r="Z24" i="9" s="1"/>
  <c r="AA24" i="9" s="1"/>
  <c r="T24" i="9" s="1"/>
  <c r="X10" i="14"/>
  <c r="Z10" i="14" s="1"/>
  <c r="AA10" i="14" s="1"/>
  <c r="X11" i="14"/>
  <c r="Z11" i="14" s="1"/>
  <c r="AA11" i="14" s="1"/>
  <c r="AB11" i="14" s="1"/>
  <c r="X12" i="14"/>
  <c r="Z12" i="14" s="1"/>
  <c r="AA12" i="14" s="1"/>
  <c r="T12" i="14" s="1"/>
  <c r="X13" i="14"/>
  <c r="Z13" i="14" s="1"/>
  <c r="AA13" i="14" s="1"/>
  <c r="X14" i="14"/>
  <c r="Z14" i="14" s="1"/>
  <c r="AA14" i="14" s="1"/>
  <c r="X15" i="14"/>
  <c r="Z15" i="14" s="1"/>
  <c r="AA15" i="14" s="1"/>
  <c r="T15" i="14" s="1"/>
  <c r="X16" i="14"/>
  <c r="Z16" i="14" s="1"/>
  <c r="AA16" i="14" s="1"/>
  <c r="AB16" i="14" s="1"/>
  <c r="X17" i="14"/>
  <c r="Z17" i="14" s="1"/>
  <c r="AA17" i="14" s="1"/>
  <c r="T17" i="14" s="1"/>
  <c r="X18" i="14"/>
  <c r="Z18" i="14" s="1"/>
  <c r="AA18" i="14" s="1"/>
  <c r="T18" i="14" s="1"/>
  <c r="X19" i="14"/>
  <c r="Z19" i="14" s="1"/>
  <c r="AA19" i="14" s="1"/>
  <c r="AC19" i="14" s="1"/>
  <c r="X20" i="14"/>
  <c r="Z20" i="14" s="1"/>
  <c r="AA20" i="14" s="1"/>
  <c r="AC20" i="14" s="1"/>
  <c r="X21" i="14"/>
  <c r="Z21" i="14" s="1"/>
  <c r="AA21" i="14" s="1"/>
  <c r="X22" i="14"/>
  <c r="Z22" i="14" s="1"/>
  <c r="AA22" i="14" s="1"/>
  <c r="T22" i="14" s="1"/>
  <c r="X23" i="14"/>
  <c r="Z23" i="14" s="1"/>
  <c r="AA23" i="14" s="1"/>
  <c r="T23" i="14" s="1"/>
  <c r="X24" i="14"/>
  <c r="Z24" i="14" s="1"/>
  <c r="AA24" i="14" s="1"/>
  <c r="X10" i="15"/>
  <c r="Z10" i="15" s="1"/>
  <c r="AA10" i="15" s="1"/>
  <c r="T10" i="15" s="1"/>
  <c r="X11" i="15"/>
  <c r="Z11" i="15" s="1"/>
  <c r="AA11" i="15" s="1"/>
  <c r="X12" i="15"/>
  <c r="Z12" i="15" s="1"/>
  <c r="AA12" i="15" s="1"/>
  <c r="T12" i="15" s="1"/>
  <c r="X13" i="15"/>
  <c r="Z13" i="15" s="1"/>
  <c r="AA13" i="15" s="1"/>
  <c r="AB13" i="15" s="1"/>
  <c r="X14" i="15"/>
  <c r="Z14" i="15" s="1"/>
  <c r="AA14" i="15" s="1"/>
  <c r="X15" i="15"/>
  <c r="Z15" i="15" s="1"/>
  <c r="AA15" i="15" s="1"/>
  <c r="X16" i="15"/>
  <c r="Z16" i="15" s="1"/>
  <c r="AA16" i="15" s="1"/>
  <c r="T16" i="15" s="1"/>
  <c r="X17" i="15"/>
  <c r="Z17" i="15" s="1"/>
  <c r="AA17" i="15" s="1"/>
  <c r="AB17" i="15" s="1"/>
  <c r="X18" i="15"/>
  <c r="Z18" i="15" s="1"/>
  <c r="AA18" i="15" s="1"/>
  <c r="AB18" i="15" s="1"/>
  <c r="X19" i="15"/>
  <c r="Z19" i="15" s="1"/>
  <c r="AA19" i="15" s="1"/>
  <c r="T19" i="15" s="1"/>
  <c r="X20" i="15"/>
  <c r="Z20" i="15" s="1"/>
  <c r="AA20" i="15" s="1"/>
  <c r="X21" i="15"/>
  <c r="Z21" i="15" s="1"/>
  <c r="AA21" i="15" s="1"/>
  <c r="AC21" i="15" s="1"/>
  <c r="X22" i="15"/>
  <c r="Z22" i="15" s="1"/>
  <c r="AA22" i="15" s="1"/>
  <c r="X23" i="15"/>
  <c r="Z23" i="15" s="1"/>
  <c r="AA23" i="15" s="1"/>
  <c r="X24" i="15"/>
  <c r="Z24" i="15" s="1"/>
  <c r="AA24" i="15" s="1"/>
  <c r="T24" i="15" s="1"/>
  <c r="X10" i="16"/>
  <c r="Z10" i="16" s="1"/>
  <c r="AA10" i="16" s="1"/>
  <c r="AB10" i="16" s="1"/>
  <c r="X11" i="16"/>
  <c r="Z11" i="16" s="1"/>
  <c r="AA11" i="16" s="1"/>
  <c r="X12" i="16"/>
  <c r="Z12" i="16"/>
  <c r="AA12" i="16" s="1"/>
  <c r="X13" i="16"/>
  <c r="Z13" i="16" s="1"/>
  <c r="AA13" i="16" s="1"/>
  <c r="T13" i="16" s="1"/>
  <c r="X14" i="16"/>
  <c r="Z14" i="16" s="1"/>
  <c r="AA14" i="16" s="1"/>
  <c r="X15" i="16"/>
  <c r="Z15" i="16"/>
  <c r="AA15" i="16" s="1"/>
  <c r="X16" i="16"/>
  <c r="Z16" i="16" s="1"/>
  <c r="AA16" i="16" s="1"/>
  <c r="X17" i="16"/>
  <c r="Z17" i="16" s="1"/>
  <c r="AA17" i="16" s="1"/>
  <c r="T17" i="16" s="1"/>
  <c r="X18" i="16"/>
  <c r="Z18" i="16" s="1"/>
  <c r="AA18" i="16" s="1"/>
  <c r="X19" i="16"/>
  <c r="Z19" i="16" s="1"/>
  <c r="AA19" i="16" s="1"/>
  <c r="X20" i="16"/>
  <c r="Z20" i="16" s="1"/>
  <c r="AA20" i="16" s="1"/>
  <c r="X21" i="16"/>
  <c r="Z21" i="16" s="1"/>
  <c r="AA21" i="16"/>
  <c r="AB21" i="16" s="1"/>
  <c r="X22" i="16"/>
  <c r="Z22" i="16" s="1"/>
  <c r="AA22" i="16" s="1"/>
  <c r="T22" i="16" s="1"/>
  <c r="X23" i="16"/>
  <c r="Z23" i="16" s="1"/>
  <c r="AA23" i="16" s="1"/>
  <c r="X24" i="16"/>
  <c r="Z24" i="16"/>
  <c r="AA24" i="16"/>
  <c r="AC24" i="16" s="1"/>
  <c r="X10" i="17"/>
  <c r="Z10" i="17" s="1"/>
  <c r="AA10" i="17" s="1"/>
  <c r="X11" i="17"/>
  <c r="Z11" i="17" s="1"/>
  <c r="AA11" i="17" s="1"/>
  <c r="X12" i="17"/>
  <c r="Z12" i="17" s="1"/>
  <c r="AA12" i="17" s="1"/>
  <c r="X13" i="17"/>
  <c r="Z13" i="17" s="1"/>
  <c r="AA13" i="17" s="1"/>
  <c r="X14" i="17"/>
  <c r="Z14" i="17" s="1"/>
  <c r="AA14" i="17" s="1"/>
  <c r="T14" i="17" s="1"/>
  <c r="X15" i="17"/>
  <c r="Z15" i="17" s="1"/>
  <c r="AA15" i="17" s="1"/>
  <c r="X16" i="17"/>
  <c r="Z16" i="17" s="1"/>
  <c r="AA16" i="17" s="1"/>
  <c r="X17" i="17"/>
  <c r="Z17" i="17" s="1"/>
  <c r="AA17" i="17" s="1"/>
  <c r="AC17" i="17" s="1"/>
  <c r="X18" i="17"/>
  <c r="Z18" i="17" s="1"/>
  <c r="AA18" i="17" s="1"/>
  <c r="T18" i="17" s="1"/>
  <c r="X19" i="17"/>
  <c r="Z19" i="17" s="1"/>
  <c r="AA19" i="17" s="1"/>
  <c r="AB19" i="17" s="1"/>
  <c r="X20" i="17"/>
  <c r="Z20" i="17" s="1"/>
  <c r="AA20" i="17" s="1"/>
  <c r="X21" i="17"/>
  <c r="Z21" i="17" s="1"/>
  <c r="AA21" i="17" s="1"/>
  <c r="AB21" i="17" s="1"/>
  <c r="X22" i="17"/>
  <c r="Z22" i="17" s="1"/>
  <c r="AA22" i="17" s="1"/>
  <c r="X23" i="17"/>
  <c r="Z23" i="17" s="1"/>
  <c r="AA23" i="17" s="1"/>
  <c r="T23" i="17" s="1"/>
  <c r="X24" i="17"/>
  <c r="Z24" i="17" s="1"/>
  <c r="AA24" i="17" s="1"/>
  <c r="X10" i="18"/>
  <c r="Z10" i="18" s="1"/>
  <c r="AA10" i="18" s="1"/>
  <c r="X11" i="18"/>
  <c r="Z11" i="18" s="1"/>
  <c r="AA11" i="18" s="1"/>
  <c r="X12" i="18"/>
  <c r="Z12" i="18" s="1"/>
  <c r="AA12" i="18" s="1"/>
  <c r="AC12" i="18" s="1"/>
  <c r="X13" i="18"/>
  <c r="Z13" i="18" s="1"/>
  <c r="AA13" i="18" s="1"/>
  <c r="X14" i="18"/>
  <c r="Z14" i="18" s="1"/>
  <c r="AA14" i="18" s="1"/>
  <c r="X15" i="18"/>
  <c r="Z15" i="18" s="1"/>
  <c r="AA15" i="18" s="1"/>
  <c r="T15" i="18" s="1"/>
  <c r="X16" i="18"/>
  <c r="Z16" i="18" s="1"/>
  <c r="AA16" i="18" s="1"/>
  <c r="AB16" i="18" s="1"/>
  <c r="X17" i="18"/>
  <c r="Z17" i="18" s="1"/>
  <c r="AA17" i="18" s="1"/>
  <c r="X18" i="18"/>
  <c r="Z18" i="18" s="1"/>
  <c r="AA18" i="18" s="1"/>
  <c r="X19" i="18"/>
  <c r="Z19" i="18" s="1"/>
  <c r="AA19" i="18" s="1"/>
  <c r="X20" i="18"/>
  <c r="Z20" i="18" s="1"/>
  <c r="AA20" i="18" s="1"/>
  <c r="AB20" i="18" s="1"/>
  <c r="X21" i="18"/>
  <c r="Z21" i="18" s="1"/>
  <c r="AA21" i="18" s="1"/>
  <c r="X22" i="18"/>
  <c r="Z22" i="18" s="1"/>
  <c r="AA22" i="18" s="1"/>
  <c r="X23" i="18"/>
  <c r="Z23" i="18" s="1"/>
  <c r="AA23" i="18" s="1"/>
  <c r="AB23" i="18" s="1"/>
  <c r="X24" i="18"/>
  <c r="Z24" i="18" s="1"/>
  <c r="AA24" i="18" s="1"/>
  <c r="AC24" i="18" s="1"/>
  <c r="P10" i="14"/>
  <c r="N18" i="47" s="1"/>
  <c r="P11" i="14"/>
  <c r="N24" i="47" s="1"/>
  <c r="P12" i="14"/>
  <c r="N10" i="47" s="1"/>
  <c r="P9" i="14"/>
  <c r="N17" i="47" s="1"/>
  <c r="P13" i="14"/>
  <c r="N7" i="47" s="1"/>
  <c r="P14" i="14"/>
  <c r="N16" i="47" s="1"/>
  <c r="P15" i="14"/>
  <c r="N9" i="47" s="1"/>
  <c r="P16" i="14"/>
  <c r="N20" i="47" s="1"/>
  <c r="P17" i="14"/>
  <c r="P18" i="14"/>
  <c r="P19" i="14"/>
  <c r="R19" i="14" s="1"/>
  <c r="P20" i="14"/>
  <c r="R20" i="14"/>
  <c r="P21" i="14"/>
  <c r="P22" i="14"/>
  <c r="P23" i="14"/>
  <c r="P24" i="14"/>
  <c r="R24" i="14" s="1"/>
  <c r="X9" i="9"/>
  <c r="Z9" i="9" s="1"/>
  <c r="AA9" i="9" s="1"/>
  <c r="X9" i="14"/>
  <c r="Z9" i="14"/>
  <c r="AA9" i="14" s="1"/>
  <c r="T9" i="14" s="1"/>
  <c r="X9" i="15"/>
  <c r="Z9" i="15" s="1"/>
  <c r="AA9" i="15" s="1"/>
  <c r="X9" i="16"/>
  <c r="Z9" i="16" s="1"/>
  <c r="AA9" i="16" s="1"/>
  <c r="AB9" i="16" s="1"/>
  <c r="X9" i="17"/>
  <c r="Z9" i="17" s="1"/>
  <c r="AA9" i="17" s="1"/>
  <c r="X9" i="18"/>
  <c r="Z9" i="18" s="1"/>
  <c r="AA9" i="18" s="1"/>
  <c r="X9" i="10"/>
  <c r="Z9" i="10" s="1"/>
  <c r="AA9" i="10" s="1"/>
  <c r="AC9" i="10" s="1"/>
  <c r="AD9" i="10" s="1"/>
  <c r="X10" i="10"/>
  <c r="X11" i="10"/>
  <c r="X12" i="10"/>
  <c r="X13" i="10"/>
  <c r="Z13" i="10" s="1"/>
  <c r="AA13" i="10" s="1"/>
  <c r="X14" i="10"/>
  <c r="X15" i="10"/>
  <c r="X16" i="10"/>
  <c r="Z16" i="10" s="1"/>
  <c r="AA16" i="10" s="1"/>
  <c r="X17" i="10"/>
  <c r="Z17" i="10" s="1"/>
  <c r="AA17" i="10" s="1"/>
  <c r="X18" i="10"/>
  <c r="X19" i="10"/>
  <c r="X20" i="10"/>
  <c r="Z20" i="10" s="1"/>
  <c r="AA20" i="10" s="1"/>
  <c r="X21" i="10"/>
  <c r="Z21" i="10" s="1"/>
  <c r="AA21" i="10" s="1"/>
  <c r="X22" i="10"/>
  <c r="X23" i="10"/>
  <c r="Z23" i="10" s="1"/>
  <c r="AA23" i="10" s="1"/>
  <c r="T23" i="10" s="1"/>
  <c r="X24" i="10"/>
  <c r="G12" i="40"/>
  <c r="G36" i="40"/>
  <c r="H36" i="40"/>
  <c r="I36" i="40"/>
  <c r="J36" i="40"/>
  <c r="K36" i="40"/>
  <c r="L36" i="40"/>
  <c r="G40" i="40"/>
  <c r="H40" i="40"/>
  <c r="I40" i="40"/>
  <c r="J40" i="40"/>
  <c r="K40" i="40"/>
  <c r="L40" i="40"/>
  <c r="G31" i="40"/>
  <c r="H31" i="40"/>
  <c r="I31" i="40"/>
  <c r="J31" i="40"/>
  <c r="K31" i="40"/>
  <c r="L31" i="40"/>
  <c r="G35" i="40"/>
  <c r="H35" i="40"/>
  <c r="I35" i="40"/>
  <c r="J35" i="40"/>
  <c r="K35" i="40"/>
  <c r="L35" i="40"/>
  <c r="G34" i="40"/>
  <c r="H34" i="40"/>
  <c r="I34" i="40"/>
  <c r="J34" i="40"/>
  <c r="K34" i="40"/>
  <c r="L34" i="40"/>
  <c r="G30" i="40"/>
  <c r="H30" i="40"/>
  <c r="I30" i="40"/>
  <c r="J30" i="40"/>
  <c r="K30" i="40"/>
  <c r="L30" i="40"/>
  <c r="G29" i="40"/>
  <c r="H29" i="40"/>
  <c r="I29" i="40"/>
  <c r="J29" i="40"/>
  <c r="K29" i="40"/>
  <c r="L29" i="40"/>
  <c r="G18" i="40"/>
  <c r="H18" i="40"/>
  <c r="I18" i="40"/>
  <c r="J18" i="40"/>
  <c r="K18" i="40"/>
  <c r="L18" i="40"/>
  <c r="G9" i="40"/>
  <c r="H9" i="40"/>
  <c r="I9" i="40"/>
  <c r="J9" i="40"/>
  <c r="K9" i="40"/>
  <c r="L9" i="40"/>
  <c r="G10" i="40"/>
  <c r="H10" i="40"/>
  <c r="I10" i="40"/>
  <c r="J10" i="40"/>
  <c r="K10" i="40"/>
  <c r="L10" i="40"/>
  <c r="G28" i="40"/>
  <c r="H28" i="40"/>
  <c r="I28" i="40"/>
  <c r="J28" i="40"/>
  <c r="K28" i="40"/>
  <c r="L28" i="40"/>
  <c r="G24" i="40"/>
  <c r="H24" i="40"/>
  <c r="I24" i="40"/>
  <c r="J24" i="40"/>
  <c r="K24" i="40"/>
  <c r="L24" i="40"/>
  <c r="G39" i="40"/>
  <c r="H39" i="40"/>
  <c r="I39" i="40"/>
  <c r="J39" i="40"/>
  <c r="K39" i="40"/>
  <c r="L39" i="40"/>
  <c r="G38" i="40"/>
  <c r="H38" i="40"/>
  <c r="I38" i="40"/>
  <c r="J38" i="40"/>
  <c r="K38" i="40"/>
  <c r="L38" i="40"/>
  <c r="G33" i="40"/>
  <c r="H33" i="40"/>
  <c r="I33" i="40"/>
  <c r="J33" i="40"/>
  <c r="K33" i="40"/>
  <c r="L33" i="40"/>
  <c r="G23" i="40"/>
  <c r="H23" i="40"/>
  <c r="I23" i="40"/>
  <c r="J23" i="40"/>
  <c r="K23" i="40"/>
  <c r="L23" i="40"/>
  <c r="G14" i="40"/>
  <c r="H14" i="40"/>
  <c r="I14" i="40"/>
  <c r="J14" i="40"/>
  <c r="K14" i="40"/>
  <c r="L14" i="40"/>
  <c r="G17" i="40"/>
  <c r="H17" i="40"/>
  <c r="I17" i="40"/>
  <c r="J17" i="40"/>
  <c r="K17" i="40"/>
  <c r="L17" i="40"/>
  <c r="G8" i="40"/>
  <c r="H8" i="40"/>
  <c r="I8" i="40"/>
  <c r="J8" i="40"/>
  <c r="K8" i="40"/>
  <c r="L8" i="40"/>
  <c r="G13" i="40"/>
  <c r="H13" i="40"/>
  <c r="I13" i="40"/>
  <c r="J13" i="40"/>
  <c r="K13" i="40"/>
  <c r="L13" i="40"/>
  <c r="G16" i="40"/>
  <c r="H16" i="40"/>
  <c r="I16" i="40"/>
  <c r="J16" i="40"/>
  <c r="K16" i="40"/>
  <c r="L16" i="40"/>
  <c r="H12" i="40"/>
  <c r="I12" i="40"/>
  <c r="J12" i="40"/>
  <c r="K12" i="40"/>
  <c r="L12" i="40"/>
  <c r="G7" i="40"/>
  <c r="H7" i="40"/>
  <c r="I7" i="40"/>
  <c r="J7" i="40"/>
  <c r="K7" i="40"/>
  <c r="L7" i="40"/>
  <c r="F36" i="40"/>
  <c r="E36" i="40"/>
  <c r="D36" i="40"/>
  <c r="C36" i="40"/>
  <c r="B36" i="40"/>
  <c r="F40" i="40"/>
  <c r="E40" i="40"/>
  <c r="D40" i="40"/>
  <c r="C40" i="40"/>
  <c r="B40" i="40"/>
  <c r="F31" i="40"/>
  <c r="E31" i="40"/>
  <c r="D31" i="40"/>
  <c r="C31" i="40"/>
  <c r="B31" i="40"/>
  <c r="F35" i="40"/>
  <c r="E35" i="40"/>
  <c r="D35" i="40"/>
  <c r="C35" i="40"/>
  <c r="B35" i="40"/>
  <c r="F34" i="40"/>
  <c r="E34" i="40"/>
  <c r="D34" i="40"/>
  <c r="C34" i="40"/>
  <c r="B34" i="40"/>
  <c r="F30" i="40"/>
  <c r="E30" i="40"/>
  <c r="D30" i="40"/>
  <c r="C30" i="40"/>
  <c r="B30" i="40"/>
  <c r="F29" i="40"/>
  <c r="E29" i="40"/>
  <c r="D29" i="40"/>
  <c r="C29" i="40"/>
  <c r="B29" i="40"/>
  <c r="F18" i="40"/>
  <c r="E18" i="40"/>
  <c r="D18" i="40"/>
  <c r="C18" i="40"/>
  <c r="B18" i="40"/>
  <c r="F9" i="40"/>
  <c r="E9" i="40"/>
  <c r="D9" i="40"/>
  <c r="C9" i="40"/>
  <c r="B9" i="40"/>
  <c r="F10" i="40"/>
  <c r="E10" i="40"/>
  <c r="D10" i="40"/>
  <c r="C10" i="40"/>
  <c r="B10" i="40"/>
  <c r="F28" i="40"/>
  <c r="E28" i="40"/>
  <c r="D28" i="40"/>
  <c r="C28" i="40"/>
  <c r="B28" i="40"/>
  <c r="F24" i="40"/>
  <c r="E24" i="40"/>
  <c r="D24" i="40"/>
  <c r="C24" i="40"/>
  <c r="B24" i="40"/>
  <c r="F39" i="40"/>
  <c r="E39" i="40"/>
  <c r="D39" i="40"/>
  <c r="C39" i="40"/>
  <c r="B39" i="40"/>
  <c r="F38" i="40"/>
  <c r="E38" i="40"/>
  <c r="D38" i="40"/>
  <c r="C38" i="40"/>
  <c r="B38" i="40"/>
  <c r="F33" i="40"/>
  <c r="E33" i="40"/>
  <c r="D33" i="40"/>
  <c r="C33" i="40"/>
  <c r="B33" i="40"/>
  <c r="F23" i="40"/>
  <c r="E23" i="40"/>
  <c r="D23" i="40"/>
  <c r="C23" i="40"/>
  <c r="B23" i="40"/>
  <c r="F14" i="40"/>
  <c r="E14" i="40"/>
  <c r="D14" i="40"/>
  <c r="C14" i="40"/>
  <c r="B14" i="40"/>
  <c r="F17" i="40"/>
  <c r="E17" i="40"/>
  <c r="D17" i="40"/>
  <c r="C17" i="40"/>
  <c r="B17" i="40"/>
  <c r="F8" i="40"/>
  <c r="E8" i="40"/>
  <c r="D8" i="40"/>
  <c r="C8" i="40"/>
  <c r="B8" i="40"/>
  <c r="F13" i="40"/>
  <c r="E13" i="40"/>
  <c r="D13" i="40"/>
  <c r="C13" i="40"/>
  <c r="B13" i="40"/>
  <c r="F16" i="40"/>
  <c r="E16" i="40"/>
  <c r="D16" i="40"/>
  <c r="C16" i="40"/>
  <c r="B16" i="40"/>
  <c r="F7" i="40"/>
  <c r="E7" i="40"/>
  <c r="D7" i="40"/>
  <c r="C7" i="40"/>
  <c r="B7" i="40"/>
  <c r="F12" i="40"/>
  <c r="E12" i="40"/>
  <c r="D12" i="40"/>
  <c r="C12" i="40"/>
  <c r="B12" i="40"/>
  <c r="Q24" i="18"/>
  <c r="Q23" i="18"/>
  <c r="Q22" i="18"/>
  <c r="Q21" i="18"/>
  <c r="Q20" i="18"/>
  <c r="Q19" i="18"/>
  <c r="Q18" i="18"/>
  <c r="Q17" i="18"/>
  <c r="Q16" i="18"/>
  <c r="O81" i="47" s="1"/>
  <c r="Q15" i="18"/>
  <c r="O80" i="47" s="1"/>
  <c r="Q14" i="18"/>
  <c r="O79" i="47" s="1"/>
  <c r="Q13" i="18"/>
  <c r="O82" i="47" s="1"/>
  <c r="P12" i="18"/>
  <c r="N69" i="47" s="1"/>
  <c r="Q12" i="18"/>
  <c r="O69" i="47" s="1"/>
  <c r="Q11" i="18"/>
  <c r="O67" i="47" s="1"/>
  <c r="Q10" i="18"/>
  <c r="O66" i="47" s="1"/>
  <c r="Q9" i="18"/>
  <c r="O68" i="47" s="1"/>
  <c r="Q24" i="17"/>
  <c r="Q23" i="17"/>
  <c r="Q22" i="17"/>
  <c r="Q21" i="17"/>
  <c r="Q20" i="17"/>
  <c r="Q19" i="17"/>
  <c r="Q18" i="17"/>
  <c r="Q17" i="17"/>
  <c r="Q16" i="17"/>
  <c r="Q15" i="17"/>
  <c r="Q14" i="17"/>
  <c r="O74" i="47" s="1"/>
  <c r="Q13" i="17"/>
  <c r="O75" i="47" s="1"/>
  <c r="Q12" i="17"/>
  <c r="O73" i="47" s="1"/>
  <c r="Q11" i="17"/>
  <c r="O61" i="47" s="1"/>
  <c r="Q10" i="17"/>
  <c r="O60" i="47" s="1"/>
  <c r="Q9" i="17"/>
  <c r="O62" i="47" s="1"/>
  <c r="Q24" i="16"/>
  <c r="Q23" i="16"/>
  <c r="Q22" i="16"/>
  <c r="Q21" i="16"/>
  <c r="Q20" i="16"/>
  <c r="Q19" i="16"/>
  <c r="Q18" i="16"/>
  <c r="Q17" i="16"/>
  <c r="Q16" i="16"/>
  <c r="Q15" i="16"/>
  <c r="O69" i="43" s="1"/>
  <c r="Q14" i="16"/>
  <c r="O68" i="43" s="1"/>
  <c r="Q13" i="16"/>
  <c r="N26" i="40" s="1"/>
  <c r="P12" i="16"/>
  <c r="Q12" i="16"/>
  <c r="Q11" i="16"/>
  <c r="O62" i="43" s="1"/>
  <c r="Q10" i="16"/>
  <c r="O64" i="43" s="1"/>
  <c r="Q9" i="16"/>
  <c r="O63" i="43" s="1"/>
  <c r="Q24" i="15"/>
  <c r="Q23" i="15"/>
  <c r="Q22" i="15"/>
  <c r="Q21" i="15"/>
  <c r="Q20" i="15"/>
  <c r="Q19" i="15"/>
  <c r="Q18" i="15"/>
  <c r="Q17" i="15"/>
  <c r="Q16" i="15"/>
  <c r="O56" i="47" s="1"/>
  <c r="Q15" i="15"/>
  <c r="Q14" i="15"/>
  <c r="N31" i="40" s="1"/>
  <c r="M35" i="40"/>
  <c r="Q13" i="15"/>
  <c r="P12" i="15"/>
  <c r="Q12" i="15"/>
  <c r="N34" i="40" s="1"/>
  <c r="Q11" i="15"/>
  <c r="Q10" i="15"/>
  <c r="O34" i="46" s="1"/>
  <c r="Q9" i="15"/>
  <c r="N29" i="40" s="1"/>
  <c r="Q24" i="14"/>
  <c r="Q23" i="14"/>
  <c r="Q22" i="14"/>
  <c r="Q21" i="14"/>
  <c r="Q20" i="14"/>
  <c r="Q19" i="14"/>
  <c r="Q18" i="14"/>
  <c r="Q17" i="14"/>
  <c r="Q16" i="14"/>
  <c r="O20" i="47" s="1"/>
  <c r="Q15" i="14"/>
  <c r="O9" i="47" s="1"/>
  <c r="Q14" i="14"/>
  <c r="O16" i="47" s="1"/>
  <c r="M9" i="40"/>
  <c r="Q13" i="14"/>
  <c r="O7" i="47" s="1"/>
  <c r="M10" i="40"/>
  <c r="Q12" i="14"/>
  <c r="O10" i="47" s="1"/>
  <c r="Q11" i="14"/>
  <c r="O24" i="47" s="1"/>
  <c r="Q10" i="14"/>
  <c r="O18" i="47" s="1"/>
  <c r="Q9" i="14"/>
  <c r="O17" i="47" s="1"/>
  <c r="Q24" i="10"/>
  <c r="Q23" i="10"/>
  <c r="Q22" i="10"/>
  <c r="Q21" i="10"/>
  <c r="Q20" i="10"/>
  <c r="M14" i="40"/>
  <c r="Q19" i="10"/>
  <c r="M17" i="40"/>
  <c r="Q18" i="10"/>
  <c r="Q17" i="10"/>
  <c r="O8" i="47" s="1"/>
  <c r="Q16" i="10"/>
  <c r="O15" i="47" s="1"/>
  <c r="Q15" i="10"/>
  <c r="O19" i="47" s="1"/>
  <c r="Q14" i="10"/>
  <c r="R14" i="10" s="1"/>
  <c r="P13" i="10"/>
  <c r="N22" i="47" s="1"/>
  <c r="Q13" i="10"/>
  <c r="O22" i="47" s="1"/>
  <c r="P12" i="10"/>
  <c r="N23" i="47" s="1"/>
  <c r="Q12" i="10"/>
  <c r="Q11" i="10"/>
  <c r="O13" i="47" s="1"/>
  <c r="M7" i="40"/>
  <c r="Q10" i="10"/>
  <c r="O21" i="47" s="1"/>
  <c r="Q9" i="10"/>
  <c r="O14" i="47" s="1"/>
  <c r="Q24" i="9"/>
  <c r="Q23" i="9"/>
  <c r="Q22" i="9"/>
  <c r="Q21" i="9"/>
  <c r="M28" i="40"/>
  <c r="Q20" i="9"/>
  <c r="O31" i="46" s="1"/>
  <c r="M24" i="40"/>
  <c r="Q19" i="9"/>
  <c r="O30" i="46" s="1"/>
  <c r="Q18" i="9"/>
  <c r="O46" i="46" s="1"/>
  <c r="Q17" i="9"/>
  <c r="Q16" i="9"/>
  <c r="Q15" i="9"/>
  <c r="O38" i="43" s="1"/>
  <c r="Q14" i="9"/>
  <c r="Q13" i="9"/>
  <c r="N39" i="40" s="1"/>
  <c r="P12" i="9"/>
  <c r="N41" i="43" s="1"/>
  <c r="Q12" i="9"/>
  <c r="M33" i="40"/>
  <c r="Q11" i="9"/>
  <c r="M23" i="40"/>
  <c r="Q10" i="9"/>
  <c r="O37" i="46" s="1"/>
  <c r="Q9" i="9"/>
  <c r="R9" i="9" s="1"/>
  <c r="P35" i="43" s="1"/>
  <c r="M40" i="40"/>
  <c r="T9" i="16"/>
  <c r="AC9" i="16"/>
  <c r="N29" i="43"/>
  <c r="AB19" i="16"/>
  <c r="AC15" i="16"/>
  <c r="AC11" i="16"/>
  <c r="AB13" i="14"/>
  <c r="AC24" i="9"/>
  <c r="AB16" i="9"/>
  <c r="AD16" i="9" s="1"/>
  <c r="N72" i="43"/>
  <c r="N58" i="43"/>
  <c r="N23" i="43"/>
  <c r="N18" i="46"/>
  <c r="T24" i="18"/>
  <c r="AC20" i="18"/>
  <c r="AB12" i="18"/>
  <c r="AC23" i="17"/>
  <c r="AB23" i="17"/>
  <c r="AC19" i="17"/>
  <c r="T19" i="17"/>
  <c r="AC15" i="17"/>
  <c r="T15" i="17"/>
  <c r="AB15" i="17"/>
  <c r="AC11" i="17"/>
  <c r="T11" i="17"/>
  <c r="AB11" i="17"/>
  <c r="AC22" i="16"/>
  <c r="AC18" i="16"/>
  <c r="T18" i="16"/>
  <c r="AB18" i="16"/>
  <c r="AD18" i="16" s="1"/>
  <c r="AC14" i="16"/>
  <c r="T14" i="16"/>
  <c r="AB14" i="16"/>
  <c r="AC24" i="14"/>
  <c r="T24" i="14"/>
  <c r="T16" i="14"/>
  <c r="AB23" i="9"/>
  <c r="AC11" i="9"/>
  <c r="AB11" i="9"/>
  <c r="AD11" i="9" s="1"/>
  <c r="N38" i="43"/>
  <c r="AB18" i="17"/>
  <c r="AC21" i="16"/>
  <c r="AB17" i="16"/>
  <c r="AB13" i="16"/>
  <c r="T20" i="15"/>
  <c r="AC20" i="15"/>
  <c r="AB20" i="15"/>
  <c r="AB12" i="15"/>
  <c r="T19" i="14"/>
  <c r="T11" i="14"/>
  <c r="AC11" i="14"/>
  <c r="AC22" i="9"/>
  <c r="AB22" i="9"/>
  <c r="N13" i="43"/>
  <c r="N7" i="43"/>
  <c r="N21" i="46"/>
  <c r="N71" i="43"/>
  <c r="N42" i="43"/>
  <c r="N21" i="43"/>
  <c r="N7" i="46"/>
  <c r="N26" i="43"/>
  <c r="N11" i="46"/>
  <c r="T21" i="17"/>
  <c r="AB17" i="17"/>
  <c r="AC23" i="15"/>
  <c r="T23" i="15"/>
  <c r="AB23" i="15"/>
  <c r="AC19" i="15"/>
  <c r="AB19" i="15"/>
  <c r="AC22" i="14"/>
  <c r="AC18" i="14"/>
  <c r="N62" i="43"/>
  <c r="Z14" i="10"/>
  <c r="AA14" i="10" s="1"/>
  <c r="AB14" i="10" s="1"/>
  <c r="Z22" i="10"/>
  <c r="AA22" i="10" s="1"/>
  <c r="Z10" i="10"/>
  <c r="AA10" i="10" s="1"/>
  <c r="T10" i="10" s="1"/>
  <c r="Z24" i="10"/>
  <c r="AA24" i="10" s="1"/>
  <c r="T24" i="10" s="1"/>
  <c r="Z12" i="10"/>
  <c r="AA12" i="10" s="1"/>
  <c r="T12" i="10" s="1"/>
  <c r="Z18" i="10"/>
  <c r="AA18" i="10" s="1"/>
  <c r="AB23" i="10"/>
  <c r="AC23" i="10"/>
  <c r="Z19" i="10"/>
  <c r="AA19" i="10" s="1"/>
  <c r="T19" i="10" s="1"/>
  <c r="Z15" i="10"/>
  <c r="AA15" i="10" s="1"/>
  <c r="Z11" i="10"/>
  <c r="AA11" i="10" s="1"/>
  <c r="R21" i="10"/>
  <c r="R23" i="17"/>
  <c r="R22" i="16"/>
  <c r="R20" i="15"/>
  <c r="N37" i="43"/>
  <c r="R17" i="14"/>
  <c r="R21" i="18"/>
  <c r="R19" i="17"/>
  <c r="R18" i="16"/>
  <c r="R16" i="15"/>
  <c r="R17" i="18"/>
  <c r="R15" i="17"/>
  <c r="N68" i="43"/>
  <c r="N47" i="43"/>
  <c r="R23" i="14"/>
  <c r="N18" i="43"/>
  <c r="R24" i="15"/>
  <c r="R23" i="9"/>
  <c r="O71" i="43"/>
  <c r="N14" i="43"/>
  <c r="R18" i="18"/>
  <c r="R16" i="17"/>
  <c r="N57" i="43"/>
  <c r="R24" i="9"/>
  <c r="N38" i="40"/>
  <c r="R18" i="14"/>
  <c r="R24" i="10"/>
  <c r="R22" i="18"/>
  <c r="R20" i="17"/>
  <c r="R19" i="16"/>
  <c r="R17" i="15"/>
  <c r="N45" i="43"/>
  <c r="N16" i="43"/>
  <c r="N35" i="43"/>
  <c r="R24" i="17"/>
  <c r="R23" i="16"/>
  <c r="R21" i="15"/>
  <c r="N44" i="43"/>
  <c r="R22" i="14"/>
  <c r="R20" i="10"/>
  <c r="N64" i="43"/>
  <c r="N48" i="43"/>
  <c r="R20" i="9"/>
  <c r="P31" i="46" s="1"/>
  <c r="R24" i="18"/>
  <c r="R20" i="18"/>
  <c r="R22" i="17"/>
  <c r="R18" i="17"/>
  <c r="R21" i="16"/>
  <c r="R23" i="15"/>
  <c r="R19" i="15"/>
  <c r="R15" i="15"/>
  <c r="R22" i="9"/>
  <c r="T20" i="16" l="1"/>
  <c r="AB20" i="16"/>
  <c r="AC20" i="16"/>
  <c r="T17" i="17"/>
  <c r="AC21" i="17"/>
  <c r="AC13" i="16"/>
  <c r="R18" i="10"/>
  <c r="O9" i="46"/>
  <c r="N6" i="47"/>
  <c r="N6" i="46"/>
  <c r="R14" i="16"/>
  <c r="AB18" i="14"/>
  <c r="T24" i="16"/>
  <c r="AB21" i="15"/>
  <c r="AB22" i="16"/>
  <c r="AB9" i="10"/>
  <c r="T10" i="16"/>
  <c r="R19" i="10"/>
  <c r="O6" i="46"/>
  <c r="AB22" i="17"/>
  <c r="AC22" i="17"/>
  <c r="AC22" i="15"/>
  <c r="T22" i="15"/>
  <c r="AB22" i="15"/>
  <c r="AB21" i="9"/>
  <c r="AC21" i="9"/>
  <c r="T21" i="9"/>
  <c r="AB21" i="14"/>
  <c r="AC21" i="14"/>
  <c r="T21" i="14"/>
  <c r="AB23" i="14"/>
  <c r="AC12" i="15"/>
  <c r="AC23" i="9"/>
  <c r="AC16" i="9"/>
  <c r="AB22" i="14"/>
  <c r="AB10" i="9"/>
  <c r="AD10" i="9" s="1"/>
  <c r="AB19" i="14"/>
  <c r="AC23" i="14"/>
  <c r="AC24" i="15"/>
  <c r="AB12" i="14"/>
  <c r="AC16" i="14"/>
  <c r="AD16" i="14" s="1"/>
  <c r="AC10" i="9"/>
  <c r="R14" i="18"/>
  <c r="P79" i="47" s="1"/>
  <c r="R13" i="18"/>
  <c r="P82" i="47" s="1"/>
  <c r="R9" i="18"/>
  <c r="P68" i="47" s="1"/>
  <c r="R10" i="17"/>
  <c r="P60" i="47" s="1"/>
  <c r="R11" i="17"/>
  <c r="P61" i="47" s="1"/>
  <c r="R14" i="17"/>
  <c r="P74" i="47" s="1"/>
  <c r="R17" i="16"/>
  <c r="R10" i="16"/>
  <c r="O40" i="40" s="1"/>
  <c r="N40" i="40"/>
  <c r="N61" i="43"/>
  <c r="R9" i="16"/>
  <c r="P40" i="46" s="1"/>
  <c r="N63" i="43"/>
  <c r="N69" i="43"/>
  <c r="R10" i="15"/>
  <c r="P34" i="46" s="1"/>
  <c r="O53" i="43"/>
  <c r="O56" i="43"/>
  <c r="O56" i="46"/>
  <c r="O59" i="43"/>
  <c r="R9" i="15"/>
  <c r="P51" i="43" s="1"/>
  <c r="O51" i="43"/>
  <c r="N59" i="43"/>
  <c r="M31" i="40"/>
  <c r="N56" i="46"/>
  <c r="N54" i="43"/>
  <c r="N51" i="43"/>
  <c r="M29" i="40"/>
  <c r="O26" i="43"/>
  <c r="N18" i="40"/>
  <c r="O29" i="43"/>
  <c r="O10" i="46"/>
  <c r="N10" i="40"/>
  <c r="O7" i="46"/>
  <c r="O21" i="43"/>
  <c r="O22" i="43"/>
  <c r="R10" i="14"/>
  <c r="P18" i="47" s="1"/>
  <c r="R15" i="14"/>
  <c r="P9" i="47" s="1"/>
  <c r="N10" i="46"/>
  <c r="N27" i="43"/>
  <c r="O31" i="43"/>
  <c r="AC17" i="15"/>
  <c r="T17" i="15"/>
  <c r="AD17" i="15"/>
  <c r="N28" i="40"/>
  <c r="R13" i="9"/>
  <c r="P36" i="46" s="1"/>
  <c r="N23" i="40"/>
  <c r="O37" i="43"/>
  <c r="R10" i="9"/>
  <c r="O23" i="40" s="1"/>
  <c r="R15" i="9"/>
  <c r="R16" i="9"/>
  <c r="P44" i="43" s="1"/>
  <c r="O44" i="43"/>
  <c r="N43" i="43"/>
  <c r="R18" i="9"/>
  <c r="P46" i="46" s="1"/>
  <c r="N8" i="40"/>
  <c r="O8" i="46"/>
  <c r="N17" i="40"/>
  <c r="O19" i="46"/>
  <c r="O14" i="43"/>
  <c r="R10" i="10"/>
  <c r="P21" i="47" s="1"/>
  <c r="O21" i="46"/>
  <c r="AC20" i="10"/>
  <c r="AB20" i="10"/>
  <c r="T20" i="10"/>
  <c r="AC24" i="10"/>
  <c r="R23" i="10"/>
  <c r="O7" i="43"/>
  <c r="N7" i="40"/>
  <c r="O23" i="46"/>
  <c r="N8" i="46"/>
  <c r="R17" i="10"/>
  <c r="P8" i="47" s="1"/>
  <c r="N17" i="43"/>
  <c r="R11" i="10"/>
  <c r="P13" i="47" s="1"/>
  <c r="N14" i="46"/>
  <c r="N22" i="46"/>
  <c r="N23" i="46"/>
  <c r="R12" i="10"/>
  <c r="P23" i="47" s="1"/>
  <c r="N19" i="43"/>
  <c r="T15" i="15"/>
  <c r="AB15" i="15"/>
  <c r="AD15" i="15" s="1"/>
  <c r="AC15" i="15"/>
  <c r="AD13" i="15"/>
  <c r="T13" i="15"/>
  <c r="AC13" i="15"/>
  <c r="N9" i="40"/>
  <c r="P29" i="43"/>
  <c r="O11" i="46"/>
  <c r="O18" i="46"/>
  <c r="O23" i="43"/>
  <c r="R16" i="18"/>
  <c r="P81" i="47" s="1"/>
  <c r="O52" i="47"/>
  <c r="O52" i="46"/>
  <c r="O40" i="47"/>
  <c r="O40" i="46"/>
  <c r="O50" i="47"/>
  <c r="O50" i="46"/>
  <c r="N40" i="47"/>
  <c r="N40" i="46"/>
  <c r="N49" i="47"/>
  <c r="N49" i="46"/>
  <c r="N52" i="47"/>
  <c r="N52" i="46"/>
  <c r="N39" i="47"/>
  <c r="N39" i="46"/>
  <c r="P51" i="47"/>
  <c r="P51" i="46"/>
  <c r="N66" i="43"/>
  <c r="O39" i="47"/>
  <c r="O39" i="46"/>
  <c r="O51" i="47"/>
  <c r="O51" i="46"/>
  <c r="N50" i="47"/>
  <c r="N50" i="46"/>
  <c r="N51" i="47"/>
  <c r="N51" i="46"/>
  <c r="N28" i="47"/>
  <c r="N28" i="46"/>
  <c r="O49" i="47"/>
  <c r="O49" i="46"/>
  <c r="P52" i="47"/>
  <c r="P52" i="46"/>
  <c r="R12" i="16"/>
  <c r="P66" i="43" s="1"/>
  <c r="P50" i="47"/>
  <c r="P50" i="46"/>
  <c r="O29" i="47"/>
  <c r="O29" i="46"/>
  <c r="O28" i="47"/>
  <c r="O28" i="46"/>
  <c r="O47" i="47"/>
  <c r="O47" i="46"/>
  <c r="N47" i="47"/>
  <c r="N47" i="46"/>
  <c r="N29" i="47"/>
  <c r="N29" i="46"/>
  <c r="N32" i="47"/>
  <c r="N32" i="46"/>
  <c r="O55" i="47"/>
  <c r="O55" i="46"/>
  <c r="N38" i="47"/>
  <c r="N38" i="46"/>
  <c r="O33" i="47"/>
  <c r="O33" i="46"/>
  <c r="O38" i="47"/>
  <c r="O38" i="46"/>
  <c r="N33" i="47"/>
  <c r="N33" i="46"/>
  <c r="N55" i="47"/>
  <c r="N55" i="46"/>
  <c r="P55" i="47"/>
  <c r="P55" i="46"/>
  <c r="O42" i="47"/>
  <c r="O42" i="46"/>
  <c r="O32" i="47"/>
  <c r="O32" i="46"/>
  <c r="O35" i="47"/>
  <c r="O35" i="46"/>
  <c r="N42" i="47"/>
  <c r="N42" i="46"/>
  <c r="N35" i="47"/>
  <c r="N35" i="46"/>
  <c r="O17" i="46"/>
  <c r="O27" i="43"/>
  <c r="O53" i="47"/>
  <c r="O53" i="46"/>
  <c r="P53" i="47"/>
  <c r="P53" i="46"/>
  <c r="T18" i="9"/>
  <c r="O35" i="43"/>
  <c r="O54" i="47"/>
  <c r="O54" i="46"/>
  <c r="O40" i="43"/>
  <c r="O36" i="46"/>
  <c r="N44" i="47"/>
  <c r="N44" i="46"/>
  <c r="O43" i="47"/>
  <c r="O43" i="46"/>
  <c r="N31" i="47"/>
  <c r="N31" i="46"/>
  <c r="N48" i="47"/>
  <c r="N48" i="46"/>
  <c r="N54" i="47"/>
  <c r="N54" i="46"/>
  <c r="O49" i="43"/>
  <c r="P37" i="46"/>
  <c r="AB18" i="9"/>
  <c r="AD18" i="9" s="1"/>
  <c r="O41" i="47"/>
  <c r="O41" i="46"/>
  <c r="O48" i="47"/>
  <c r="O48" i="46"/>
  <c r="N53" i="47"/>
  <c r="N53" i="46"/>
  <c r="N45" i="47"/>
  <c r="N45" i="46"/>
  <c r="N37" i="47"/>
  <c r="N37" i="46"/>
  <c r="N41" i="47"/>
  <c r="N41" i="46"/>
  <c r="O45" i="47"/>
  <c r="O45" i="46"/>
  <c r="O44" i="47"/>
  <c r="O44" i="46"/>
  <c r="N43" i="47"/>
  <c r="N43" i="46"/>
  <c r="AB15" i="10"/>
  <c r="AC15" i="10"/>
  <c r="O13" i="43"/>
  <c r="O9" i="43"/>
  <c r="O19" i="43"/>
  <c r="O14" i="46"/>
  <c r="T9" i="10"/>
  <c r="M8" i="40"/>
  <c r="P64" i="43"/>
  <c r="P6" i="47"/>
  <c r="W19" i="10"/>
  <c r="S19" i="10"/>
  <c r="Q6" i="46" s="1"/>
  <c r="P56" i="47"/>
  <c r="W16" i="15"/>
  <c r="S16" i="15"/>
  <c r="W24" i="14"/>
  <c r="S24" i="14"/>
  <c r="W20" i="15"/>
  <c r="S20" i="15"/>
  <c r="S21" i="9"/>
  <c r="W21" i="9"/>
  <c r="O37" i="47"/>
  <c r="O6" i="47"/>
  <c r="N14" i="40"/>
  <c r="AB11" i="16"/>
  <c r="T11" i="16"/>
  <c r="AB10" i="15"/>
  <c r="AD10" i="15" s="1"/>
  <c r="AC10" i="15"/>
  <c r="AB12" i="9"/>
  <c r="T12" i="9"/>
  <c r="W18" i="9"/>
  <c r="W24" i="15"/>
  <c r="S24" i="15"/>
  <c r="W19" i="15"/>
  <c r="S19" i="15"/>
  <c r="S18" i="14"/>
  <c r="W18" i="14"/>
  <c r="P11" i="47"/>
  <c r="P12" i="47"/>
  <c r="O23" i="47"/>
  <c r="O10" i="43"/>
  <c r="O11" i="47"/>
  <c r="O12" i="47"/>
  <c r="AD11" i="14"/>
  <c r="W20" i="10"/>
  <c r="S20" i="10"/>
  <c r="W23" i="16"/>
  <c r="S23" i="16"/>
  <c r="P16" i="43"/>
  <c r="S22" i="9"/>
  <c r="W22" i="9"/>
  <c r="S21" i="15"/>
  <c r="W21" i="15"/>
  <c r="P59" i="43"/>
  <c r="W23" i="10"/>
  <c r="S23" i="10"/>
  <c r="W23" i="9"/>
  <c r="S23" i="9"/>
  <c r="S23" i="17"/>
  <c r="W23" i="17"/>
  <c r="O16" i="43"/>
  <c r="AC20" i="9"/>
  <c r="T20" i="9"/>
  <c r="W22" i="17"/>
  <c r="S22" i="17"/>
  <c r="S21" i="16"/>
  <c r="W21" i="16"/>
  <c r="W18" i="17"/>
  <c r="S18" i="17"/>
  <c r="W20" i="9"/>
  <c r="P31" i="47"/>
  <c r="P48" i="43"/>
  <c r="W23" i="15"/>
  <c r="S23" i="15"/>
  <c r="S22" i="14"/>
  <c r="W22" i="14"/>
  <c r="S24" i="17"/>
  <c r="W24" i="17"/>
  <c r="S17" i="15"/>
  <c r="W17" i="15"/>
  <c r="S20" i="17"/>
  <c r="W20" i="17"/>
  <c r="W24" i="10"/>
  <c r="S24" i="10"/>
  <c r="W24" i="9"/>
  <c r="S24" i="9"/>
  <c r="S16" i="17"/>
  <c r="W16" i="17"/>
  <c r="S23" i="14"/>
  <c r="W23" i="14"/>
  <c r="P56" i="46"/>
  <c r="S19" i="17"/>
  <c r="W19" i="17"/>
  <c r="W22" i="16"/>
  <c r="S22" i="16"/>
  <c r="W21" i="10"/>
  <c r="S21" i="10"/>
  <c r="O12" i="46"/>
  <c r="O41" i="43"/>
  <c r="O46" i="47"/>
  <c r="AD12" i="9"/>
  <c r="R20" i="16"/>
  <c r="R22" i="15"/>
  <c r="N40" i="43"/>
  <c r="N36" i="47"/>
  <c r="AD15" i="10"/>
  <c r="AD12" i="15"/>
  <c r="W18" i="15"/>
  <c r="W19" i="14"/>
  <c r="W22" i="10"/>
  <c r="O47" i="43"/>
  <c r="O30" i="47"/>
  <c r="AD15" i="17"/>
  <c r="AD19" i="16"/>
  <c r="S21" i="17"/>
  <c r="S17" i="17"/>
  <c r="S20" i="14"/>
  <c r="W24" i="16"/>
  <c r="O16" i="46"/>
  <c r="R21" i="14"/>
  <c r="N30" i="47"/>
  <c r="S18" i="15"/>
  <c r="S19" i="14"/>
  <c r="O36" i="47"/>
  <c r="O48" i="43"/>
  <c r="O31" i="47"/>
  <c r="O20" i="46"/>
  <c r="N11" i="47"/>
  <c r="N12" i="47"/>
  <c r="N49" i="43"/>
  <c r="N46" i="47"/>
  <c r="S22" i="10"/>
  <c r="S24" i="16"/>
  <c r="W21" i="17"/>
  <c r="W17" i="17"/>
  <c r="W20" i="14"/>
  <c r="AB14" i="18"/>
  <c r="AC14" i="18"/>
  <c r="T14" i="18"/>
  <c r="T19" i="18"/>
  <c r="AB19" i="18"/>
  <c r="T22" i="18"/>
  <c r="AC22" i="18"/>
  <c r="AB22" i="18"/>
  <c r="T18" i="18"/>
  <c r="AB18" i="18"/>
  <c r="AC18" i="18"/>
  <c r="R12" i="18"/>
  <c r="S12" i="18" s="1"/>
  <c r="R11" i="18"/>
  <c r="S11" i="18" s="1"/>
  <c r="AC23" i="18"/>
  <c r="S22" i="18"/>
  <c r="S18" i="18"/>
  <c r="W24" i="18"/>
  <c r="W20" i="18"/>
  <c r="R23" i="18"/>
  <c r="R19" i="18"/>
  <c r="S21" i="18"/>
  <c r="S17" i="18"/>
  <c r="T20" i="18"/>
  <c r="S24" i="18"/>
  <c r="S20" i="18"/>
  <c r="W22" i="18"/>
  <c r="W18" i="18"/>
  <c r="W21" i="18"/>
  <c r="W17" i="18"/>
  <c r="T16" i="18"/>
  <c r="AC16" i="18"/>
  <c r="W15" i="17"/>
  <c r="S15" i="17"/>
  <c r="AB16" i="16"/>
  <c r="AD16" i="16" s="1"/>
  <c r="AC16" i="16"/>
  <c r="T16" i="16"/>
  <c r="S18" i="16"/>
  <c r="W19" i="16"/>
  <c r="AD11" i="16"/>
  <c r="W18" i="16"/>
  <c r="O66" i="43"/>
  <c r="AD9" i="16"/>
  <c r="AD14" i="16"/>
  <c r="AD10" i="16"/>
  <c r="AD17" i="16"/>
  <c r="AD13" i="16"/>
  <c r="S19" i="16"/>
  <c r="T12" i="18"/>
  <c r="AD16" i="18"/>
  <c r="AD12" i="18"/>
  <c r="AD14" i="18"/>
  <c r="AD11" i="17"/>
  <c r="AC11" i="18"/>
  <c r="T11" i="18"/>
  <c r="T9" i="18"/>
  <c r="AB9" i="18"/>
  <c r="AC10" i="18"/>
  <c r="T10" i="18"/>
  <c r="AB10" i="18"/>
  <c r="AD10" i="18" s="1"/>
  <c r="R15" i="18"/>
  <c r="S13" i="18"/>
  <c r="R10" i="18"/>
  <c r="W13" i="18"/>
  <c r="AB13" i="17"/>
  <c r="AC13" i="17"/>
  <c r="T13" i="17"/>
  <c r="AC10" i="17"/>
  <c r="AD10" i="17" s="1"/>
  <c r="T10" i="17"/>
  <c r="AD13" i="17"/>
  <c r="R9" i="17"/>
  <c r="W11" i="17"/>
  <c r="R12" i="17"/>
  <c r="S11" i="17"/>
  <c r="R13" i="17"/>
  <c r="AB12" i="16"/>
  <c r="AD12" i="16" s="1"/>
  <c r="T12" i="16"/>
  <c r="P68" i="43"/>
  <c r="R15" i="16"/>
  <c r="P49" i="46" s="1"/>
  <c r="AC10" i="16"/>
  <c r="R11" i="16"/>
  <c r="P29" i="46" s="1"/>
  <c r="S14" i="16"/>
  <c r="Q50" i="46" s="1"/>
  <c r="S10" i="16"/>
  <c r="Q52" i="46" s="1"/>
  <c r="W14" i="16"/>
  <c r="W10" i="16"/>
  <c r="P72" i="43"/>
  <c r="R13" i="16"/>
  <c r="O72" i="43"/>
  <c r="R16" i="16"/>
  <c r="P47" i="46" s="1"/>
  <c r="S17" i="16"/>
  <c r="Q51" i="46" s="1"/>
  <c r="W17" i="16"/>
  <c r="O61" i="43"/>
  <c r="N36" i="40"/>
  <c r="AC9" i="15"/>
  <c r="AB9" i="15"/>
  <c r="AD9" i="15" s="1"/>
  <c r="T11" i="15"/>
  <c r="AC11" i="15"/>
  <c r="N55" i="43"/>
  <c r="M25" i="40"/>
  <c r="N34" i="47"/>
  <c r="W15" i="15"/>
  <c r="O58" i="43"/>
  <c r="O25" i="40"/>
  <c r="P34" i="47"/>
  <c r="P55" i="43"/>
  <c r="N35" i="40"/>
  <c r="N30" i="40"/>
  <c r="R11" i="15"/>
  <c r="P33" i="46" s="1"/>
  <c r="O57" i="43"/>
  <c r="R14" i="15"/>
  <c r="P35" i="46" s="1"/>
  <c r="S15" i="15"/>
  <c r="Q55" i="46" s="1"/>
  <c r="W10" i="15"/>
  <c r="M34" i="40"/>
  <c r="R12" i="15"/>
  <c r="P32" i="46" s="1"/>
  <c r="P58" i="43"/>
  <c r="R13" i="15"/>
  <c r="P38" i="46" s="1"/>
  <c r="O54" i="43"/>
  <c r="N53" i="43"/>
  <c r="N25" i="40"/>
  <c r="O34" i="47"/>
  <c r="O55" i="43"/>
  <c r="S10" i="15"/>
  <c r="Q34" i="46" s="1"/>
  <c r="W9" i="15"/>
  <c r="T14" i="14"/>
  <c r="AB14" i="14"/>
  <c r="AC14" i="14"/>
  <c r="AD14" i="14" s="1"/>
  <c r="AB10" i="14"/>
  <c r="AC10" i="14"/>
  <c r="AD10" i="14" s="1"/>
  <c r="T10" i="14"/>
  <c r="R11" i="14"/>
  <c r="R16" i="14"/>
  <c r="N31" i="43"/>
  <c r="AC12" i="14"/>
  <c r="AD12" i="14" s="1"/>
  <c r="N17" i="46"/>
  <c r="O24" i="43"/>
  <c r="R14" i="14"/>
  <c r="N24" i="43"/>
  <c r="P18" i="46"/>
  <c r="N22" i="43"/>
  <c r="N16" i="46"/>
  <c r="R9" i="14"/>
  <c r="N24" i="46"/>
  <c r="S10" i="14"/>
  <c r="W10" i="14"/>
  <c r="S17" i="14"/>
  <c r="W17" i="14"/>
  <c r="P23" i="43"/>
  <c r="N20" i="46"/>
  <c r="O24" i="46"/>
  <c r="M18" i="40"/>
  <c r="R13" i="14"/>
  <c r="R12" i="14"/>
  <c r="AB17" i="9"/>
  <c r="AD17" i="9" s="1"/>
  <c r="T17" i="9"/>
  <c r="AC17" i="9"/>
  <c r="AC13" i="9"/>
  <c r="T13" i="9"/>
  <c r="AB13" i="9"/>
  <c r="AD13" i="9" s="1"/>
  <c r="W9" i="9"/>
  <c r="R14" i="9"/>
  <c r="P43" i="46" s="1"/>
  <c r="R19" i="9"/>
  <c r="P30" i="46" s="1"/>
  <c r="T15" i="9"/>
  <c r="R17" i="9"/>
  <c r="P44" i="46" s="1"/>
  <c r="S18" i="9"/>
  <c r="Q46" i="46" s="1"/>
  <c r="S10" i="9"/>
  <c r="Q37" i="46" s="1"/>
  <c r="W10" i="9"/>
  <c r="N24" i="40"/>
  <c r="R12" i="9"/>
  <c r="P41" i="46" s="1"/>
  <c r="AB15" i="9"/>
  <c r="AD15" i="9" s="1"/>
  <c r="S9" i="9"/>
  <c r="Q53" i="46" s="1"/>
  <c r="S13" i="9"/>
  <c r="Q36" i="46" s="1"/>
  <c r="W13" i="9"/>
  <c r="O28" i="40"/>
  <c r="P40" i="43"/>
  <c r="R11" i="9"/>
  <c r="P54" i="46" s="1"/>
  <c r="M38" i="40"/>
  <c r="O43" i="43"/>
  <c r="O45" i="43"/>
  <c r="O42" i="43"/>
  <c r="N33" i="40"/>
  <c r="M39" i="40"/>
  <c r="S20" i="9"/>
  <c r="AB11" i="10"/>
  <c r="T11" i="10"/>
  <c r="AC11" i="10"/>
  <c r="AD11" i="10" s="1"/>
  <c r="AB18" i="10"/>
  <c r="T18" i="10"/>
  <c r="AC18" i="10"/>
  <c r="AD18" i="10" s="1"/>
  <c r="P12" i="43"/>
  <c r="AC14" i="10"/>
  <c r="AD14" i="10" s="1"/>
  <c r="R9" i="10"/>
  <c r="R13" i="10"/>
  <c r="N12" i="40"/>
  <c r="O17" i="40"/>
  <c r="N9" i="43"/>
  <c r="N12" i="43"/>
  <c r="T15" i="10"/>
  <c r="O13" i="46"/>
  <c r="O18" i="43"/>
  <c r="O6" i="43"/>
  <c r="O17" i="43"/>
  <c r="O12" i="43"/>
  <c r="M13" i="40"/>
  <c r="M16" i="40"/>
  <c r="O15" i="46"/>
  <c r="R16" i="10"/>
  <c r="N12" i="46"/>
  <c r="S18" i="10"/>
  <c r="Q9" i="46" s="1"/>
  <c r="S14" i="10"/>
  <c r="S10" i="10"/>
  <c r="W11" i="10"/>
  <c r="O7" i="40"/>
  <c r="O13" i="40"/>
  <c r="P10" i="43"/>
  <c r="AC10" i="10"/>
  <c r="AD10" i="10" s="1"/>
  <c r="P21" i="46"/>
  <c r="N13" i="40"/>
  <c r="R15" i="10"/>
  <c r="P23" i="46"/>
  <c r="P12" i="46"/>
  <c r="T14" i="10"/>
  <c r="N6" i="43"/>
  <c r="N15" i="46"/>
  <c r="N10" i="43"/>
  <c r="M12" i="40"/>
  <c r="N16" i="40"/>
  <c r="O22" i="46"/>
  <c r="N19" i="46"/>
  <c r="N13" i="46"/>
  <c r="W18" i="10"/>
  <c r="W14" i="10"/>
  <c r="W10" i="10"/>
  <c r="T16" i="10"/>
  <c r="AB16" i="10"/>
  <c r="AC16" i="10"/>
  <c r="AD16" i="10" s="1"/>
  <c r="AC9" i="17"/>
  <c r="AD9" i="17" s="1"/>
  <c r="AB9" i="17"/>
  <c r="T9" i="17"/>
  <c r="AC21" i="18"/>
  <c r="T21" i="18"/>
  <c r="AB21" i="18"/>
  <c r="AC20" i="17"/>
  <c r="T20" i="17"/>
  <c r="AB20" i="17"/>
  <c r="AC17" i="18"/>
  <c r="T17" i="18"/>
  <c r="AB17" i="18"/>
  <c r="AB22" i="10"/>
  <c r="AC22" i="10"/>
  <c r="T22" i="10"/>
  <c r="T17" i="10"/>
  <c r="AB17" i="10"/>
  <c r="AC17" i="10"/>
  <c r="AD17" i="10" s="1"/>
  <c r="T24" i="17"/>
  <c r="AC24" i="17"/>
  <c r="AC23" i="16"/>
  <c r="T23" i="16"/>
  <c r="AB23" i="16"/>
  <c r="AC9" i="9"/>
  <c r="T9" i="9"/>
  <c r="AB9" i="9"/>
  <c r="AD9" i="9" s="1"/>
  <c r="T16" i="17"/>
  <c r="AB16" i="17"/>
  <c r="AC16" i="17"/>
  <c r="AC21" i="10"/>
  <c r="AB21" i="10"/>
  <c r="T21" i="10"/>
  <c r="AC13" i="10"/>
  <c r="AD13" i="10" s="1"/>
  <c r="T13" i="10"/>
  <c r="AB13" i="10"/>
  <c r="T13" i="18"/>
  <c r="AB13" i="18"/>
  <c r="AD13" i="18" s="1"/>
  <c r="AC13" i="18"/>
  <c r="AB12" i="17"/>
  <c r="AC12" i="17"/>
  <c r="T12" i="17"/>
  <c r="T15" i="16"/>
  <c r="AB15" i="16"/>
  <c r="AD15" i="16" s="1"/>
  <c r="T14" i="15"/>
  <c r="AB14" i="15"/>
  <c r="AD14" i="15" s="1"/>
  <c r="AC13" i="14"/>
  <c r="AD13" i="14" s="1"/>
  <c r="T13" i="14"/>
  <c r="AB19" i="10"/>
  <c r="AC12" i="16"/>
  <c r="AB14" i="9"/>
  <c r="AD14" i="9" s="1"/>
  <c r="AB15" i="14"/>
  <c r="AB16" i="15"/>
  <c r="AD16" i="15" s="1"/>
  <c r="AC17" i="16"/>
  <c r="T21" i="16"/>
  <c r="AB14" i="17"/>
  <c r="AC18" i="17"/>
  <c r="T22" i="17"/>
  <c r="AB15" i="18"/>
  <c r="AD15" i="18" s="1"/>
  <c r="AC19" i="18"/>
  <c r="T23" i="18"/>
  <c r="AB9" i="14"/>
  <c r="AC9" i="18"/>
  <c r="AD9" i="18" s="1"/>
  <c r="T19" i="9"/>
  <c r="AB20" i="14"/>
  <c r="T21" i="15"/>
  <c r="AC12" i="9"/>
  <c r="AC19" i="16"/>
  <c r="T19" i="16"/>
  <c r="AC18" i="15"/>
  <c r="T18" i="15"/>
  <c r="AB17" i="14"/>
  <c r="AC17" i="14"/>
  <c r="AD17" i="14" s="1"/>
  <c r="AC12" i="10"/>
  <c r="AD12" i="10" s="1"/>
  <c r="AB11" i="15"/>
  <c r="AD11" i="15" s="1"/>
  <c r="AC15" i="14"/>
  <c r="AD15" i="14" s="1"/>
  <c r="AC16" i="15"/>
  <c r="AB10" i="17"/>
  <c r="AC14" i="17"/>
  <c r="AB11" i="18"/>
  <c r="AD11" i="18" s="1"/>
  <c r="AC9" i="14"/>
  <c r="AD9" i="14" s="1"/>
  <c r="AB19" i="9"/>
  <c r="AD19" i="9" s="1"/>
  <c r="AC19" i="10"/>
  <c r="AD19" i="10" s="1"/>
  <c r="AB12" i="10"/>
  <c r="AC14" i="9"/>
  <c r="AC15" i="18"/>
  <c r="T20" i="14"/>
  <c r="AC14" i="15"/>
  <c r="AB10" i="10"/>
  <c r="T9" i="15"/>
  <c r="O39" i="40" l="1"/>
  <c r="P18" i="43"/>
  <c r="P9" i="46"/>
  <c r="O14" i="40"/>
  <c r="P6" i="46"/>
  <c r="P36" i="47"/>
  <c r="S14" i="18"/>
  <c r="W14" i="18"/>
  <c r="S9" i="18"/>
  <c r="W9" i="18"/>
  <c r="W16" i="18"/>
  <c r="S16" i="18"/>
  <c r="Q81" i="47" s="1"/>
  <c r="W11" i="18"/>
  <c r="W14" i="17"/>
  <c r="S14" i="17"/>
  <c r="W10" i="17"/>
  <c r="S10" i="17"/>
  <c r="Q60" i="47" s="1"/>
  <c r="P40" i="47"/>
  <c r="W9" i="16"/>
  <c r="S9" i="16"/>
  <c r="Q40" i="46" s="1"/>
  <c r="P63" i="43"/>
  <c r="P28" i="46"/>
  <c r="O26" i="40"/>
  <c r="W12" i="16"/>
  <c r="S12" i="16"/>
  <c r="Q39" i="46" s="1"/>
  <c r="S9" i="15"/>
  <c r="Q42" i="46" s="1"/>
  <c r="P42" i="47"/>
  <c r="P42" i="46"/>
  <c r="O29" i="40"/>
  <c r="W15" i="14"/>
  <c r="S15" i="14"/>
  <c r="P10" i="46"/>
  <c r="O18" i="40"/>
  <c r="P37" i="47"/>
  <c r="P37" i="43"/>
  <c r="P49" i="43"/>
  <c r="P46" i="47"/>
  <c r="S15" i="9"/>
  <c r="Q45" i="46" s="1"/>
  <c r="W15" i="9"/>
  <c r="P38" i="43"/>
  <c r="P45" i="46"/>
  <c r="P45" i="47"/>
  <c r="W16" i="9"/>
  <c r="P48" i="47"/>
  <c r="S16" i="9"/>
  <c r="Q48" i="46" s="1"/>
  <c r="P48" i="46"/>
  <c r="S17" i="10"/>
  <c r="Q17" i="43" s="1"/>
  <c r="P17" i="43"/>
  <c r="P8" i="46"/>
  <c r="W17" i="10"/>
  <c r="O8" i="40"/>
  <c r="P13" i="46"/>
  <c r="S11" i="10"/>
  <c r="Q13" i="47" s="1"/>
  <c r="P9" i="43"/>
  <c r="P7" i="43"/>
  <c r="W12" i="10"/>
  <c r="S12" i="10"/>
  <c r="Q23" i="47" s="1"/>
  <c r="O16" i="40"/>
  <c r="W12" i="18"/>
  <c r="P39" i="47"/>
  <c r="P39" i="46"/>
  <c r="Q31" i="47"/>
  <c r="Q31" i="46"/>
  <c r="AD14" i="17"/>
  <c r="AD12" i="17"/>
  <c r="Q12" i="47"/>
  <c r="S20" i="16"/>
  <c r="W20" i="16"/>
  <c r="Q6" i="47"/>
  <c r="P14" i="40"/>
  <c r="Q16" i="43"/>
  <c r="Q36" i="47"/>
  <c r="W21" i="14"/>
  <c r="S21" i="14"/>
  <c r="Q56" i="47"/>
  <c r="Q56" i="46"/>
  <c r="Q59" i="43"/>
  <c r="Q46" i="47"/>
  <c r="P30" i="47"/>
  <c r="S22" i="15"/>
  <c r="W22" i="15"/>
  <c r="S23" i="18"/>
  <c r="W23" i="18"/>
  <c r="P69" i="47"/>
  <c r="S19" i="18"/>
  <c r="W19" i="18"/>
  <c r="P67" i="47"/>
  <c r="Q69" i="47"/>
  <c r="Q82" i="47"/>
  <c r="Q68" i="47"/>
  <c r="P66" i="47"/>
  <c r="S10" i="18"/>
  <c r="W10" i="18"/>
  <c r="P80" i="47"/>
  <c r="W15" i="18"/>
  <c r="S15" i="18"/>
  <c r="Q67" i="47"/>
  <c r="P73" i="47"/>
  <c r="S12" i="17"/>
  <c r="W12" i="17"/>
  <c r="Q61" i="47"/>
  <c r="P62" i="47"/>
  <c r="W9" i="17"/>
  <c r="S9" i="17"/>
  <c r="P75" i="47"/>
  <c r="W13" i="17"/>
  <c r="S13" i="17"/>
  <c r="Q50" i="47"/>
  <c r="Q68" i="43"/>
  <c r="P29" i="47"/>
  <c r="P62" i="43"/>
  <c r="W11" i="16"/>
  <c r="S11" i="16"/>
  <c r="Q29" i="46" s="1"/>
  <c r="Q51" i="47"/>
  <c r="Q72" i="43"/>
  <c r="P28" i="47"/>
  <c r="W13" i="16"/>
  <c r="S13" i="16"/>
  <c r="P61" i="43"/>
  <c r="P49" i="47"/>
  <c r="O36" i="40"/>
  <c r="P69" i="43"/>
  <c r="W15" i="16"/>
  <c r="S15" i="16"/>
  <c r="Q49" i="46" s="1"/>
  <c r="P47" i="47"/>
  <c r="W16" i="16"/>
  <c r="S16" i="16"/>
  <c r="Q47" i="46" s="1"/>
  <c r="P71" i="43"/>
  <c r="Q52" i="47"/>
  <c r="P40" i="40"/>
  <c r="Q64" i="43"/>
  <c r="P35" i="47"/>
  <c r="S14" i="15"/>
  <c r="Q35" i="46" s="1"/>
  <c r="P56" i="43"/>
  <c r="W14" i="15"/>
  <c r="O31" i="40"/>
  <c r="P32" i="47"/>
  <c r="P53" i="43"/>
  <c r="S12" i="15"/>
  <c r="Q32" i="46" s="1"/>
  <c r="O34" i="40"/>
  <c r="W12" i="15"/>
  <c r="Q55" i="47"/>
  <c r="Q58" i="43"/>
  <c r="P25" i="40"/>
  <c r="Q34" i="47"/>
  <c r="Q55" i="43"/>
  <c r="P38" i="47"/>
  <c r="W13" i="15"/>
  <c r="P57" i="43"/>
  <c r="O35" i="40"/>
  <c r="S13" i="15"/>
  <c r="Q38" i="46" s="1"/>
  <c r="Q42" i="47"/>
  <c r="P29" i="40"/>
  <c r="Q51" i="43"/>
  <c r="P33" i="47"/>
  <c r="P54" i="43"/>
  <c r="O30" i="40"/>
  <c r="S11" i="15"/>
  <c r="Q33" i="46" s="1"/>
  <c r="W11" i="15"/>
  <c r="P16" i="47"/>
  <c r="W14" i="14"/>
  <c r="S14" i="14"/>
  <c r="P27" i="43"/>
  <c r="P16" i="46"/>
  <c r="P10" i="47"/>
  <c r="W12" i="14"/>
  <c r="S12" i="14"/>
  <c r="O10" i="40"/>
  <c r="P11" i="46"/>
  <c r="P26" i="43"/>
  <c r="Q18" i="47"/>
  <c r="Q23" i="43"/>
  <c r="Q18" i="46"/>
  <c r="P20" i="47"/>
  <c r="W16" i="14"/>
  <c r="S16" i="14"/>
  <c r="P20" i="46"/>
  <c r="P31" i="43"/>
  <c r="P24" i="47"/>
  <c r="P24" i="46"/>
  <c r="P24" i="43"/>
  <c r="W11" i="14"/>
  <c r="S11" i="14"/>
  <c r="P7" i="47"/>
  <c r="O9" i="40"/>
  <c r="P21" i="43"/>
  <c r="W13" i="14"/>
  <c r="S13" i="14"/>
  <c r="P7" i="46"/>
  <c r="P17" i="47"/>
  <c r="W9" i="14"/>
  <c r="P22" i="43"/>
  <c r="S9" i="14"/>
  <c r="P17" i="46"/>
  <c r="Q9" i="47"/>
  <c r="P18" i="40"/>
  <c r="Q10" i="46"/>
  <c r="Q29" i="43"/>
  <c r="P41" i="47"/>
  <c r="W12" i="9"/>
  <c r="S12" i="9"/>
  <c r="Q41" i="46" s="1"/>
  <c r="P41" i="43"/>
  <c r="O38" i="40"/>
  <c r="P44" i="47"/>
  <c r="W17" i="9"/>
  <c r="S17" i="9"/>
  <c r="Q44" i="46" s="1"/>
  <c r="P43" i="43"/>
  <c r="P43" i="47"/>
  <c r="P42" i="43"/>
  <c r="W14" i="9"/>
  <c r="S14" i="9"/>
  <c r="Q43" i="46" s="1"/>
  <c r="Q48" i="47"/>
  <c r="P54" i="47"/>
  <c r="P45" i="43"/>
  <c r="O33" i="40"/>
  <c r="W11" i="9"/>
  <c r="S11" i="9"/>
  <c r="Q54" i="46" s="1"/>
  <c r="P39" i="40"/>
  <c r="Q40" i="43"/>
  <c r="Q37" i="47"/>
  <c r="P23" i="40"/>
  <c r="Q37" i="43"/>
  <c r="P28" i="40"/>
  <c r="Q48" i="43"/>
  <c r="Q53" i="47"/>
  <c r="Q35" i="43"/>
  <c r="Q49" i="43"/>
  <c r="O24" i="40"/>
  <c r="P47" i="43"/>
  <c r="W19" i="9"/>
  <c r="S19" i="9"/>
  <c r="Q30" i="46" s="1"/>
  <c r="Q21" i="47"/>
  <c r="Q21" i="46"/>
  <c r="Q7" i="43"/>
  <c r="P7" i="40"/>
  <c r="P19" i="47"/>
  <c r="P19" i="46"/>
  <c r="W15" i="10"/>
  <c r="P14" i="43"/>
  <c r="S15" i="10"/>
  <c r="Q11" i="47"/>
  <c r="P13" i="40"/>
  <c r="Q12" i="46"/>
  <c r="Q12" i="43"/>
  <c r="Q18" i="43"/>
  <c r="P17" i="40"/>
  <c r="P15" i="47"/>
  <c r="W16" i="10"/>
  <c r="S16" i="10"/>
  <c r="P15" i="46"/>
  <c r="P13" i="43"/>
  <c r="P22" i="47"/>
  <c r="S13" i="10"/>
  <c r="P19" i="43"/>
  <c r="P22" i="46"/>
  <c r="W13" i="10"/>
  <c r="Q8" i="46"/>
  <c r="P14" i="47"/>
  <c r="P14" i="46"/>
  <c r="O12" i="40"/>
  <c r="S9" i="10"/>
  <c r="P6" i="43"/>
  <c r="W9" i="10"/>
  <c r="Q13" i="46" l="1"/>
  <c r="Q79" i="47"/>
  <c r="Q74" i="47"/>
  <c r="Q63" i="43"/>
  <c r="Q40" i="47"/>
  <c r="Q28" i="46"/>
  <c r="P26" i="40"/>
  <c r="Q39" i="47"/>
  <c r="Q66" i="43"/>
  <c r="Q38" i="43"/>
  <c r="Q45" i="47"/>
  <c r="Q44" i="43"/>
  <c r="Q8" i="47"/>
  <c r="P8" i="40"/>
  <c r="Q9" i="43"/>
  <c r="P16" i="40"/>
  <c r="P15" i="40" s="1"/>
  <c r="Q23" i="46"/>
  <c r="Q10" i="43"/>
  <c r="Q30" i="47"/>
  <c r="Q80" i="47"/>
  <c r="Q66" i="47"/>
  <c r="Q73" i="47"/>
  <c r="Q62" i="47"/>
  <c r="Q75" i="47"/>
  <c r="Q49" i="47"/>
  <c r="Q69" i="43"/>
  <c r="P36" i="40"/>
  <c r="Q28" i="47"/>
  <c r="Q61" i="43"/>
  <c r="Q29" i="47"/>
  <c r="Q62" i="43"/>
  <c r="Q47" i="47"/>
  <c r="Q71" i="43"/>
  <c r="Q38" i="47"/>
  <c r="Q57" i="43"/>
  <c r="P35" i="40"/>
  <c r="Q32" i="47"/>
  <c r="P34" i="40"/>
  <c r="Q53" i="43"/>
  <c r="Q35" i="47"/>
  <c r="Q56" i="43"/>
  <c r="P31" i="40"/>
  <c r="Q33" i="47"/>
  <c r="Q54" i="43"/>
  <c r="P30" i="40"/>
  <c r="Q17" i="47"/>
  <c r="Q17" i="46"/>
  <c r="Q22" i="43"/>
  <c r="Q24" i="47"/>
  <c r="Q24" i="46"/>
  <c r="Q24" i="43"/>
  <c r="Q20" i="47"/>
  <c r="Q20" i="46"/>
  <c r="Q31" i="43"/>
  <c r="Q16" i="47"/>
  <c r="Q16" i="46"/>
  <c r="Q27" i="43"/>
  <c r="Q7" i="47"/>
  <c r="Q21" i="43"/>
  <c r="P9" i="40"/>
  <c r="Q7" i="46"/>
  <c r="Q10" i="47"/>
  <c r="Q11" i="46"/>
  <c r="P10" i="40"/>
  <c r="Q26" i="43"/>
  <c r="Q54" i="47"/>
  <c r="P33" i="40"/>
  <c r="Q45" i="43"/>
  <c r="Q41" i="47"/>
  <c r="Q41" i="43"/>
  <c r="P38" i="40"/>
  <c r="P37" i="40" s="1"/>
  <c r="P24" i="40"/>
  <c r="Q47" i="43"/>
  <c r="Q43" i="47"/>
  <c r="Q42" i="43"/>
  <c r="Q44" i="47"/>
  <c r="Q43" i="43"/>
  <c r="Q14" i="47"/>
  <c r="P12" i="40"/>
  <c r="P11" i="40" s="1"/>
  <c r="Q6" i="43"/>
  <c r="Q14" i="46"/>
  <c r="Q22" i="47"/>
  <c r="Q22" i="46"/>
  <c r="Q19" i="43"/>
  <c r="Q15" i="47"/>
  <c r="Q15" i="46"/>
  <c r="Q13" i="43"/>
  <c r="Q19" i="47"/>
  <c r="Q14" i="43"/>
  <c r="Q19" i="46"/>
  <c r="P32" i="40" l="1"/>
  <c r="P22" i="40"/>
  <c r="P6" i="40"/>
  <c r="P27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000-000002000000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K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00000000-0006-0000-0000-00000600000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T7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K27" authorId="2" shapeId="0" xr:uid="{00000000-0006-0000-0000-00000B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28" authorId="2" shapeId="0" xr:uid="{00000000-0006-0000-0000-00000C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9" authorId="2" shapeId="0" xr:uid="{00000000-0006-0000-0000-00000D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00000000-0006-0000-0100-00000600000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T7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K27" authorId="2" shapeId="0" xr:uid="{00000000-0006-0000-0100-00000B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8" authorId="2" shapeId="0" xr:uid="{00000000-0006-0000-0100-00000C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9" authorId="2" shapeId="0" xr:uid="{00000000-0006-0000-0100-00000D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00000000-0006-0000-0200-00000600000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T7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K27" authorId="2" shapeId="0" xr:uid="{00000000-0006-0000-0200-00000B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8" authorId="2" shapeId="0" xr:uid="{00000000-0006-0000-0200-00000C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9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00000000-0006-0000-0300-00000600000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T7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K27" authorId="2" shapeId="0" xr:uid="{00000000-0006-0000-0300-00000B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8" authorId="2" shapeId="0" xr:uid="{00000000-0006-0000-0300-00000C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9" authorId="2" shapeId="0" xr:uid="{00000000-0006-0000-0300-00000D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4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00000000-0006-0000-0400-000004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Q7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00000000-0006-0000-0400-00000600000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T7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K27" authorId="2" shapeId="0" xr:uid="{00000000-0006-0000-0400-00000B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8" authorId="2" shapeId="0" xr:uid="{00000000-0006-0000-0400-00000C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9" authorId="2" shapeId="0" xr:uid="{00000000-0006-0000-0400-00000D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D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00000000-0006-0000-0500-00000600000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T7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K27" authorId="2" shapeId="0" xr:uid="{00000000-0006-0000-0500-00000B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8" authorId="2" shapeId="0" xr:uid="{00000000-0006-0000-0500-00000C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9" authorId="2" shapeId="0" xr:uid="{00000000-0006-0000-0500-00000D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Microsoft Office-bruker</author>
    <author>Arne H. Pedersen</author>
  </authors>
  <commentList>
    <comment ref="D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6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K7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N7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Q7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R7" authorId="0" shapeId="0" xr:uid="{00000000-0006-0000-0600-00000600000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S7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T7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W7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AG19" authorId="2" shapeId="0" xr:uid="{1B320409-4533-F044-A15B-C06054A6980A}">
      <text>
        <r>
          <rPr>
            <b/>
            <sz val="10"/>
            <color rgb="FF000000"/>
            <rFont val="Tahoma"/>
            <family val="2"/>
          </rPr>
          <t>Microsoft Office-bruker: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K27" authorId="3" shapeId="0" xr:uid="{00000000-0006-0000-0600-00000B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8" authorId="3" shapeId="0" xr:uid="{00000000-0006-0000-0600-00000C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9" authorId="3" shapeId="0" xr:uid="{00000000-0006-0000-0600-00000D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<sst xmlns="http://schemas.openxmlformats.org/spreadsheetml/2006/main" count="895" uniqueCount="174">
  <si>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</si>
  <si>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</si>
  <si>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</si>
  <si>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</si>
  <si>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</si>
  <si>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</si>
  <si>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</si>
  <si>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</si>
  <si>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</si>
  <si>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</si>
  <si>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</si>
  <si>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</si>
  <si>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</si>
  <si>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</si>
  <si>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</si>
  <si>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</si>
  <si>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</si>
  <si>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Rek.</t>
  </si>
  <si>
    <t xml:space="preserve"> </t>
  </si>
  <si>
    <t>dato</t>
  </si>
  <si>
    <t>gori</t>
  </si>
  <si>
    <t>Pulje:</t>
  </si>
  <si>
    <t>Stevnekat:</t>
  </si>
  <si>
    <t>St</t>
  </si>
  <si>
    <t>nr</t>
  </si>
  <si>
    <t>Norges Vektløfterforbund</t>
  </si>
  <si>
    <t xml:space="preserve"> Kate-</t>
  </si>
  <si>
    <t xml:space="preserve">    Beste forsøk i</t>
  </si>
  <si>
    <t xml:space="preserve">      hver øvelse</t>
  </si>
  <si>
    <t>Alder</t>
  </si>
  <si>
    <t>S t e v n e p r o t o k o l l</t>
  </si>
  <si>
    <t>Veteran</t>
  </si>
  <si>
    <t>Meltzer-Faber</t>
  </si>
  <si>
    <t>Poeng menn</t>
  </si>
  <si>
    <t>Poeng kvinner</t>
  </si>
  <si>
    <t>Kjønn</t>
  </si>
  <si>
    <t>Meltzer</t>
  </si>
  <si>
    <t>Faber</t>
  </si>
  <si>
    <t>Menn</t>
  </si>
  <si>
    <t>Meltser</t>
  </si>
  <si>
    <t>Kvinner</t>
  </si>
  <si>
    <t>gyldig</t>
  </si>
  <si>
    <t>Resultat NM Lag finale</t>
  </si>
  <si>
    <t>NVF-ID</t>
  </si>
  <si>
    <t>Rolle</t>
  </si>
  <si>
    <t>Klubb</t>
  </si>
  <si>
    <t>Stevnets leder</t>
  </si>
  <si>
    <t>Speaker</t>
  </si>
  <si>
    <t>Dommer</t>
  </si>
  <si>
    <t>Chief Marshall</t>
  </si>
  <si>
    <t>Teknisk kontrollør</t>
  </si>
  <si>
    <t>Tidtaker</t>
  </si>
  <si>
    <t>Beskrivelse rekorder</t>
  </si>
  <si>
    <t>Ny sinclair fra 2023</t>
  </si>
  <si>
    <t>UNGDOM JENTER</t>
  </si>
  <si>
    <t>JENTER</t>
  </si>
  <si>
    <t>GUTTER</t>
  </si>
  <si>
    <t>Resultat NM Ungdom</t>
  </si>
  <si>
    <t>Ranking NM Ungdom</t>
  </si>
  <si>
    <t>Norgesmesterskap Ungdom</t>
  </si>
  <si>
    <t>Sekretær</t>
  </si>
  <si>
    <t>Norges Cup finale</t>
  </si>
  <si>
    <t>UNGDOM GUTTER</t>
  </si>
  <si>
    <t>JUNIOR JENTER</t>
  </si>
  <si>
    <t>JUNIOR GUTTER</t>
  </si>
  <si>
    <t>SENIOR KVINNER</t>
  </si>
  <si>
    <t>SENIOR MENN</t>
  </si>
  <si>
    <t>Vigrestad IK</t>
  </si>
  <si>
    <t>Vigrestadhallen</t>
  </si>
  <si>
    <t>AK Bjørgvin</t>
  </si>
  <si>
    <t>Tambarskjelvar IL</t>
  </si>
  <si>
    <t>Hitra VK</t>
  </si>
  <si>
    <t>Ingeborg Liland</t>
  </si>
  <si>
    <t>Eline Høien</t>
  </si>
  <si>
    <t>T&amp;IL National</t>
  </si>
  <si>
    <t>Tysvær VK</t>
  </si>
  <si>
    <t>Ragnhild Størseth Hakkebo</t>
  </si>
  <si>
    <t>Tromsø AK</t>
  </si>
  <si>
    <t>Andreas Klinkenberg</t>
  </si>
  <si>
    <t>Stavanger AK</t>
  </si>
  <si>
    <t>Mia Frøitland</t>
  </si>
  <si>
    <t>Arne Haavald Pedersen</t>
  </si>
  <si>
    <t>Arvid Høien</t>
  </si>
  <si>
    <t>Aud Marit O. Vold</t>
  </si>
  <si>
    <t>Frank Haugland</t>
  </si>
  <si>
    <t>Lars Eilif Stavnheim</t>
  </si>
  <si>
    <t>Tor Steinar Herikstad</t>
  </si>
  <si>
    <t>Jan Sturle Andersen</t>
  </si>
  <si>
    <t>Torbjørn Ødegård</t>
  </si>
  <si>
    <t>Ingeborg Endresen</t>
  </si>
  <si>
    <t>Larisa Izumrudova</t>
  </si>
  <si>
    <t>Hans Gunnar Kvadsheim</t>
  </si>
  <si>
    <t>Christer Andersen</t>
  </si>
  <si>
    <t>Roy Johan Andersen Revheim</t>
  </si>
  <si>
    <t>UK</t>
  </si>
  <si>
    <t>Sigrid Johanne Røvik</t>
  </si>
  <si>
    <t>Tønsberg-Kam.</t>
  </si>
  <si>
    <t>Kristell Arvesen</t>
  </si>
  <si>
    <t>Sandra Viktoria N. Amundsen</t>
  </si>
  <si>
    <t>Eline Svendsen</t>
  </si>
  <si>
    <t>Haugesund VK</t>
  </si>
  <si>
    <t>Mariell Endestad Hellevang</t>
  </si>
  <si>
    <t>Mille Østli Dekke</t>
  </si>
  <si>
    <t>Spydeberg Atletene</t>
  </si>
  <si>
    <t>UM</t>
  </si>
  <si>
    <t>Lyder Slagstad Aamot</t>
  </si>
  <si>
    <t>Rene A. Rand Djupå</t>
  </si>
  <si>
    <t>Olai Slagstad Aamot</t>
  </si>
  <si>
    <t>Kristian Ege</t>
  </si>
  <si>
    <t>Aaron Jensen Fauske</t>
  </si>
  <si>
    <t>Sondre Elias Fredriksen</t>
  </si>
  <si>
    <t>Nidelv IL</t>
  </si>
  <si>
    <t>Oliver Mitseim-Haugan</t>
  </si>
  <si>
    <t>Elnaz Tajik</t>
  </si>
  <si>
    <t>Nawat Mangmee</t>
  </si>
  <si>
    <t>Andreas Kvamsås Savland</t>
  </si>
  <si>
    <t>John Martin Torres Eriksen</t>
  </si>
  <si>
    <t>Nikolai K. Aadland</t>
  </si>
  <si>
    <t>Mathias Birkeland</t>
  </si>
  <si>
    <t>Teo Martinus Mork-Tøvik</t>
  </si>
  <si>
    <t>Noah Gimmestad Støyva</t>
  </si>
  <si>
    <t>Breimsbygda IL</t>
  </si>
  <si>
    <t>Oliver Andre Håland Stokkeland</t>
  </si>
  <si>
    <t>+102</t>
  </si>
  <si>
    <t>Kåre Jan Hansen</t>
  </si>
  <si>
    <t>Ingrid Skag Skjefstad</t>
  </si>
  <si>
    <t>Ingrid Emilie Haugland</t>
  </si>
  <si>
    <t>Emine Tefre Grønnevik</t>
  </si>
  <si>
    <t>Anna Siqveland</t>
  </si>
  <si>
    <t>Heidi Nævdal</t>
  </si>
  <si>
    <t>Mathea Dypvik Kvaale</t>
  </si>
  <si>
    <t>Sara K. Olsen</t>
  </si>
  <si>
    <t>Elverum AK</t>
  </si>
  <si>
    <t>Lea Berge Jensen</t>
  </si>
  <si>
    <t>Lilje Kristine M. Røyseth</t>
  </si>
  <si>
    <t>Thomas Kongsvik Vihovde</t>
  </si>
  <si>
    <t>Roland Siska</t>
  </si>
  <si>
    <t>Tord Risdal</t>
  </si>
  <si>
    <t>Marius Karagiannis</t>
  </si>
  <si>
    <t>Jørgen Bysveen</t>
  </si>
  <si>
    <t>Andreas Kvame</t>
  </si>
  <si>
    <t>Jacob T. Sverdrup</t>
  </si>
  <si>
    <t>Larvik AK</t>
  </si>
  <si>
    <t>Alexander Stormoen Bruun</t>
  </si>
  <si>
    <t>Anders Lysø Sletvold</t>
  </si>
  <si>
    <t>Lars Erik Jordanger</t>
  </si>
  <si>
    <t>Tomack Sand</t>
  </si>
  <si>
    <t>Erik Orasmäe</t>
  </si>
  <si>
    <t>JM</t>
  </si>
  <si>
    <t>Aksel Lykkebø Svorstøl</t>
  </si>
  <si>
    <t>Alvolai Myrvang Røyseth</t>
  </si>
  <si>
    <t>Nima Berntsen Lama</t>
  </si>
  <si>
    <t>Alexander Eide</t>
  </si>
  <si>
    <t>SM</t>
  </si>
  <si>
    <t>Adrian Henneli</t>
  </si>
  <si>
    <t>Remy Heggvik Aune</t>
  </si>
  <si>
    <t>Sindre K. Nesheim</t>
  </si>
  <si>
    <t>JK</t>
  </si>
  <si>
    <t>Rina Tysse</t>
  </si>
  <si>
    <t>Laila Therese K. Bjørnarheim</t>
  </si>
  <si>
    <t>Trine Endestad Hellevang</t>
  </si>
  <si>
    <t>SK</t>
  </si>
  <si>
    <t>Rebekka Tao Jacobsen</t>
  </si>
  <si>
    <t>Julia Jordanger Loen</t>
  </si>
  <si>
    <t>Marit Årdalsbakke</t>
  </si>
  <si>
    <t>-</t>
  </si>
  <si>
    <t>xxx</t>
  </si>
  <si>
    <t xml:space="preserve">xx </t>
  </si>
  <si>
    <t>Teo Martinus Mork-Tøvik, UM, 89 kg: rykk 115 kg, støt 142 kg, 145 kg, sml. 257 kg, 260 kg - Nikolai K. Aadlsnd, UM, 89 kg; støt 141 kg, sml. 252 kg</t>
  </si>
  <si>
    <t>Lilly Stokka Nærland</t>
  </si>
  <si>
    <t>Albert Jonas Midtbø-Figueroa</t>
  </si>
  <si>
    <t>Jøran Herfjord</t>
  </si>
  <si>
    <t>Kim Alexander Kvernø</t>
  </si>
  <si>
    <t>09.11.2024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</si>
</sst>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0"/>
    <numFmt numFmtId="165" formatCode="0.0"/>
    <numFmt numFmtId="166" formatCode="General;[Red]\-General"/>
    <numFmt numFmtId="167" formatCode="0.000"/>
    <numFmt numFmtId="168" formatCode="0.000000"/>
    <numFmt numFmtId="169" formatCode="dd/mm/yy;@"/>
    <numFmt numFmtId="170" formatCode="0.0;[Red]0.0"/>
    <numFmt numFmtId="171" formatCode="0;[Red]0"/>
    <numFmt numFmtId="172" formatCode="0.00;[Red]0.00"/>
  </numFmts>
  <fonts count="34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MS Sans Serif"/>
    </font>
    <font>
      <b/>
      <sz val="14"/>
      <name val="Arial"/>
      <family val="2"/>
    </font>
    <font>
      <sz val="24"/>
      <name val="MS Sans Serif"/>
      <family val="2"/>
    </font>
    <font>
      <sz val="20"/>
      <name val="MS Sans Serif"/>
      <family val="2"/>
    </font>
    <font>
      <sz val="28"/>
      <name val="Arial Black"/>
      <family val="2"/>
    </font>
    <font>
      <sz val="18"/>
      <name val="Arial Black"/>
      <family val="2"/>
    </font>
    <font>
      <b/>
      <i/>
      <sz val="11"/>
      <name val="Times New Roman"/>
      <family val="1"/>
    </font>
    <font>
      <b/>
      <sz val="22"/>
      <name val="Times New Roman"/>
      <family val="1"/>
    </font>
    <font>
      <sz val="24"/>
      <color indexed="9"/>
      <name val="Times New Roman"/>
      <family val="1"/>
    </font>
    <font>
      <b/>
      <sz val="28"/>
      <color indexed="9"/>
      <name val="Times New Roman"/>
      <family val="1"/>
    </font>
    <font>
      <sz val="2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23"/>
      <color indexed="9"/>
      <name val="Times New Roman"/>
      <family val="1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MS Sans Serif"/>
    </font>
    <font>
      <b/>
      <sz val="10"/>
      <name val="Arial"/>
      <family val="2"/>
    </font>
    <font>
      <sz val="8"/>
      <name val="Times New Roman"/>
      <family val="1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398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hair">
        <color rgb="FF0009C0"/>
      </top>
      <bottom style="hair">
        <color rgb="FF0009C0"/>
      </bottom>
      <diagonal/>
    </border>
    <border>
      <left style="thin">
        <color theme="1"/>
      </left>
      <right style="thin">
        <color theme="1"/>
      </right>
      <top style="hair">
        <color rgb="FF0009C0"/>
      </top>
      <bottom style="hair">
        <color rgb="FF0009C0"/>
      </bottom>
      <diagonal/>
    </border>
    <border>
      <left style="thin">
        <color theme="1"/>
      </left>
      <right style="hair">
        <color theme="1"/>
      </right>
      <top style="hair">
        <color rgb="FF0009C0"/>
      </top>
      <bottom style="hair">
        <color rgb="FF0009C0"/>
      </bottom>
      <diagonal/>
    </border>
    <border>
      <left style="hair">
        <color theme="1"/>
      </left>
      <right style="hair">
        <color theme="1"/>
      </right>
      <top style="hair">
        <color rgb="FF0009C0"/>
      </top>
      <bottom style="hair">
        <color rgb="FF0009C0"/>
      </bottom>
      <diagonal/>
    </border>
    <border>
      <left style="hair">
        <color theme="1"/>
      </left>
      <right style="thin">
        <color theme="1"/>
      </right>
      <top style="hair">
        <color rgb="FF0009C0"/>
      </top>
      <bottom style="hair">
        <color rgb="FF0009C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hair">
        <color rgb="FF0009C0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rgb="FF0009C0"/>
      </top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9" fontId="0" fillId="0" borderId="0" xfId="0" applyNumberFormat="1"/>
    <xf numFmtId="169" fontId="9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/>
    <xf numFmtId="0" fontId="11" fillId="0" borderId="0" xfId="0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170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1" fillId="0" borderId="2" xfId="0" applyNumberFormat="1" applyFont="1" applyBorder="1" applyAlignment="1">
      <alignment horizontal="center" wrapText="1"/>
    </xf>
    <xf numFmtId="17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7" fontId="0" fillId="0" borderId="0" xfId="0" applyNumberFormat="1"/>
    <xf numFmtId="171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68" fontId="14" fillId="0" borderId="0" xfId="0" applyNumberFormat="1" applyFont="1" applyAlignment="1">
      <alignment horizontal="center" vertical="center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9" fontId="4" fillId="0" borderId="13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171" fontId="4" fillId="0" borderId="13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15" fillId="2" borderId="0" xfId="0" applyFont="1" applyFill="1"/>
    <xf numFmtId="171" fontId="9" fillId="0" borderId="0" xfId="0" applyNumberFormat="1" applyFont="1" applyAlignment="1">
      <alignment horizontal="right"/>
    </xf>
    <xf numFmtId="0" fontId="15" fillId="2" borderId="0" xfId="0" applyFont="1" applyFill="1" applyAlignment="1">
      <alignment horizontal="right"/>
    </xf>
    <xf numFmtId="0" fontId="16" fillId="3" borderId="0" xfId="0" applyFont="1" applyFill="1" applyAlignment="1">
      <alignment horizontal="center"/>
    </xf>
    <xf numFmtId="0" fontId="18" fillId="0" borderId="0" xfId="0" applyFont="1"/>
    <xf numFmtId="0" fontId="15" fillId="4" borderId="0" xfId="0" applyFont="1" applyFill="1"/>
    <xf numFmtId="0" fontId="15" fillId="4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2" fontId="15" fillId="2" borderId="0" xfId="0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1" fontId="20" fillId="0" borderId="0" xfId="0" applyNumberFormat="1" applyFont="1" applyAlignment="1" applyProtection="1">
      <alignment horizontal="center"/>
      <protection locked="0"/>
    </xf>
    <xf numFmtId="2" fontId="1" fillId="0" borderId="2" xfId="0" applyNumberFormat="1" applyFont="1" applyBorder="1" applyAlignment="1">
      <alignment horizontal="center" wrapText="1"/>
    </xf>
    <xf numFmtId="0" fontId="4" fillId="0" borderId="14" xfId="0" applyFont="1" applyBorder="1" applyAlignment="1" applyProtection="1">
      <alignment horizontal="right" vertical="center"/>
      <protection locked="0"/>
    </xf>
    <xf numFmtId="2" fontId="4" fillId="0" borderId="15" xfId="0" applyNumberFormat="1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69" fontId="4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171" fontId="3" fillId="0" borderId="16" xfId="0" applyNumberFormat="1" applyFont="1" applyBorder="1" applyAlignment="1" applyProtection="1">
      <alignment horizontal="center" vertical="center"/>
      <protection locked="0"/>
    </xf>
    <xf numFmtId="171" fontId="3" fillId="0" borderId="17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center"/>
    </xf>
    <xf numFmtId="171" fontId="3" fillId="0" borderId="15" xfId="0" applyNumberFormat="1" applyFont="1" applyBorder="1" applyAlignment="1" applyProtection="1">
      <alignment horizontal="center" vertical="center"/>
      <protection locked="0"/>
    </xf>
    <xf numFmtId="171" fontId="3" fillId="0" borderId="18" xfId="0" applyNumberFormat="1" applyFont="1" applyBorder="1" applyAlignment="1" applyProtection="1">
      <alignment horizontal="center" vertical="center"/>
      <protection locked="0"/>
    </xf>
    <xf numFmtId="171" fontId="3" fillId="0" borderId="19" xfId="0" applyNumberFormat="1" applyFont="1" applyBorder="1" applyAlignment="1" applyProtection="1">
      <alignment horizontal="center" vertical="center"/>
      <protection locked="0"/>
    </xf>
    <xf numFmtId="171" fontId="3" fillId="0" borderId="20" xfId="0" applyNumberFormat="1" applyFont="1" applyBorder="1" applyAlignment="1" applyProtection="1">
      <alignment horizontal="center" vertical="center"/>
      <protection locked="0"/>
    </xf>
    <xf numFmtId="171" fontId="3" fillId="0" borderId="3" xfId="0" applyNumberFormat="1" applyFont="1" applyBorder="1" applyAlignment="1" applyProtection="1">
      <alignment horizontal="center" vertical="center"/>
      <protection locked="0"/>
    </xf>
    <xf numFmtId="171" fontId="3" fillId="0" borderId="21" xfId="0" applyNumberFormat="1" applyFont="1" applyBorder="1" applyAlignment="1" applyProtection="1">
      <alignment horizontal="center" vertical="center"/>
      <protection locked="0"/>
    </xf>
    <xf numFmtId="171" fontId="3" fillId="0" borderId="22" xfId="0" applyNumberFormat="1" applyFont="1" applyBorder="1" applyAlignment="1" applyProtection="1">
      <alignment horizontal="center" vertical="center"/>
      <protection locked="0"/>
    </xf>
    <xf numFmtId="2" fontId="15" fillId="4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169" fontId="1" fillId="0" borderId="0" xfId="0" applyNumberFormat="1" applyFont="1" applyAlignment="1">
      <alignment horizontal="center"/>
    </xf>
    <xf numFmtId="0" fontId="4" fillId="0" borderId="14" xfId="0" quotePrefix="1" applyFont="1" applyBorder="1" applyAlignment="1" applyProtection="1">
      <alignment horizontal="right" vertical="center"/>
      <protection locked="0"/>
    </xf>
    <xf numFmtId="0" fontId="22" fillId="0" borderId="0" xfId="0" applyFont="1"/>
    <xf numFmtId="167" fontId="22" fillId="0" borderId="0" xfId="0" applyNumberFormat="1" applyFont="1"/>
    <xf numFmtId="1" fontId="22" fillId="0" borderId="0" xfId="0" applyNumberFormat="1" applyFont="1"/>
    <xf numFmtId="167" fontId="23" fillId="0" borderId="0" xfId="0" applyNumberFormat="1" applyFont="1" applyAlignment="1">
      <alignment horizontal="right" vertical="center"/>
    </xf>
    <xf numFmtId="167" fontId="23" fillId="6" borderId="0" xfId="0" applyNumberFormat="1" applyFont="1" applyFill="1" applyAlignment="1">
      <alignment horizontal="right" vertical="center"/>
    </xf>
    <xf numFmtId="0" fontId="24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left"/>
    </xf>
    <xf numFmtId="171" fontId="27" fillId="0" borderId="0" xfId="0" applyNumberFormat="1" applyFont="1" applyAlignment="1">
      <alignment horizontal="right"/>
    </xf>
    <xf numFmtId="0" fontId="28" fillId="0" borderId="0" xfId="0" applyFont="1"/>
    <xf numFmtId="172" fontId="27" fillId="0" borderId="0" xfId="0" applyNumberFormat="1" applyFont="1" applyAlignment="1">
      <alignment horizontal="right"/>
    </xf>
    <xf numFmtId="0" fontId="29" fillId="0" borderId="0" xfId="0" applyFont="1"/>
    <xf numFmtId="1" fontId="5" fillId="0" borderId="23" xfId="0" applyNumberFormat="1" applyFont="1" applyBorder="1" applyAlignment="1">
      <alignment vertical="center"/>
    </xf>
    <xf numFmtId="1" fontId="5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49" fontId="20" fillId="0" borderId="0" xfId="0" applyNumberFormat="1" applyFont="1" applyAlignment="1" applyProtection="1">
      <alignment horizontal="center"/>
      <protection locked="0"/>
    </xf>
    <xf numFmtId="2" fontId="19" fillId="0" borderId="0" xfId="0" applyNumberFormat="1" applyFont="1" applyAlignment="1">
      <alignment horizontal="right"/>
    </xf>
    <xf numFmtId="0" fontId="0" fillId="0" borderId="14" xfId="0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2" fontId="4" fillId="0" borderId="41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9" fontId="4" fillId="0" borderId="41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left" vertical="center"/>
    </xf>
    <xf numFmtId="169" fontId="4" fillId="0" borderId="41" xfId="0" applyNumberFormat="1" applyFont="1" applyBorder="1" applyAlignment="1">
      <alignment horizontal="right" vertical="center" wrapText="1"/>
    </xf>
    <xf numFmtId="0" fontId="4" fillId="7" borderId="41" xfId="0" applyFont="1" applyFill="1" applyBorder="1" applyAlignment="1">
      <alignment horizontal="left" vertical="center"/>
    </xf>
    <xf numFmtId="0" fontId="0" fillId="0" borderId="45" xfId="0" applyBorder="1" applyAlignment="1">
      <alignment vertical="center"/>
    </xf>
    <xf numFmtId="1" fontId="4" fillId="0" borderId="41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4" fillId="0" borderId="41" xfId="0" applyFont="1" applyBorder="1" applyAlignment="1">
      <alignment vertical="center"/>
    </xf>
    <xf numFmtId="0" fontId="4" fillId="0" borderId="49" xfId="0" applyFont="1" applyBorder="1" applyAlignment="1">
      <alignment horizontal="right" vertical="center"/>
    </xf>
    <xf numFmtId="2" fontId="4" fillId="0" borderId="45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9" fontId="4" fillId="0" borderId="45" xfId="0" applyNumberFormat="1" applyFont="1" applyBorder="1" applyAlignment="1">
      <alignment horizontal="right" vertical="center"/>
    </xf>
    <xf numFmtId="1" fontId="4" fillId="0" borderId="45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7" borderId="50" xfId="0" applyFont="1" applyFill="1" applyBorder="1" applyAlignment="1">
      <alignment vertical="center"/>
    </xf>
    <xf numFmtId="2" fontId="4" fillId="0" borderId="46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69" fontId="4" fillId="0" borderId="47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169" fontId="4" fillId="0" borderId="41" xfId="0" applyNumberFormat="1" applyFont="1" applyBorder="1" applyAlignment="1">
      <alignment vertical="center"/>
    </xf>
    <xf numFmtId="0" fontId="4" fillId="7" borderId="41" xfId="0" applyFont="1" applyFill="1" applyBorder="1" applyAlignment="1">
      <alignment vertical="center"/>
    </xf>
    <xf numFmtId="169" fontId="4" fillId="0" borderId="45" xfId="0" applyNumberFormat="1" applyFont="1" applyBorder="1" applyAlignment="1">
      <alignment vertical="center"/>
    </xf>
    <xf numFmtId="0" fontId="4" fillId="7" borderId="45" xfId="0" applyFont="1" applyFill="1" applyBorder="1" applyAlignment="1">
      <alignment vertical="center"/>
    </xf>
    <xf numFmtId="0" fontId="4" fillId="0" borderId="51" xfId="0" applyFont="1" applyBorder="1" applyAlignment="1">
      <alignment horizontal="right" vertical="center"/>
    </xf>
    <xf numFmtId="2" fontId="4" fillId="7" borderId="45" xfId="0" applyNumberFormat="1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1" fontId="4" fillId="7" borderId="45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169" fontId="4" fillId="7" borderId="45" xfId="0" applyNumberFormat="1" applyFont="1" applyFill="1" applyBorder="1" applyAlignment="1">
      <alignment horizontal="right" vertical="center"/>
    </xf>
    <xf numFmtId="0" fontId="2" fillId="7" borderId="45" xfId="0" applyFont="1" applyFill="1" applyBorder="1" applyAlignment="1">
      <alignment vertical="center"/>
    </xf>
    <xf numFmtId="0" fontId="4" fillId="0" borderId="40" xfId="0" quotePrefix="1" applyFont="1" applyBorder="1" applyAlignment="1">
      <alignment horizontal="right" vertical="center"/>
    </xf>
    <xf numFmtId="169" fontId="27" fillId="0" borderId="0" xfId="0" applyNumberFormat="1" applyFont="1" applyAlignment="1">
      <alignment horizontal="left"/>
    </xf>
    <xf numFmtId="1" fontId="4" fillId="0" borderId="40" xfId="0" applyNumberFormat="1" applyFont="1" applyBorder="1" applyAlignment="1">
      <alignment horizontal="right" vertical="center"/>
    </xf>
    <xf numFmtId="2" fontId="4" fillId="0" borderId="52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169" fontId="4" fillId="0" borderId="52" xfId="0" applyNumberFormat="1" applyFont="1" applyBorder="1" applyAlignment="1">
      <alignment horizontal="right" vertical="center"/>
    </xf>
    <xf numFmtId="0" fontId="4" fillId="7" borderId="52" xfId="0" applyFont="1" applyFill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1" fillId="0" borderId="31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71" fontId="3" fillId="0" borderId="17" xfId="0" quotePrefix="1" applyNumberFormat="1" applyFont="1" applyBorder="1" applyAlignment="1" applyProtection="1">
      <alignment horizontal="center" vertical="center"/>
      <protection locked="0"/>
    </xf>
    <xf numFmtId="0" fontId="3" fillId="7" borderId="46" xfId="0" quotePrefix="1" applyFont="1" applyFill="1" applyBorder="1" applyAlignment="1">
      <alignment horizontal="center" vertical="center"/>
    </xf>
    <xf numFmtId="0" fontId="3" fillId="7" borderId="47" xfId="0" quotePrefix="1" applyFont="1" applyFill="1" applyBorder="1" applyAlignment="1">
      <alignment horizontal="center" vertical="center"/>
    </xf>
    <xf numFmtId="0" fontId="3" fillId="7" borderId="48" xfId="0" quotePrefix="1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1" fontId="4" fillId="0" borderId="47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20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57" xfId="0" applyFont="1" applyBorder="1" applyAlignment="1">
      <alignment horizontal="left" vertical="center"/>
    </xf>
    <xf numFmtId="0" fontId="1" fillId="0" borderId="58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3" fillId="0" borderId="0" xfId="0" applyFont="1" applyAlignment="1" applyProtection="1">
      <alignment horizontal="left" vertical="top"/>
      <protection locked="0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20" fillId="0" borderId="0" xfId="0" applyNumberFormat="1" applyFont="1" applyAlignment="1" applyProtection="1">
      <alignment horizontal="left"/>
      <protection locked="0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5" fillId="2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169" fontId="16" fillId="3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22">
    <dxf>
      <font>
        <b/>
        <i val="0"/>
        <u/>
        <color theme="3"/>
      </font>
    </dxf>
    <dxf>
      <font>
        <b/>
        <i val="0"/>
        <strike/>
        <color rgb="FFFF0000"/>
      </font>
    </dxf>
    <dxf>
      <font>
        <b/>
        <i val="0"/>
        <u/>
        <color theme="3"/>
      </font>
    </dxf>
    <dxf>
      <font>
        <b/>
        <i val="0"/>
        <strike/>
        <color rgb="FFFF0000"/>
      </font>
    </dxf>
    <dxf>
      <font>
        <b/>
        <i val="0"/>
        <u/>
        <color theme="3"/>
      </font>
    </dxf>
    <dxf>
      <font>
        <b/>
        <i val="0"/>
        <strike/>
        <color rgb="FFFF0000"/>
      </font>
    </dxf>
    <dxf>
      <font>
        <b/>
        <i val="0"/>
        <u/>
        <color theme="3"/>
      </font>
    </dxf>
    <dxf>
      <font>
        <b/>
        <i val="0"/>
        <strike/>
        <color rgb="FFFF000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E8CC5"/>
      <color rgb="FF9570BE"/>
      <color rgb="FFC398C7"/>
      <color rgb="FFB570BB"/>
      <color rgb="FFB97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1714500</xdr:colOff>
      <xdr:row>2</xdr:row>
      <xdr:rowOff>38100</xdr:rowOff>
    </xdr:to>
    <xdr:sp macro="" textlink="">
      <xdr:nvSpPr>
        <xdr:cNvPr id="7336" name="Rectangle 1">
          <a:extLst>
            <a:ext uri="{FF2B5EF4-FFF2-40B4-BE49-F238E27FC236}">
              <a16:creationId xmlns:a16="http://schemas.microsoft.com/office/drawing/2014/main" id="{00000000-0008-0000-0000-0000A81C0000}"/>
            </a:ext>
          </a:extLst>
        </xdr:cNvPr>
        <xdr:cNvSpPr>
          <a:spLocks noChangeArrowheads="1"/>
        </xdr:cNvSpPr>
      </xdr:nvSpPr>
      <xdr:spPr bwMode="auto">
        <a:xfrm>
          <a:off x="3378200" y="63500"/>
          <a:ext cx="609600" cy="952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190500</xdr:colOff>
      <xdr:row>0</xdr:row>
      <xdr:rowOff>25400</xdr:rowOff>
    </xdr:from>
    <xdr:to>
      <xdr:col>2</xdr:col>
      <xdr:colOff>254000</xdr:colOff>
      <xdr:row>3</xdr:row>
      <xdr:rowOff>0</xdr:rowOff>
    </xdr:to>
    <xdr:pic>
      <xdr:nvPicPr>
        <xdr:cNvPr id="7354" name="Picture 192">
          <a:extLst>
            <a:ext uri="{FF2B5EF4-FFF2-40B4-BE49-F238E27FC236}">
              <a16:creationId xmlns:a16="http://schemas.microsoft.com/office/drawing/2014/main" id="{00000000-0008-0000-0000-0000B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25400"/>
          <a:ext cx="8382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1714500</xdr:colOff>
      <xdr:row>2</xdr:row>
      <xdr:rowOff>38100</xdr:rowOff>
    </xdr:to>
    <xdr:sp macro="" textlink="">
      <xdr:nvSpPr>
        <xdr:cNvPr id="6316" name="Rectangle 1">
          <a:extLst>
            <a:ext uri="{FF2B5EF4-FFF2-40B4-BE49-F238E27FC236}">
              <a16:creationId xmlns:a16="http://schemas.microsoft.com/office/drawing/2014/main" id="{00000000-0008-0000-0100-0000AC180000}"/>
            </a:ext>
          </a:extLst>
        </xdr:cNvPr>
        <xdr:cNvSpPr>
          <a:spLocks noChangeArrowheads="1"/>
        </xdr:cNvSpPr>
      </xdr:nvSpPr>
      <xdr:spPr bwMode="auto">
        <a:xfrm>
          <a:off x="3378200" y="63500"/>
          <a:ext cx="609600" cy="952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76200</xdr:colOff>
      <xdr:row>0</xdr:row>
      <xdr:rowOff>76200</xdr:rowOff>
    </xdr:from>
    <xdr:to>
      <xdr:col>2</xdr:col>
      <xdr:colOff>139700</xdr:colOff>
      <xdr:row>3</xdr:row>
      <xdr:rowOff>50800</xdr:rowOff>
    </xdr:to>
    <xdr:pic>
      <xdr:nvPicPr>
        <xdr:cNvPr id="6334" name="Picture 192">
          <a:extLst>
            <a:ext uri="{FF2B5EF4-FFF2-40B4-BE49-F238E27FC236}">
              <a16:creationId xmlns:a16="http://schemas.microsoft.com/office/drawing/2014/main" id="{00000000-0008-0000-0100-0000B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76200"/>
          <a:ext cx="8382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1714500</xdr:colOff>
      <xdr:row>2</xdr:row>
      <xdr:rowOff>38100</xdr:rowOff>
    </xdr:to>
    <xdr:sp macro="" textlink="">
      <xdr:nvSpPr>
        <xdr:cNvPr id="8360" name="Rectangle 1">
          <a:extLst>
            <a:ext uri="{FF2B5EF4-FFF2-40B4-BE49-F238E27FC236}">
              <a16:creationId xmlns:a16="http://schemas.microsoft.com/office/drawing/2014/main" id="{00000000-0008-0000-0200-0000A8200000}"/>
            </a:ext>
          </a:extLst>
        </xdr:cNvPr>
        <xdr:cNvSpPr>
          <a:spLocks noChangeArrowheads="1"/>
        </xdr:cNvSpPr>
      </xdr:nvSpPr>
      <xdr:spPr bwMode="auto">
        <a:xfrm>
          <a:off x="3378200" y="63500"/>
          <a:ext cx="609600" cy="952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127000</xdr:colOff>
      <xdr:row>0</xdr:row>
      <xdr:rowOff>152400</xdr:rowOff>
    </xdr:from>
    <xdr:to>
      <xdr:col>2</xdr:col>
      <xdr:colOff>190500</xdr:colOff>
      <xdr:row>3</xdr:row>
      <xdr:rowOff>127000</xdr:rowOff>
    </xdr:to>
    <xdr:pic>
      <xdr:nvPicPr>
        <xdr:cNvPr id="8378" name="Picture 192">
          <a:extLst>
            <a:ext uri="{FF2B5EF4-FFF2-40B4-BE49-F238E27FC236}">
              <a16:creationId xmlns:a16="http://schemas.microsoft.com/office/drawing/2014/main" id="{00000000-0008-0000-0200-0000B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382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1714500</xdr:colOff>
      <xdr:row>2</xdr:row>
      <xdr:rowOff>38100</xdr:rowOff>
    </xdr:to>
    <xdr:sp macro="" textlink="">
      <xdr:nvSpPr>
        <xdr:cNvPr id="9380" name="Rectangle 1">
          <a:extLst>
            <a:ext uri="{FF2B5EF4-FFF2-40B4-BE49-F238E27FC236}">
              <a16:creationId xmlns:a16="http://schemas.microsoft.com/office/drawing/2014/main" id="{00000000-0008-0000-0300-0000A4240000}"/>
            </a:ext>
          </a:extLst>
        </xdr:cNvPr>
        <xdr:cNvSpPr>
          <a:spLocks noChangeArrowheads="1"/>
        </xdr:cNvSpPr>
      </xdr:nvSpPr>
      <xdr:spPr bwMode="auto">
        <a:xfrm>
          <a:off x="3378200" y="63500"/>
          <a:ext cx="609600" cy="952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127000</xdr:colOff>
      <xdr:row>0</xdr:row>
      <xdr:rowOff>38100</xdr:rowOff>
    </xdr:from>
    <xdr:to>
      <xdr:col>2</xdr:col>
      <xdr:colOff>190500</xdr:colOff>
      <xdr:row>3</xdr:row>
      <xdr:rowOff>12700</xdr:rowOff>
    </xdr:to>
    <xdr:pic>
      <xdr:nvPicPr>
        <xdr:cNvPr id="9398" name="Picture 192">
          <a:extLst>
            <a:ext uri="{FF2B5EF4-FFF2-40B4-BE49-F238E27FC236}">
              <a16:creationId xmlns:a16="http://schemas.microsoft.com/office/drawing/2014/main" id="{00000000-0008-0000-0300-0000B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8100"/>
          <a:ext cx="8382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1714500</xdr:colOff>
      <xdr:row>2</xdr:row>
      <xdr:rowOff>38100</xdr:rowOff>
    </xdr:to>
    <xdr:sp macro="" textlink="">
      <xdr:nvSpPr>
        <xdr:cNvPr id="10414" name="Rectangle 1">
          <a:extLst>
            <a:ext uri="{FF2B5EF4-FFF2-40B4-BE49-F238E27FC236}">
              <a16:creationId xmlns:a16="http://schemas.microsoft.com/office/drawing/2014/main" id="{00000000-0008-0000-0400-0000AE280000}"/>
            </a:ext>
          </a:extLst>
        </xdr:cNvPr>
        <xdr:cNvSpPr>
          <a:spLocks noChangeArrowheads="1"/>
        </xdr:cNvSpPr>
      </xdr:nvSpPr>
      <xdr:spPr bwMode="auto">
        <a:xfrm>
          <a:off x="3378200" y="63500"/>
          <a:ext cx="609600" cy="952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101600</xdr:colOff>
      <xdr:row>0</xdr:row>
      <xdr:rowOff>38100</xdr:rowOff>
    </xdr:from>
    <xdr:to>
      <xdr:col>2</xdr:col>
      <xdr:colOff>165100</xdr:colOff>
      <xdr:row>3</xdr:row>
      <xdr:rowOff>12700</xdr:rowOff>
    </xdr:to>
    <xdr:pic>
      <xdr:nvPicPr>
        <xdr:cNvPr id="10432" name="Picture 192">
          <a:extLst>
            <a:ext uri="{FF2B5EF4-FFF2-40B4-BE49-F238E27FC236}">
              <a16:creationId xmlns:a16="http://schemas.microsoft.com/office/drawing/2014/main" id="{00000000-0008-0000-0400-0000C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38100"/>
          <a:ext cx="8382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1714500</xdr:colOff>
      <xdr:row>2</xdr:row>
      <xdr:rowOff>38100</xdr:rowOff>
    </xdr:to>
    <xdr:sp macro="" textlink="">
      <xdr:nvSpPr>
        <xdr:cNvPr id="11428" name="Rectangle 1">
          <a:extLst>
            <a:ext uri="{FF2B5EF4-FFF2-40B4-BE49-F238E27FC236}">
              <a16:creationId xmlns:a16="http://schemas.microsoft.com/office/drawing/2014/main" id="{00000000-0008-0000-0500-0000A42C0000}"/>
            </a:ext>
          </a:extLst>
        </xdr:cNvPr>
        <xdr:cNvSpPr>
          <a:spLocks noChangeArrowheads="1"/>
        </xdr:cNvSpPr>
      </xdr:nvSpPr>
      <xdr:spPr bwMode="auto">
        <a:xfrm>
          <a:off x="3378200" y="63500"/>
          <a:ext cx="609600" cy="952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127000</xdr:colOff>
      <xdr:row>0</xdr:row>
      <xdr:rowOff>63500</xdr:rowOff>
    </xdr:from>
    <xdr:to>
      <xdr:col>2</xdr:col>
      <xdr:colOff>190500</xdr:colOff>
      <xdr:row>3</xdr:row>
      <xdr:rowOff>38100</xdr:rowOff>
    </xdr:to>
    <xdr:pic>
      <xdr:nvPicPr>
        <xdr:cNvPr id="11446" name="Picture 192">
          <a:extLst>
            <a:ext uri="{FF2B5EF4-FFF2-40B4-BE49-F238E27FC236}">
              <a16:creationId xmlns:a16="http://schemas.microsoft.com/office/drawing/2014/main" id="{00000000-0008-0000-0500-0000B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3500"/>
          <a:ext cx="8382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1104900</xdr:colOff>
      <xdr:row>0</xdr:row>
      <xdr:rowOff>63500</xdr:rowOff>
    </xdr:from>
    <xdr:to>
      <xdr:col>7</xdr:col>
      <xdr:colOff>1714500</xdr:colOff>
      <xdr:row>2</xdr:row>
      <xdr:rowOff>38100</xdr:rowOff>
    </xdr:to>
    <xdr:sp macro="" textlink="">
      <xdr:nvSpPr>
        <xdr:cNvPr id="12452" name="Rectangle 1">
          <a:extLst>
            <a:ext uri="{FF2B5EF4-FFF2-40B4-BE49-F238E27FC236}">
              <a16:creationId xmlns:a16="http://schemas.microsoft.com/office/drawing/2014/main" id="{00000000-0008-0000-0600-0000A4300000}"/>
            </a:ext>
          </a:extLst>
        </xdr:cNvPr>
        <xdr:cNvSpPr>
          <a:spLocks noChangeArrowheads="1"/>
        </xdr:cNvSpPr>
      </xdr:nvSpPr>
      <xdr:spPr bwMode="auto">
        <a:xfrm>
          <a:off x="3378200" y="63500"/>
          <a:ext cx="609600" cy="952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1</xdr:col>
      <xdr:colOff>114300</xdr:colOff>
      <xdr:row>0</xdr:row>
      <xdr:rowOff>88900</xdr:rowOff>
    </xdr:from>
    <xdr:to>
      <xdr:col>2</xdr:col>
      <xdr:colOff>177800</xdr:colOff>
      <xdr:row>3</xdr:row>
      <xdr:rowOff>63500</xdr:rowOff>
    </xdr:to>
    <xdr:pic>
      <xdr:nvPicPr>
        <xdr:cNvPr id="12469" name="Picture 192">
          <a:extLst>
            <a:ext uri="{FF2B5EF4-FFF2-40B4-BE49-F238E27FC236}">
              <a16:creationId xmlns:a16="http://schemas.microsoft.com/office/drawing/2014/main" id="{00000000-0008-0000-0600-0000B5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88900"/>
          <a:ext cx="8382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pageSetUpPr autoPageBreaks="0" fitToPage="1"/>
  </sheetPr>
  <dimension ref="B1:AD40"/>
  <sheetViews>
    <sheetView showGridLines="0" showRowColHeaders="0" showZeros="0" tabSelected="1" showOutlineSymbols="0" zoomScaleNormal="100" zoomScaleSheetLayoutView="75" workbookViewId="0">
      <selection activeCell="B9" sqref="B9"/>
    </sheetView>
  </sheetViews>
  <sheetFormatPr baseColWidth="10" defaultColWidth="9.1640625" defaultRowHeight="13"/>
  <cols>
    <col min="1" max="1" width="6.83203125" style="4" customWidth="1"/>
    <col min="2" max="2" width="10.1640625" style="4" customWidth="1"/>
    <col min="3" max="3" width="6.33203125" style="1" customWidth="1"/>
    <col min="4" max="4" width="8.6640625" style="1" customWidth="1"/>
    <col min="5" max="5" width="6.33203125" style="39" customWidth="1"/>
    <col min="6" max="6" width="10.6640625" style="1" customWidth="1"/>
    <col min="7" max="7" width="3.83203125" style="1" customWidth="1"/>
    <col min="8" max="8" width="27.6640625" style="5" customWidth="1"/>
    <col min="9" max="9" width="20.33203125" style="5" customWidth="1"/>
    <col min="10" max="10" width="7.1640625" style="1" customWidth="1"/>
    <col min="11" max="11" width="7.1640625" style="38" customWidth="1"/>
    <col min="12" max="12" width="7.1640625" style="1" customWidth="1"/>
    <col min="13" max="13" width="8.83203125" style="1" customWidth="1"/>
    <col min="14" max="15" width="7.1640625" style="1" customWidth="1"/>
    <col min="16" max="18" width="7.6640625" style="1" customWidth="1"/>
    <col min="19" max="20" width="10.6640625" style="37" customWidth="1"/>
    <col min="21" max="21" width="5.6640625" style="37" customWidth="1"/>
    <col min="22" max="22" width="5.6640625" style="4" customWidth="1"/>
    <col min="23" max="23" width="14.1640625" style="4" customWidth="1"/>
    <col min="24" max="30" width="9.1640625" style="4" hidden="1" customWidth="1"/>
    <col min="31" max="16384" width="9.1640625" style="4"/>
  </cols>
  <sheetData>
    <row r="1" spans="2:30" ht="53.25" customHeight="1">
      <c r="H1" s="220" t="s">
        <v>30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V1" s="37"/>
    </row>
    <row r="2" spans="2:30" ht="24.75" customHeight="1">
      <c r="H2" s="221" t="s">
        <v>25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V2" s="37"/>
    </row>
    <row r="3" spans="2:30">
      <c r="D3" s="102" t="s">
        <v>53</v>
      </c>
      <c r="V3" s="37"/>
    </row>
    <row r="4" spans="2:30" ht="12" customHeight="1">
      <c r="V4" s="37"/>
    </row>
    <row r="5" spans="2:30" s="6" customFormat="1" ht="16">
      <c r="C5" s="77" t="s">
        <v>22</v>
      </c>
      <c r="D5" s="201" t="s">
        <v>59</v>
      </c>
      <c r="E5" s="201"/>
      <c r="F5" s="201"/>
      <c r="G5" s="201"/>
      <c r="H5" s="201"/>
      <c r="I5" s="77" t="s">
        <v>0</v>
      </c>
      <c r="J5" s="201" t="s">
        <v>67</v>
      </c>
      <c r="K5" s="201"/>
      <c r="L5" s="201"/>
      <c r="M5" s="201"/>
      <c r="N5" s="77" t="s">
        <v>1</v>
      </c>
      <c r="O5" s="222" t="s">
        <v>68</v>
      </c>
      <c r="P5" s="222"/>
      <c r="Q5" s="222"/>
      <c r="R5" s="222"/>
      <c r="S5" s="77" t="s">
        <v>2</v>
      </c>
      <c r="T5" s="127" t="s">
        <v>173</v>
      </c>
      <c r="U5" s="128" t="s">
        <v>21</v>
      </c>
      <c r="V5" s="78">
        <v>1</v>
      </c>
      <c r="AC5" s="122"/>
      <c r="AD5" s="122"/>
    </row>
    <row r="6" spans="2:30">
      <c r="V6" s="37"/>
      <c r="AB6" s="4" t="s">
        <v>36</v>
      </c>
      <c r="AC6" s="4" t="s">
        <v>39</v>
      </c>
      <c r="AD6" s="4" t="s">
        <v>36</v>
      </c>
    </row>
    <row r="7" spans="2:30" s="1" customFormat="1" ht="14">
      <c r="B7" s="215" t="s">
        <v>43</v>
      </c>
      <c r="C7" s="25" t="s">
        <v>3</v>
      </c>
      <c r="D7" s="17" t="s">
        <v>4</v>
      </c>
      <c r="E7" s="41" t="s">
        <v>26</v>
      </c>
      <c r="F7" s="17" t="s">
        <v>5</v>
      </c>
      <c r="G7" s="17" t="s">
        <v>23</v>
      </c>
      <c r="H7" s="17" t="s">
        <v>6</v>
      </c>
      <c r="I7" s="17" t="s">
        <v>7</v>
      </c>
      <c r="J7" s="17"/>
      <c r="K7" s="42" t="s">
        <v>8</v>
      </c>
      <c r="L7" s="12"/>
      <c r="M7" s="17"/>
      <c r="N7" s="12" t="s">
        <v>9</v>
      </c>
      <c r="O7" s="12"/>
      <c r="P7" s="43" t="s">
        <v>27</v>
      </c>
      <c r="Q7" s="12"/>
      <c r="R7" s="17" t="s">
        <v>10</v>
      </c>
      <c r="S7" s="20" t="s">
        <v>11</v>
      </c>
      <c r="T7" s="79" t="s">
        <v>11</v>
      </c>
      <c r="U7" s="20" t="s">
        <v>12</v>
      </c>
      <c r="V7" s="27" t="s">
        <v>17</v>
      </c>
      <c r="W7" s="27" t="s">
        <v>13</v>
      </c>
      <c r="X7" s="3"/>
      <c r="AB7" s="1" t="s">
        <v>37</v>
      </c>
      <c r="AC7" s="1" t="s">
        <v>37</v>
      </c>
      <c r="AD7" s="1" t="s">
        <v>37</v>
      </c>
    </row>
    <row r="8" spans="2:30" s="1" customFormat="1">
      <c r="B8" s="216"/>
      <c r="C8" s="26" t="s">
        <v>14</v>
      </c>
      <c r="D8" s="18" t="s">
        <v>15</v>
      </c>
      <c r="E8" s="19" t="s">
        <v>20</v>
      </c>
      <c r="F8" s="18" t="s">
        <v>19</v>
      </c>
      <c r="G8" s="18" t="s">
        <v>24</v>
      </c>
      <c r="H8" s="18"/>
      <c r="I8" s="18"/>
      <c r="J8" s="23">
        <v>1</v>
      </c>
      <c r="K8" s="24">
        <v>2</v>
      </c>
      <c r="L8" s="22">
        <v>3</v>
      </c>
      <c r="M8" s="23">
        <v>1</v>
      </c>
      <c r="N8" s="24">
        <v>2</v>
      </c>
      <c r="O8" s="22">
        <v>3</v>
      </c>
      <c r="P8" s="44" t="s">
        <v>28</v>
      </c>
      <c r="Q8" s="45"/>
      <c r="R8" s="18" t="s">
        <v>16</v>
      </c>
      <c r="S8" s="21"/>
      <c r="T8" s="21" t="s">
        <v>31</v>
      </c>
      <c r="U8" s="21"/>
      <c r="V8" s="28"/>
      <c r="W8" s="28"/>
      <c r="Y8" s="1" t="s">
        <v>35</v>
      </c>
      <c r="Z8" s="1" t="s">
        <v>29</v>
      </c>
      <c r="AA8" s="1" t="s">
        <v>31</v>
      </c>
      <c r="AB8" s="1" t="s">
        <v>38</v>
      </c>
      <c r="AC8" s="1" t="s">
        <v>40</v>
      </c>
      <c r="AD8" s="1" t="s">
        <v>41</v>
      </c>
    </row>
    <row r="9" spans="2:30" s="11" customFormat="1" ht="20" customHeight="1">
      <c r="B9" s="129">
        <v>2011002</v>
      </c>
      <c r="C9" s="130">
        <v>45</v>
      </c>
      <c r="D9" s="131">
        <v>41.03</v>
      </c>
      <c r="E9" s="132" t="s">
        <v>94</v>
      </c>
      <c r="F9" s="133">
        <v>40848</v>
      </c>
      <c r="G9" s="138">
        <v>1</v>
      </c>
      <c r="H9" s="134" t="s">
        <v>125</v>
      </c>
      <c r="I9" s="134" t="s">
        <v>69</v>
      </c>
      <c r="J9" s="176">
        <v>30</v>
      </c>
      <c r="K9" s="177">
        <v>32</v>
      </c>
      <c r="L9" s="178">
        <v>35</v>
      </c>
      <c r="M9" s="176">
        <v>39</v>
      </c>
      <c r="N9" s="88">
        <v>42</v>
      </c>
      <c r="O9" s="88">
        <v>45</v>
      </c>
      <c r="P9" s="52">
        <f t="shared" ref="P9:P24" si="0">IF(MAX(J9:L9)&lt;0,0,TRUNC(MAX(J9:L9)/1)*1)</f>
        <v>35</v>
      </c>
      <c r="Q9" s="52">
        <f t="shared" ref="Q9:Q24" si="1">IF(MAX(M9:O9)&lt;0,0,TRUNC(MAX(M9:O9)/1)*1)</f>
        <v>45</v>
      </c>
      <c r="R9" s="52">
        <f t="shared" ref="R9:R23" si="2">IF(P9=0,0,IF(Q9=0,0,SUM(P9:Q9)))</f>
        <v>80</v>
      </c>
      <c r="S9" s="53">
        <f>IF(R9="","",IF(D9="","",IF((Y9="k"),IF(D9&gt;153.757,R9,IF(D9&lt;28,10^(0.787004341*LOG10(28/153.757)^2)*R9,10^(0.787004341*LOG10(D9/153.757)^2)*R9)),IF(D9&gt;193.609,R9,IF(D9&lt;32,10^(0.722762521*LOG10(32/193.609)^2)*R9,10^(0.722762521*LOG10(D9/193.609)^2)*R9)))))</f>
        <v>145.26072215525562</v>
      </c>
      <c r="T9" s="53" t="str">
        <f>IF(AA9=1,S9*AD9,"")</f>
        <v/>
      </c>
      <c r="U9" s="54">
        <v>1</v>
      </c>
      <c r="V9" s="55"/>
      <c r="W9" s="56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1.8157590269406954</v>
      </c>
      <c r="X9" s="100" t="str">
        <f>T5</f>
        <v>09.11.2024</v>
      </c>
      <c r="Y9" s="89" t="str">
        <f>IF(ISNUMBER(FIND("M",E9)),"m",IF(ISNUMBER(FIND("K",E9)),"k"))</f>
        <v>k</v>
      </c>
      <c r="Z9" s="89">
        <f>IF(OR(F9="",X9=""),0,(YEAR(X9)-YEAR(F9)))</f>
        <v>13</v>
      </c>
      <c r="AA9" s="11">
        <f>IF(Z9&gt;34,1,0)</f>
        <v>0</v>
      </c>
      <c r="AB9" s="11" t="b">
        <f>IF(AA9=1,LOOKUP(Z9,'Meltzer-Faber'!A3:A63,'Meltzer-Faber'!B3:B63))</f>
        <v>0</v>
      </c>
      <c r="AC9" s="11" t="b">
        <f>IF(AA9=1,LOOKUP(Z9,'Meltzer-Faber'!A3:A63,'Meltzer-Faber'!C3:C63))</f>
        <v>0</v>
      </c>
      <c r="AD9" s="11" t="b">
        <f>IF(Y9="m",AB9,IF(Y9="k",AC9,""))</f>
        <v>0</v>
      </c>
    </row>
    <row r="10" spans="2:30" s="11" customFormat="1" ht="20" customHeight="1">
      <c r="B10" s="129">
        <v>2011008</v>
      </c>
      <c r="C10" s="130">
        <v>45</v>
      </c>
      <c r="D10" s="131">
        <v>42.11</v>
      </c>
      <c r="E10" s="132" t="s">
        <v>94</v>
      </c>
      <c r="F10" s="133">
        <v>40757</v>
      </c>
      <c r="G10" s="138">
        <v>2</v>
      </c>
      <c r="H10" s="134" t="s">
        <v>126</v>
      </c>
      <c r="I10" s="134" t="s">
        <v>67</v>
      </c>
      <c r="J10" s="176">
        <v>25</v>
      </c>
      <c r="K10" s="177">
        <v>27</v>
      </c>
      <c r="L10" s="178">
        <v>-29</v>
      </c>
      <c r="M10" s="176">
        <v>27</v>
      </c>
      <c r="N10" s="88">
        <v>30</v>
      </c>
      <c r="O10" s="88">
        <v>32</v>
      </c>
      <c r="P10" s="52">
        <f>IF(MAX(J10:L10)&lt;0,0,TRUNC(MAX(J10:L10)/1)*1)</f>
        <v>27</v>
      </c>
      <c r="Q10" s="52">
        <f>IF(MAX(M10:O10)&lt;0,0,TRUNC(MAX(M10:O10)/1)*1)</f>
        <v>32</v>
      </c>
      <c r="R10" s="52">
        <f t="shared" si="2"/>
        <v>59</v>
      </c>
      <c r="S10" s="53">
        <f t="shared" ref="S10:S24" si="3">IF(R10="","",IF(D10="","",IF((Y10="k"),IF(D10&gt;153.757,R10,IF(D10&lt;28,10^(0.787004341*LOG10(28/153.757)^2)*R10,10^(0.787004341*LOG10(D10/153.757)^2)*R10)),IF(D10&gt;193.609,R10,IF(D10&lt;32,10^(0.722762521*LOG10(32/193.609)^2)*R10,10^(0.722762521*LOG10(D10/193.609)^2)*R10)))))</f>
        <v>104.66959210896181</v>
      </c>
      <c r="T10" s="53" t="str">
        <f t="shared" ref="T10:T24" si="4">IF(AA10=1,S10*AD10,"")</f>
        <v/>
      </c>
      <c r="U10" s="57">
        <v>2</v>
      </c>
      <c r="V10" s="58"/>
      <c r="W10" s="56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1.7740608832027425</v>
      </c>
      <c r="X10" s="100" t="str">
        <f>T5</f>
        <v>09.11.2024</v>
      </c>
      <c r="Y10" s="89" t="str">
        <f t="shared" ref="Y10:Y24" si="6">IF(ISNUMBER(FIND("M",E10)),"m",IF(ISNUMBER(FIND("K",E10)),"k"))</f>
        <v>k</v>
      </c>
      <c r="Z10" s="89">
        <f t="shared" ref="Z10:Z24" si="7">IF(OR(F10="",X10=""),0,(YEAR(X10)-YEAR(F10)))</f>
        <v>13</v>
      </c>
      <c r="AA10" s="11">
        <f t="shared" ref="AA10:AA24" si="8">IF(Z10&gt;34,1,0)</f>
        <v>0</v>
      </c>
      <c r="AB10" s="11" t="b">
        <f>IF(AA10=1,LOOKUP(Z10,'Meltzer-Faber'!A4:A64,'Meltzer-Faber'!B4:B64))</f>
        <v>0</v>
      </c>
      <c r="AC10" s="11" t="b">
        <f>IF(AA10=1,LOOKUP(Z10,'Meltzer-Faber'!A4:A64,'Meltzer-Faber'!C4:C64))</f>
        <v>0</v>
      </c>
      <c r="AD10" s="11" t="b">
        <f t="shared" ref="AD10:AD24" si="9">IF(Y10="m",AB10,IF(Y10="k",AC10,""))</f>
        <v>0</v>
      </c>
    </row>
    <row r="11" spans="2:30" s="11" customFormat="1" ht="20" customHeight="1">
      <c r="B11" s="129">
        <v>2009027</v>
      </c>
      <c r="C11" s="130">
        <v>49</v>
      </c>
      <c r="D11" s="131">
        <v>45.8</v>
      </c>
      <c r="E11" s="132" t="s">
        <v>94</v>
      </c>
      <c r="F11" s="133">
        <v>39944</v>
      </c>
      <c r="G11" s="138">
        <v>3</v>
      </c>
      <c r="H11" s="134" t="s">
        <v>127</v>
      </c>
      <c r="I11" s="134" t="s">
        <v>70</v>
      </c>
      <c r="J11" s="176">
        <v>-40</v>
      </c>
      <c r="K11" s="177">
        <v>40</v>
      </c>
      <c r="L11" s="178">
        <v>-43</v>
      </c>
      <c r="M11" s="176">
        <v>52</v>
      </c>
      <c r="N11" s="88">
        <v>-55</v>
      </c>
      <c r="O11" s="88">
        <v>-57</v>
      </c>
      <c r="P11" s="52">
        <f t="shared" si="0"/>
        <v>40</v>
      </c>
      <c r="Q11" s="52">
        <f t="shared" si="1"/>
        <v>52</v>
      </c>
      <c r="R11" s="52">
        <f t="shared" si="2"/>
        <v>92</v>
      </c>
      <c r="S11" s="53">
        <f t="shared" si="3"/>
        <v>151.88249474996317</v>
      </c>
      <c r="T11" s="53" t="str">
        <f t="shared" si="4"/>
        <v/>
      </c>
      <c r="U11" s="57">
        <v>1</v>
      </c>
      <c r="V11" s="58"/>
      <c r="W11" s="56">
        <f t="shared" si="5"/>
        <v>1.6508966820648172</v>
      </c>
      <c r="X11" s="100" t="str">
        <f>T5</f>
        <v>09.11.2024</v>
      </c>
      <c r="Y11" s="89" t="str">
        <f t="shared" si="6"/>
        <v>k</v>
      </c>
      <c r="Z11" s="89">
        <f t="shared" si="7"/>
        <v>15</v>
      </c>
      <c r="AA11" s="11">
        <f t="shared" si="8"/>
        <v>0</v>
      </c>
      <c r="AB11" s="11" t="b">
        <f>IF(AA11=1,LOOKUP(Z11,'Meltzer-Faber'!A5:A65,'Meltzer-Faber'!B5:B65))</f>
        <v>0</v>
      </c>
      <c r="AC11" s="11" t="b">
        <f>IF(AA11=1,LOOKUP(Z11,'Meltzer-Faber'!A5:A65,'Meltzer-Faber'!C5:C65))</f>
        <v>0</v>
      </c>
      <c r="AD11" s="11" t="b">
        <f t="shared" si="9"/>
        <v>0</v>
      </c>
    </row>
    <row r="12" spans="2:30" s="11" customFormat="1" ht="20" customHeight="1">
      <c r="B12" s="129">
        <v>2011007</v>
      </c>
      <c r="C12" s="130">
        <v>49</v>
      </c>
      <c r="D12" s="131">
        <v>47.55</v>
      </c>
      <c r="E12" s="132" t="s">
        <v>94</v>
      </c>
      <c r="F12" s="133">
        <v>40626</v>
      </c>
      <c r="G12" s="138">
        <v>4</v>
      </c>
      <c r="H12" s="134" t="s">
        <v>128</v>
      </c>
      <c r="I12" s="134" t="s">
        <v>67</v>
      </c>
      <c r="J12" s="176">
        <v>22</v>
      </c>
      <c r="K12" s="177">
        <v>24</v>
      </c>
      <c r="L12" s="178">
        <v>-26</v>
      </c>
      <c r="M12" s="176">
        <v>22</v>
      </c>
      <c r="N12" s="93">
        <v>24</v>
      </c>
      <c r="O12" s="88">
        <v>26</v>
      </c>
      <c r="P12" s="52">
        <f t="shared" si="0"/>
        <v>24</v>
      </c>
      <c r="Q12" s="52">
        <f t="shared" si="1"/>
        <v>26</v>
      </c>
      <c r="R12" s="52">
        <f t="shared" si="2"/>
        <v>50</v>
      </c>
      <c r="S12" s="53">
        <f t="shared" si="3"/>
        <v>80.060177015130137</v>
      </c>
      <c r="T12" s="53" t="str">
        <f t="shared" si="4"/>
        <v/>
      </c>
      <c r="U12" s="57">
        <v>2</v>
      </c>
      <c r="V12" s="58" t="s">
        <v>18</v>
      </c>
      <c r="W12" s="56">
        <f t="shared" si="5"/>
        <v>1.6012035403026026</v>
      </c>
      <c r="X12" s="100" t="str">
        <f>T5</f>
        <v>09.11.2024</v>
      </c>
      <c r="Y12" s="89" t="str">
        <f t="shared" si="6"/>
        <v>k</v>
      </c>
      <c r="Z12" s="89">
        <f t="shared" si="7"/>
        <v>13</v>
      </c>
      <c r="AA12" s="11">
        <f t="shared" si="8"/>
        <v>0</v>
      </c>
      <c r="AB12" s="11" t="b">
        <f>IF(AA12=1,LOOKUP(Z12,'Meltzer-Faber'!A6:A66,'Meltzer-Faber'!B6:B66))</f>
        <v>0</v>
      </c>
      <c r="AC12" s="11" t="b">
        <f>IF(AA12=1,LOOKUP(Z12,'Meltzer-Faber'!A6:A66,'Meltzer-Faber'!C6:C66))</f>
        <v>0</v>
      </c>
      <c r="AD12" s="11" t="b">
        <f t="shared" si="9"/>
        <v>0</v>
      </c>
    </row>
    <row r="13" spans="2:30" s="11" customFormat="1" ht="20" customHeight="1">
      <c r="B13" s="129">
        <v>2008034</v>
      </c>
      <c r="C13" s="130">
        <v>59</v>
      </c>
      <c r="D13" s="131">
        <v>55.53</v>
      </c>
      <c r="E13" s="132" t="s">
        <v>94</v>
      </c>
      <c r="F13" s="133">
        <v>39806</v>
      </c>
      <c r="G13" s="138">
        <v>5</v>
      </c>
      <c r="H13" s="134" t="s">
        <v>169</v>
      </c>
      <c r="I13" s="134" t="s">
        <v>67</v>
      </c>
      <c r="J13" s="176">
        <v>29</v>
      </c>
      <c r="K13" s="177">
        <v>32</v>
      </c>
      <c r="L13" s="178">
        <v>34</v>
      </c>
      <c r="M13" s="176">
        <v>36</v>
      </c>
      <c r="N13" s="88">
        <v>39</v>
      </c>
      <c r="O13" s="88">
        <v>-42</v>
      </c>
      <c r="P13" s="52">
        <f t="shared" si="0"/>
        <v>34</v>
      </c>
      <c r="Q13" s="52">
        <f t="shared" si="1"/>
        <v>39</v>
      </c>
      <c r="R13" s="52">
        <f t="shared" si="2"/>
        <v>73</v>
      </c>
      <c r="S13" s="53">
        <f t="shared" si="3"/>
        <v>104.06123824645231</v>
      </c>
      <c r="T13" s="53" t="str">
        <f t="shared" si="4"/>
        <v/>
      </c>
      <c r="U13" s="57">
        <v>4</v>
      </c>
      <c r="V13" s="58" t="s">
        <v>18</v>
      </c>
      <c r="W13" s="56">
        <f t="shared" si="5"/>
        <v>1.4254964143349631</v>
      </c>
      <c r="X13" s="100" t="str">
        <f>T5</f>
        <v>09.11.2024</v>
      </c>
      <c r="Y13" s="89" t="str">
        <f t="shared" si="6"/>
        <v>k</v>
      </c>
      <c r="Z13" s="89">
        <f t="shared" si="7"/>
        <v>16</v>
      </c>
      <c r="AA13" s="11">
        <f t="shared" si="8"/>
        <v>0</v>
      </c>
      <c r="AB13" s="11" t="b">
        <f>IF(AA13=1,LOOKUP(Z13,'Meltzer-Faber'!A7:A67,'Meltzer-Faber'!B7:B67))</f>
        <v>0</v>
      </c>
      <c r="AC13" s="11" t="b">
        <f>IF(AA13=1,LOOKUP(Z13,'Meltzer-Faber'!A7:A67,'Meltzer-Faber'!C7:C67))</f>
        <v>0</v>
      </c>
      <c r="AD13" s="11" t="b">
        <f t="shared" si="9"/>
        <v>0</v>
      </c>
    </row>
    <row r="14" spans="2:30" s="11" customFormat="1" ht="20" customHeight="1">
      <c r="B14" s="129">
        <v>2009007</v>
      </c>
      <c r="C14" s="130">
        <v>55</v>
      </c>
      <c r="D14" s="131">
        <v>51.38</v>
      </c>
      <c r="E14" s="132" t="s">
        <v>94</v>
      </c>
      <c r="F14" s="133">
        <v>40008</v>
      </c>
      <c r="G14" s="138">
        <v>6</v>
      </c>
      <c r="H14" s="134" t="s">
        <v>129</v>
      </c>
      <c r="I14" s="134" t="s">
        <v>69</v>
      </c>
      <c r="J14" s="176">
        <v>41</v>
      </c>
      <c r="K14" s="177">
        <v>44</v>
      </c>
      <c r="L14" s="178">
        <v>47</v>
      </c>
      <c r="M14" s="176">
        <v>51</v>
      </c>
      <c r="N14" s="88">
        <v>54</v>
      </c>
      <c r="O14" s="88">
        <v>57</v>
      </c>
      <c r="P14" s="52">
        <f t="shared" si="0"/>
        <v>47</v>
      </c>
      <c r="Q14" s="52">
        <f t="shared" si="1"/>
        <v>57</v>
      </c>
      <c r="R14" s="52">
        <f t="shared" si="2"/>
        <v>104</v>
      </c>
      <c r="S14" s="53">
        <f t="shared" si="3"/>
        <v>156.81232800048335</v>
      </c>
      <c r="T14" s="53" t="str">
        <f t="shared" si="4"/>
        <v/>
      </c>
      <c r="U14" s="57">
        <v>1</v>
      </c>
      <c r="V14" s="58" t="s">
        <v>18</v>
      </c>
      <c r="W14" s="56">
        <f t="shared" si="5"/>
        <v>1.5078108461584938</v>
      </c>
      <c r="X14" s="100" t="str">
        <f>T5</f>
        <v>09.11.2024</v>
      </c>
      <c r="Y14" s="89" t="str">
        <f t="shared" si="6"/>
        <v>k</v>
      </c>
      <c r="Z14" s="89">
        <f t="shared" si="7"/>
        <v>15</v>
      </c>
      <c r="AA14" s="11">
        <f t="shared" si="8"/>
        <v>0</v>
      </c>
      <c r="AB14" s="11" t="b">
        <f>IF(AA14=1,LOOKUP(Z14,'Meltzer-Faber'!A8:A68,'Meltzer-Faber'!B8:B68))</f>
        <v>0</v>
      </c>
      <c r="AC14" s="11" t="b">
        <f>IF(AA14=1,LOOKUP(Z14,'Meltzer-Faber'!A8:A68,'Meltzer-Faber'!C8:C68))</f>
        <v>0</v>
      </c>
      <c r="AD14" s="11" t="b">
        <f t="shared" si="9"/>
        <v>0</v>
      </c>
    </row>
    <row r="15" spans="2:30" s="11" customFormat="1" ht="20" customHeight="1">
      <c r="B15" s="129">
        <v>2009001</v>
      </c>
      <c r="C15" s="130">
        <v>55</v>
      </c>
      <c r="D15" s="131">
        <v>51.84</v>
      </c>
      <c r="E15" s="132" t="s">
        <v>94</v>
      </c>
      <c r="F15" s="133">
        <v>40056</v>
      </c>
      <c r="G15" s="138">
        <v>7</v>
      </c>
      <c r="H15" s="134" t="s">
        <v>130</v>
      </c>
      <c r="I15" s="134" t="s">
        <v>71</v>
      </c>
      <c r="J15" s="176">
        <v>35</v>
      </c>
      <c r="K15" s="177">
        <v>37</v>
      </c>
      <c r="L15" s="178">
        <v>-38</v>
      </c>
      <c r="M15" s="176">
        <v>45</v>
      </c>
      <c r="N15" s="88">
        <v>48</v>
      </c>
      <c r="O15" s="88">
        <v>-50</v>
      </c>
      <c r="P15" s="52">
        <f t="shared" si="0"/>
        <v>37</v>
      </c>
      <c r="Q15" s="52">
        <f t="shared" si="1"/>
        <v>48</v>
      </c>
      <c r="R15" s="52">
        <f t="shared" si="2"/>
        <v>85</v>
      </c>
      <c r="S15" s="53">
        <f t="shared" si="3"/>
        <v>127.31428946008582</v>
      </c>
      <c r="T15" s="53" t="str">
        <f t="shared" si="4"/>
        <v/>
      </c>
      <c r="U15" s="57">
        <v>3</v>
      </c>
      <c r="V15" s="58"/>
      <c r="W15" s="56">
        <f t="shared" si="5"/>
        <v>1.4978151701186566</v>
      </c>
      <c r="X15" s="100" t="str">
        <f>T5</f>
        <v>09.11.2024</v>
      </c>
      <c r="Y15" s="89" t="str">
        <f t="shared" si="6"/>
        <v>k</v>
      </c>
      <c r="Z15" s="89">
        <f t="shared" si="7"/>
        <v>15</v>
      </c>
      <c r="AA15" s="11">
        <f t="shared" si="8"/>
        <v>0</v>
      </c>
      <c r="AB15" s="11" t="b">
        <f>IF(AA15=1,LOOKUP(Z15,'Meltzer-Faber'!A9:A69,'Meltzer-Faber'!B9:B69))</f>
        <v>0</v>
      </c>
      <c r="AC15" s="11" t="b">
        <f>IF(AA15=1,LOOKUP(Z15,'Meltzer-Faber'!A9:A69,'Meltzer-Faber'!C9:C69))</f>
        <v>0</v>
      </c>
      <c r="AD15" s="11" t="b">
        <f t="shared" si="9"/>
        <v>0</v>
      </c>
    </row>
    <row r="16" spans="2:30" s="11" customFormat="1" ht="20" customHeight="1">
      <c r="B16" s="129">
        <v>2011004</v>
      </c>
      <c r="C16" s="130">
        <v>55</v>
      </c>
      <c r="D16" s="131">
        <v>55</v>
      </c>
      <c r="E16" s="132" t="s">
        <v>94</v>
      </c>
      <c r="F16" s="133">
        <v>40851</v>
      </c>
      <c r="G16" s="138">
        <v>8</v>
      </c>
      <c r="H16" s="134" t="s">
        <v>131</v>
      </c>
      <c r="I16" s="134" t="s">
        <v>132</v>
      </c>
      <c r="J16" s="176">
        <v>37</v>
      </c>
      <c r="K16" s="177">
        <v>40</v>
      </c>
      <c r="L16" s="178">
        <v>-45</v>
      </c>
      <c r="M16" s="176">
        <v>49</v>
      </c>
      <c r="N16" s="88">
        <v>53</v>
      </c>
      <c r="O16" s="88">
        <v>55</v>
      </c>
      <c r="P16" s="52">
        <f t="shared" si="0"/>
        <v>40</v>
      </c>
      <c r="Q16" s="52">
        <f t="shared" si="1"/>
        <v>55</v>
      </c>
      <c r="R16" s="52">
        <f t="shared" si="2"/>
        <v>95</v>
      </c>
      <c r="S16" s="53">
        <f t="shared" si="3"/>
        <v>136.33363978004093</v>
      </c>
      <c r="T16" s="53" t="str">
        <f t="shared" si="4"/>
        <v/>
      </c>
      <c r="U16" s="57">
        <v>2</v>
      </c>
      <c r="V16" s="58"/>
      <c r="W16" s="56">
        <f t="shared" si="5"/>
        <v>1.4350909450530625</v>
      </c>
      <c r="X16" s="100" t="str">
        <f>T5</f>
        <v>09.11.2024</v>
      </c>
      <c r="Y16" s="89" t="str">
        <f t="shared" si="6"/>
        <v>k</v>
      </c>
      <c r="Z16" s="89">
        <f t="shared" si="7"/>
        <v>13</v>
      </c>
      <c r="AA16" s="11">
        <f t="shared" si="8"/>
        <v>0</v>
      </c>
      <c r="AB16" s="11" t="b">
        <f>IF(AA16=1,LOOKUP(Z16,'Meltzer-Faber'!A10:A70,'Meltzer-Faber'!B10:B70))</f>
        <v>0</v>
      </c>
      <c r="AC16" s="11" t="b">
        <f>IF(AA16=1,LOOKUP(Z16,'Meltzer-Faber'!A10:A70,'Meltzer-Faber'!C10:C70))</f>
        <v>0</v>
      </c>
      <c r="AD16" s="11" t="b">
        <f t="shared" si="9"/>
        <v>0</v>
      </c>
    </row>
    <row r="17" spans="2:30" s="11" customFormat="1" ht="20" customHeight="1">
      <c r="B17" s="129">
        <v>2009003</v>
      </c>
      <c r="C17" s="130">
        <v>59</v>
      </c>
      <c r="D17" s="131">
        <v>57.74</v>
      </c>
      <c r="E17" s="132" t="s">
        <v>94</v>
      </c>
      <c r="F17" s="133">
        <v>39927</v>
      </c>
      <c r="G17" s="138">
        <v>9</v>
      </c>
      <c r="H17" s="134" t="s">
        <v>133</v>
      </c>
      <c r="I17" s="134" t="s">
        <v>67</v>
      </c>
      <c r="J17" s="176">
        <v>54</v>
      </c>
      <c r="K17" s="177">
        <v>57</v>
      </c>
      <c r="L17" s="178">
        <v>59</v>
      </c>
      <c r="M17" s="176">
        <v>71</v>
      </c>
      <c r="N17" s="88">
        <v>74</v>
      </c>
      <c r="O17" s="88">
        <v>-76</v>
      </c>
      <c r="P17" s="52">
        <f t="shared" si="0"/>
        <v>59</v>
      </c>
      <c r="Q17" s="52">
        <f t="shared" si="1"/>
        <v>74</v>
      </c>
      <c r="R17" s="52">
        <f t="shared" si="2"/>
        <v>133</v>
      </c>
      <c r="S17" s="53">
        <f t="shared" si="3"/>
        <v>184.60521473105109</v>
      </c>
      <c r="T17" s="53" t="str">
        <f t="shared" si="4"/>
        <v/>
      </c>
      <c r="U17" s="57">
        <v>2</v>
      </c>
      <c r="V17" s="58"/>
      <c r="W17" s="56">
        <f t="shared" si="5"/>
        <v>1.3880091333161737</v>
      </c>
      <c r="X17" s="100" t="str">
        <f>T5</f>
        <v>09.11.2024</v>
      </c>
      <c r="Y17" s="89" t="str">
        <f t="shared" si="6"/>
        <v>k</v>
      </c>
      <c r="Z17" s="89">
        <f t="shared" si="7"/>
        <v>15</v>
      </c>
      <c r="AA17" s="11">
        <f t="shared" si="8"/>
        <v>0</v>
      </c>
      <c r="AB17" s="11" t="b">
        <f>IF(AA17=1,LOOKUP(Z17,'Meltzer-Faber'!A11:A71,'Meltzer-Faber'!B11:B71))</f>
        <v>0</v>
      </c>
      <c r="AC17" s="11" t="b">
        <f>IF(AA17=1,LOOKUP(Z17,'Meltzer-Faber'!A11:A71,'Meltzer-Faber'!C11:C71))</f>
        <v>0</v>
      </c>
      <c r="AD17" s="11" t="b">
        <f t="shared" si="9"/>
        <v>0</v>
      </c>
    </row>
    <row r="18" spans="2:30" s="11" customFormat="1" ht="20" customHeight="1">
      <c r="B18" s="129">
        <v>2010017</v>
      </c>
      <c r="C18" s="130">
        <v>59</v>
      </c>
      <c r="D18" s="131">
        <v>58.22</v>
      </c>
      <c r="E18" s="132" t="s">
        <v>94</v>
      </c>
      <c r="F18" s="133">
        <v>40180</v>
      </c>
      <c r="G18" s="138">
        <v>10</v>
      </c>
      <c r="H18" s="134" t="s">
        <v>134</v>
      </c>
      <c r="I18" s="134" t="s">
        <v>70</v>
      </c>
      <c r="J18" s="176">
        <v>50</v>
      </c>
      <c r="K18" s="177">
        <v>53</v>
      </c>
      <c r="L18" s="178">
        <v>-55</v>
      </c>
      <c r="M18" s="176">
        <v>69</v>
      </c>
      <c r="N18" s="88">
        <v>72</v>
      </c>
      <c r="O18" s="88">
        <v>75</v>
      </c>
      <c r="P18" s="52">
        <f t="shared" si="0"/>
        <v>53</v>
      </c>
      <c r="Q18" s="52">
        <f t="shared" si="1"/>
        <v>75</v>
      </c>
      <c r="R18" s="52">
        <f t="shared" si="2"/>
        <v>128</v>
      </c>
      <c r="S18" s="53">
        <f t="shared" si="3"/>
        <v>176.68727385253396</v>
      </c>
      <c r="T18" s="53" t="str">
        <f t="shared" si="4"/>
        <v/>
      </c>
      <c r="U18" s="57">
        <v>3</v>
      </c>
      <c r="V18" s="58" t="s">
        <v>18</v>
      </c>
      <c r="W18" s="56">
        <f t="shared" si="5"/>
        <v>1.3803693269729216</v>
      </c>
      <c r="X18" s="100" t="str">
        <f>T5</f>
        <v>09.11.2024</v>
      </c>
      <c r="Y18" s="89" t="str">
        <f t="shared" si="6"/>
        <v>k</v>
      </c>
      <c r="Z18" s="89">
        <f t="shared" si="7"/>
        <v>14</v>
      </c>
      <c r="AA18" s="11">
        <f t="shared" si="8"/>
        <v>0</v>
      </c>
      <c r="AB18" s="11" t="b">
        <f>IF(AA18=1,LOOKUP(Z18,'Meltzer-Faber'!A12:A72,'Meltzer-Faber'!B12:B72))</f>
        <v>0</v>
      </c>
      <c r="AC18" s="11" t="b">
        <f>IF(AA18=1,LOOKUP(Z18,'Meltzer-Faber'!A12:A72,'Meltzer-Faber'!C12:C72))</f>
        <v>0</v>
      </c>
      <c r="AD18" s="11" t="b">
        <f t="shared" si="9"/>
        <v>0</v>
      </c>
    </row>
    <row r="19" spans="2:30" s="11" customFormat="1" ht="20" customHeight="1">
      <c r="B19" s="137">
        <v>2010004</v>
      </c>
      <c r="C19" s="130">
        <v>59</v>
      </c>
      <c r="D19" s="131">
        <v>58.64</v>
      </c>
      <c r="E19" s="132" t="s">
        <v>94</v>
      </c>
      <c r="F19" s="133">
        <v>40263</v>
      </c>
      <c r="G19" s="138">
        <v>11</v>
      </c>
      <c r="H19" s="139" t="s">
        <v>98</v>
      </c>
      <c r="I19" s="134" t="s">
        <v>69</v>
      </c>
      <c r="J19" s="179">
        <v>-64</v>
      </c>
      <c r="K19" s="180">
        <v>64</v>
      </c>
      <c r="L19" s="181">
        <v>-68</v>
      </c>
      <c r="M19" s="179">
        <v>78</v>
      </c>
      <c r="N19" s="88">
        <v>82</v>
      </c>
      <c r="O19" s="88">
        <v>85</v>
      </c>
      <c r="P19" s="52">
        <f t="shared" si="0"/>
        <v>64</v>
      </c>
      <c r="Q19" s="52">
        <f t="shared" si="1"/>
        <v>85</v>
      </c>
      <c r="R19" s="52">
        <f t="shared" si="2"/>
        <v>149</v>
      </c>
      <c r="S19" s="53">
        <f t="shared" si="3"/>
        <v>204.6995237493154</v>
      </c>
      <c r="T19" s="53" t="str">
        <f t="shared" si="4"/>
        <v/>
      </c>
      <c r="U19" s="57">
        <v>1</v>
      </c>
      <c r="V19" s="58"/>
      <c r="W19" s="56">
        <f t="shared" si="5"/>
        <v>1.3738223070423852</v>
      </c>
      <c r="X19" s="100" t="str">
        <f>T5</f>
        <v>09.11.2024</v>
      </c>
      <c r="Y19" s="89" t="str">
        <f t="shared" si="6"/>
        <v>k</v>
      </c>
      <c r="Z19" s="89">
        <f t="shared" si="7"/>
        <v>14</v>
      </c>
      <c r="AA19" s="11">
        <f t="shared" si="8"/>
        <v>0</v>
      </c>
      <c r="AB19" s="11" t="b">
        <f>IF(AA19=1,LOOKUP(Z19,'Meltzer-Faber'!A13:A73,'Meltzer-Faber'!B13:B73))</f>
        <v>0</v>
      </c>
      <c r="AC19" s="11" t="b">
        <f>IF(AA19=1,LOOKUP(Z19,'Meltzer-Faber'!A13:A73,'Meltzer-Faber'!C13:C73))</f>
        <v>0</v>
      </c>
      <c r="AD19" s="11" t="b">
        <f t="shared" si="9"/>
        <v>0</v>
      </c>
    </row>
    <row r="20" spans="2:30" s="11" customFormat="1" ht="20" customHeight="1">
      <c r="B20" s="117"/>
      <c r="C20" s="101"/>
      <c r="D20" s="81"/>
      <c r="E20" s="82"/>
      <c r="F20" s="83"/>
      <c r="G20" s="84"/>
      <c r="H20" s="85"/>
      <c r="I20" s="86"/>
      <c r="J20" s="90"/>
      <c r="K20" s="91"/>
      <c r="L20" s="92"/>
      <c r="M20" s="87"/>
      <c r="N20" s="88"/>
      <c r="O20" s="88"/>
      <c r="P20" s="52">
        <f t="shared" si="0"/>
        <v>0</v>
      </c>
      <c r="Q20" s="52">
        <f t="shared" si="1"/>
        <v>0</v>
      </c>
      <c r="R20" s="52">
        <f t="shared" si="2"/>
        <v>0</v>
      </c>
      <c r="S20" s="53" t="str">
        <f t="shared" si="3"/>
        <v/>
      </c>
      <c r="T20" s="53" t="str">
        <f t="shared" si="4"/>
        <v/>
      </c>
      <c r="U20" s="57"/>
      <c r="V20" s="58"/>
      <c r="W20" s="56" t="str">
        <f t="shared" si="5"/>
        <v/>
      </c>
      <c r="X20" s="100" t="str">
        <f>T5</f>
        <v>09.11.2024</v>
      </c>
      <c r="Y20" s="89" t="b">
        <f t="shared" si="6"/>
        <v>0</v>
      </c>
      <c r="Z20" s="89">
        <f t="shared" si="7"/>
        <v>0</v>
      </c>
      <c r="AA20" s="11">
        <f t="shared" si="8"/>
        <v>0</v>
      </c>
      <c r="AB20" s="11" t="b">
        <f>IF(AA20=1,LOOKUP(Z20,'Meltzer-Faber'!A14:A74,'Meltzer-Faber'!B14:B74))</f>
        <v>0</v>
      </c>
      <c r="AC20" s="11" t="b">
        <f>IF(AA20=1,LOOKUP(Z20,'Meltzer-Faber'!A14:A74,'Meltzer-Faber'!C14:C74))</f>
        <v>0</v>
      </c>
      <c r="AD20" s="11" t="str">
        <f t="shared" si="9"/>
        <v/>
      </c>
    </row>
    <row r="21" spans="2:30" s="11" customFormat="1" ht="20" customHeight="1">
      <c r="B21" s="117"/>
      <c r="C21" s="101"/>
      <c r="D21" s="81"/>
      <c r="E21" s="82"/>
      <c r="F21" s="83"/>
      <c r="G21" s="84"/>
      <c r="H21" s="85"/>
      <c r="I21" s="86"/>
      <c r="J21" s="90"/>
      <c r="K21" s="91"/>
      <c r="L21" s="92"/>
      <c r="M21" s="87"/>
      <c r="N21" s="88"/>
      <c r="O21" s="88"/>
      <c r="P21" s="52">
        <f t="shared" si="0"/>
        <v>0</v>
      </c>
      <c r="Q21" s="52">
        <f t="shared" si="1"/>
        <v>0</v>
      </c>
      <c r="R21" s="52">
        <f t="shared" si="2"/>
        <v>0</v>
      </c>
      <c r="S21" s="53" t="str">
        <f t="shared" si="3"/>
        <v/>
      </c>
      <c r="T21" s="53" t="str">
        <f t="shared" si="4"/>
        <v/>
      </c>
      <c r="U21" s="57"/>
      <c r="V21" s="58"/>
      <c r="W21" s="56" t="str">
        <f t="shared" si="5"/>
        <v/>
      </c>
      <c r="X21" s="100" t="str">
        <f>T5</f>
        <v>09.11.2024</v>
      </c>
      <c r="Y21" s="89" t="b">
        <f t="shared" si="6"/>
        <v>0</v>
      </c>
      <c r="Z21" s="89">
        <f t="shared" si="7"/>
        <v>0</v>
      </c>
      <c r="AA21" s="11">
        <f t="shared" si="8"/>
        <v>0</v>
      </c>
      <c r="AB21" s="11" t="b">
        <f>IF(AA21=1,LOOKUP(Z21,'Meltzer-Faber'!A15:A75,'Meltzer-Faber'!B15:B75))</f>
        <v>0</v>
      </c>
      <c r="AC21" s="11" t="b">
        <f>IF(AA21=1,LOOKUP(Z21,'Meltzer-Faber'!A15:A75,'Meltzer-Faber'!C15:C75))</f>
        <v>0</v>
      </c>
      <c r="AD21" s="11" t="str">
        <f t="shared" si="9"/>
        <v/>
      </c>
    </row>
    <row r="22" spans="2:30" s="11" customFormat="1" ht="20" customHeight="1">
      <c r="B22" s="117"/>
      <c r="C22" s="101"/>
      <c r="D22" s="81"/>
      <c r="E22" s="82"/>
      <c r="F22" s="83"/>
      <c r="G22" s="84"/>
      <c r="H22" s="85"/>
      <c r="I22" s="86"/>
      <c r="J22" s="90"/>
      <c r="K22" s="91"/>
      <c r="L22" s="92"/>
      <c r="M22" s="87"/>
      <c r="N22" s="88"/>
      <c r="O22" s="88"/>
      <c r="P22" s="52">
        <f t="shared" si="0"/>
        <v>0</v>
      </c>
      <c r="Q22" s="52">
        <f t="shared" si="1"/>
        <v>0</v>
      </c>
      <c r="R22" s="52">
        <f t="shared" si="2"/>
        <v>0</v>
      </c>
      <c r="S22" s="53" t="str">
        <f t="shared" si="3"/>
        <v/>
      </c>
      <c r="T22" s="53" t="str">
        <f t="shared" si="4"/>
        <v/>
      </c>
      <c r="U22" s="57"/>
      <c r="V22" s="58"/>
      <c r="W22" s="56" t="str">
        <f t="shared" si="5"/>
        <v/>
      </c>
      <c r="X22" s="100" t="str">
        <f>T5</f>
        <v>09.11.2024</v>
      </c>
      <c r="Y22" s="89" t="b">
        <f t="shared" si="6"/>
        <v>0</v>
      </c>
      <c r="Z22" s="89">
        <f t="shared" si="7"/>
        <v>0</v>
      </c>
      <c r="AA22" s="11">
        <f t="shared" si="8"/>
        <v>0</v>
      </c>
      <c r="AB22" s="11" t="b">
        <f>IF(AA22=1,LOOKUP(Z22,'Meltzer-Faber'!A16:A76,'Meltzer-Faber'!B16:B76))</f>
        <v>0</v>
      </c>
      <c r="AC22" s="11" t="b">
        <f>IF(AA22=1,LOOKUP(Z22,'Meltzer-Faber'!A16:A76,'Meltzer-Faber'!C16:C76))</f>
        <v>0</v>
      </c>
      <c r="AD22" s="11" t="str">
        <f t="shared" si="9"/>
        <v/>
      </c>
    </row>
    <row r="23" spans="2:30" s="11" customFormat="1" ht="20" customHeight="1">
      <c r="B23" s="117"/>
      <c r="C23" s="101"/>
      <c r="D23" s="81"/>
      <c r="E23" s="82"/>
      <c r="F23" s="83"/>
      <c r="G23" s="84"/>
      <c r="H23" s="85"/>
      <c r="I23" s="86"/>
      <c r="J23" s="90"/>
      <c r="K23" s="91"/>
      <c r="L23" s="92"/>
      <c r="M23" s="87"/>
      <c r="N23" s="88"/>
      <c r="O23" s="88"/>
      <c r="P23" s="52">
        <f t="shared" si="0"/>
        <v>0</v>
      </c>
      <c r="Q23" s="52">
        <f t="shared" si="1"/>
        <v>0</v>
      </c>
      <c r="R23" s="52">
        <f t="shared" si="2"/>
        <v>0</v>
      </c>
      <c r="S23" s="53" t="str">
        <f t="shared" si="3"/>
        <v/>
      </c>
      <c r="T23" s="53" t="str">
        <f t="shared" si="4"/>
        <v/>
      </c>
      <c r="U23" s="57"/>
      <c r="V23" s="58"/>
      <c r="W23" s="56" t="str">
        <f t="shared" si="5"/>
        <v/>
      </c>
      <c r="X23" s="100" t="str">
        <f>T5</f>
        <v>09.11.2024</v>
      </c>
      <c r="Y23" s="89" t="b">
        <f t="shared" si="6"/>
        <v>0</v>
      </c>
      <c r="Z23" s="89">
        <f t="shared" si="7"/>
        <v>0</v>
      </c>
      <c r="AA23" s="11">
        <f t="shared" si="8"/>
        <v>0</v>
      </c>
      <c r="AB23" s="11" t="b">
        <f>IF(AA23=1,LOOKUP(Z23,'Meltzer-Faber'!A17:A77,'Meltzer-Faber'!B17:B77))</f>
        <v>0</v>
      </c>
      <c r="AC23" s="11" t="b">
        <f>IF(AA23=1,LOOKUP(Z23,'Meltzer-Faber'!A17:A77,'Meltzer-Faber'!C17:C77))</f>
        <v>0</v>
      </c>
      <c r="AD23" s="11" t="str">
        <f t="shared" si="9"/>
        <v/>
      </c>
    </row>
    <row r="24" spans="2:30" s="11" customFormat="1" ht="20" customHeight="1">
      <c r="B24" s="118"/>
      <c r="C24" s="101"/>
      <c r="D24" s="66"/>
      <c r="E24" s="82"/>
      <c r="F24" s="59"/>
      <c r="G24" s="60"/>
      <c r="H24" s="61"/>
      <c r="I24" s="62"/>
      <c r="J24" s="94"/>
      <c r="K24" s="95"/>
      <c r="L24" s="96"/>
      <c r="M24" s="87"/>
      <c r="N24" s="88"/>
      <c r="O24" s="88"/>
      <c r="P24" s="52">
        <f t="shared" si="0"/>
        <v>0</v>
      </c>
      <c r="Q24" s="52">
        <f t="shared" si="1"/>
        <v>0</v>
      </c>
      <c r="R24" s="63">
        <f>IF(P24=0,0,IF(Q24=0,0,SUM(P24:Q24)))</f>
        <v>0</v>
      </c>
      <c r="S24" s="53" t="str">
        <f t="shared" si="3"/>
        <v/>
      </c>
      <c r="T24" s="53" t="str">
        <f t="shared" si="4"/>
        <v/>
      </c>
      <c r="U24" s="64"/>
      <c r="V24" s="65"/>
      <c r="W24" s="56" t="str">
        <f t="shared" si="5"/>
        <v/>
      </c>
      <c r="X24" s="100" t="str">
        <f>T5</f>
        <v>09.11.2024</v>
      </c>
      <c r="Y24" s="89" t="b">
        <f t="shared" si="6"/>
        <v>0</v>
      </c>
      <c r="Z24" s="89">
        <f t="shared" si="7"/>
        <v>0</v>
      </c>
      <c r="AA24" s="11">
        <f t="shared" si="8"/>
        <v>0</v>
      </c>
      <c r="AB24" s="11" t="b">
        <v>0</v>
      </c>
      <c r="AC24" s="11" t="b">
        <f>IF(AA24=1,LOOKUP(Z24,'Meltzer-Faber'!A18:A78,'Meltzer-Faber'!C18:C78))</f>
        <v>0</v>
      </c>
      <c r="AD24" s="11" t="str">
        <f t="shared" si="9"/>
        <v/>
      </c>
    </row>
    <row r="25" spans="2:30" s="7" customFormat="1" ht="9" customHeight="1">
      <c r="C25" s="13"/>
      <c r="D25" s="14"/>
      <c r="E25" s="15"/>
      <c r="F25" s="16"/>
      <c r="G25" s="16"/>
      <c r="H25" s="13"/>
      <c r="I25" s="13"/>
      <c r="J25" s="46"/>
      <c r="K25" s="47"/>
      <c r="L25" s="46"/>
      <c r="M25" s="46"/>
      <c r="N25" s="46"/>
      <c r="O25" s="46"/>
      <c r="P25" s="15"/>
      <c r="Q25" s="15"/>
      <c r="R25" s="15"/>
      <c r="S25" s="48"/>
      <c r="T25" s="48"/>
      <c r="U25" s="49"/>
      <c r="V25" s="8"/>
      <c r="W25" s="9"/>
      <c r="AA25" s="11"/>
    </row>
    <row r="26" spans="2:30" customFormat="1">
      <c r="J26" s="40"/>
      <c r="K26" s="5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2:30" customFormat="1" ht="23" customHeight="1">
      <c r="B27" s="218" t="s">
        <v>44</v>
      </c>
      <c r="C27" s="218"/>
      <c r="D27" s="119" t="s">
        <v>43</v>
      </c>
      <c r="E27" s="218" t="s">
        <v>6</v>
      </c>
      <c r="F27" s="218"/>
      <c r="G27" s="218"/>
      <c r="H27" s="119" t="s">
        <v>45</v>
      </c>
      <c r="I27" s="36"/>
      <c r="J27" s="218" t="s">
        <v>44</v>
      </c>
      <c r="K27" s="218"/>
      <c r="L27" s="218"/>
      <c r="M27" s="120" t="s">
        <v>43</v>
      </c>
      <c r="N27" s="219" t="s">
        <v>6</v>
      </c>
      <c r="O27" s="219"/>
      <c r="P27" s="219"/>
      <c r="Q27" s="219"/>
      <c r="R27" s="219" t="s">
        <v>45</v>
      </c>
      <c r="S27" s="219"/>
      <c r="T27" s="40"/>
      <c r="U27" s="40"/>
      <c r="V27" s="40"/>
      <c r="X27" s="4"/>
      <c r="Y27" s="4"/>
      <c r="Z27" s="4"/>
      <c r="AA27" s="1"/>
      <c r="AC27" s="33"/>
      <c r="AD27" s="33"/>
    </row>
    <row r="28" spans="2:30" s="6" customFormat="1" ht="20" customHeight="1">
      <c r="B28" s="223" t="s">
        <v>46</v>
      </c>
      <c r="C28" s="224"/>
      <c r="D28" s="174">
        <v>1965002</v>
      </c>
      <c r="E28" s="224" t="s">
        <v>86</v>
      </c>
      <c r="F28" s="224"/>
      <c r="G28" s="224"/>
      <c r="H28" s="121" t="s">
        <v>67</v>
      </c>
      <c r="I28" s="5"/>
      <c r="J28" s="223" t="s">
        <v>47</v>
      </c>
      <c r="K28" s="224"/>
      <c r="L28" s="224"/>
      <c r="M28" s="174">
        <v>1969007</v>
      </c>
      <c r="N28" s="225" t="s">
        <v>83</v>
      </c>
      <c r="O28" s="225"/>
      <c r="P28" s="225"/>
      <c r="Q28" s="225"/>
      <c r="R28" s="225" t="s">
        <v>67</v>
      </c>
      <c r="S28" s="226"/>
      <c r="AA28" s="1"/>
      <c r="AC28" s="122"/>
      <c r="AD28" s="122"/>
    </row>
    <row r="29" spans="2:30" s="6" customFormat="1" ht="21" customHeight="1">
      <c r="B29" s="207" t="s">
        <v>48</v>
      </c>
      <c r="C29" s="208"/>
      <c r="D29" s="173">
        <v>1983002</v>
      </c>
      <c r="E29" s="209" t="s">
        <v>76</v>
      </c>
      <c r="F29" s="209"/>
      <c r="G29" s="209"/>
      <c r="H29" s="123" t="s">
        <v>77</v>
      </c>
      <c r="I29" s="5"/>
      <c r="J29" s="207" t="s">
        <v>49</v>
      </c>
      <c r="K29" s="208"/>
      <c r="L29" s="208"/>
      <c r="M29" s="173">
        <v>1990018</v>
      </c>
      <c r="N29" s="210" t="s">
        <v>85</v>
      </c>
      <c r="O29" s="210"/>
      <c r="P29" s="210"/>
      <c r="Q29" s="210"/>
      <c r="R29" s="210" t="s">
        <v>67</v>
      </c>
      <c r="S29" s="211"/>
      <c r="AC29" s="122"/>
      <c r="AD29" s="122"/>
    </row>
    <row r="30" spans="2:30" s="6" customFormat="1" ht="19" customHeight="1">
      <c r="B30" s="207" t="s">
        <v>48</v>
      </c>
      <c r="C30" s="208"/>
      <c r="D30" s="173">
        <v>1997007</v>
      </c>
      <c r="E30" s="208" t="s">
        <v>78</v>
      </c>
      <c r="F30" s="208"/>
      <c r="G30" s="208"/>
      <c r="H30" s="123" t="s">
        <v>79</v>
      </c>
      <c r="I30" s="5"/>
      <c r="J30" s="207" t="s">
        <v>49</v>
      </c>
      <c r="K30" s="208"/>
      <c r="L30" s="208"/>
      <c r="M30" s="173">
        <v>1979008</v>
      </c>
      <c r="N30" s="210" t="s">
        <v>82</v>
      </c>
      <c r="O30" s="210"/>
      <c r="P30" s="210"/>
      <c r="Q30" s="210"/>
      <c r="R30" s="210" t="s">
        <v>67</v>
      </c>
      <c r="S30" s="211"/>
      <c r="AC30" s="122"/>
      <c r="AD30" s="122"/>
    </row>
    <row r="31" spans="2:30" s="6" customFormat="1" ht="21" customHeight="1">
      <c r="B31" s="207" t="s">
        <v>48</v>
      </c>
      <c r="C31" s="208"/>
      <c r="D31" s="173">
        <v>1980011</v>
      </c>
      <c r="E31" s="208" t="s">
        <v>84</v>
      </c>
      <c r="F31" s="208"/>
      <c r="G31" s="208"/>
      <c r="H31" s="123" t="s">
        <v>67</v>
      </c>
      <c r="I31" s="5"/>
      <c r="J31" s="207" t="s">
        <v>50</v>
      </c>
      <c r="K31" s="208"/>
      <c r="L31" s="208"/>
      <c r="M31" s="173">
        <v>1980011</v>
      </c>
      <c r="N31" s="210" t="s">
        <v>84</v>
      </c>
      <c r="O31" s="210"/>
      <c r="P31" s="210"/>
      <c r="Q31" s="210"/>
      <c r="R31" s="210" t="s">
        <v>67</v>
      </c>
      <c r="S31" s="211"/>
      <c r="Y31" s="6" t="s">
        <v>18</v>
      </c>
      <c r="AC31" s="122"/>
      <c r="AD31" s="122"/>
    </row>
    <row r="32" spans="2:30" s="6" customFormat="1" ht="20" customHeight="1">
      <c r="B32" s="207" t="s">
        <v>48</v>
      </c>
      <c r="C32" s="208"/>
      <c r="D32" s="173">
        <v>2003011</v>
      </c>
      <c r="E32" s="208" t="s">
        <v>80</v>
      </c>
      <c r="F32" s="208"/>
      <c r="G32" s="208"/>
      <c r="H32" s="123" t="s">
        <v>67</v>
      </c>
      <c r="I32" s="5"/>
      <c r="J32" s="212" t="s">
        <v>60</v>
      </c>
      <c r="K32" s="213"/>
      <c r="L32" s="214"/>
      <c r="M32" s="173">
        <v>1947002</v>
      </c>
      <c r="N32" s="210" t="s">
        <v>81</v>
      </c>
      <c r="O32" s="210"/>
      <c r="P32" s="210"/>
      <c r="Q32" s="210"/>
      <c r="R32" s="210" t="s">
        <v>69</v>
      </c>
      <c r="S32" s="211"/>
      <c r="AC32" s="122"/>
      <c r="AD32" s="122"/>
    </row>
    <row r="33" spans="2:30" ht="19" customHeight="1">
      <c r="B33" s="207" t="s">
        <v>48</v>
      </c>
      <c r="C33" s="208"/>
      <c r="D33" s="173"/>
      <c r="E33" s="208"/>
      <c r="F33" s="208"/>
      <c r="G33" s="208"/>
      <c r="H33" s="123"/>
      <c r="I33" s="4"/>
      <c r="J33" s="207"/>
      <c r="K33" s="208"/>
      <c r="L33" s="208"/>
      <c r="M33" s="173"/>
      <c r="N33" s="210"/>
      <c r="O33" s="210"/>
      <c r="P33" s="210"/>
      <c r="Q33" s="210"/>
      <c r="R33" s="210"/>
      <c r="S33" s="211"/>
      <c r="T33" s="4"/>
      <c r="U33" s="4"/>
      <c r="AC33" s="3"/>
      <c r="AD33" s="3"/>
    </row>
    <row r="34" spans="2:30" ht="20" customHeight="1">
      <c r="B34" s="207" t="s">
        <v>51</v>
      </c>
      <c r="C34" s="208"/>
      <c r="D34" s="173">
        <v>1957002</v>
      </c>
      <c r="E34" s="209" t="s">
        <v>93</v>
      </c>
      <c r="F34" s="209"/>
      <c r="G34" s="209"/>
      <c r="H34" s="123" t="s">
        <v>75</v>
      </c>
      <c r="I34" s="4"/>
      <c r="J34" s="207"/>
      <c r="K34" s="208"/>
      <c r="L34" s="208"/>
      <c r="M34" s="173"/>
      <c r="N34" s="210"/>
      <c r="O34" s="210"/>
      <c r="P34" s="210"/>
      <c r="Q34" s="210"/>
      <c r="R34" s="210"/>
      <c r="S34" s="211"/>
      <c r="T34" s="4"/>
      <c r="U34" s="4"/>
      <c r="AC34" s="3"/>
      <c r="AD34" s="3"/>
    </row>
    <row r="35" spans="2:30" ht="20" customHeight="1">
      <c r="B35" s="203"/>
      <c r="C35" s="204"/>
      <c r="D35" s="175"/>
      <c r="E35" s="204"/>
      <c r="F35" s="204"/>
      <c r="G35" s="204"/>
      <c r="H35" s="125"/>
      <c r="I35" s="4"/>
      <c r="J35" s="203"/>
      <c r="K35" s="204"/>
      <c r="L35" s="204"/>
      <c r="M35" s="126"/>
      <c r="N35" s="205"/>
      <c r="O35" s="205"/>
      <c r="P35" s="205"/>
      <c r="Q35" s="205"/>
      <c r="R35" s="205"/>
      <c r="S35" s="206"/>
      <c r="T35" s="4"/>
      <c r="U35" s="4"/>
      <c r="AC35" s="3"/>
      <c r="AD35" s="3"/>
    </row>
    <row r="36" spans="2:30" ht="19" customHeight="1">
      <c r="B36" s="202"/>
      <c r="C36" s="202"/>
      <c r="D36" s="194"/>
      <c r="E36" s="194"/>
      <c r="F36" s="194"/>
      <c r="G36" s="194"/>
      <c r="H36" s="194"/>
      <c r="I36" s="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4"/>
      <c r="U36" s="4"/>
      <c r="AC36" s="3"/>
      <c r="AD36" s="3"/>
    </row>
    <row r="37" spans="2:30" ht="18" customHeight="1">
      <c r="B37" s="195" t="s">
        <v>52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7"/>
      <c r="T37" s="4"/>
      <c r="U37" s="4"/>
      <c r="AC37" s="3"/>
      <c r="AD37" s="3"/>
    </row>
    <row r="38" spans="2:30" ht="18" customHeight="1"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200"/>
      <c r="T38" s="4"/>
      <c r="U38" s="4"/>
      <c r="AC38" s="3"/>
      <c r="AD38" s="3"/>
    </row>
    <row r="39" spans="2:30" ht="14">
      <c r="E39" s="2"/>
      <c r="F39" s="3"/>
      <c r="G39" s="3"/>
      <c r="H39" s="4"/>
      <c r="I39" s="4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</row>
    <row r="40" spans="2:30">
      <c r="J40" s="5"/>
    </row>
  </sheetData>
  <dataConsolidate/>
  <mergeCells count="60">
    <mergeCell ref="B7:B8"/>
    <mergeCell ref="J39:V39"/>
    <mergeCell ref="B27:C27"/>
    <mergeCell ref="R27:S27"/>
    <mergeCell ref="H1:R1"/>
    <mergeCell ref="H2:R2"/>
    <mergeCell ref="J5:M5"/>
    <mergeCell ref="O5:R5"/>
    <mergeCell ref="E27:G27"/>
    <mergeCell ref="J27:L27"/>
    <mergeCell ref="N27:Q27"/>
    <mergeCell ref="B28:C28"/>
    <mergeCell ref="E28:G28"/>
    <mergeCell ref="J28:L28"/>
    <mergeCell ref="N28:Q28"/>
    <mergeCell ref="R28:S28"/>
    <mergeCell ref="B29:C29"/>
    <mergeCell ref="E29:G29"/>
    <mergeCell ref="J29:L29"/>
    <mergeCell ref="N29:Q29"/>
    <mergeCell ref="R29:S29"/>
    <mergeCell ref="B30:C30"/>
    <mergeCell ref="E30:G30"/>
    <mergeCell ref="J30:L30"/>
    <mergeCell ref="N30:Q30"/>
    <mergeCell ref="R30:S30"/>
    <mergeCell ref="B31:C31"/>
    <mergeCell ref="E33:G33"/>
    <mergeCell ref="J31:L31"/>
    <mergeCell ref="N31:Q31"/>
    <mergeCell ref="R31:S31"/>
    <mergeCell ref="E32:G32"/>
    <mergeCell ref="B32:C32"/>
    <mergeCell ref="E31:G31"/>
    <mergeCell ref="J32:L32"/>
    <mergeCell ref="N32:Q32"/>
    <mergeCell ref="R32:S32"/>
    <mergeCell ref="J34:L34"/>
    <mergeCell ref="N34:Q34"/>
    <mergeCell ref="R34:S34"/>
    <mergeCell ref="B33:C33"/>
    <mergeCell ref="J33:L33"/>
    <mergeCell ref="N33:Q33"/>
    <mergeCell ref="R33:S33"/>
    <mergeCell ref="O36:S36"/>
    <mergeCell ref="B37:S37"/>
    <mergeCell ref="B38:S38"/>
    <mergeCell ref="D5:H5"/>
    <mergeCell ref="B36:C36"/>
    <mergeCell ref="D36:E36"/>
    <mergeCell ref="F36:H36"/>
    <mergeCell ref="J36:L36"/>
    <mergeCell ref="M36:N36"/>
    <mergeCell ref="B35:C35"/>
    <mergeCell ref="E35:G35"/>
    <mergeCell ref="J35:L35"/>
    <mergeCell ref="N35:Q35"/>
    <mergeCell ref="R35:S35"/>
    <mergeCell ref="B34:C34"/>
    <mergeCell ref="E34:G34"/>
  </mergeCells>
  <phoneticPr fontId="0" type="noConversion"/>
  <conditionalFormatting sqref="J9:O24">
    <cfRule type="cellIs" dxfId="21" priority="1" stopIfTrue="1" operator="between">
      <formula>1</formula>
      <formula>300</formula>
    </cfRule>
    <cfRule type="cellIs" dxfId="20" priority="2" stopIfTrue="1" operator="lessThanOrEqual">
      <formula>0</formula>
    </cfRule>
  </conditionalFormatting>
  <dataValidations count="7">
    <dataValidation type="list" allowBlank="1" showInputMessage="1" showErrorMessage="1" errorTitle="Feil_i_kategori" error="Feil verdi i kategori" sqref="E20:E24" xr:uid="{00000000-0002-0000-0000-000001000000}">
      <formula1>"UM,JM,SM,UK,JK,SK,M1,M2,M3,M4,M5,M6,M8,M9,M10,K1,K2,K3,K4,K5,K6,K7,K8,K9,K10"</formula1>
    </dataValidation>
    <dataValidation type="list" allowBlank="1" showInputMessage="1" showErrorMessage="1" errorTitle="Feil_i_vektklasse" error="Feil verdi i vektklasse" sqref="C20:C24" xr:uid="{00000000-0002-0000-0000-000002000000}">
      <formula1>"40,45,49,55,59,64,71,76,81,+81,'+81,81+,87,+87,'+87,87+,49,55,61,67,73,81,89,96,102,+102,'+102,102+,109,+109,'+109,109+"</formula1>
    </dataValidation>
    <dataValidation type="list" allowBlank="1" showInputMessage="1" showErrorMessage="1" sqref="B28:C35 J28:L31 J33:L35" xr:uid="{AA1659E6-F0A2-7C47-9E55-1EA3122D5CE4}">
      <formula1>"Dommer,Stevnets leder,Jury,Sekretær,Speaker,Teknisk kontrollør, Chief Marshall,Tidtaker"</formula1>
    </dataValidation>
    <dataValidation type="list" allowBlank="1" showInputMessage="1" showErrorMessage="1" sqref="D5:H5" xr:uid="{2DDD7EB7-FFFB-774B-97BC-7E36E9F73B79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:C19" xr:uid="{339BE994-F859-C443-9837-F58BFA3B9173}">
      <formula1>"40,45,49,55,59,64,71,76,81,'+81,81+,87,'+87,87+,49,55,61,67,73,81,89,96,102,'+102,102+,109,'+109,109+"</formula1>
    </dataValidation>
    <dataValidation type="list" allowBlank="1" showInputMessage="1" showErrorMessage="1" prompt="Feil_i_kategori - Feil verdi i kategori" sqref="E9:E14 E17:E19" xr:uid="{317A0A80-9138-3047-8162-385181F9345B}">
      <formula1>"UM,JM,SM,UK,JK,SK,M1,M2,M3,M4,M5,M6,M8,M9,M10,K1,K2,K3,K4,K5,K6,K7,K8,K9,K10"</formula1>
    </dataValidation>
    <dataValidation type="list" allowBlank="1" showInputMessage="1" showErrorMessage="1" prompt="Feil_i_kategori - Feil verdi i kategori" sqref="E15:E17" xr:uid="{1FAAEC25-CB37-6947-9ADD-F7E3357A9C57}">
      <formula1>"UM,JM,SM,UK,JK,SK,M1,M2,M3,M4,M5,M6,M7,M8,M9,M10,K1,K2,K3,K4,K5,K6,K7,K8,K9,K10"</formula1>
    </dataValidation>
  </dataValidations>
  <pageMargins left="0.27559055118110198" right="0.35433070866141703" top="0.27559055118110198" bottom="0.27559055118110198" header="0.5" footer="0.5"/>
  <pageSetup paperSize="9" scale="68" orientation="landscape" horizontalDpi="360" verticalDpi="360" copies="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E714-C0D6-BF41-B5EC-BD1E0302037F}">
  <sheetPr>
    <pageSetUpPr fitToPage="1"/>
  </sheetPr>
  <dimension ref="A1:W82"/>
  <sheetViews>
    <sheetView workbookViewId="0">
      <selection activeCell="S13" sqref="S13"/>
    </sheetView>
  </sheetViews>
  <sheetFormatPr baseColWidth="10" defaultColWidth="8.83203125" defaultRowHeight="13"/>
  <cols>
    <col min="1" max="1" width="4.6640625" customWidth="1"/>
    <col min="2" max="2" width="5.33203125" customWidth="1"/>
    <col min="3" max="3" width="9.6640625" style="33" customWidth="1"/>
    <col min="4" max="4" width="5.33203125" customWidth="1"/>
    <col min="5" max="5" width="11.6640625" customWidth="1"/>
    <col min="6" max="6" width="39.33203125" style="10" bestFit="1" customWidth="1"/>
    <col min="7" max="7" width="23.83203125" style="10" bestFit="1" customWidth="1"/>
    <col min="8" max="13" width="6.83203125" style="10" customWidth="1"/>
    <col min="14" max="16" width="6.83203125" style="33" customWidth="1"/>
    <col min="17" max="17" width="15.6640625" style="33" customWidth="1"/>
  </cols>
  <sheetData>
    <row r="1" spans="1:17" s="34" customFormat="1" ht="33.75" customHeight="1">
      <c r="A1" s="229" t="s">
        <v>61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17" s="34" customFormat="1" ht="27" customHeight="1">
      <c r="A2" s="230" t="str">
        <f>IF('Pulje 1'!J5&gt;0,'Pulje 1'!J5,"")</f>
        <v>Vigrestad IK</v>
      </c>
      <c r="B2" s="230"/>
      <c r="C2" s="230"/>
      <c r="D2" s="230"/>
      <c r="E2" s="230"/>
      <c r="F2" s="231" t="str">
        <f>IF('Pulje 1'!O5&gt;0,'Pulje 1'!O5,"")</f>
        <v>Vigrestadhallen</v>
      </c>
      <c r="G2" s="231"/>
      <c r="H2" s="231"/>
      <c r="I2" s="231"/>
      <c r="J2" s="231"/>
      <c r="K2" s="231"/>
      <c r="L2" s="231"/>
      <c r="M2" s="70"/>
      <c r="N2" s="232" t="str">
        <f>IF('Pulje 1'!T5&gt;0,'Pulje 1'!T5,"")</f>
        <v>09.11.2024</v>
      </c>
      <c r="O2" s="232"/>
      <c r="P2" s="232"/>
      <c r="Q2" s="232"/>
    </row>
    <row r="3" spans="1:17" ht="14" customHeight="1">
      <c r="A3" s="30"/>
      <c r="B3" s="30"/>
      <c r="C3" s="75"/>
      <c r="D3" s="30"/>
      <c r="E3" s="32"/>
      <c r="F3" s="74"/>
      <c r="G3" s="74"/>
      <c r="H3" s="74"/>
      <c r="I3" s="74"/>
      <c r="J3" s="74"/>
      <c r="K3" s="74"/>
      <c r="L3" s="74"/>
      <c r="M3" s="74"/>
      <c r="N3" s="68"/>
      <c r="O3" s="68"/>
      <c r="P3" s="68"/>
      <c r="Q3" s="75"/>
    </row>
    <row r="4" spans="1:17" s="35" customFormat="1" ht="28">
      <c r="A4" s="228" t="s">
        <v>54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17" ht="14" customHeight="1">
      <c r="A5" s="30"/>
      <c r="B5" s="30"/>
      <c r="C5" s="75"/>
      <c r="D5" s="30"/>
      <c r="E5" s="32"/>
      <c r="F5" s="74"/>
      <c r="G5" s="74"/>
      <c r="H5" s="74"/>
      <c r="I5" s="74"/>
      <c r="J5" s="74"/>
      <c r="K5" s="74"/>
      <c r="L5" s="74"/>
      <c r="M5" s="74"/>
      <c r="N5" s="68"/>
      <c r="O5" s="68"/>
      <c r="P5" s="68"/>
      <c r="Q5" s="75"/>
    </row>
    <row r="6" spans="1:17" s="114" customFormat="1" ht="17">
      <c r="A6" s="108">
        <v>1</v>
      </c>
      <c r="B6" s="109">
        <f>IF('Pulje 1'!C19="","",'Pulje 1'!C19)</f>
        <v>59</v>
      </c>
      <c r="C6" s="110">
        <f>IF('Pulje 1'!D19="","",'Pulje 1'!D19)</f>
        <v>58.64</v>
      </c>
      <c r="D6" s="109" t="str">
        <f>IF('Pulje 1'!E19="","",'Pulje 1'!E19)</f>
        <v>UK</v>
      </c>
      <c r="E6" s="111">
        <f>IF('Pulje 1'!F19="","",'Pulje 1'!F19)</f>
        <v>40263</v>
      </c>
      <c r="F6" s="112" t="str">
        <f>IF('Pulje 1'!H19="","",'Pulje 1'!H19)</f>
        <v>Sandra Viktoria N. Amundsen</v>
      </c>
      <c r="G6" s="112" t="str">
        <f>IF('Pulje 1'!I19="","",'Pulje 1'!I19)</f>
        <v>AK Bjørgvin</v>
      </c>
      <c r="H6" s="113">
        <f>IF('Pulje 1'!J19=0,"",'Pulje 1'!J19)</f>
        <v>-64</v>
      </c>
      <c r="I6" s="113">
        <f>IF('Pulje 1'!K19=0,"",'Pulje 1'!K19)</f>
        <v>64</v>
      </c>
      <c r="J6" s="113">
        <f>IF('Pulje 1'!L19=0,"",'Pulje 1'!L19)</f>
        <v>-68</v>
      </c>
      <c r="K6" s="113">
        <f>IF('Pulje 1'!M19=0,"",'Pulje 1'!M19)</f>
        <v>78</v>
      </c>
      <c r="L6" s="113">
        <f>IF('Pulje 1'!N19=0,"",'Pulje 1'!N19)</f>
        <v>82</v>
      </c>
      <c r="M6" s="113">
        <f>IF('Pulje 1'!O19=0,"",'Pulje 1'!O19)</f>
        <v>85</v>
      </c>
      <c r="N6" s="113">
        <f>IF('Pulje 1'!P19=0,"",'Pulje 1'!P19)</f>
        <v>64</v>
      </c>
      <c r="O6" s="113">
        <f>IF('Pulje 1'!Q19=0,"",'Pulje 1'!Q19)</f>
        <v>85</v>
      </c>
      <c r="P6" s="113">
        <f>IF('Pulje 1'!R19=0,"",'Pulje 1'!R19)</f>
        <v>149</v>
      </c>
      <c r="Q6" s="115">
        <f>IF('Pulje 1'!S19=0,"",'Pulje 1'!S19)</f>
        <v>204.6995237493154</v>
      </c>
    </row>
    <row r="7" spans="1:17" s="114" customFormat="1" ht="17">
      <c r="A7" s="108">
        <v>2</v>
      </c>
      <c r="B7" s="109">
        <f>IF('Pulje 3'!C13="","",'Pulje 3'!C13)</f>
        <v>64</v>
      </c>
      <c r="C7" s="110">
        <f>IF('Pulje 3'!D13="","",'Pulje 3'!D13)</f>
        <v>62.38</v>
      </c>
      <c r="D7" s="109" t="str">
        <f>IF('Pulje 3'!E13="","",'Pulje 3'!E13)</f>
        <v>UK</v>
      </c>
      <c r="E7" s="111">
        <f>IF('Pulje 3'!F13="","",'Pulje 3'!F13)</f>
        <v>39505</v>
      </c>
      <c r="F7" s="112" t="str">
        <f>IF('Pulje 3'!H13="","",'Pulje 3'!H13)</f>
        <v>Eline Høien</v>
      </c>
      <c r="G7" s="112" t="str">
        <f>IF('Pulje 3'!I13="","",'Pulje 3'!I13)</f>
        <v>Vigrestad IK</v>
      </c>
      <c r="H7" s="113">
        <f>IF('Pulje 3'!J13=0,"",'Pulje 3'!J13)</f>
        <v>60</v>
      </c>
      <c r="I7" s="113">
        <f>IF('Pulje 3'!K13=0,"",'Pulje 3'!K13)</f>
        <v>64</v>
      </c>
      <c r="J7" s="113">
        <f>IF('Pulje 3'!L13=0,"",'Pulje 3'!L13)</f>
        <v>-66</v>
      </c>
      <c r="K7" s="113">
        <f>IF('Pulje 3'!M13=0,"",'Pulje 3'!M13)</f>
        <v>72</v>
      </c>
      <c r="L7" s="113">
        <f>IF('Pulje 3'!N13=0,"",'Pulje 3'!N13)</f>
        <v>75</v>
      </c>
      <c r="M7" s="113">
        <f>IF('Pulje 3'!O13=0,"",'Pulje 3'!O13)</f>
        <v>78</v>
      </c>
      <c r="N7" s="113">
        <f>IF('Pulje 3'!P13=0,"",'Pulje 3'!P13)</f>
        <v>64</v>
      </c>
      <c r="O7" s="113">
        <f>IF('Pulje 3'!Q13=0,"",'Pulje 3'!Q13)</f>
        <v>78</v>
      </c>
      <c r="P7" s="113">
        <f>IF('Pulje 3'!R13=0,"",'Pulje 3'!R13)</f>
        <v>142</v>
      </c>
      <c r="Q7" s="110">
        <f>IF('Pulje 3'!S13=0,"",'Pulje 3'!S13)</f>
        <v>187.53949820822555</v>
      </c>
    </row>
    <row r="8" spans="1:17" s="114" customFormat="1" ht="17">
      <c r="A8" s="108">
        <v>3</v>
      </c>
      <c r="B8" s="109">
        <f>IF('Pulje 1'!C17="","",'Pulje 1'!C17)</f>
        <v>59</v>
      </c>
      <c r="C8" s="110">
        <f>IF('Pulje 1'!D17="","",'Pulje 1'!D17)</f>
        <v>57.74</v>
      </c>
      <c r="D8" s="109" t="str">
        <f>IF('Pulje 1'!E17="","",'Pulje 1'!E17)</f>
        <v>UK</v>
      </c>
      <c r="E8" s="111">
        <f>IF('Pulje 1'!F17="","",'Pulje 1'!F17)</f>
        <v>39927</v>
      </c>
      <c r="F8" s="112" t="str">
        <f>IF('Pulje 1'!H17="","",'Pulje 1'!H17)</f>
        <v>Lea Berge Jensen</v>
      </c>
      <c r="G8" s="112" t="str">
        <f>IF('Pulje 1'!I17="","",'Pulje 1'!I17)</f>
        <v>Vigrestad IK</v>
      </c>
      <c r="H8" s="113">
        <f>IF('Pulje 1'!J17=0,"",'Pulje 1'!J17)</f>
        <v>54</v>
      </c>
      <c r="I8" s="113">
        <f>IF('Pulje 1'!K17=0,"",'Pulje 1'!K17)</f>
        <v>57</v>
      </c>
      <c r="J8" s="113">
        <f>IF('Pulje 1'!L17=0,"",'Pulje 1'!L17)</f>
        <v>59</v>
      </c>
      <c r="K8" s="113">
        <f>IF('Pulje 1'!M17=0,"",'Pulje 1'!M17)</f>
        <v>71</v>
      </c>
      <c r="L8" s="113">
        <f>IF('Pulje 1'!N17=0,"",'Pulje 1'!N17)</f>
        <v>74</v>
      </c>
      <c r="M8" s="113">
        <f>IF('Pulje 1'!O17=0,"",'Pulje 1'!O17)</f>
        <v>-76</v>
      </c>
      <c r="N8" s="113">
        <f>IF('Pulje 1'!P17=0,"",'Pulje 1'!P17)</f>
        <v>59</v>
      </c>
      <c r="O8" s="113">
        <f>IF('Pulje 1'!Q17=0,"",'Pulje 1'!Q17)</f>
        <v>74</v>
      </c>
      <c r="P8" s="113">
        <f>IF('Pulje 1'!R17=0,"",'Pulje 1'!R17)</f>
        <v>133</v>
      </c>
      <c r="Q8" s="115">
        <f>IF('Pulje 1'!S17=0,"",'Pulje 1'!S17)</f>
        <v>184.60521473105109</v>
      </c>
    </row>
    <row r="9" spans="1:17" s="114" customFormat="1" ht="17">
      <c r="A9" s="108">
        <v>4</v>
      </c>
      <c r="B9" s="109">
        <f>IF('Pulje 3'!C15="","",'Pulje 3'!C15)</f>
        <v>76</v>
      </c>
      <c r="C9" s="110">
        <f>IF('Pulje 3'!D15="","",'Pulje 3'!D15)</f>
        <v>75.27</v>
      </c>
      <c r="D9" s="109" t="str">
        <f>IF('Pulje 3'!E15="","",'Pulje 3'!E15)</f>
        <v>UK</v>
      </c>
      <c r="E9" s="111">
        <f>IF('Pulje 3'!F15="","",'Pulje 3'!F15)</f>
        <v>39575</v>
      </c>
      <c r="F9" s="112" t="str">
        <f>IF('Pulje 3'!H15="","",'Pulje 3'!H15)</f>
        <v>Mariell Endestad Hellevang</v>
      </c>
      <c r="G9" s="112" t="str">
        <f>IF('Pulje 3'!I15="","",'Pulje 3'!I15)</f>
        <v>Tambarskjelvar IL</v>
      </c>
      <c r="H9" s="113">
        <f>IF('Pulje 3'!J15=0,"",'Pulje 3'!J15)</f>
        <v>-64</v>
      </c>
      <c r="I9" s="113">
        <f>IF('Pulje 3'!K15=0,"",'Pulje 3'!K15)</f>
        <v>64</v>
      </c>
      <c r="J9" s="113">
        <f>IF('Pulje 3'!L15=0,"",'Pulje 3'!L15)</f>
        <v>-68</v>
      </c>
      <c r="K9" s="113">
        <f>IF('Pulje 3'!M15=0,"",'Pulje 3'!M15)</f>
        <v>70</v>
      </c>
      <c r="L9" s="113">
        <f>IF('Pulje 3'!N15=0,"",'Pulje 3'!N15)</f>
        <v>75</v>
      </c>
      <c r="M9" s="113">
        <f>IF('Pulje 3'!O15=0,"",'Pulje 3'!O15)</f>
        <v>80</v>
      </c>
      <c r="N9" s="113">
        <f>IF('Pulje 3'!P15=0,"",'Pulje 3'!P15)</f>
        <v>64</v>
      </c>
      <c r="O9" s="113">
        <f>IF('Pulje 3'!Q15=0,"",'Pulje 3'!Q15)</f>
        <v>80</v>
      </c>
      <c r="P9" s="113">
        <f>IF('Pulje 3'!R15=0,"",'Pulje 3'!R15)</f>
        <v>144</v>
      </c>
      <c r="Q9" s="110">
        <f>IF('Pulje 3'!S15=0,"",'Pulje 3'!S15)</f>
        <v>171.43424034871637</v>
      </c>
    </row>
    <row r="10" spans="1:17" s="114" customFormat="1" ht="17">
      <c r="A10" s="108">
        <v>5</v>
      </c>
      <c r="B10" s="109">
        <f>IF('Pulje 3'!C12="","",'Pulje 3'!C12)</f>
        <v>71</v>
      </c>
      <c r="C10" s="110">
        <f>IF('Pulje 3'!D12="","",'Pulje 3'!D12)</f>
        <v>67.739999999999995</v>
      </c>
      <c r="D10" s="109" t="str">
        <f>IF('Pulje 3'!E12="","",'Pulje 3'!E12)</f>
        <v>UK</v>
      </c>
      <c r="E10" s="111">
        <f>IF('Pulje 3'!F12="","",'Pulje 3'!F12)</f>
        <v>39619</v>
      </c>
      <c r="F10" s="112" t="str">
        <f>IF('Pulje 3'!H12="","",'Pulje 3'!H12)</f>
        <v>Ingeborg Liland</v>
      </c>
      <c r="G10" s="112" t="str">
        <f>IF('Pulje 3'!I12="","",'Pulje 3'!I12)</f>
        <v>Vigrestad IK</v>
      </c>
      <c r="H10" s="113">
        <f>IF('Pulje 3'!J12=0,"",'Pulje 3'!J12)</f>
        <v>50</v>
      </c>
      <c r="I10" s="113">
        <f>IF('Pulje 3'!K12=0,"",'Pulje 3'!K12)</f>
        <v>53</v>
      </c>
      <c r="J10" s="113">
        <f>IF('Pulje 3'!L12=0,"",'Pulje 3'!L12)</f>
        <v>56</v>
      </c>
      <c r="K10" s="113">
        <f>IF('Pulje 3'!M12=0,"",'Pulje 3'!M12)</f>
        <v>69</v>
      </c>
      <c r="L10" s="113">
        <f>IF('Pulje 3'!N12=0,"",'Pulje 3'!N12)</f>
        <v>-72</v>
      </c>
      <c r="M10" s="113">
        <f>IF('Pulje 3'!O12=0,"",'Pulje 3'!O12)</f>
        <v>72</v>
      </c>
      <c r="N10" s="113">
        <f>IF('Pulje 3'!P12=0,"",'Pulje 3'!P12)</f>
        <v>56</v>
      </c>
      <c r="O10" s="113">
        <f>IF('Pulje 3'!Q12=0,"",'Pulje 3'!Q12)</f>
        <v>72</v>
      </c>
      <c r="P10" s="113">
        <f>IF('Pulje 3'!R12=0,"",'Pulje 3'!R12)</f>
        <v>128</v>
      </c>
      <c r="Q10" s="110">
        <f>IF('Pulje 3'!S12=0,"",'Pulje 3'!S12)</f>
        <v>161.04453168523952</v>
      </c>
    </row>
    <row r="11" spans="1:17" s="114" customFormat="1" ht="17">
      <c r="A11" s="108">
        <v>7</v>
      </c>
      <c r="B11" s="109">
        <f>IF('Pulje 1'!C14="","",'Pulje 1'!C14)</f>
        <v>55</v>
      </c>
      <c r="C11" s="110">
        <f>IF('Pulje 1'!D14="","",'Pulje 1'!D14)</f>
        <v>51.38</v>
      </c>
      <c r="D11" s="109" t="str">
        <f>IF('Pulje 1'!E14="","",'Pulje 1'!E14)</f>
        <v>UK</v>
      </c>
      <c r="E11" s="111">
        <f>IF('Pulje 1'!F14="","",'Pulje 1'!F14)</f>
        <v>40008</v>
      </c>
      <c r="F11" s="112" t="str">
        <f>IF('Pulje 1'!H14="","",'Pulje 1'!H14)</f>
        <v>Heidi Nævdal</v>
      </c>
      <c r="G11" s="112" t="str">
        <f>IF('Pulje 1'!I14="","",'Pulje 1'!I14)</f>
        <v>AK Bjørgvin</v>
      </c>
      <c r="H11" s="113">
        <f>IF('Pulje 1'!J14=0,"",'Pulje 1'!J14)</f>
        <v>41</v>
      </c>
      <c r="I11" s="113">
        <f>IF('Pulje 1'!K14=0,"",'Pulje 1'!K14)</f>
        <v>44</v>
      </c>
      <c r="J11" s="113">
        <f>IF('Pulje 1'!L14=0,"",'Pulje 1'!L14)</f>
        <v>47</v>
      </c>
      <c r="K11" s="113">
        <f>IF('Pulje 1'!M14=0,"",'Pulje 1'!M14)</f>
        <v>51</v>
      </c>
      <c r="L11" s="113">
        <f>IF('Pulje 1'!N14=0,"",'Pulje 1'!N14)</f>
        <v>54</v>
      </c>
      <c r="M11" s="113">
        <f>IF('Pulje 1'!O14=0,"",'Pulje 1'!O14)</f>
        <v>57</v>
      </c>
      <c r="N11" s="113">
        <f>IF('Pulje 1'!P14=0,"",'Pulje 1'!P14)</f>
        <v>47</v>
      </c>
      <c r="O11" s="113">
        <f>IF('Pulje 1'!Q14=0,"",'Pulje 1'!Q14)</f>
        <v>57</v>
      </c>
      <c r="P11" s="113">
        <f>IF('Pulje 1'!R14=0,"",'Pulje 1'!R14)</f>
        <v>104</v>
      </c>
      <c r="Q11" s="115">
        <f>IF('Pulje 1'!S14=0,"",'Pulje 1'!S14)</f>
        <v>156.81232800048335</v>
      </c>
    </row>
    <row r="12" spans="1:17" s="114" customFormat="1" ht="17">
      <c r="A12" s="108">
        <v>8</v>
      </c>
      <c r="B12" s="109">
        <f>IF('Pulje 1'!C18="","",'Pulje 1'!C18)</f>
        <v>59</v>
      </c>
      <c r="C12" s="110">
        <f>IF('Pulje 1'!D18="","",'Pulje 1'!D18)</f>
        <v>58.22</v>
      </c>
      <c r="D12" s="109" t="str">
        <f>IF('Pulje 1'!E18="","",'Pulje 1'!E18)</f>
        <v>UK</v>
      </c>
      <c r="E12" s="111">
        <f>IF('Pulje 1'!F18="","",'Pulje 1'!F18)</f>
        <v>40180</v>
      </c>
      <c r="F12" s="112" t="str">
        <f>IF('Pulje 1'!H14="","",'Pulje 1'!H14)</f>
        <v>Heidi Nævdal</v>
      </c>
      <c r="G12" s="112" t="str">
        <f>IF('Pulje 1'!I14="","",'Pulje 1'!I14)</f>
        <v>AK Bjørgvin</v>
      </c>
      <c r="H12" s="113">
        <f>IF('Pulje 1'!J14=0,"",'Pulje 1'!J14)</f>
        <v>41</v>
      </c>
      <c r="I12" s="113">
        <f>IF('Pulje 1'!K14=0,"",'Pulje 1'!K14)</f>
        <v>44</v>
      </c>
      <c r="J12" s="113">
        <f>IF('Pulje 1'!L14=0,"",'Pulje 1'!L14)</f>
        <v>47</v>
      </c>
      <c r="K12" s="113">
        <f>IF('Pulje 1'!M14=0,"",'Pulje 1'!M14)</f>
        <v>51</v>
      </c>
      <c r="L12" s="113">
        <f>IF('Pulje 1'!N14=0,"",'Pulje 1'!N14)</f>
        <v>54</v>
      </c>
      <c r="M12" s="113">
        <f>IF('Pulje 1'!O14=0,"",'Pulje 1'!O14)</f>
        <v>57</v>
      </c>
      <c r="N12" s="113">
        <f>IF('Pulje 1'!P14=0,"",'Pulje 1'!P14)</f>
        <v>47</v>
      </c>
      <c r="O12" s="113">
        <f>IF('Pulje 1'!Q14=0,"",'Pulje 1'!Q14)</f>
        <v>57</v>
      </c>
      <c r="P12" s="113">
        <f>IF('Pulje 1'!R14=0,"",'Pulje 1'!R14)</f>
        <v>104</v>
      </c>
      <c r="Q12" s="115">
        <f>IF('Pulje 1'!S14=0,"",'Pulje 1'!S14)</f>
        <v>156.81232800048335</v>
      </c>
    </row>
    <row r="13" spans="1:17" s="114" customFormat="1" ht="17">
      <c r="A13" s="108">
        <v>6</v>
      </c>
      <c r="B13" s="109">
        <f>IF('Pulje 1'!C11="","",'Pulje 1'!C11)</f>
        <v>49</v>
      </c>
      <c r="C13" s="110">
        <f>IF('Pulje 1'!D11="","",'Pulje 1'!D11)</f>
        <v>45.8</v>
      </c>
      <c r="D13" s="109" t="str">
        <f>IF('Pulje 1'!E11="","",'Pulje 1'!E11)</f>
        <v>UK</v>
      </c>
      <c r="E13" s="111">
        <f>IF('Pulje 1'!F11="","",'Pulje 1'!F11)</f>
        <v>39944</v>
      </c>
      <c r="F13" s="112" t="str">
        <f>IF('Pulje 1'!H11="","",'Pulje 1'!H11)</f>
        <v>Emine Tefre Grønnevik</v>
      </c>
      <c r="G13" s="112" t="str">
        <f>IF('Pulje 1'!I11="","",'Pulje 1'!I11)</f>
        <v>Tambarskjelvar IL</v>
      </c>
      <c r="H13" s="113">
        <f>IF('Pulje 1'!J11=0,"",'Pulje 1'!J11)</f>
        <v>-40</v>
      </c>
      <c r="I13" s="113">
        <f>IF('Pulje 1'!K11=0,"",'Pulje 1'!K11)</f>
        <v>40</v>
      </c>
      <c r="J13" s="113">
        <f>IF('Pulje 1'!L11=0,"",'Pulje 1'!L11)</f>
        <v>-43</v>
      </c>
      <c r="K13" s="113">
        <f>IF('Pulje 1'!M11=0,"",'Pulje 1'!M11)</f>
        <v>52</v>
      </c>
      <c r="L13" s="113">
        <f>IF('Pulje 1'!N11=0,"",'Pulje 1'!N11)</f>
        <v>-55</v>
      </c>
      <c r="M13" s="113">
        <f>IF('Pulje 1'!O11=0,"",'Pulje 1'!O11)</f>
        <v>-57</v>
      </c>
      <c r="N13" s="113">
        <f>IF('Pulje 1'!P11=0,"",'Pulje 1'!P11)</f>
        <v>40</v>
      </c>
      <c r="O13" s="113">
        <f>IF('Pulje 1'!Q11=0,"",'Pulje 1'!Q11)</f>
        <v>52</v>
      </c>
      <c r="P13" s="113">
        <f>IF('Pulje 1'!R11=0,"",'Pulje 1'!R11)</f>
        <v>92</v>
      </c>
      <c r="Q13" s="115">
        <f>IF('Pulje 1'!S11=0,"",'Pulje 1'!S11)</f>
        <v>151.88249474996317</v>
      </c>
    </row>
    <row r="14" spans="1:17" s="114" customFormat="1" ht="17">
      <c r="A14" s="108">
        <v>9</v>
      </c>
      <c r="B14" s="109">
        <f>IF('Pulje 1'!C9="","",'Pulje 1'!C9)</f>
        <v>45</v>
      </c>
      <c r="C14" s="110">
        <f>IF('Pulje 1'!D9="","",'Pulje 1'!D9)</f>
        <v>41.03</v>
      </c>
      <c r="D14" s="109" t="str">
        <f>IF('Pulje 1'!E9="","",'Pulje 1'!E9)</f>
        <v>UK</v>
      </c>
      <c r="E14" s="111">
        <f>IF('Pulje 1'!F9="","",'Pulje 1'!F9)</f>
        <v>40848</v>
      </c>
      <c r="F14" s="112" t="str">
        <f>IF('Pulje 1'!H9="","",'Pulje 1'!H9)</f>
        <v>Ingrid Skag Skjefstad</v>
      </c>
      <c r="G14" s="112" t="str">
        <f>IF('Pulje 1'!I9="","",'Pulje 1'!I9)</f>
        <v>AK Bjørgvin</v>
      </c>
      <c r="H14" s="113">
        <f>IF('Pulje 1'!J9=0,"",'Pulje 1'!J9)</f>
        <v>30</v>
      </c>
      <c r="I14" s="113">
        <f>IF('Pulje 1'!K9=0,"",'Pulje 1'!K9)</f>
        <v>32</v>
      </c>
      <c r="J14" s="113">
        <f>IF('Pulje 1'!L9=0,"",'Pulje 1'!L9)</f>
        <v>35</v>
      </c>
      <c r="K14" s="113">
        <f>IF('Pulje 1'!M9=0,"",'Pulje 1'!M9)</f>
        <v>39</v>
      </c>
      <c r="L14" s="113">
        <f>IF('Pulje 1'!N9=0,"",'Pulje 1'!N9)</f>
        <v>42</v>
      </c>
      <c r="M14" s="113">
        <f>IF('Pulje 1'!O9=0,"",'Pulje 1'!O9)</f>
        <v>45</v>
      </c>
      <c r="N14" s="113">
        <f>IF('Pulje 1'!P9=0,"",'Pulje 1'!P9)</f>
        <v>35</v>
      </c>
      <c r="O14" s="113">
        <f>IF('Pulje 1'!Q9=0,"",'Pulje 1'!Q9)</f>
        <v>45</v>
      </c>
      <c r="P14" s="113">
        <f>IF('Pulje 1'!R9=0,"",'Pulje 1'!R9)</f>
        <v>80</v>
      </c>
      <c r="Q14" s="115">
        <f>IF('Pulje 1'!S9=0,"",'Pulje 1'!S9)</f>
        <v>145.26072215525562</v>
      </c>
    </row>
    <row r="15" spans="1:17" s="116" customFormat="1" ht="17">
      <c r="A15" s="108">
        <v>10</v>
      </c>
      <c r="B15" s="109">
        <f>IF('Pulje 1'!C16="","",'Pulje 1'!C16)</f>
        <v>55</v>
      </c>
      <c r="C15" s="110">
        <f>IF('Pulje 1'!D16="","",'Pulje 1'!D16)</f>
        <v>55</v>
      </c>
      <c r="D15" s="109" t="str">
        <f>IF('Pulje 1'!E16="","",'Pulje 1'!E16)</f>
        <v>UK</v>
      </c>
      <c r="E15" s="111">
        <f>IF('Pulje 1'!F16="","",'Pulje 1'!F16)</f>
        <v>40851</v>
      </c>
      <c r="F15" s="112" t="str">
        <f>IF('Pulje 1'!H16="","",'Pulje 1'!H16)</f>
        <v>Sara K. Olsen</v>
      </c>
      <c r="G15" s="112" t="str">
        <f>IF('Pulje 1'!I16="","",'Pulje 1'!I16)</f>
        <v>Elverum AK</v>
      </c>
      <c r="H15" s="113">
        <f>IF('Pulje 1'!J16=0,"",'Pulje 1'!J16)</f>
        <v>37</v>
      </c>
      <c r="I15" s="113">
        <f>IF('Pulje 1'!K16=0,"",'Pulje 1'!K16)</f>
        <v>40</v>
      </c>
      <c r="J15" s="113">
        <f>IF('Pulje 1'!L16=0,"",'Pulje 1'!L16)</f>
        <v>-45</v>
      </c>
      <c r="K15" s="113">
        <f>IF('Pulje 1'!M16=0,"",'Pulje 1'!M16)</f>
        <v>49</v>
      </c>
      <c r="L15" s="113">
        <f>IF('Pulje 1'!N16=0,"",'Pulje 1'!N16)</f>
        <v>53</v>
      </c>
      <c r="M15" s="113">
        <f>IF('Pulje 1'!O16=0,"",'Pulje 1'!O16)</f>
        <v>55</v>
      </c>
      <c r="N15" s="113">
        <f>IF('Pulje 1'!P16=0,"",'Pulje 1'!P16)</f>
        <v>40</v>
      </c>
      <c r="O15" s="113">
        <f>IF('Pulje 1'!Q16=0,"",'Pulje 1'!Q16)</f>
        <v>55</v>
      </c>
      <c r="P15" s="113">
        <f>IF('Pulje 1'!R16=0,"",'Pulje 1'!R16)</f>
        <v>95</v>
      </c>
      <c r="Q15" s="115">
        <f>IF('Pulje 1'!S16=0,"",'Pulje 1'!S16)</f>
        <v>136.33363978004093</v>
      </c>
    </row>
    <row r="16" spans="1:17" s="116" customFormat="1" ht="17">
      <c r="A16" s="108">
        <v>11</v>
      </c>
      <c r="B16" s="109">
        <f>IF('Pulje 3'!C14="","",'Pulje 3'!C14)</f>
        <v>71</v>
      </c>
      <c r="C16" s="110">
        <f>IF('Pulje 3'!D14="","",'Pulje 3'!D14)</f>
        <v>64.88</v>
      </c>
      <c r="D16" s="109" t="str">
        <f>IF('Pulje 3'!E14="","",'Pulje 3'!E14)</f>
        <v>UK</v>
      </c>
      <c r="E16" s="111">
        <f>IF('Pulje 3'!F14="","",'Pulje 3'!F14)</f>
        <v>39099</v>
      </c>
      <c r="F16" s="112" t="str">
        <f>IF('Pulje 3'!H14="","",'Pulje 3'!H14)</f>
        <v>Eline Svendsen</v>
      </c>
      <c r="G16" s="112" t="str">
        <f>IF('Pulje 3'!I14="","",'Pulje 3'!I14)</f>
        <v>Haugesund VK</v>
      </c>
      <c r="H16" s="113">
        <f>IF('Pulje 3'!J14=0,"",'Pulje 3'!J14)</f>
        <v>-43</v>
      </c>
      <c r="I16" s="113">
        <f>IF('Pulje 3'!K14=0,"",'Pulje 3'!K14)</f>
        <v>43</v>
      </c>
      <c r="J16" s="113">
        <f>IF('Pulje 3'!L14=0,"",'Pulje 3'!L14)</f>
        <v>45</v>
      </c>
      <c r="K16" s="113">
        <f>IF('Pulje 3'!M14=0,"",'Pulje 3'!M14)</f>
        <v>53</v>
      </c>
      <c r="L16" s="113">
        <f>IF('Pulje 3'!N14=0,"",'Pulje 3'!N14)</f>
        <v>56</v>
      </c>
      <c r="M16" s="113">
        <f>IF('Pulje 3'!O14=0,"",'Pulje 3'!O14)</f>
        <v>58</v>
      </c>
      <c r="N16" s="113">
        <f>IF('Pulje 3'!P14=0,"",'Pulje 3'!P14)</f>
        <v>45</v>
      </c>
      <c r="O16" s="113">
        <f>IF('Pulje 3'!Q14=0,"",'Pulje 3'!Q14)</f>
        <v>58</v>
      </c>
      <c r="P16" s="113">
        <f>IF('Pulje 3'!R14=0,"",'Pulje 3'!R14)</f>
        <v>103</v>
      </c>
      <c r="Q16" s="110">
        <f>IF('Pulje 3'!S14=0,"",'Pulje 3'!S14)</f>
        <v>132.84551383954494</v>
      </c>
    </row>
    <row r="17" spans="1:23" s="116" customFormat="1" ht="17">
      <c r="A17" s="108">
        <v>12</v>
      </c>
      <c r="B17" s="109">
        <f>IF('Pulje 3'!C9="","",'Pulje 3'!C9)</f>
        <v>64</v>
      </c>
      <c r="C17" s="110">
        <f>IF('Pulje 3'!D9="","",'Pulje 3'!D9)</f>
        <v>63.61</v>
      </c>
      <c r="D17" s="109" t="str">
        <f>IF('Pulje 3'!E9="","",'Pulje 3'!E9)</f>
        <v>UK</v>
      </c>
      <c r="E17" s="111">
        <f>IF('Pulje 3'!F9="","",'Pulje 3'!F9)</f>
        <v>40152</v>
      </c>
      <c r="F17" s="112" t="str">
        <f>IF('Pulje 3'!H9="","",'Pulje 3'!H9)</f>
        <v>Sigrid Johanne Røvik</v>
      </c>
      <c r="G17" s="112" t="str">
        <f>IF('Pulje 3'!I9="","",'Pulje 3'!I9)</f>
        <v>Hitra VK</v>
      </c>
      <c r="H17" s="113">
        <f>IF('Pulje 3'!J9=0,"",'Pulje 3'!J9)</f>
        <v>-43</v>
      </c>
      <c r="I17" s="113">
        <f>IF('Pulje 3'!K9=0,"",'Pulje 3'!K9)</f>
        <v>43</v>
      </c>
      <c r="J17" s="113">
        <f>IF('Pulje 3'!L9=0,"",'Pulje 3'!L9)</f>
        <v>45</v>
      </c>
      <c r="K17" s="113">
        <f>IF('Pulje 3'!M9=0,"",'Pulje 3'!M9)</f>
        <v>-53</v>
      </c>
      <c r="L17" s="113">
        <f>IF('Pulje 3'!N9=0,"",'Pulje 3'!N9)</f>
        <v>53</v>
      </c>
      <c r="M17" s="113">
        <f>IF('Pulje 3'!O9=0,"",'Pulje 3'!O9)</f>
        <v>56</v>
      </c>
      <c r="N17" s="113">
        <f>IF('Pulje 3'!P9=0,"",'Pulje 3'!P9)</f>
        <v>45</v>
      </c>
      <c r="O17" s="113">
        <f>IF('Pulje 3'!Q9=0,"",'Pulje 3'!Q9)</f>
        <v>56</v>
      </c>
      <c r="P17" s="113">
        <f>IF('Pulje 3'!R9=0,"",'Pulje 3'!R9)</f>
        <v>101</v>
      </c>
      <c r="Q17" s="110">
        <f>IF('Pulje 3'!S9=0,"",'Pulje 3'!S9)</f>
        <v>131.8113810265661</v>
      </c>
    </row>
    <row r="18" spans="1:23" s="116" customFormat="1" ht="17">
      <c r="A18" s="108">
        <v>13</v>
      </c>
      <c r="B18" s="109">
        <f>IF('Pulje 3'!C10="","",'Pulje 3'!C10)</f>
        <v>64</v>
      </c>
      <c r="C18" s="110">
        <f>IF('Pulje 3'!D10="","",'Pulje 3'!D10)</f>
        <v>62.32</v>
      </c>
      <c r="D18" s="109" t="str">
        <f>IF('Pulje 3'!E10="","",'Pulje 3'!E10)</f>
        <v>UK</v>
      </c>
      <c r="E18" s="111">
        <f>IF('Pulje 3'!F10="","",'Pulje 3'!F10)</f>
        <v>39121</v>
      </c>
      <c r="F18" s="112" t="str">
        <f>IF('Pulje 3'!H10="","",'Pulje 3'!H10)</f>
        <v>Elnaz Tajik</v>
      </c>
      <c r="G18" s="112" t="str">
        <f>IF('Pulje 3'!I10="","",'Pulje 3'!I10)</f>
        <v>Tønsberg-Kam.</v>
      </c>
      <c r="H18" s="113">
        <f>IF('Pulje 3'!J10=0,"",'Pulje 3'!J10)</f>
        <v>39</v>
      </c>
      <c r="I18" s="113">
        <f>IF('Pulje 3'!K10=0,"",'Pulje 3'!K10)</f>
        <v>43</v>
      </c>
      <c r="J18" s="113">
        <f>IF('Pulje 3'!L10=0,"",'Pulje 3'!L10)</f>
        <v>-46</v>
      </c>
      <c r="K18" s="113">
        <f>IF('Pulje 3'!M10=0,"",'Pulje 3'!M10)</f>
        <v>50</v>
      </c>
      <c r="L18" s="113">
        <f>IF('Pulje 3'!N10=0,"",'Pulje 3'!N10)</f>
        <v>54</v>
      </c>
      <c r="M18" s="113">
        <f>IF('Pulje 3'!O10=0,"",'Pulje 3'!O10)</f>
        <v>-58</v>
      </c>
      <c r="N18" s="113">
        <f>IF('Pulje 3'!P10=0,"",'Pulje 3'!P10)</f>
        <v>43</v>
      </c>
      <c r="O18" s="113">
        <f>IF('Pulje 3'!Q10=0,"",'Pulje 3'!Q10)</f>
        <v>54</v>
      </c>
      <c r="P18" s="113">
        <f>IF('Pulje 3'!R10=0,"",'Pulje 3'!R10)</f>
        <v>97</v>
      </c>
      <c r="Q18" s="110">
        <f>IF('Pulje 3'!S10=0,"",'Pulje 3'!S10)</f>
        <v>128.18405425407184</v>
      </c>
    </row>
    <row r="19" spans="1:23" s="114" customFormat="1" ht="17">
      <c r="A19" s="108">
        <v>14</v>
      </c>
      <c r="B19" s="109">
        <f>IF('Pulje 1'!C15="","",'Pulje 1'!C15)</f>
        <v>55</v>
      </c>
      <c r="C19" s="110">
        <f>IF('Pulje 1'!D15="","",'Pulje 1'!D15)</f>
        <v>51.84</v>
      </c>
      <c r="D19" s="109" t="str">
        <f>IF('Pulje 1'!E15="","",'Pulje 1'!E15)</f>
        <v>UK</v>
      </c>
      <c r="E19" s="111">
        <f>IF('Pulje 1'!F15="","",'Pulje 1'!F15)</f>
        <v>40056</v>
      </c>
      <c r="F19" s="112" t="str">
        <f>IF('Pulje 1'!H15="","",'Pulje 1'!H15)</f>
        <v>Mathea Dypvik Kvaale</v>
      </c>
      <c r="G19" s="112" t="str">
        <f>IF('Pulje 1'!I15="","",'Pulje 1'!I15)</f>
        <v>Hitra VK</v>
      </c>
      <c r="H19" s="113">
        <f>IF('Pulje 1'!J15=0,"",'Pulje 1'!J15)</f>
        <v>35</v>
      </c>
      <c r="I19" s="113">
        <f>IF('Pulje 1'!K15=0,"",'Pulje 1'!K15)</f>
        <v>37</v>
      </c>
      <c r="J19" s="113">
        <f>IF('Pulje 1'!L15=0,"",'Pulje 1'!L15)</f>
        <v>-38</v>
      </c>
      <c r="K19" s="113">
        <f>IF('Pulje 1'!M15=0,"",'Pulje 1'!M15)</f>
        <v>45</v>
      </c>
      <c r="L19" s="113">
        <f>IF('Pulje 1'!N15=0,"",'Pulje 1'!N15)</f>
        <v>48</v>
      </c>
      <c r="M19" s="113">
        <f>IF('Pulje 1'!O15=0,"",'Pulje 1'!O15)</f>
        <v>-50</v>
      </c>
      <c r="N19" s="113">
        <f>IF('Pulje 1'!P15=0,"",'Pulje 1'!P15)</f>
        <v>37</v>
      </c>
      <c r="O19" s="113">
        <f>IF('Pulje 1'!Q15=0,"",'Pulje 1'!Q15)</f>
        <v>48</v>
      </c>
      <c r="P19" s="113">
        <f>IF('Pulje 1'!R15=0,"",'Pulje 1'!R15)</f>
        <v>85</v>
      </c>
      <c r="Q19" s="115">
        <f>IF('Pulje 1'!S15=0,"",'Pulje 1'!S15)</f>
        <v>127.31428946008582</v>
      </c>
      <c r="W19" s="114" t="s">
        <v>18</v>
      </c>
    </row>
    <row r="20" spans="1:23" s="114" customFormat="1" ht="17">
      <c r="A20" s="108">
        <v>15</v>
      </c>
      <c r="B20" s="109">
        <f>IF('Pulje 3'!C16="","",'Pulje 3'!C16)</f>
        <v>81</v>
      </c>
      <c r="C20" s="110">
        <f>IF('Pulje 3'!D16="","",'Pulje 3'!D16)</f>
        <v>77.91</v>
      </c>
      <c r="D20" s="109" t="str">
        <f>IF('Pulje 3'!E16="","",'Pulje 3'!E16)</f>
        <v>UK</v>
      </c>
      <c r="E20" s="111">
        <f>IF('Pulje 3'!F16="","",'Pulje 3'!F16)</f>
        <v>39742</v>
      </c>
      <c r="F20" s="112" t="str">
        <f>IF('Pulje 3'!H16="","",'Pulje 3'!H16)</f>
        <v>Mille Østli Dekke</v>
      </c>
      <c r="G20" s="112" t="str">
        <f>IF('Pulje 3'!I16="","",'Pulje 3'!I16)</f>
        <v>Spydeberg Atletene</v>
      </c>
      <c r="H20" s="113">
        <f>IF('Pulje 3'!J16=0,"",'Pulje 3'!J16)</f>
        <v>45</v>
      </c>
      <c r="I20" s="113">
        <f>IF('Pulje 3'!K16=0,"",'Pulje 3'!K16)</f>
        <v>-48</v>
      </c>
      <c r="J20" s="113">
        <f>IF('Pulje 3'!L16=0,"",'Pulje 3'!L16)</f>
        <v>48</v>
      </c>
      <c r="K20" s="113">
        <f>IF('Pulje 3'!M16=0,"",'Pulje 3'!M16)</f>
        <v>56</v>
      </c>
      <c r="L20" s="113">
        <f>IF('Pulje 3'!N16=0,"",'Pulje 3'!N16)</f>
        <v>60</v>
      </c>
      <c r="M20" s="113">
        <f>IF('Pulje 3'!O16=0,"",'Pulje 3'!O16)</f>
        <v>-65</v>
      </c>
      <c r="N20" s="113">
        <f>IF('Pulje 3'!P16=0,"",'Pulje 3'!P16)</f>
        <v>48</v>
      </c>
      <c r="O20" s="113">
        <f>IF('Pulje 3'!Q16=0,"",'Pulje 3'!Q16)</f>
        <v>60</v>
      </c>
      <c r="P20" s="113">
        <f>IF('Pulje 3'!R16=0,"",'Pulje 3'!R16)</f>
        <v>108</v>
      </c>
      <c r="Q20" s="110">
        <f>IF('Pulje 3'!S16=0,"",'Pulje 3'!S16)</f>
        <v>126.48093863065932</v>
      </c>
    </row>
    <row r="21" spans="1:23" s="114" customFormat="1" ht="17">
      <c r="A21" s="108">
        <v>16</v>
      </c>
      <c r="B21" s="109">
        <f>IF('Pulje 1'!C10="","",'Pulje 1'!C10)</f>
        <v>45</v>
      </c>
      <c r="C21" s="110">
        <f>IF('Pulje 1'!D10="","",'Pulje 1'!D10)</f>
        <v>42.11</v>
      </c>
      <c r="D21" s="109" t="str">
        <f>IF('Pulje 1'!E10="","",'Pulje 1'!E10)</f>
        <v>UK</v>
      </c>
      <c r="E21" s="111">
        <f>IF('Pulje 1'!F10="","",'Pulje 1'!F10)</f>
        <v>40757</v>
      </c>
      <c r="F21" s="112" t="str">
        <f>IF('Pulje 1'!H10="","",'Pulje 1'!H10)</f>
        <v>Ingrid Emilie Haugland</v>
      </c>
      <c r="G21" s="112" t="str">
        <f>IF('Pulje 1'!I10="","",'Pulje 1'!I10)</f>
        <v>Vigrestad IK</v>
      </c>
      <c r="H21" s="113">
        <f>IF('Pulje 1'!J10=0,"",'Pulje 1'!J10)</f>
        <v>25</v>
      </c>
      <c r="I21" s="113">
        <f>IF('Pulje 1'!K10=0,"",'Pulje 1'!K10)</f>
        <v>27</v>
      </c>
      <c r="J21" s="113">
        <f>IF('Pulje 1'!L10=0,"",'Pulje 1'!L10)</f>
        <v>-29</v>
      </c>
      <c r="K21" s="113">
        <f>IF('Pulje 1'!M10=0,"",'Pulje 1'!M10)</f>
        <v>27</v>
      </c>
      <c r="L21" s="113">
        <f>IF('Pulje 1'!N10=0,"",'Pulje 1'!N10)</f>
        <v>30</v>
      </c>
      <c r="M21" s="113">
        <f>IF('Pulje 1'!O10=0,"",'Pulje 1'!O10)</f>
        <v>32</v>
      </c>
      <c r="N21" s="113">
        <f>IF('Pulje 1'!P10=0,"",'Pulje 1'!P10)</f>
        <v>27</v>
      </c>
      <c r="O21" s="113">
        <f>IF('Pulje 1'!Q10=0,"",'Pulje 1'!Q10)</f>
        <v>32</v>
      </c>
      <c r="P21" s="113">
        <f>IF('Pulje 1'!R10=0,"",'Pulje 1'!R10)</f>
        <v>59</v>
      </c>
      <c r="Q21" s="115">
        <f>IF('Pulje 1'!S10=0,"",'Pulje 1'!S10)</f>
        <v>104.66959210896181</v>
      </c>
    </row>
    <row r="22" spans="1:23" s="114" customFormat="1" ht="17">
      <c r="A22" s="108">
        <v>17</v>
      </c>
      <c r="B22" s="109">
        <f>IF('Pulje 1'!C13="","",'Pulje 1'!C13)</f>
        <v>59</v>
      </c>
      <c r="C22" s="110">
        <f>IF('Pulje 1'!D13="","",'Pulje 1'!D13)</f>
        <v>55.53</v>
      </c>
      <c r="D22" s="109" t="str">
        <f>IF('Pulje 1'!E13="","",'Pulje 1'!E13)</f>
        <v>UK</v>
      </c>
      <c r="E22" s="111">
        <f>IF('Pulje 1'!F13="","",'Pulje 1'!F13)</f>
        <v>39806</v>
      </c>
      <c r="F22" s="112" t="str">
        <f>IF('Pulje 1'!H13="","",'Pulje 1'!H13)</f>
        <v>Lilly Stokka Nærland</v>
      </c>
      <c r="G22" s="112" t="str">
        <f>IF('Pulje 1'!I13="","",'Pulje 1'!I13)</f>
        <v>Vigrestad IK</v>
      </c>
      <c r="H22" s="113">
        <f>IF('Pulje 1'!J13=0,"",'Pulje 1'!J13)</f>
        <v>29</v>
      </c>
      <c r="I22" s="113">
        <f>IF('Pulje 1'!K13=0,"",'Pulje 1'!K13)</f>
        <v>32</v>
      </c>
      <c r="J22" s="113">
        <f>IF('Pulje 1'!L13=0,"",'Pulje 1'!L13)</f>
        <v>34</v>
      </c>
      <c r="K22" s="113">
        <f>IF('Pulje 1'!M13=0,"",'Pulje 1'!M13)</f>
        <v>36</v>
      </c>
      <c r="L22" s="113">
        <f>IF('Pulje 1'!N13=0,"",'Pulje 1'!N13)</f>
        <v>39</v>
      </c>
      <c r="M22" s="113">
        <f>IF('Pulje 1'!O13=0,"",'Pulje 1'!O13)</f>
        <v>-42</v>
      </c>
      <c r="N22" s="113">
        <f>IF('Pulje 1'!P13=0,"",'Pulje 1'!P13)</f>
        <v>34</v>
      </c>
      <c r="O22" s="113">
        <f>IF('Pulje 1'!Q13=0,"",'Pulje 1'!Q13)</f>
        <v>39</v>
      </c>
      <c r="P22" s="113">
        <f>IF('Pulje 1'!R13=0,"",'Pulje 1'!R13)</f>
        <v>73</v>
      </c>
      <c r="Q22" s="115">
        <f>IF('Pulje 1'!S13=0,"",'Pulje 1'!S13)</f>
        <v>104.06123824645231</v>
      </c>
    </row>
    <row r="23" spans="1:23" s="114" customFormat="1" ht="17">
      <c r="A23" s="108">
        <v>18</v>
      </c>
      <c r="B23" s="109">
        <f>IF('Pulje 1'!C12="","",'Pulje 1'!C12)</f>
        <v>49</v>
      </c>
      <c r="C23" s="110">
        <f>IF('Pulje 1'!D12="","",'Pulje 1'!D12)</f>
        <v>47.55</v>
      </c>
      <c r="D23" s="109" t="str">
        <f>IF('Pulje 1'!E12="","",'Pulje 1'!E12)</f>
        <v>UK</v>
      </c>
      <c r="E23" s="111">
        <f>IF('Pulje 1'!F12="","",'Pulje 1'!F12)</f>
        <v>40626</v>
      </c>
      <c r="F23" s="112" t="str">
        <f>IF('Pulje 1'!H12="","",'Pulje 1'!H12)</f>
        <v>Anna Siqveland</v>
      </c>
      <c r="G23" s="112" t="str">
        <f>IF('Pulje 1'!I12="","",'Pulje 1'!I12)</f>
        <v>Vigrestad IK</v>
      </c>
      <c r="H23" s="113">
        <f>IF('Pulje 1'!J12=0,"",'Pulje 1'!J12)</f>
        <v>22</v>
      </c>
      <c r="I23" s="113">
        <f>IF('Pulje 1'!K12=0,"",'Pulje 1'!K12)</f>
        <v>24</v>
      </c>
      <c r="J23" s="113">
        <f>IF('Pulje 1'!L12=0,"",'Pulje 1'!L12)</f>
        <v>-26</v>
      </c>
      <c r="K23" s="113">
        <f>IF('Pulje 1'!M12=0,"",'Pulje 1'!M12)</f>
        <v>22</v>
      </c>
      <c r="L23" s="113">
        <f>IF('Pulje 1'!N12=0,"",'Pulje 1'!N12)</f>
        <v>24</v>
      </c>
      <c r="M23" s="113">
        <f>IF('Pulje 1'!O12=0,"",'Pulje 1'!O12)</f>
        <v>26</v>
      </c>
      <c r="N23" s="113">
        <f>IF('Pulje 1'!P12=0,"",'Pulje 1'!P12)</f>
        <v>24</v>
      </c>
      <c r="O23" s="113">
        <f>IF('Pulje 1'!Q12=0,"",'Pulje 1'!Q12)</f>
        <v>26</v>
      </c>
      <c r="P23" s="113">
        <f>IF('Pulje 1'!R12=0,"",'Pulje 1'!R12)</f>
        <v>50</v>
      </c>
      <c r="Q23" s="115">
        <f>IF('Pulje 1'!S12=0,"",'Pulje 1'!S12)</f>
        <v>80.060177015130137</v>
      </c>
    </row>
    <row r="24" spans="1:23" s="114" customFormat="1" ht="17">
      <c r="A24" s="108">
        <v>19</v>
      </c>
      <c r="B24" s="109">
        <f>IF('Pulje 3'!C11="","",'Pulje 3'!C11)</f>
        <v>64</v>
      </c>
      <c r="C24" s="110">
        <f>IF('Pulje 3'!D11="","",'Pulje 3'!D11)</f>
        <v>59.17</v>
      </c>
      <c r="D24" s="109" t="str">
        <f>IF('Pulje 3'!E11="","",'Pulje 3'!E11)</f>
        <v>UK</v>
      </c>
      <c r="E24" s="111">
        <f>IF('Pulje 3'!F11="","",'Pulje 3'!F11)</f>
        <v>40728</v>
      </c>
      <c r="F24" s="112" t="str">
        <f>IF('Pulje 3'!H11="","",'Pulje 3'!H11)</f>
        <v>Kristell Arvesen</v>
      </c>
      <c r="G24" s="112" t="str">
        <f>IF('Pulje 3'!I11="","",'Pulje 3'!I11)</f>
        <v>Vigrestad IK</v>
      </c>
      <c r="H24" s="113">
        <f>IF('Pulje 3'!J11=0,"",'Pulje 3'!J11)</f>
        <v>18</v>
      </c>
      <c r="I24" s="113">
        <f>IF('Pulje 3'!K11=0,"",'Pulje 3'!K11)</f>
        <v>-20</v>
      </c>
      <c r="J24" s="113">
        <f>IF('Pulje 3'!L11=0,"",'Pulje 3'!L11)</f>
        <v>20</v>
      </c>
      <c r="K24" s="113">
        <f>IF('Pulje 3'!M11=0,"",'Pulje 3'!M11)</f>
        <v>20</v>
      </c>
      <c r="L24" s="113">
        <f>IF('Pulje 3'!N11=0,"",'Pulje 3'!N11)</f>
        <v>22</v>
      </c>
      <c r="M24" s="113">
        <f>IF('Pulje 3'!O11=0,"",'Pulje 3'!O11)</f>
        <v>24</v>
      </c>
      <c r="N24" s="113">
        <f>IF('Pulje 3'!P11=0,"",'Pulje 3'!P11)</f>
        <v>20</v>
      </c>
      <c r="O24" s="113">
        <f>IF('Pulje 3'!Q11=0,"",'Pulje 3'!Q11)</f>
        <v>24</v>
      </c>
      <c r="P24" s="113">
        <f>IF('Pulje 3'!R11=0,"",'Pulje 3'!R11)</f>
        <v>44</v>
      </c>
      <c r="Q24" s="110">
        <f>IF('Pulje 3'!S11=0,"",'Pulje 3'!S11)</f>
        <v>60.092512290499926</v>
      </c>
    </row>
    <row r="25" spans="1:23" ht="14" customHeight="1">
      <c r="A25" s="30"/>
      <c r="B25" s="30"/>
      <c r="C25" s="75"/>
      <c r="D25" s="30"/>
      <c r="E25" s="32"/>
      <c r="F25" s="74"/>
      <c r="G25" s="74"/>
      <c r="H25" s="74"/>
      <c r="I25" s="74"/>
      <c r="J25" s="74"/>
      <c r="K25" s="74"/>
      <c r="L25" s="74"/>
      <c r="M25" s="74"/>
      <c r="N25" s="68"/>
      <c r="O25" s="68"/>
      <c r="P25" s="68"/>
      <c r="Q25" s="75"/>
    </row>
    <row r="26" spans="1:23" s="71" customFormat="1" ht="28">
      <c r="A26" s="227" t="s">
        <v>62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</row>
    <row r="27" spans="1:23" ht="14" customHeight="1">
      <c r="A27" s="30"/>
      <c r="B27" s="30"/>
      <c r="C27" s="75"/>
      <c r="D27" s="30"/>
      <c r="E27" s="32"/>
      <c r="F27" s="74"/>
      <c r="G27" s="74"/>
      <c r="H27" s="74"/>
      <c r="I27" s="74"/>
      <c r="J27" s="74"/>
      <c r="K27" s="74"/>
      <c r="L27" s="74"/>
      <c r="M27" s="74"/>
      <c r="N27" s="68"/>
      <c r="O27" s="68"/>
      <c r="P27" s="68"/>
      <c r="Q27" s="75"/>
    </row>
    <row r="28" spans="1:23" s="114" customFormat="1" ht="17">
      <c r="A28" s="108">
        <v>1</v>
      </c>
      <c r="B28" s="109">
        <f>IF('Pulje 5'!C13="","",'Pulje 5'!C13)</f>
        <v>89</v>
      </c>
      <c r="C28" s="110">
        <f>IF('Pulje 5'!D13="","",'Pulje 5'!D13)</f>
        <v>88.44</v>
      </c>
      <c r="D28" s="109" t="str">
        <f>IF('Pulje 5'!E13="","",'Pulje 5'!E13)</f>
        <v>UM</v>
      </c>
      <c r="E28" s="111">
        <f>IF('Pulje 5'!F13="","",'Pulje 5'!F13)</f>
        <v>39160</v>
      </c>
      <c r="F28" s="112" t="str">
        <f>IF('Pulje 5'!H13="","",'Pulje 5'!H13)</f>
        <v>Teo Martinus Mork-Tøvik</v>
      </c>
      <c r="G28" s="112" t="str">
        <f>IF('Pulje 5'!I13="","",'Pulje 5'!I13)</f>
        <v>Hitra VK</v>
      </c>
      <c r="H28" s="113">
        <f>IF('Pulje 5'!J13=0,"",'Pulje 5'!J13)</f>
        <v>110</v>
      </c>
      <c r="I28" s="113">
        <f>IF('Pulje 5'!K13=0,"",'Pulje 5'!K13)</f>
        <v>115</v>
      </c>
      <c r="J28" s="113">
        <f>IF('Pulje 5'!L13=0,"",'Pulje 5'!L13)</f>
        <v>-120</v>
      </c>
      <c r="K28" s="113">
        <f>IF('Pulje 5'!M13=0,"",'Pulje 5'!M13)</f>
        <v>136</v>
      </c>
      <c r="L28" s="113">
        <f>IF('Pulje 5'!N13=0,"",'Pulje 5'!N13)</f>
        <v>142</v>
      </c>
      <c r="M28" s="113">
        <f>IF('Pulje 5'!O13=0,"",'Pulje 5'!O13)</f>
        <v>145</v>
      </c>
      <c r="N28" s="113">
        <f>IF('Pulje 5'!P13=0,"",'Pulje 5'!P13)</f>
        <v>115</v>
      </c>
      <c r="O28" s="113">
        <f>IF('Pulje 5'!Q13=0,"",'Pulje 5'!Q13)</f>
        <v>145</v>
      </c>
      <c r="P28" s="113">
        <f>IF('Pulje 5'!R13=0,"",'Pulje 5'!R13)</f>
        <v>260</v>
      </c>
      <c r="Q28" s="110">
        <f>IF('Pulje 5'!S13=0,"",'Pulje 5'!S13)</f>
        <v>315.25413808742155</v>
      </c>
    </row>
    <row r="29" spans="1:23" s="114" customFormat="1" ht="17">
      <c r="A29" s="108">
        <v>2</v>
      </c>
      <c r="B29" s="109">
        <f>IF('Pulje 5'!C11="","",'Pulje 5'!C11)</f>
        <v>89</v>
      </c>
      <c r="C29" s="110">
        <f>IF('Pulje 5'!D11="","",'Pulje 5'!D11)</f>
        <v>86.8</v>
      </c>
      <c r="D29" s="109" t="str">
        <f>IF('Pulje 5'!E11="","",'Pulje 5'!E11)</f>
        <v>UM</v>
      </c>
      <c r="E29" s="111">
        <f>IF('Pulje 5'!F11="","",'Pulje 5'!F11)</f>
        <v>39760</v>
      </c>
      <c r="F29" s="112" t="str">
        <f>IF('Pulje 5'!H11="","",'Pulje 5'!H11)</f>
        <v>Nikolai K. Aadland</v>
      </c>
      <c r="G29" s="112" t="str">
        <f>IF('Pulje 5'!I11="","",'Pulje 5'!I11)</f>
        <v>AK Bjørgvin</v>
      </c>
      <c r="H29" s="113">
        <f>IF('Pulje 5'!J11=0,"",'Pulje 5'!J11)</f>
        <v>106</v>
      </c>
      <c r="I29" s="113">
        <f>IF('Pulje 5'!K11=0,"",'Pulje 5'!K11)</f>
        <v>111</v>
      </c>
      <c r="J29" s="113">
        <f>IF('Pulje 5'!L11=0,"",'Pulje 5'!L11)</f>
        <v>-114</v>
      </c>
      <c r="K29" s="113">
        <f>IF('Pulje 5'!M11=0,"",'Pulje 5'!M11)</f>
        <v>135</v>
      </c>
      <c r="L29" s="113">
        <f>IF('Pulje 5'!N11=0,"",'Pulje 5'!N11)</f>
        <v>141</v>
      </c>
      <c r="M29" s="113">
        <f>IF('Pulje 5'!O11=0,"",'Pulje 5'!O11)</f>
        <v>-145</v>
      </c>
      <c r="N29" s="113">
        <f>IF('Pulje 5'!P11=0,"",'Pulje 5'!P11)</f>
        <v>111</v>
      </c>
      <c r="O29" s="113">
        <f>IF('Pulje 5'!Q11=0,"",'Pulje 5'!Q11)</f>
        <v>141</v>
      </c>
      <c r="P29" s="113">
        <f>IF('Pulje 5'!R11=0,"",'Pulje 5'!R11)</f>
        <v>252</v>
      </c>
      <c r="Q29" s="110">
        <f>IF('Pulje 5'!S11=0,"",'Pulje 5'!S11)</f>
        <v>308.41410742503575</v>
      </c>
    </row>
    <row r="30" spans="1:23" s="114" customFormat="1" ht="17">
      <c r="A30" s="108">
        <v>3</v>
      </c>
      <c r="B30" s="109">
        <f>IF('Pulje 2'!C19="","",'Pulje 2'!C19)</f>
        <v>67</v>
      </c>
      <c r="C30" s="110">
        <f>IF('Pulje 2'!D19="","",'Pulje 2'!D19)</f>
        <v>67</v>
      </c>
      <c r="D30" s="109" t="str">
        <f>IF('Pulje 2'!E19="","",'Pulje 2'!E19)</f>
        <v>UM</v>
      </c>
      <c r="E30" s="111">
        <f>IF('Pulje 2'!F19="","",'Pulje 2'!F19)</f>
        <v>39199</v>
      </c>
      <c r="F30" s="112" t="str">
        <f>IF('Pulje 2'!H19="","",'Pulje 2'!H19)</f>
        <v>Tomack Sand</v>
      </c>
      <c r="G30" s="112" t="str">
        <f>IF('Pulje 2'!I19="","",'Pulje 2'!I19)</f>
        <v>Hitra VK</v>
      </c>
      <c r="H30" s="113">
        <f>IF('Pulje 2'!J19=0,"",'Pulje 2'!J19)</f>
        <v>85</v>
      </c>
      <c r="I30" s="113">
        <f>IF('Pulje 2'!K19=0,"",'Pulje 2'!K19)</f>
        <v>-88</v>
      </c>
      <c r="J30" s="113">
        <f>IF('Pulje 2'!L19=0,"",'Pulje 2'!L19)</f>
        <v>88</v>
      </c>
      <c r="K30" s="113">
        <f>IF('Pulje 2'!M19=0,"",'Pulje 2'!M19)</f>
        <v>110</v>
      </c>
      <c r="L30" s="113">
        <f>IF('Pulje 2'!N19=0,"",'Pulje 2'!N19)</f>
        <v>115</v>
      </c>
      <c r="M30" s="113">
        <f>IF('Pulje 2'!O19=0,"",'Pulje 2'!O19)</f>
        <v>-118</v>
      </c>
      <c r="N30" s="113">
        <f>IF('Pulje 2'!P19=0,"",'Pulje 2'!P19)</f>
        <v>88</v>
      </c>
      <c r="O30" s="113">
        <f>IF('Pulje 2'!Q19=0,"",'Pulje 2'!Q19)</f>
        <v>115</v>
      </c>
      <c r="P30" s="113">
        <f>IF('Pulje 2'!R19=0,"",'Pulje 2'!R19)</f>
        <v>203</v>
      </c>
      <c r="Q30" s="110">
        <f>IF('Pulje 2'!S19=0,"",'Pulje 2'!S19)</f>
        <v>289.06719099016698</v>
      </c>
    </row>
    <row r="31" spans="1:23" s="114" customFormat="1" ht="17">
      <c r="A31" s="108">
        <v>4</v>
      </c>
      <c r="B31" s="109">
        <f>IF('Pulje 2'!C20="","",'Pulje 2'!C20)</f>
        <v>67</v>
      </c>
      <c r="C31" s="110">
        <f>IF('Pulje 2'!D20="","",'Pulje 2'!D20)</f>
        <v>65.349999999999994</v>
      </c>
      <c r="D31" s="109" t="str">
        <f>IF('Pulje 2'!E20="","",'Pulje 2'!E20)</f>
        <v>UM</v>
      </c>
      <c r="E31" s="111">
        <f>IF('Pulje 2'!F20="","",'Pulje 2'!F20)</f>
        <v>39342</v>
      </c>
      <c r="F31" s="112" t="str">
        <f>IF('Pulje 2'!H20="","",'Pulje 2'!H20)</f>
        <v>Erik Orasmäe</v>
      </c>
      <c r="G31" s="112" t="str">
        <f>IF('Pulje 2'!I20="","",'Pulje 2'!I20)</f>
        <v>Tambarskjelvar IL</v>
      </c>
      <c r="H31" s="113">
        <f>IF('Pulje 2'!J20=0,"",'Pulje 2'!J20)</f>
        <v>75</v>
      </c>
      <c r="I31" s="113">
        <f>IF('Pulje 2'!K20=0,"",'Pulje 2'!K20)</f>
        <v>78</v>
      </c>
      <c r="J31" s="113">
        <f>IF('Pulje 2'!L20=0,"",'Pulje 2'!L20)</f>
        <v>-80</v>
      </c>
      <c r="K31" s="113">
        <f>IF('Pulje 2'!M20=0,"",'Pulje 2'!M20)</f>
        <v>90</v>
      </c>
      <c r="L31" s="113">
        <f>IF('Pulje 2'!N20=0,"",'Pulje 2'!N20)</f>
        <v>95</v>
      </c>
      <c r="M31" s="113">
        <f>IF('Pulje 2'!O20=0,"",'Pulje 2'!O20)</f>
        <v>-100</v>
      </c>
      <c r="N31" s="113">
        <f>IF('Pulje 2'!P20=0,"",'Pulje 2'!P20)</f>
        <v>78</v>
      </c>
      <c r="O31" s="113">
        <f>IF('Pulje 2'!Q20=0,"",'Pulje 2'!Q20)</f>
        <v>95</v>
      </c>
      <c r="P31" s="113">
        <f>IF('Pulje 2'!R20=0,"",'Pulje 2'!R20)</f>
        <v>173</v>
      </c>
      <c r="Q31" s="110">
        <f>IF('Pulje 2'!S20=0,"",'Pulje 2'!S20)</f>
        <v>250.52307651306199</v>
      </c>
    </row>
    <row r="32" spans="1:23" s="114" customFormat="1" ht="17">
      <c r="A32" s="108">
        <v>5</v>
      </c>
      <c r="B32" s="109">
        <f>IF('Pulje 4'!C12="","",'Pulje 4'!C12)</f>
        <v>81</v>
      </c>
      <c r="C32" s="110">
        <f>IF('Pulje 4'!D12="","",'Pulje 4'!D12)</f>
        <v>78.8</v>
      </c>
      <c r="D32" s="109" t="str">
        <f>IF('Pulje 4'!E12="","",'Pulje 4'!E12)</f>
        <v>UM</v>
      </c>
      <c r="E32" s="111">
        <f>IF('Pulje 4'!F12="","",'Pulje 4'!F12)</f>
        <v>39196</v>
      </c>
      <c r="F32" s="112" t="str">
        <f>IF('Pulje 4'!H12="","",'Pulje 4'!H12)</f>
        <v>Kristian Ege</v>
      </c>
      <c r="G32" s="112" t="str">
        <f>IF('Pulje 4'!I12="","",'Pulje 4'!I12)</f>
        <v>Vigrestad IK</v>
      </c>
      <c r="H32" s="113">
        <f>IF('Pulje 4'!J12=0,"",'Pulje 4'!J12)</f>
        <v>87</v>
      </c>
      <c r="I32" s="113">
        <f>IF('Pulje 4'!K12=0,"",'Pulje 4'!K12)</f>
        <v>-91</v>
      </c>
      <c r="J32" s="113">
        <f>IF('Pulje 4'!L12=0,"",'Pulje 4'!L12)</f>
        <v>91</v>
      </c>
      <c r="K32" s="113">
        <f>IF('Pulje 4'!M12=0,"",'Pulje 4'!M12)</f>
        <v>98</v>
      </c>
      <c r="L32" s="113">
        <f>IF('Pulje 4'!N12=0,"",'Pulje 4'!N12)</f>
        <v>-102</v>
      </c>
      <c r="M32" s="113">
        <f>IF('Pulje 4'!O12=0,"",'Pulje 4'!O12)</f>
        <v>102</v>
      </c>
      <c r="N32" s="113">
        <f>IF('Pulje 4'!P12=0,"",'Pulje 4'!P12)</f>
        <v>91</v>
      </c>
      <c r="O32" s="113">
        <f>IF('Pulje 4'!Q12=0,"",'Pulje 4'!Q12)</f>
        <v>102</v>
      </c>
      <c r="P32" s="113">
        <f>IF('Pulje 4'!R12=0,"",'Pulje 4'!R12)</f>
        <v>193</v>
      </c>
      <c r="Q32" s="110">
        <f>IF('Pulje 4'!S12=0,"",'Pulje 4'!S12)</f>
        <v>248.72229977432318</v>
      </c>
    </row>
    <row r="33" spans="1:17" s="114" customFormat="1" ht="17">
      <c r="A33" s="108">
        <v>6</v>
      </c>
      <c r="B33" s="109">
        <f>IF('Pulje 4'!C11="","",'Pulje 4'!C11)</f>
        <v>81</v>
      </c>
      <c r="C33" s="110">
        <f>IF('Pulje 4'!D11="","",'Pulje 4'!D11)</f>
        <v>77.680000000000007</v>
      </c>
      <c r="D33" s="109" t="str">
        <f>IF('Pulje 4'!E11="","",'Pulje 4'!E11)</f>
        <v>UM</v>
      </c>
      <c r="E33" s="111">
        <f>IF('Pulje 4'!F11="","",'Pulje 4'!F11)</f>
        <v>39679</v>
      </c>
      <c r="F33" s="112" t="str">
        <f>IF('Pulje 4'!H11="","",'Pulje 4'!H11)</f>
        <v>Olai Slagstad Aamot</v>
      </c>
      <c r="G33" s="112" t="str">
        <f>IF('Pulje 4'!I11="","",'Pulje 4'!I11)</f>
        <v>Tambarskjelvar IL</v>
      </c>
      <c r="H33" s="113">
        <f>IF('Pulje 4'!J11=0,"",'Pulje 4'!J11)</f>
        <v>-79</v>
      </c>
      <c r="I33" s="113">
        <f>IF('Pulje 4'!K11=0,"",'Pulje 4'!K11)</f>
        <v>79</v>
      </c>
      <c r="J33" s="113">
        <f>IF('Pulje 4'!L11=0,"",'Pulje 4'!L11)</f>
        <v>-83</v>
      </c>
      <c r="K33" s="113">
        <f>IF('Pulje 4'!M11=0,"",'Pulje 4'!M11)</f>
        <v>105</v>
      </c>
      <c r="L33" s="113">
        <f>IF('Pulje 4'!N11=0,"",'Pulje 4'!N11)</f>
        <v>-110</v>
      </c>
      <c r="M33" s="113">
        <f>IF('Pulje 4'!O11=0,"",'Pulje 4'!O11)</f>
        <v>110</v>
      </c>
      <c r="N33" s="113">
        <f>IF('Pulje 4'!P11=0,"",'Pulje 4'!P11)</f>
        <v>79</v>
      </c>
      <c r="O33" s="113">
        <f>IF('Pulje 4'!Q11=0,"",'Pulje 4'!Q11)</f>
        <v>110</v>
      </c>
      <c r="P33" s="113">
        <f>IF('Pulje 4'!R11=0,"",'Pulje 4'!R11)</f>
        <v>189</v>
      </c>
      <c r="Q33" s="110">
        <f>IF('Pulje 4'!S11=0,"",'Pulje 4'!S11)</f>
        <v>245.55885959568215</v>
      </c>
    </row>
    <row r="34" spans="1:17" s="114" customFormat="1" ht="17">
      <c r="A34" s="108">
        <v>7</v>
      </c>
      <c r="B34" s="109">
        <f>IF('Pulje 4'!C10="","",'Pulje 4'!C10)</f>
        <v>81</v>
      </c>
      <c r="C34" s="110">
        <f>IF('Pulje 4'!D10="","",'Pulje 4'!D10)</f>
        <v>77.77</v>
      </c>
      <c r="D34" s="109" t="str">
        <f>IF('Pulje 4'!E10="","",'Pulje 4'!E10)</f>
        <v>UM</v>
      </c>
      <c r="E34" s="111">
        <f>IF('Pulje 4'!F10="","",'Pulje 4'!F10)</f>
        <v>39126</v>
      </c>
      <c r="F34" s="112" t="str">
        <f>IF('Pulje 4'!H10="","",'Pulje 4'!H10)</f>
        <v>Rene A. Rand Djupå</v>
      </c>
      <c r="G34" s="112" t="str">
        <f>IF('Pulje 4'!I10="","",'Pulje 4'!I10)</f>
        <v>Hitra VK</v>
      </c>
      <c r="H34" s="113">
        <f>IF('Pulje 4'!J10=0,"",'Pulje 4'!J10)</f>
        <v>79</v>
      </c>
      <c r="I34" s="113">
        <f>IF('Pulje 4'!K10=0,"",'Pulje 4'!K10)</f>
        <v>82</v>
      </c>
      <c r="J34" s="113">
        <f>IF('Pulje 4'!L10=0,"",'Pulje 4'!L10)</f>
        <v>84</v>
      </c>
      <c r="K34" s="113">
        <f>IF('Pulje 4'!M10=0,"",'Pulje 4'!M10)</f>
        <v>98</v>
      </c>
      <c r="L34" s="113">
        <f>IF('Pulje 4'!N10=0,"",'Pulje 4'!N10)</f>
        <v>101</v>
      </c>
      <c r="M34" s="113">
        <f>IF('Pulje 4'!O10=0,"",'Pulje 4'!O10)</f>
        <v>104</v>
      </c>
      <c r="N34" s="113">
        <f>IF('Pulje 4'!P10=0,"",'Pulje 4'!P10)</f>
        <v>84</v>
      </c>
      <c r="O34" s="113">
        <f>IF('Pulje 4'!Q10=0,"",'Pulje 4'!Q10)</f>
        <v>104</v>
      </c>
      <c r="P34" s="113">
        <f>IF('Pulje 4'!R10=0,"",'Pulje 4'!R10)</f>
        <v>188</v>
      </c>
      <c r="Q34" s="110">
        <f>IF('Pulje 4'!S10=0,"",'Pulje 4'!S10)</f>
        <v>244.09760816086506</v>
      </c>
    </row>
    <row r="35" spans="1:17" s="114" customFormat="1" ht="17">
      <c r="A35" s="108">
        <v>8</v>
      </c>
      <c r="B35" s="109">
        <f>IF('Pulje 4'!C14="","",'Pulje 4'!C14)</f>
        <v>81</v>
      </c>
      <c r="C35" s="110">
        <f>IF('Pulje 4'!D14="","",'Pulje 4'!D14)</f>
        <v>76.22</v>
      </c>
      <c r="D35" s="109" t="str">
        <f>IF('Pulje 4'!E14="","",'Pulje 4'!E14)</f>
        <v>UM</v>
      </c>
      <c r="E35" s="111">
        <f>IF('Pulje 4'!F14="","",'Pulje 4'!F14)</f>
        <v>39569</v>
      </c>
      <c r="F35" s="112" t="str">
        <f>IF('Pulje 4'!H14="","",'Pulje 4'!H14)</f>
        <v>Aaron Jensen Fauske</v>
      </c>
      <c r="G35" s="112" t="str">
        <f>IF('Pulje 4'!I14="","",'Pulje 4'!I14)</f>
        <v>Tambarskjelvar IL</v>
      </c>
      <c r="H35" s="113">
        <f>IF('Pulje 4'!J14=0,"",'Pulje 4'!J14)</f>
        <v>76</v>
      </c>
      <c r="I35" s="113">
        <f>IF('Pulje 4'!K14=0,"",'Pulje 4'!K14)</f>
        <v>80</v>
      </c>
      <c r="J35" s="113">
        <f>IF('Pulje 4'!L14=0,"",'Pulje 4'!L14)</f>
        <v>-83</v>
      </c>
      <c r="K35" s="113">
        <f>IF('Pulje 4'!M14=0,"",'Pulje 4'!M14)</f>
        <v>90</v>
      </c>
      <c r="L35" s="113">
        <f>IF('Pulje 4'!N14=0,"",'Pulje 4'!N14)</f>
        <v>100</v>
      </c>
      <c r="M35" s="113">
        <f>IF('Pulje 4'!O14=0,"",'Pulje 4'!O14)</f>
        <v>-109</v>
      </c>
      <c r="N35" s="113">
        <f>IF('Pulje 4'!P14=0,"",'Pulje 4'!P14)</f>
        <v>80</v>
      </c>
      <c r="O35" s="113">
        <f>IF('Pulje 4'!Q14=0,"",'Pulje 4'!Q14)</f>
        <v>100</v>
      </c>
      <c r="P35" s="113">
        <f>IF('Pulje 4'!R14=0,"",'Pulje 4'!R14)</f>
        <v>180</v>
      </c>
      <c r="Q35" s="110">
        <f>IF('Pulje 4'!S14=0,"",'Pulje 4'!S14)</f>
        <v>236.4502018961476</v>
      </c>
    </row>
    <row r="36" spans="1:17" s="114" customFormat="1" ht="17">
      <c r="A36" s="108">
        <v>9</v>
      </c>
      <c r="B36" s="109">
        <f>IF('Pulje 2'!C13="","",'Pulje 2'!C13)</f>
        <v>61</v>
      </c>
      <c r="C36" s="110">
        <f>IF('Pulje 2'!D13="","",'Pulje 2'!D13)</f>
        <v>60.19</v>
      </c>
      <c r="D36" s="109" t="str">
        <f>IF('Pulje 2'!E13="","",'Pulje 2'!E13)</f>
        <v>UM</v>
      </c>
      <c r="E36" s="111">
        <f>IF('Pulje 2'!F13="","",'Pulje 2'!F13)</f>
        <v>40390</v>
      </c>
      <c r="F36" s="112" t="str">
        <f>IF('Pulje 2'!H13="","",'Pulje 2'!H13)</f>
        <v>Jørgen Bysveen</v>
      </c>
      <c r="G36" s="112" t="str">
        <f>IF('Pulje 2'!I13="","",'Pulje 2'!I13)</f>
        <v>T&amp;IL National</v>
      </c>
      <c r="H36" s="113">
        <f>IF('Pulje 2'!J13=0,"",'Pulje 2'!J13)</f>
        <v>62</v>
      </c>
      <c r="I36" s="113">
        <f>IF('Pulje 2'!K13=0,"",'Pulje 2'!K13)</f>
        <v>-66</v>
      </c>
      <c r="J36" s="113">
        <f>IF('Pulje 2'!L13=0,"",'Pulje 2'!L13)</f>
        <v>-66</v>
      </c>
      <c r="K36" s="113">
        <f>IF('Pulje 2'!M13=0,"",'Pulje 2'!M13)</f>
        <v>77</v>
      </c>
      <c r="L36" s="113">
        <f>IF('Pulje 2'!N13=0,"",'Pulje 2'!N13)</f>
        <v>-82</v>
      </c>
      <c r="M36" s="113">
        <f>IF('Pulje 2'!O13=0,"",'Pulje 2'!O13)</f>
        <v>83</v>
      </c>
      <c r="N36" s="113">
        <f>IF('Pulje 2'!P13=0,"",'Pulje 2'!P13)</f>
        <v>62</v>
      </c>
      <c r="O36" s="113">
        <f>IF('Pulje 2'!Q13=0,"",'Pulje 2'!Q13)</f>
        <v>83</v>
      </c>
      <c r="P36" s="113">
        <f>IF('Pulje 2'!R13=0,"",'Pulje 2'!R13)</f>
        <v>145</v>
      </c>
      <c r="Q36" s="110">
        <f>IF('Pulje 2'!S13=0,"",'Pulje 2'!S13)</f>
        <v>222.56021524051087</v>
      </c>
    </row>
    <row r="37" spans="1:17" s="114" customFormat="1" ht="17">
      <c r="A37" s="108">
        <v>10</v>
      </c>
      <c r="B37" s="109">
        <f>IF('Pulje 2'!C10="","",'Pulje 2'!C10)</f>
        <v>55</v>
      </c>
      <c r="C37" s="110">
        <f>IF('Pulje 2'!D10="","",'Pulje 2'!D10)</f>
        <v>51.16</v>
      </c>
      <c r="D37" s="109" t="str">
        <f>IF('Pulje 2'!E10="","",'Pulje 2'!E10)</f>
        <v>UM</v>
      </c>
      <c r="E37" s="111">
        <f>IF('Pulje 2'!F10="","",'Pulje 2'!F10)</f>
        <v>39674</v>
      </c>
      <c r="F37" s="112" t="str">
        <f>IF('Pulje 2'!H10="","",'Pulje 2'!H10)</f>
        <v>Roland Siska</v>
      </c>
      <c r="G37" s="112" t="str">
        <f>IF('Pulje 2'!I10="","",'Pulje 2'!I10)</f>
        <v>Hitra VK</v>
      </c>
      <c r="H37" s="113">
        <f>IF('Pulje 2'!J10=0,"",'Pulje 2'!J10)</f>
        <v>-56</v>
      </c>
      <c r="I37" s="113">
        <f>IF('Pulje 2'!K10=0,"",'Pulje 2'!K10)</f>
        <v>56</v>
      </c>
      <c r="J37" s="113">
        <f>IF('Pulje 2'!L10=0,"",'Pulje 2'!L10)</f>
        <v>-59</v>
      </c>
      <c r="K37" s="113">
        <f>IF('Pulje 2'!M10=0,"",'Pulje 2'!M10)</f>
        <v>-70</v>
      </c>
      <c r="L37" s="113">
        <f>IF('Pulje 2'!N10=0,"",'Pulje 2'!N10)</f>
        <v>70</v>
      </c>
      <c r="M37" s="113" t="str">
        <f>IF('Pulje 2'!O10=0,"",'Pulje 2'!O10)</f>
        <v>-</v>
      </c>
      <c r="N37" s="113">
        <f>IF('Pulje 2'!P10=0,"",'Pulje 2'!P10)</f>
        <v>56</v>
      </c>
      <c r="O37" s="113">
        <f>IF('Pulje 2'!Q10=0,"",'Pulje 2'!Q10)</f>
        <v>70</v>
      </c>
      <c r="P37" s="113">
        <f>IF('Pulje 2'!R10=0,"",'Pulje 2'!R10)</f>
        <v>126</v>
      </c>
      <c r="Q37" s="110">
        <f>IF('Pulje 2'!S10=0,"",'Pulje 2'!S10)</f>
        <v>219.69985315968742</v>
      </c>
    </row>
    <row r="38" spans="1:17" s="114" customFormat="1" ht="17">
      <c r="A38" s="108">
        <v>11</v>
      </c>
      <c r="B38" s="109">
        <f>IF('Pulje 4'!C13="","",'Pulje 4'!C13)</f>
        <v>81</v>
      </c>
      <c r="C38" s="110">
        <f>IF('Pulje 4'!D13="","",'Pulje 4'!D13)</f>
        <v>80.180000000000007</v>
      </c>
      <c r="D38" s="109" t="str">
        <f>IF('Pulje 4'!E13="","",'Pulje 4'!E13)</f>
        <v>UM</v>
      </c>
      <c r="E38" s="111">
        <f>IF('Pulje 4'!F13="","",'Pulje 4'!F13)</f>
        <v>39808</v>
      </c>
      <c r="F38" s="112" t="str">
        <f>IF('Pulje 4'!H13="","",'Pulje 4'!H13)</f>
        <v>Nawat Mangmee</v>
      </c>
      <c r="G38" s="112" t="str">
        <f>IF('Pulje 4'!I13="","",'Pulje 4'!I13)</f>
        <v>Vigrestad IK</v>
      </c>
      <c r="H38" s="113">
        <f>IF('Pulje 4'!J13=0,"",'Pulje 4'!J13)</f>
        <v>70</v>
      </c>
      <c r="I38" s="113">
        <f>IF('Pulje 4'!K13=0,"",'Pulje 4'!K13)</f>
        <v>-75</v>
      </c>
      <c r="J38" s="113">
        <f>IF('Pulje 4'!L13=0,"",'Pulje 4'!L13)</f>
        <v>75</v>
      </c>
      <c r="K38" s="113">
        <f>IF('Pulje 4'!M13=0,"",'Pulje 4'!M13)</f>
        <v>95</v>
      </c>
      <c r="L38" s="113">
        <f>IF('Pulje 4'!N13=0,"",'Pulje 4'!N13)</f>
        <v>-97</v>
      </c>
      <c r="M38" s="113">
        <f>IF('Pulje 4'!O13=0,"",'Pulje 4'!O13)</f>
        <v>97</v>
      </c>
      <c r="N38" s="113">
        <f>IF('Pulje 4'!P13=0,"",'Pulje 4'!P13)</f>
        <v>75</v>
      </c>
      <c r="O38" s="113">
        <f>IF('Pulje 4'!Q13=0,"",'Pulje 4'!Q13)</f>
        <v>97</v>
      </c>
      <c r="P38" s="113">
        <f>IF('Pulje 4'!R13=0,"",'Pulje 4'!R13)</f>
        <v>172</v>
      </c>
      <c r="Q38" s="110">
        <f>IF('Pulje 4'!S13=0,"",'Pulje 4'!S13)</f>
        <v>219.51893202392912</v>
      </c>
    </row>
    <row r="39" spans="1:17" s="114" customFormat="1" ht="17">
      <c r="A39" s="108">
        <v>12</v>
      </c>
      <c r="B39" s="109">
        <f>IF('Pulje 5'!C12="","",'Pulje 5'!C12)</f>
        <v>96</v>
      </c>
      <c r="C39" s="110">
        <f>IF('Pulje 5'!D12="","",'Pulje 5'!D12)</f>
        <v>92.18</v>
      </c>
      <c r="D39" s="109" t="str">
        <f>IF('Pulje 5'!E12="","",'Pulje 5'!E12)</f>
        <v>UM</v>
      </c>
      <c r="E39" s="111">
        <f>IF('Pulje 5'!F12="","",'Pulje 5'!F12)</f>
        <v>39709</v>
      </c>
      <c r="F39" s="112" t="str">
        <f>IF('Pulje 5'!H12="","",'Pulje 5'!H12)</f>
        <v>Mathias Birkeland</v>
      </c>
      <c r="G39" s="112" t="str">
        <f>IF('Pulje 5'!I12="","",'Pulje 5'!I12)</f>
        <v>Tambarskjelvar IL</v>
      </c>
      <c r="H39" s="113">
        <f>IF('Pulje 5'!J12=0,"",'Pulje 5'!J12)</f>
        <v>77</v>
      </c>
      <c r="I39" s="113">
        <f>IF('Pulje 5'!K12=0,"",'Pulje 5'!K12)</f>
        <v>81</v>
      </c>
      <c r="J39" s="113">
        <f>IF('Pulje 5'!L12=0,"",'Pulje 5'!L12)</f>
        <v>84</v>
      </c>
      <c r="K39" s="113">
        <f>IF('Pulje 5'!M12=0,"",'Pulje 5'!M12)</f>
        <v>85</v>
      </c>
      <c r="L39" s="113">
        <f>IF('Pulje 5'!N12=0,"",'Pulje 5'!N12)</f>
        <v>90</v>
      </c>
      <c r="M39" s="113">
        <f>IF('Pulje 5'!O12=0,"",'Pulje 5'!O12)</f>
        <v>-95</v>
      </c>
      <c r="N39" s="113">
        <f>IF('Pulje 5'!P12=0,"",'Pulje 5'!P12)</f>
        <v>84</v>
      </c>
      <c r="O39" s="113">
        <f>IF('Pulje 5'!Q12=0,"",'Pulje 5'!Q12)</f>
        <v>90</v>
      </c>
      <c r="P39" s="113">
        <f>IF('Pulje 5'!R12=0,"",'Pulje 5'!R12)</f>
        <v>174</v>
      </c>
      <c r="Q39" s="110">
        <f>IF('Pulje 5'!S12=0,"",'Pulje 5'!S12)</f>
        <v>206.83434726033843</v>
      </c>
    </row>
    <row r="40" spans="1:17" s="114" customFormat="1" ht="17">
      <c r="A40" s="108">
        <v>13</v>
      </c>
      <c r="B40" s="109">
        <f>IF('Pulje 5'!C9="","",'Pulje 5'!C9)</f>
        <v>89</v>
      </c>
      <c r="C40" s="110">
        <f>IF('Pulje 5'!D9="","",'Pulje 5'!D9)</f>
        <v>86.94</v>
      </c>
      <c r="D40" s="109" t="str">
        <f>IF('Pulje 5'!E9="","",'Pulje 5'!E9)</f>
        <v>UM</v>
      </c>
      <c r="E40" s="111">
        <f>IF('Pulje 5'!F9="","",'Pulje 5'!F9)</f>
        <v>39541</v>
      </c>
      <c r="F40" s="112" t="str">
        <f>IF('Pulje 5'!H9="","",'Pulje 5'!H9)</f>
        <v>Andreas Kvamsås Savland</v>
      </c>
      <c r="G40" s="112" t="str">
        <f>IF('Pulje 5'!I9="","",'Pulje 5'!I9)</f>
        <v>Tambarskjelvar IL</v>
      </c>
      <c r="H40" s="113">
        <f>IF('Pulje 5'!J9=0,"",'Pulje 5'!J9)</f>
        <v>75</v>
      </c>
      <c r="I40" s="113">
        <f>IF('Pulje 5'!K9=0,"",'Pulje 5'!K9)</f>
        <v>80</v>
      </c>
      <c r="J40" s="113">
        <f>IF('Pulje 5'!L9=0,"",'Pulje 5'!L9)</f>
        <v>-82</v>
      </c>
      <c r="K40" s="113">
        <f>IF('Pulje 5'!M9=0,"",'Pulje 5'!M9)</f>
        <v>85</v>
      </c>
      <c r="L40" s="113">
        <f>IF('Pulje 5'!N9=0,"",'Pulje 5'!N9)</f>
        <v>-90</v>
      </c>
      <c r="M40" s="113">
        <f>IF('Pulje 5'!O9=0,"",'Pulje 5'!O9)</f>
        <v>-90</v>
      </c>
      <c r="N40" s="113">
        <f>IF('Pulje 5'!P9=0,"",'Pulje 5'!P9)</f>
        <v>80</v>
      </c>
      <c r="O40" s="113">
        <f>IF('Pulje 5'!Q9=0,"",'Pulje 5'!Q9)</f>
        <v>85</v>
      </c>
      <c r="P40" s="113">
        <f>IF('Pulje 5'!R9=0,"",'Pulje 5'!R9)</f>
        <v>165</v>
      </c>
      <c r="Q40" s="110">
        <f>IF('Pulje 5'!S9=0,"",'Pulje 5'!S9)</f>
        <v>201.77413640664</v>
      </c>
    </row>
    <row r="41" spans="1:17" s="114" customFormat="1" ht="17">
      <c r="A41" s="108">
        <v>14</v>
      </c>
      <c r="B41" s="109">
        <f>IF('Pulje 2'!C12="","",'Pulje 2'!C12)</f>
        <v>61</v>
      </c>
      <c r="C41" s="110">
        <f>IF('Pulje 2'!D12="","",'Pulje 2'!D12)</f>
        <v>60.93</v>
      </c>
      <c r="D41" s="109" t="str">
        <f>IF('Pulje 2'!E12="","",'Pulje 2'!E12)</f>
        <v>UM</v>
      </c>
      <c r="E41" s="111">
        <f>IF('Pulje 2'!F12="","",'Pulje 2'!F12)</f>
        <v>40404</v>
      </c>
      <c r="F41" s="112" t="str">
        <f>IF('Pulje 2'!H12="","",'Pulje 2'!H12)</f>
        <v>Marius Karagiannis</v>
      </c>
      <c r="G41" s="112" t="str">
        <f>IF('Pulje 2'!I12="","",'Pulje 2'!I12)</f>
        <v>T&amp;IL National</v>
      </c>
      <c r="H41" s="113">
        <f>IF('Pulje 2'!J12=0,"",'Pulje 2'!J12)</f>
        <v>56</v>
      </c>
      <c r="I41" s="113">
        <f>IF('Pulje 2'!K12=0,"",'Pulje 2'!K12)</f>
        <v>59</v>
      </c>
      <c r="J41" s="113">
        <f>IF('Pulje 2'!L12=0,"",'Pulje 2'!L12)</f>
        <v>61</v>
      </c>
      <c r="K41" s="113">
        <f>IF('Pulje 2'!M12=0,"",'Pulje 2'!M12)</f>
        <v>-67</v>
      </c>
      <c r="L41" s="113">
        <f>IF('Pulje 2'!N12=0,"",'Pulje 2'!N12)</f>
        <v>-68</v>
      </c>
      <c r="M41" s="113">
        <f>IF('Pulje 2'!O12=0,"",'Pulje 2'!O12)</f>
        <v>68</v>
      </c>
      <c r="N41" s="113">
        <f>IF('Pulje 2'!P12=0,"",'Pulje 2'!P12)</f>
        <v>61</v>
      </c>
      <c r="O41" s="113">
        <f>IF('Pulje 2'!Q12=0,"",'Pulje 2'!Q12)</f>
        <v>68</v>
      </c>
      <c r="P41" s="113">
        <f>IF('Pulje 2'!R12=0,"",'Pulje 2'!R12)</f>
        <v>129</v>
      </c>
      <c r="Q41" s="110">
        <f>IF('Pulje 2'!S12=0,"",'Pulje 2'!S12)</f>
        <v>196.24438454196425</v>
      </c>
    </row>
    <row r="42" spans="1:17" s="114" customFormat="1" ht="17">
      <c r="A42" s="108">
        <v>15</v>
      </c>
      <c r="B42" s="109">
        <f>IF('Pulje 4'!C9="","",'Pulje 4'!C9)</f>
        <v>73</v>
      </c>
      <c r="C42" s="110">
        <f>IF('Pulje 4'!D9="","",'Pulje 4'!D9)</f>
        <v>71.67</v>
      </c>
      <c r="D42" s="109" t="str">
        <f>IF('Pulje 4'!E9="","",'Pulje 4'!E9)</f>
        <v>UM</v>
      </c>
      <c r="E42" s="111">
        <f>IF('Pulje 4'!F9="","",'Pulje 4'!F9)</f>
        <v>40263</v>
      </c>
      <c r="F42" s="112" t="str">
        <f>IF('Pulje 4'!H9="","",'Pulje 4'!H9)</f>
        <v>Lyder Slagstad Aamot</v>
      </c>
      <c r="G42" s="112" t="str">
        <f>IF('Pulje 4'!I9="","",'Pulje 4'!I9)</f>
        <v>Tambarskjelvar IL</v>
      </c>
      <c r="H42" s="113">
        <f>IF('Pulje 4'!J9=0,"",'Pulje 4'!J9)</f>
        <v>60</v>
      </c>
      <c r="I42" s="113">
        <f>IF('Pulje 4'!K9=0,"",'Pulje 4'!K9)</f>
        <v>63</v>
      </c>
      <c r="J42" s="113">
        <f>IF('Pulje 4'!L9=0,"",'Pulje 4'!L9)</f>
        <v>-66</v>
      </c>
      <c r="K42" s="113">
        <f>IF('Pulje 4'!M9=0,"",'Pulje 4'!M9)</f>
        <v>73</v>
      </c>
      <c r="L42" s="113">
        <f>IF('Pulje 4'!N9=0,"",'Pulje 4'!N9)</f>
        <v>-80</v>
      </c>
      <c r="M42" s="113">
        <f>IF('Pulje 4'!O9=0,"",'Pulje 4'!O9)</f>
        <v>80</v>
      </c>
      <c r="N42" s="113">
        <f>IF('Pulje 4'!P9=0,"",'Pulje 4'!P9)</f>
        <v>63</v>
      </c>
      <c r="O42" s="113">
        <f>IF('Pulje 4'!Q9=0,"",'Pulje 4'!Q9)</f>
        <v>80</v>
      </c>
      <c r="P42" s="113">
        <f>IF('Pulje 4'!R9=0,"",'Pulje 4'!R9)</f>
        <v>143</v>
      </c>
      <c r="Q42" s="110">
        <f>IF('Pulje 4'!S9=0,"",'Pulje 4'!S9)</f>
        <v>194.96820720305965</v>
      </c>
    </row>
    <row r="43" spans="1:17" s="114" customFormat="1" ht="17">
      <c r="A43" s="108">
        <v>16</v>
      </c>
      <c r="B43" s="109">
        <f>IF('Pulje 2'!C14="","",'Pulje 2'!C14)</f>
        <v>61</v>
      </c>
      <c r="C43" s="110">
        <f>IF('Pulje 2'!D14="","",'Pulje 2'!D14)</f>
        <v>59.36</v>
      </c>
      <c r="D43" s="109" t="str">
        <f>IF('Pulje 2'!E14="","",'Pulje 2'!E14)</f>
        <v>UM</v>
      </c>
      <c r="E43" s="111">
        <f>IF('Pulje 2'!F14="","",'Pulje 2'!F14)</f>
        <v>39932</v>
      </c>
      <c r="F43" s="112" t="str">
        <f>IF('Pulje 2'!H14="","",'Pulje 2'!H14)</f>
        <v>Andreas Kvame</v>
      </c>
      <c r="G43" s="112" t="str">
        <f>IF('Pulje 2'!I14="","",'Pulje 2'!I14)</f>
        <v>Tambarskjelvar IL</v>
      </c>
      <c r="H43" s="113">
        <f>IF('Pulje 2'!J14=0,"",'Pulje 2'!J14)</f>
        <v>53</v>
      </c>
      <c r="I43" s="113">
        <f>IF('Pulje 2'!K14=0,"",'Pulje 2'!K14)</f>
        <v>-56</v>
      </c>
      <c r="J43" s="113">
        <f>IF('Pulje 2'!L14=0,"",'Pulje 2'!L14)</f>
        <v>56</v>
      </c>
      <c r="K43" s="113">
        <f>IF('Pulje 2'!M14=0,"",'Pulje 2'!M14)</f>
        <v>-67</v>
      </c>
      <c r="L43" s="113">
        <f>IF('Pulje 2'!N14=0,"",'Pulje 2'!N14)</f>
        <v>67</v>
      </c>
      <c r="M43" s="113">
        <f>IF('Pulje 2'!O14=0,"",'Pulje 2'!O14)</f>
        <v>-68</v>
      </c>
      <c r="N43" s="113">
        <f>IF('Pulje 2'!P14=0,"",'Pulje 2'!P14)</f>
        <v>56</v>
      </c>
      <c r="O43" s="113">
        <f>IF('Pulje 2'!Q14=0,"",'Pulje 2'!Q14)</f>
        <v>67</v>
      </c>
      <c r="P43" s="113">
        <f>IF('Pulje 2'!R14=0,"",'Pulje 2'!R14)</f>
        <v>123</v>
      </c>
      <c r="Q43" s="110">
        <f>IF('Pulje 2'!S14=0,"",'Pulje 2'!S14)</f>
        <v>190.73659595665475</v>
      </c>
    </row>
    <row r="44" spans="1:17" s="114" customFormat="1" ht="17">
      <c r="A44" s="108">
        <v>17</v>
      </c>
      <c r="B44" s="109">
        <f>IF('Pulje 2'!C17="","",'Pulje 2'!C17)</f>
        <v>61</v>
      </c>
      <c r="C44" s="110">
        <f>IF('Pulje 2'!D17="","",'Pulje 2'!D17)</f>
        <v>60.6</v>
      </c>
      <c r="D44" s="109" t="str">
        <f>IF('Pulje 2'!E17="","",'Pulje 2'!E17)</f>
        <v>UM</v>
      </c>
      <c r="E44" s="111">
        <f>IF('Pulje 2'!F17="","",'Pulje 2'!F17)</f>
        <v>39607</v>
      </c>
      <c r="F44" s="112" t="str">
        <f>IF('Pulje 2'!H17="","",'Pulje 2'!H17)</f>
        <v>Anders Lysø Sletvold</v>
      </c>
      <c r="G44" s="112" t="str">
        <f>IF('Pulje 2'!I17="","",'Pulje 2'!I17)</f>
        <v>Hitra VK</v>
      </c>
      <c r="H44" s="113">
        <f>IF('Pulje 2'!J17=0,"",'Pulje 2'!J17)</f>
        <v>48</v>
      </c>
      <c r="I44" s="113">
        <f>IF('Pulje 2'!K17=0,"",'Pulje 2'!K17)</f>
        <v>51</v>
      </c>
      <c r="J44" s="113">
        <f>IF('Pulje 2'!L17=0,"",'Pulje 2'!L17)</f>
        <v>-53</v>
      </c>
      <c r="K44" s="113">
        <f>IF('Pulje 2'!M17=0,"",'Pulje 2'!M17)</f>
        <v>61</v>
      </c>
      <c r="L44" s="113">
        <f>IF('Pulje 2'!N17=0,"",'Pulje 2'!N17)</f>
        <v>64</v>
      </c>
      <c r="M44" s="113">
        <f>IF('Pulje 2'!O17=0,"",'Pulje 2'!O17)</f>
        <v>67</v>
      </c>
      <c r="N44" s="113">
        <f>IF('Pulje 2'!P17=0,"",'Pulje 2'!P17)</f>
        <v>51</v>
      </c>
      <c r="O44" s="113">
        <f>IF('Pulje 2'!Q17=0,"",'Pulje 2'!Q17)</f>
        <v>67</v>
      </c>
      <c r="P44" s="113">
        <f>IF('Pulje 2'!R17=0,"",'Pulje 2'!R17)</f>
        <v>118</v>
      </c>
      <c r="Q44" s="110">
        <f>IF('Pulje 2'!S17=0,"",'Pulje 2'!S17)</f>
        <v>180.22098990377106</v>
      </c>
    </row>
    <row r="45" spans="1:17" s="114" customFormat="1" ht="17">
      <c r="A45" s="108">
        <v>18</v>
      </c>
      <c r="B45" s="109">
        <f>IF('Pulje 2'!C15="","",'Pulje 2'!C15)</f>
        <v>55</v>
      </c>
      <c r="C45" s="110">
        <f>IF('Pulje 2'!D15="","",'Pulje 2'!D15)</f>
        <v>54.9</v>
      </c>
      <c r="D45" s="109" t="str">
        <f>IF('Pulje 2'!E15="","",'Pulje 2'!E15)</f>
        <v>UM</v>
      </c>
      <c r="E45" s="111">
        <f>IF('Pulje 2'!F15="","",'Pulje 2'!F15)</f>
        <v>40536</v>
      </c>
      <c r="F45" s="112" t="str">
        <f>IF('Pulje 2'!H15="","",'Pulje 2'!H15)</f>
        <v>Jacob T. Sverdrup</v>
      </c>
      <c r="G45" s="112" t="str">
        <f>IF('Pulje 2'!I15="","",'Pulje 2'!I15)</f>
        <v>Larvik AK</v>
      </c>
      <c r="H45" s="113">
        <f>IF('Pulje 2'!J15=0,"",'Pulje 2'!J15)</f>
        <v>43</v>
      </c>
      <c r="I45" s="113">
        <f>IF('Pulje 2'!K15=0,"",'Pulje 2'!K15)</f>
        <v>46</v>
      </c>
      <c r="J45" s="113">
        <f>IF('Pulje 2'!L15=0,"",'Pulje 2'!L15)</f>
        <v>48</v>
      </c>
      <c r="K45" s="113">
        <f>IF('Pulje 2'!M15=0,"",'Pulje 2'!M15)</f>
        <v>54</v>
      </c>
      <c r="L45" s="113">
        <f>IF('Pulje 2'!N15=0,"",'Pulje 2'!N15)</f>
        <v>57</v>
      </c>
      <c r="M45" s="113">
        <f>IF('Pulje 2'!O15=0,"",'Pulje 2'!O15)</f>
        <v>60</v>
      </c>
      <c r="N45" s="113">
        <f>IF('Pulje 2'!P15=0,"",'Pulje 2'!P15)</f>
        <v>48</v>
      </c>
      <c r="O45" s="113">
        <f>IF('Pulje 2'!Q15=0,"",'Pulje 2'!Q15)</f>
        <v>60</v>
      </c>
      <c r="P45" s="113">
        <f>IF('Pulje 2'!R15=0,"",'Pulje 2'!R15)</f>
        <v>108</v>
      </c>
      <c r="Q45" s="110">
        <f>IF('Pulje 2'!S15=0,"",'Pulje 2'!S15)</f>
        <v>177.81163309970981</v>
      </c>
    </row>
    <row r="46" spans="1:17" s="114" customFormat="1" ht="17">
      <c r="A46" s="108">
        <v>19</v>
      </c>
      <c r="B46" s="109">
        <f>IF('Pulje 2'!C18="","",'Pulje 2'!C18)</f>
        <v>67</v>
      </c>
      <c r="C46" s="110">
        <f>IF('Pulje 2'!D18="","",'Pulje 2'!D18)</f>
        <v>63.95</v>
      </c>
      <c r="D46" s="109" t="str">
        <f>IF('Pulje 2'!E18="","",'Pulje 2'!E18)</f>
        <v>UM</v>
      </c>
      <c r="E46" s="111">
        <f>IF('Pulje 2'!F18="","",'Pulje 2'!F18)</f>
        <v>39198</v>
      </c>
      <c r="F46" s="112" t="str">
        <f>IF('Pulje 2'!H18="","",'Pulje 2'!H18)</f>
        <v>Lars Erik Jordanger</v>
      </c>
      <c r="G46" s="112" t="str">
        <f>IF('Pulje 2'!I18="","",'Pulje 2'!I18)</f>
        <v>Breimsbygda IL</v>
      </c>
      <c r="H46" s="113">
        <f>IF('Pulje 2'!J18=0,"",'Pulje 2'!J18)</f>
        <v>40</v>
      </c>
      <c r="I46" s="113">
        <f>IF('Pulje 2'!K18=0,"",'Pulje 2'!K18)</f>
        <v>45</v>
      </c>
      <c r="J46" s="113">
        <f>IF('Pulje 2'!L18=0,"",'Pulje 2'!L18)</f>
        <v>50</v>
      </c>
      <c r="K46" s="113">
        <f>IF('Pulje 2'!M18=0,"",'Pulje 2'!M18)</f>
        <v>58</v>
      </c>
      <c r="L46" s="113">
        <f>IF('Pulje 2'!N18=0,"",'Pulje 2'!N18)</f>
        <v>64</v>
      </c>
      <c r="M46" s="113">
        <f>IF('Pulje 2'!O18=0,"",'Pulje 2'!O18)</f>
        <v>-70</v>
      </c>
      <c r="N46" s="113">
        <f>IF('Pulje 2'!P18=0,"",'Pulje 2'!P18)</f>
        <v>50</v>
      </c>
      <c r="O46" s="113">
        <f>IF('Pulje 2'!Q18=0,"",'Pulje 2'!Q18)</f>
        <v>64</v>
      </c>
      <c r="P46" s="113">
        <f>IF('Pulje 2'!R18=0,"",'Pulje 2'!R18)</f>
        <v>114</v>
      </c>
      <c r="Q46" s="110">
        <f>IF('Pulje 2'!S18=0,"",'Pulje 2'!S18)</f>
        <v>167.56488453324314</v>
      </c>
    </row>
    <row r="47" spans="1:17" s="114" customFormat="1" ht="17">
      <c r="A47" s="108">
        <v>20</v>
      </c>
      <c r="B47" s="109" t="str">
        <f>IF('Pulje 5'!C16="","",'Pulje 5'!C16)</f>
        <v>+102</v>
      </c>
      <c r="C47" s="110">
        <f>IF('Pulje 5'!D16="","",'Pulje 5'!D16)</f>
        <v>146.61000000000001</v>
      </c>
      <c r="D47" s="109" t="str">
        <f>IF('Pulje 5'!E16="","",'Pulje 5'!E16)</f>
        <v>UM</v>
      </c>
      <c r="E47" s="111">
        <f>IF('Pulje 5'!F16="","",'Pulje 5'!F16)</f>
        <v>40418</v>
      </c>
      <c r="F47" s="112" t="str">
        <f>IF('Pulje 5'!H16="","",'Pulje 5'!H16)</f>
        <v>Albert Jonas Midtbø-Figueroa</v>
      </c>
      <c r="G47" s="112" t="str">
        <f>IF('Pulje 5'!I16="","",'Pulje 5'!I16)</f>
        <v>Tambarskjelvar IL</v>
      </c>
      <c r="H47" s="113">
        <f>IF('Pulje 5'!J16=0,"",'Pulje 5'!J16)</f>
        <v>60</v>
      </c>
      <c r="I47" s="113">
        <f>IF('Pulje 5'!K16=0,"",'Pulje 5'!K16)</f>
        <v>65</v>
      </c>
      <c r="J47" s="113">
        <f>IF('Pulje 5'!L16=0,"",'Pulje 5'!L16)</f>
        <v>70</v>
      </c>
      <c r="K47" s="113">
        <f>IF('Pulje 5'!M16=0,"",'Pulje 5'!M16)</f>
        <v>70</v>
      </c>
      <c r="L47" s="113">
        <f>IF('Pulje 5'!N16=0,"",'Pulje 5'!N16)</f>
        <v>75</v>
      </c>
      <c r="M47" s="113">
        <f>IF('Pulje 5'!O16=0,"",'Pulje 5'!O16)</f>
        <v>80</v>
      </c>
      <c r="N47" s="113">
        <f>IF('Pulje 5'!P16=0,"",'Pulje 5'!P16)</f>
        <v>70</v>
      </c>
      <c r="O47" s="113">
        <f>IF('Pulje 5'!Q16=0,"",'Pulje 5'!Q16)</f>
        <v>80</v>
      </c>
      <c r="P47" s="113">
        <f>IF('Pulje 5'!R16=0,"",'Pulje 5'!R16)</f>
        <v>150</v>
      </c>
      <c r="Q47" s="110">
        <f>IF('Pulje 5'!S16=0,"",'Pulje 5'!S16)</f>
        <v>153.6850521307619</v>
      </c>
    </row>
    <row r="48" spans="1:17" s="114" customFormat="1" ht="17">
      <c r="A48" s="108">
        <v>21</v>
      </c>
      <c r="B48" s="109">
        <f>IF('Pulje 2'!C16="","",'Pulje 2'!C16)</f>
        <v>61</v>
      </c>
      <c r="C48" s="110">
        <f>IF('Pulje 2'!D16="","",'Pulje 2'!D16)</f>
        <v>58.9</v>
      </c>
      <c r="D48" s="109" t="str">
        <f>IF('Pulje 2'!E16="","",'Pulje 2'!E16)</f>
        <v>UM</v>
      </c>
      <c r="E48" s="111">
        <f>IF('Pulje 2'!F16="","",'Pulje 2'!F16)</f>
        <v>40408</v>
      </c>
      <c r="F48" s="112" t="str">
        <f>IF('Pulje 2'!H16="","",'Pulje 2'!H16)</f>
        <v>Alexander Stormoen Bruun</v>
      </c>
      <c r="G48" s="112" t="str">
        <f>IF('Pulje 2'!I16="","",'Pulje 2'!I16)</f>
        <v>Nidelv IL</v>
      </c>
      <c r="H48" s="113">
        <f>IF('Pulje 2'!J16=0,"",'Pulje 2'!J16)</f>
        <v>41</v>
      </c>
      <c r="I48" s="113">
        <f>IF('Pulje 2'!K16=0,"",'Pulje 2'!K16)</f>
        <v>43</v>
      </c>
      <c r="J48" s="113">
        <f>IF('Pulje 2'!L16=0,"",'Pulje 2'!L16)</f>
        <v>45</v>
      </c>
      <c r="K48" s="113">
        <f>IF('Pulje 2'!M16=0,"",'Pulje 2'!M16)</f>
        <v>50</v>
      </c>
      <c r="L48" s="113">
        <f>IF('Pulje 2'!N16=0,"",'Pulje 2'!N16)</f>
        <v>53</v>
      </c>
      <c r="M48" s="113">
        <f>IF('Pulje 2'!O16=0,"",'Pulje 2'!O16)</f>
        <v>-55</v>
      </c>
      <c r="N48" s="113">
        <f>IF('Pulje 2'!P16=0,"",'Pulje 2'!P16)</f>
        <v>45</v>
      </c>
      <c r="O48" s="113">
        <f>IF('Pulje 2'!Q16=0,"",'Pulje 2'!Q16)</f>
        <v>53</v>
      </c>
      <c r="P48" s="113">
        <f>IF('Pulje 2'!R16=0,"",'Pulje 2'!R16)</f>
        <v>98</v>
      </c>
      <c r="Q48" s="110">
        <f>IF('Pulje 2'!S16=0,"",'Pulje 2'!S16)</f>
        <v>152.85187267344799</v>
      </c>
    </row>
    <row r="49" spans="1:17" s="114" customFormat="1" ht="17">
      <c r="A49" s="108">
        <v>22</v>
      </c>
      <c r="B49" s="109">
        <f>IF('Pulje 5'!C15="","",'Pulje 5'!C15)</f>
        <v>102</v>
      </c>
      <c r="C49" s="110">
        <f>IF('Pulje 5'!D15="","",'Pulje 5'!D15)</f>
        <v>96.73</v>
      </c>
      <c r="D49" s="109" t="str">
        <f>IF('Pulje 5'!E15="","",'Pulje 5'!E15)</f>
        <v>UM</v>
      </c>
      <c r="E49" s="111">
        <f>IF('Pulje 5'!F15="","",'Pulje 5'!F15)</f>
        <v>39803</v>
      </c>
      <c r="F49" s="112" t="str">
        <f>IF('Pulje 5'!H15="","",'Pulje 5'!H15)</f>
        <v>Oliver Andre Håland Stokkeland</v>
      </c>
      <c r="G49" s="112" t="str">
        <f>IF('Pulje 5'!I15="","",'Pulje 5'!I15)</f>
        <v>Vigrestad IK</v>
      </c>
      <c r="H49" s="113">
        <f>IF('Pulje 5'!J15=0,"",'Pulje 5'!J15)</f>
        <v>53</v>
      </c>
      <c r="I49" s="113">
        <f>IF('Pulje 5'!K15=0,"",'Pulje 5'!K15)</f>
        <v>56</v>
      </c>
      <c r="J49" s="113">
        <f>IF('Pulje 5'!L15=0,"",'Pulje 5'!L15)</f>
        <v>60</v>
      </c>
      <c r="K49" s="113">
        <f>IF('Pulje 5'!M15=0,"",'Pulje 5'!M15)</f>
        <v>62</v>
      </c>
      <c r="L49" s="113">
        <f>IF('Pulje 5'!N15=0,"",'Pulje 5'!N15)</f>
        <v>-64</v>
      </c>
      <c r="M49" s="113">
        <f>IF('Pulje 5'!O15=0,"",'Pulje 5'!O15)</f>
        <v>64</v>
      </c>
      <c r="N49" s="113">
        <f>IF('Pulje 5'!P15=0,"",'Pulje 5'!P15)</f>
        <v>60</v>
      </c>
      <c r="O49" s="113">
        <f>IF('Pulje 5'!Q15=0,"",'Pulje 5'!Q15)</f>
        <v>64</v>
      </c>
      <c r="P49" s="113">
        <f>IF('Pulje 5'!R15=0,"",'Pulje 5'!R15)</f>
        <v>124</v>
      </c>
      <c r="Q49" s="110">
        <f>IF('Pulje 5'!S15=0,"",'Pulje 5'!S15)</f>
        <v>144.23256262446958</v>
      </c>
    </row>
    <row r="50" spans="1:17" s="114" customFormat="1" ht="17">
      <c r="A50" s="108">
        <v>23</v>
      </c>
      <c r="B50" s="109">
        <f>IF('Pulje 5'!C14="","",'Pulje 5'!C14)</f>
        <v>102</v>
      </c>
      <c r="C50" s="110">
        <f>IF('Pulje 5'!D14="","",'Pulje 5'!D14)</f>
        <v>100.1</v>
      </c>
      <c r="D50" s="109" t="str">
        <f>IF('Pulje 5'!E14="","",'Pulje 5'!E14)</f>
        <v>UM</v>
      </c>
      <c r="E50" s="111">
        <f>IF('Pulje 5'!F14="","",'Pulje 5'!F14)</f>
        <v>40589</v>
      </c>
      <c r="F50" s="112" t="str">
        <f>IF('Pulje 5'!H14="","",'Pulje 5'!H14)</f>
        <v>Noah Gimmestad Støyva</v>
      </c>
      <c r="G50" s="112" t="str">
        <f>IF('Pulje 5'!I14="","",'Pulje 5'!I14)</f>
        <v>Breimsbygda IL</v>
      </c>
      <c r="H50" s="113">
        <f>IF('Pulje 5'!J14=0,"",'Pulje 5'!J14)</f>
        <v>50</v>
      </c>
      <c r="I50" s="113">
        <f>IF('Pulje 5'!K14=0,"",'Pulje 5'!K14)</f>
        <v>-55</v>
      </c>
      <c r="J50" s="113">
        <f>IF('Pulje 5'!L14=0,"",'Pulje 5'!L14)</f>
        <v>57</v>
      </c>
      <c r="K50" s="113">
        <f>IF('Pulje 5'!M14=0,"",'Pulje 5'!M14)</f>
        <v>57</v>
      </c>
      <c r="L50" s="113">
        <f>IF('Pulje 5'!N14=0,"",'Pulje 5'!N14)</f>
        <v>62</v>
      </c>
      <c r="M50" s="113">
        <f>IF('Pulje 5'!O14=0,"",'Pulje 5'!O14)</f>
        <v>68</v>
      </c>
      <c r="N50" s="113">
        <f>IF('Pulje 5'!P14=0,"",'Pulje 5'!P14)</f>
        <v>57</v>
      </c>
      <c r="O50" s="113">
        <f>IF('Pulje 5'!Q14=0,"",'Pulje 5'!Q14)</f>
        <v>68</v>
      </c>
      <c r="P50" s="113">
        <f>IF('Pulje 5'!R14=0,"",'Pulje 5'!R14)</f>
        <v>125</v>
      </c>
      <c r="Q50" s="110">
        <f>IF('Pulje 5'!S14=0,"",'Pulje 5'!S14)</f>
        <v>143.29546694867744</v>
      </c>
    </row>
    <row r="51" spans="1:17" s="114" customFormat="1" ht="17">
      <c r="A51" s="108">
        <v>24</v>
      </c>
      <c r="B51" s="109" t="str">
        <f>IF('Pulje 5'!C17="","",'Pulje 5'!C17)</f>
        <v>+102</v>
      </c>
      <c r="C51" s="110">
        <f>IF('Pulje 5'!D17="","",'Pulje 5'!D17)</f>
        <v>103.23</v>
      </c>
      <c r="D51" s="109" t="str">
        <f>IF('Pulje 5'!E17="","",'Pulje 5'!E17)</f>
        <v>UM</v>
      </c>
      <c r="E51" s="111">
        <f>IF('Pulje 5'!F17="","",'Pulje 5'!F17)</f>
        <v>39576</v>
      </c>
      <c r="F51" s="112" t="str">
        <f>IF('Pulje 5'!H17="","",'Pulje 5'!H17)</f>
        <v>Kåre Jan Hansen</v>
      </c>
      <c r="G51" s="112" t="str">
        <f>IF('Pulje 5'!I17="","",'Pulje 5'!I17)</f>
        <v>Vigrestad IK</v>
      </c>
      <c r="H51" s="113">
        <f>IF('Pulje 5'!J17=0,"",'Pulje 5'!J17)</f>
        <v>-50</v>
      </c>
      <c r="I51" s="113">
        <f>IF('Pulje 5'!K17=0,"",'Pulje 5'!K17)</f>
        <v>52</v>
      </c>
      <c r="J51" s="113">
        <f>IF('Pulje 5'!L17=0,"",'Pulje 5'!L17)</f>
        <v>55</v>
      </c>
      <c r="K51" s="113">
        <f>IF('Pulje 5'!M17=0,"",'Pulje 5'!M17)</f>
        <v>70</v>
      </c>
      <c r="L51" s="113">
        <f>IF('Pulje 5'!N17=0,"",'Pulje 5'!N17)</f>
        <v>-73</v>
      </c>
      <c r="M51" s="113">
        <f>IF('Pulje 5'!O17=0,"",'Pulje 5'!O17)</f>
        <v>-75</v>
      </c>
      <c r="N51" s="113">
        <f>IF('Pulje 5'!P17=0,"",'Pulje 5'!P17)</f>
        <v>55</v>
      </c>
      <c r="O51" s="113">
        <f>IF('Pulje 5'!Q17=0,"",'Pulje 5'!Q17)</f>
        <v>70</v>
      </c>
      <c r="P51" s="113">
        <f>IF('Pulje 5'!R17=0,"",'Pulje 5'!R17)</f>
        <v>125</v>
      </c>
      <c r="Q51" s="110">
        <f>IF('Pulje 5'!S17=0,"",'Pulje 5'!S17)</f>
        <v>141.52201209229233</v>
      </c>
    </row>
    <row r="52" spans="1:17" s="114" customFormat="1" ht="17">
      <c r="A52" s="108">
        <v>25</v>
      </c>
      <c r="B52" s="109">
        <f>IF('Pulje 5'!C10="","",'Pulje 5'!C10)</f>
        <v>89</v>
      </c>
      <c r="C52" s="110">
        <f>IF('Pulje 5'!D10="","",'Pulje 5'!D10)</f>
        <v>81.900000000000006</v>
      </c>
      <c r="D52" s="109" t="str">
        <f>IF('Pulje 5'!E10="","",'Pulje 5'!E10)</f>
        <v>UM</v>
      </c>
      <c r="E52" s="111">
        <f>IF('Pulje 5'!F10="","",'Pulje 5'!F10)</f>
        <v>40239</v>
      </c>
      <c r="F52" s="112" t="str">
        <f>IF('Pulje 5'!H10="","",'Pulje 5'!H10)</f>
        <v>John Martin Torres Eriksen</v>
      </c>
      <c r="G52" s="112" t="str">
        <f>IF('Pulje 5'!I10="","",'Pulje 5'!I10)</f>
        <v>T&amp;IL National</v>
      </c>
      <c r="H52" s="113">
        <f>IF('Pulje 5'!J10=0,"",'Pulje 5'!J10)</f>
        <v>-42</v>
      </c>
      <c r="I52" s="113">
        <f>IF('Pulje 5'!K10=0,"",'Pulje 5'!K10)</f>
        <v>42</v>
      </c>
      <c r="J52" s="113">
        <f>IF('Pulje 5'!L10=0,"",'Pulje 5'!L10)</f>
        <v>47</v>
      </c>
      <c r="K52" s="113">
        <f>IF('Pulje 5'!M10=0,"",'Pulje 5'!M10)</f>
        <v>55</v>
      </c>
      <c r="L52" s="113">
        <f>IF('Pulje 5'!N10=0,"",'Pulje 5'!N10)</f>
        <v>-60</v>
      </c>
      <c r="M52" s="113">
        <f>IF('Pulje 5'!O10=0,"",'Pulje 5'!O10)</f>
        <v>60</v>
      </c>
      <c r="N52" s="113">
        <f>IF('Pulje 5'!P10=0,"",'Pulje 5'!P10)</f>
        <v>47</v>
      </c>
      <c r="O52" s="113">
        <f>IF('Pulje 5'!Q10=0,"",'Pulje 5'!Q10)</f>
        <v>60</v>
      </c>
      <c r="P52" s="113">
        <f>IF('Pulje 5'!R10=0,"",'Pulje 5'!R10)</f>
        <v>107</v>
      </c>
      <c r="Q52" s="110">
        <f>IF('Pulje 5'!S10=0,"",'Pulje 5'!S10)</f>
        <v>134.98554429420562</v>
      </c>
    </row>
    <row r="53" spans="1:17" s="114" customFormat="1" ht="17">
      <c r="A53" s="108">
        <v>26</v>
      </c>
      <c r="B53" s="109">
        <f>IF('Pulje 2'!C9="","",'Pulje 2'!C9)</f>
        <v>49</v>
      </c>
      <c r="C53" s="110">
        <f>IF('Pulje 2'!D9="","",'Pulje 2'!D9)</f>
        <v>38.119999999999997</v>
      </c>
      <c r="D53" s="109" t="str">
        <f>IF('Pulje 2'!E9="","",'Pulje 2'!E9)</f>
        <v>UM</v>
      </c>
      <c r="E53" s="111">
        <f>IF('Pulje 2'!F9="","",'Pulje 2'!F9)</f>
        <v>40698</v>
      </c>
      <c r="F53" s="112" t="str">
        <f>IF('Pulje 2'!H9="","",'Pulje 2'!H9)</f>
        <v>Thomas Kongsvik Vihovde</v>
      </c>
      <c r="G53" s="112" t="str">
        <f>IF('Pulje 2'!I9="","",'Pulje 2'!I9)</f>
        <v>Haugesund VK</v>
      </c>
      <c r="H53" s="113">
        <f>IF('Pulje 2'!J9=0,"",'Pulje 2'!J9)</f>
        <v>20</v>
      </c>
      <c r="I53" s="113">
        <f>IF('Pulje 2'!K9=0,"",'Pulje 2'!K9)</f>
        <v>24</v>
      </c>
      <c r="J53" s="113">
        <f>IF('Pulje 2'!L9=0,"",'Pulje 2'!L9)</f>
        <v>26</v>
      </c>
      <c r="K53" s="113">
        <f>IF('Pulje 2'!M9=0,"",'Pulje 2'!M9)</f>
        <v>26</v>
      </c>
      <c r="L53" s="113">
        <f>IF('Pulje 2'!N9=0,"",'Pulje 2'!N9)</f>
        <v>30</v>
      </c>
      <c r="M53" s="113">
        <f>IF('Pulje 2'!O9=0,"",'Pulje 2'!O9)</f>
        <v>-33</v>
      </c>
      <c r="N53" s="113">
        <f>IF('Pulje 2'!P9=0,"",'Pulje 2'!P9)</f>
        <v>26</v>
      </c>
      <c r="O53" s="113">
        <f>IF('Pulje 2'!Q9=0,"",'Pulje 2'!Q9)</f>
        <v>30</v>
      </c>
      <c r="P53" s="113">
        <f>IF('Pulje 2'!R9=0,"",'Pulje 2'!R9)</f>
        <v>56</v>
      </c>
      <c r="Q53" s="110">
        <f>IF('Pulje 2'!S9=0,"",'Pulje 2'!S9)</f>
        <v>128.29416491262992</v>
      </c>
    </row>
    <row r="54" spans="1:17" s="114" customFormat="1" ht="17">
      <c r="A54" s="108">
        <v>27</v>
      </c>
      <c r="B54" s="109">
        <f>IF('Pulje 2'!C11="","",'Pulje 2'!C11)</f>
        <v>61</v>
      </c>
      <c r="C54" s="110">
        <f>IF('Pulje 2'!D11="","",'Pulje 2'!D11)</f>
        <v>56.73</v>
      </c>
      <c r="D54" s="109" t="str">
        <f>IF('Pulje 2'!E11="","",'Pulje 2'!E11)</f>
        <v>UM</v>
      </c>
      <c r="E54" s="111">
        <f>IF('Pulje 2'!F11="","",'Pulje 2'!F11)</f>
        <v>40085</v>
      </c>
      <c r="F54" s="112" t="str">
        <f>IF('Pulje 2'!H11="","",'Pulje 2'!H11)</f>
        <v>Tord Risdal</v>
      </c>
      <c r="G54" s="112" t="str">
        <f>IF('Pulje 2'!I11="","",'Pulje 2'!I11)</f>
        <v>Vigrestad IK</v>
      </c>
      <c r="H54" s="113">
        <f>IF('Pulje 2'!J11=0,"",'Pulje 2'!J11)</f>
        <v>28</v>
      </c>
      <c r="I54" s="113">
        <f>IF('Pulje 2'!K11=0,"",'Pulje 2'!K11)</f>
        <v>31</v>
      </c>
      <c r="J54" s="113">
        <f>IF('Pulje 2'!L11=0,"",'Pulje 2'!L11)</f>
        <v>34</v>
      </c>
      <c r="K54" s="113">
        <f>IF('Pulje 2'!M11=0,"",'Pulje 2'!M11)</f>
        <v>35</v>
      </c>
      <c r="L54" s="113">
        <f>IF('Pulje 2'!N11=0,"",'Pulje 2'!N11)</f>
        <v>38</v>
      </c>
      <c r="M54" s="113">
        <f>IF('Pulje 2'!O11=0,"",'Pulje 2'!O11)</f>
        <v>41</v>
      </c>
      <c r="N54" s="113">
        <f>IF('Pulje 2'!P11=0,"",'Pulje 2'!P11)</f>
        <v>34</v>
      </c>
      <c r="O54" s="113">
        <f>IF('Pulje 2'!Q11=0,"",'Pulje 2'!Q11)</f>
        <v>41</v>
      </c>
      <c r="P54" s="113">
        <f>IF('Pulje 2'!R11=0,"",'Pulje 2'!R11)</f>
        <v>75</v>
      </c>
      <c r="Q54" s="110">
        <f>IF('Pulje 2'!S11=0,"",'Pulje 2'!S11)</f>
        <v>120.35857318748171</v>
      </c>
    </row>
    <row r="55" spans="1:17" s="114" customFormat="1" ht="17">
      <c r="A55" s="108"/>
      <c r="B55" s="109">
        <f>IF('Pulje 4'!C15="","",'Pulje 4'!C15)</f>
        <v>81</v>
      </c>
      <c r="C55" s="110">
        <f>IF('Pulje 4'!D15="","",'Pulje 4'!D15)</f>
        <v>75</v>
      </c>
      <c r="D55" s="109" t="str">
        <f>IF('Pulje 4'!E15="","",'Pulje 4'!E15)</f>
        <v>UM</v>
      </c>
      <c r="E55" s="111">
        <f>IF('Pulje 4'!F15="","",'Pulje 4'!F15)</f>
        <v>40296</v>
      </c>
      <c r="F55" s="112" t="str">
        <f>IF('Pulje 4'!H15="","",'Pulje 4'!H15)</f>
        <v>Sondre Elias Fredriksen</v>
      </c>
      <c r="G55" s="112" t="str">
        <f>IF('Pulje 4'!I15="","",'Pulje 4'!I15)</f>
        <v>Nidelv IL</v>
      </c>
      <c r="H55" s="113">
        <f>IF('Pulje 4'!J15=0,"",'Pulje 4'!J15)</f>
        <v>-70</v>
      </c>
      <c r="I55" s="113">
        <f>IF('Pulje 4'!K15=0,"",'Pulje 4'!K15)</f>
        <v>-70</v>
      </c>
      <c r="J55" s="113">
        <f>IF('Pulje 4'!L15=0,"",'Pulje 4'!L15)</f>
        <v>-70</v>
      </c>
      <c r="K55" s="113">
        <f>IF('Pulje 4'!M15=0,"",'Pulje 4'!M15)</f>
        <v>82</v>
      </c>
      <c r="L55" s="113">
        <f>IF('Pulje 4'!N15=0,"",'Pulje 4'!N15)</f>
        <v>87</v>
      </c>
      <c r="M55" s="113">
        <f>IF('Pulje 4'!O15=0,"",'Pulje 4'!O15)</f>
        <v>91</v>
      </c>
      <c r="N55" s="113" t="str">
        <f>IF('Pulje 4'!P15=0,"",'Pulje 4'!P15)</f>
        <v/>
      </c>
      <c r="O55" s="113">
        <f>IF('Pulje 4'!Q15=0,"",'Pulje 4'!Q15)</f>
        <v>91</v>
      </c>
      <c r="P55" s="113" t="str">
        <f>IF('Pulje 4'!R15=0,"",'Pulje 4'!R15)</f>
        <v/>
      </c>
      <c r="Q55" s="110" t="str">
        <f>IF('Pulje 4'!S15=0,"",'Pulje 4'!S15)</f>
        <v/>
      </c>
    </row>
    <row r="56" spans="1:17" s="114" customFormat="1" ht="17">
      <c r="A56" s="108"/>
      <c r="B56" s="109">
        <f>IF('Pulje 4'!C16="","",'Pulje 4'!C16)</f>
        <v>81</v>
      </c>
      <c r="C56" s="110">
        <f>IF('Pulje 4'!D16="","",'Pulje 4'!D16)</f>
        <v>76.73</v>
      </c>
      <c r="D56" s="109" t="str">
        <f>IF('Pulje 4'!E16="","",'Pulje 4'!E16)</f>
        <v>UM</v>
      </c>
      <c r="E56" s="111">
        <f>IF('Pulje 4'!F16="","",'Pulje 4'!F16)</f>
        <v>39328</v>
      </c>
      <c r="F56" s="112" t="str">
        <f>IF('Pulje 4'!H16="","",'Pulje 4'!H16)</f>
        <v>Oliver Mitseim-Haugan</v>
      </c>
      <c r="G56" s="112" t="str">
        <f>IF('Pulje 4'!I16="","",'Pulje 4'!I16)</f>
        <v>Tønsberg-Kam.</v>
      </c>
      <c r="H56" s="113">
        <f>IF('Pulje 4'!J16=0,"",'Pulje 4'!J16)</f>
        <v>-83</v>
      </c>
      <c r="I56" s="113">
        <f>IF('Pulje 4'!K16=0,"",'Pulje 4'!K16)</f>
        <v>-85</v>
      </c>
      <c r="J56" s="113">
        <f>IF('Pulje 4'!L16=0,"",'Pulje 4'!L16)</f>
        <v>-85</v>
      </c>
      <c r="K56" s="113" t="str">
        <f>IF('Pulje 4'!M16=0,"",'Pulje 4'!M16)</f>
        <v>-</v>
      </c>
      <c r="L56" s="113" t="str">
        <f>IF('Pulje 4'!N16=0,"",'Pulje 4'!N16)</f>
        <v>-</v>
      </c>
      <c r="M56" s="113" t="str">
        <f>IF('Pulje 4'!O16=0,"",'Pulje 4'!O16)</f>
        <v>-</v>
      </c>
      <c r="N56" s="113" t="str">
        <f>IF('Pulje 4'!P16=0,"",'Pulje 4'!P16)</f>
        <v/>
      </c>
      <c r="O56" s="113" t="str">
        <f>IF('Pulje 4'!Q16=0,"",'Pulje 4'!Q16)</f>
        <v/>
      </c>
      <c r="P56" s="113" t="str">
        <f>IF('Pulje 4'!R16=0,"",'Pulje 4'!R16)</f>
        <v/>
      </c>
      <c r="Q56" s="110" t="str">
        <f>IF('Pulje 4'!S16=0,"",'Pulje 4'!S16)</f>
        <v/>
      </c>
    </row>
    <row r="57" spans="1:17" ht="14" customHeight="1">
      <c r="A57" s="30"/>
      <c r="B57" s="30"/>
      <c r="C57" s="75"/>
      <c r="D57" s="30"/>
      <c r="E57" s="32"/>
      <c r="F57" s="74"/>
      <c r="G57" s="74"/>
      <c r="H57" s="74"/>
      <c r="I57" s="74"/>
      <c r="J57" s="74"/>
      <c r="K57" s="74"/>
      <c r="L57" s="74"/>
      <c r="M57" s="74"/>
      <c r="N57" s="68"/>
      <c r="O57" s="68"/>
      <c r="P57" s="68"/>
      <c r="Q57" s="75"/>
    </row>
    <row r="58" spans="1:17" s="35" customFormat="1" ht="28">
      <c r="A58" s="228" t="s">
        <v>63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</row>
    <row r="59" spans="1:17" ht="14" customHeight="1">
      <c r="A59" s="30"/>
      <c r="B59" s="30"/>
      <c r="C59" s="75"/>
      <c r="D59" s="30"/>
      <c r="E59" s="32"/>
      <c r="F59" s="74"/>
      <c r="G59" s="74"/>
      <c r="H59" s="74"/>
      <c r="I59" s="74"/>
      <c r="J59" s="74"/>
      <c r="K59" s="74"/>
      <c r="L59" s="74"/>
      <c r="M59" s="74"/>
      <c r="N59" s="68"/>
      <c r="O59" s="68"/>
      <c r="P59" s="68"/>
      <c r="Q59" s="75"/>
    </row>
    <row r="60" spans="1:17" s="114" customFormat="1" ht="17">
      <c r="A60" s="108">
        <v>1</v>
      </c>
      <c r="B60" s="109">
        <f>IF('Pulje 6'!C10="","",'Pulje 6'!C10)</f>
        <v>71</v>
      </c>
      <c r="C60" s="110">
        <f>IF('Pulje 6'!D10="","",'Pulje 6'!D10)</f>
        <v>70.239999999999995</v>
      </c>
      <c r="D60" s="109" t="str">
        <f>IF('Pulje 6'!E10="","",'Pulje 6'!E10)</f>
        <v>JK</v>
      </c>
      <c r="E60" s="111">
        <f>IF('Pulje 6'!F10="","",'Pulje 6'!F10)</f>
        <v>38134</v>
      </c>
      <c r="F60" s="112" t="str">
        <f>IF('Pulje 6'!H10="","",'Pulje 6'!H10)</f>
        <v>Laila Therese K. Bjørnarheim</v>
      </c>
      <c r="G60" s="112" t="str">
        <f>IF('Pulje 6'!I10="","",'Pulje 6'!I10)</f>
        <v>Breimsbygda IL</v>
      </c>
      <c r="H60" s="113">
        <f>IF('Pulje 6'!J10=0,"",'Pulje 6'!J10)</f>
        <v>75</v>
      </c>
      <c r="I60" s="113">
        <f>IF('Pulje 6'!K10=0,"",'Pulje 6'!K10)</f>
        <v>-78</v>
      </c>
      <c r="J60" s="113">
        <f>IF('Pulje 6'!L10=0,"",'Pulje 6'!L10)</f>
        <v>-78</v>
      </c>
      <c r="K60" s="113">
        <f>IF('Pulje 6'!M10=0,"",'Pulje 6'!M10)</f>
        <v>-95</v>
      </c>
      <c r="L60" s="113">
        <f>IF('Pulje 6'!N10=0,"",'Pulje 6'!N10)</f>
        <v>-95</v>
      </c>
      <c r="M60" s="113">
        <f>IF('Pulje 6'!O10=0,"",'Pulje 6'!O10)</f>
        <v>95</v>
      </c>
      <c r="N60" s="113">
        <f>IF('Pulje 6'!P10=0,"",'Pulje 6'!P10)</f>
        <v>75</v>
      </c>
      <c r="O60" s="113">
        <f>IF('Pulje 6'!Q10=0,"",'Pulje 6'!Q10)</f>
        <v>95</v>
      </c>
      <c r="P60" s="113">
        <f>IF('Pulje 6'!R10=0,"",'Pulje 6'!R10)</f>
        <v>170</v>
      </c>
      <c r="Q60" s="110">
        <f>IF('Pulje 6'!S10=0,"",'Pulje 6'!S10)</f>
        <v>209.68177003111717</v>
      </c>
    </row>
    <row r="61" spans="1:17" s="114" customFormat="1" ht="17">
      <c r="A61" s="108">
        <v>2</v>
      </c>
      <c r="B61" s="109">
        <f>IF('Pulje 6'!C11="","",'Pulje 6'!C11)</f>
        <v>81</v>
      </c>
      <c r="C61" s="110">
        <f>IF('Pulje 6'!D11="","",'Pulje 6'!D11)</f>
        <v>78.400000000000006</v>
      </c>
      <c r="D61" s="109" t="str">
        <f>IF('Pulje 6'!E11="","",'Pulje 6'!E11)</f>
        <v>JK</v>
      </c>
      <c r="E61" s="111">
        <f>IF('Pulje 6'!F11="","",'Pulje 6'!F11)</f>
        <v>38610</v>
      </c>
      <c r="F61" s="112" t="str">
        <f>IF('Pulje 6'!H11="","",'Pulje 6'!H11)</f>
        <v>Trine Endestad Hellevang</v>
      </c>
      <c r="G61" s="112" t="str">
        <f>IF('Pulje 6'!I11="","",'Pulje 6'!I11)</f>
        <v>Tambarskjelvar IL</v>
      </c>
      <c r="H61" s="113">
        <f>IF('Pulje 6'!J11=0,"",'Pulje 6'!J11)</f>
        <v>65</v>
      </c>
      <c r="I61" s="113">
        <f>IF('Pulje 6'!K11=0,"",'Pulje 6'!K11)</f>
        <v>68</v>
      </c>
      <c r="J61" s="113">
        <f>IF('Pulje 6'!L11=0,"",'Pulje 6'!L11)</f>
        <v>71</v>
      </c>
      <c r="K61" s="113">
        <f>IF('Pulje 6'!M11=0,"",'Pulje 6'!M11)</f>
        <v>85</v>
      </c>
      <c r="L61" s="113">
        <f>IF('Pulje 6'!N11=0,"",'Pulje 6'!N11)</f>
        <v>88</v>
      </c>
      <c r="M61" s="113">
        <f>IF('Pulje 6'!O11=0,"",'Pulje 6'!O11)</f>
        <v>90</v>
      </c>
      <c r="N61" s="113">
        <f>IF('Pulje 6'!P11=0,"",'Pulje 6'!P11)</f>
        <v>71</v>
      </c>
      <c r="O61" s="113">
        <f>IF('Pulje 6'!Q11=0,"",'Pulje 6'!Q11)</f>
        <v>90</v>
      </c>
      <c r="P61" s="113">
        <f>IF('Pulje 6'!R11=0,"",'Pulje 6'!R11)</f>
        <v>161</v>
      </c>
      <c r="Q61" s="110">
        <f>IF('Pulje 6'!S11=0,"",'Pulje 6'!S11)</f>
        <v>188.00425893497317</v>
      </c>
    </row>
    <row r="62" spans="1:17" s="114" customFormat="1" ht="17">
      <c r="A62" s="108">
        <v>3</v>
      </c>
      <c r="B62" s="109">
        <f>IF('Pulje 6'!C9="","",'Pulje 6'!C9)</f>
        <v>59</v>
      </c>
      <c r="C62" s="110">
        <f>IF('Pulje 6'!D9="","",'Pulje 6'!D9)</f>
        <v>58.16</v>
      </c>
      <c r="D62" s="109" t="str">
        <f>IF('Pulje 6'!E9="","",'Pulje 6'!E9)</f>
        <v>JK</v>
      </c>
      <c r="E62" s="111">
        <f>IF('Pulje 6'!F9="","",'Pulje 6'!F9)</f>
        <v>38515</v>
      </c>
      <c r="F62" s="112" t="str">
        <f>IF('Pulje 6'!H9="","",'Pulje 6'!H9)</f>
        <v>Rina Tysse</v>
      </c>
      <c r="G62" s="112" t="str">
        <f>IF('Pulje 6'!I9="","",'Pulje 6'!I9)</f>
        <v>Tysvær VK</v>
      </c>
      <c r="H62" s="113">
        <f>IF('Pulje 6'!J9=0,"",'Pulje 6'!J9)</f>
        <v>-44</v>
      </c>
      <c r="I62" s="113">
        <f>IF('Pulje 6'!K9=0,"",'Pulje 6'!K9)</f>
        <v>44</v>
      </c>
      <c r="J62" s="113">
        <f>IF('Pulje 6'!L9=0,"",'Pulje 6'!L9)</f>
        <v>47</v>
      </c>
      <c r="K62" s="113">
        <f>IF('Pulje 6'!M9=0,"",'Pulje 6'!M9)</f>
        <v>52</v>
      </c>
      <c r="L62" s="113">
        <f>IF('Pulje 6'!N9=0,"",'Pulje 6'!N9)</f>
        <v>-56</v>
      </c>
      <c r="M62" s="113">
        <f>IF('Pulje 6'!O9=0,"",'Pulje 6'!O9)</f>
        <v>58</v>
      </c>
      <c r="N62" s="113">
        <f>IF('Pulje 6'!P9=0,"",'Pulje 6'!P9)</f>
        <v>47</v>
      </c>
      <c r="O62" s="113">
        <f>IF('Pulje 6'!Q9=0,"",'Pulje 6'!Q9)</f>
        <v>58</v>
      </c>
      <c r="P62" s="113">
        <f>IF('Pulje 6'!R9=0,"",'Pulje 6'!R9)</f>
        <v>105</v>
      </c>
      <c r="Q62" s="110">
        <f>IF('Pulje 6'!S9=0,"",'Pulje 6'!S9)</f>
        <v>145.03807768361784</v>
      </c>
    </row>
    <row r="63" spans="1:17" ht="14" customHeight="1">
      <c r="A63" s="30"/>
      <c r="B63" s="30"/>
      <c r="C63" s="75"/>
      <c r="D63" s="30"/>
      <c r="E63" s="32"/>
      <c r="F63" s="74"/>
      <c r="G63" s="74"/>
      <c r="H63" s="74"/>
      <c r="I63" s="74"/>
      <c r="J63" s="74"/>
      <c r="K63" s="74"/>
      <c r="L63" s="74"/>
      <c r="M63" s="74"/>
      <c r="N63" s="68"/>
      <c r="O63" s="68"/>
      <c r="P63" s="68"/>
      <c r="Q63" s="75"/>
    </row>
    <row r="64" spans="1:17" s="71" customFormat="1" ht="28">
      <c r="A64" s="227" t="s">
        <v>64</v>
      </c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</row>
    <row r="65" spans="1:17" ht="14" customHeight="1">
      <c r="A65" s="30"/>
      <c r="B65" s="30"/>
      <c r="C65" s="75"/>
      <c r="D65" s="30"/>
      <c r="E65" s="32"/>
      <c r="F65" s="74"/>
      <c r="G65" s="74"/>
      <c r="H65" s="74"/>
      <c r="I65" s="74"/>
      <c r="J65" s="74"/>
      <c r="K65" s="74"/>
      <c r="L65" s="74"/>
      <c r="M65" s="74"/>
      <c r="N65" s="68"/>
      <c r="O65" s="68"/>
      <c r="P65" s="68"/>
      <c r="Q65" s="75"/>
    </row>
    <row r="66" spans="1:17" s="114" customFormat="1" ht="17">
      <c r="A66" s="108">
        <v>1</v>
      </c>
      <c r="B66" s="109">
        <f>IF('Pulje 7'!C10="","",'Pulje 7'!C10)</f>
        <v>89</v>
      </c>
      <c r="C66" s="110">
        <f>IF('Pulje 7'!D10="","",'Pulje 7'!D10)</f>
        <v>81.459999999999994</v>
      </c>
      <c r="D66" s="109" t="str">
        <f>IF('Pulje 7'!E10="","",'Pulje 7'!E10)</f>
        <v>JM</v>
      </c>
      <c r="E66" s="111">
        <f>IF('Pulje 7'!F10="","",'Pulje 7'!F10)</f>
        <v>38896</v>
      </c>
      <c r="F66" s="112" t="str">
        <f>IF('Pulje 7'!H10="","",'Pulje 7'!H10)</f>
        <v>Alvolai Myrvang Røyseth</v>
      </c>
      <c r="G66" s="112" t="str">
        <f>IF('Pulje 7'!I10="","",'Pulje 7'!I10)</f>
        <v>Tambarskjelvar IL</v>
      </c>
      <c r="H66" s="113">
        <f>IF('Pulje 7'!J10=0,"",'Pulje 7'!J10)</f>
        <v>110</v>
      </c>
      <c r="I66" s="113">
        <f>IF('Pulje 7'!K10=0,"",'Pulje 7'!K10)</f>
        <v>114</v>
      </c>
      <c r="J66" s="113">
        <f>IF('Pulje 7'!L10=0,"",'Pulje 7'!L10)</f>
        <v>117</v>
      </c>
      <c r="K66" s="113">
        <f>IF('Pulje 7'!M10=0,"",'Pulje 7'!M10)</f>
        <v>-137</v>
      </c>
      <c r="L66" s="113">
        <f>IF('Pulje 7'!N10=0,"",'Pulje 7'!N10)</f>
        <v>140</v>
      </c>
      <c r="M66" s="113">
        <f>IF('Pulje 7'!O10=0,"",'Pulje 7'!O10)</f>
        <v>145</v>
      </c>
      <c r="N66" s="113">
        <f>IF('Pulje 7'!P10=0,"",'Pulje 7'!P10)</f>
        <v>117</v>
      </c>
      <c r="O66" s="113">
        <f>IF('Pulje 7'!Q10=0,"",'Pulje 7'!Q10)</f>
        <v>145</v>
      </c>
      <c r="P66" s="113">
        <f>IF('Pulje 7'!R10=0,"",'Pulje 7'!R10)</f>
        <v>262</v>
      </c>
      <c r="Q66" s="110">
        <f>IF('Pulje 7'!S10=0,"",'Pulje 7'!S10)</f>
        <v>331.49143590319193</v>
      </c>
    </row>
    <row r="67" spans="1:17" s="114" customFormat="1" ht="17">
      <c r="A67" s="108">
        <v>2</v>
      </c>
      <c r="B67" s="109">
        <f>IF('Pulje 7'!C11="","",'Pulje 7'!C11)</f>
        <v>89</v>
      </c>
      <c r="C67" s="110">
        <f>IF('Pulje 7'!D11="","",'Pulje 7'!D11)</f>
        <v>87.51</v>
      </c>
      <c r="D67" s="109" t="str">
        <f>IF('Pulje 7'!E11="","",'Pulje 7'!E11)</f>
        <v>JM</v>
      </c>
      <c r="E67" s="111">
        <f>IF('Pulje 7'!F11="","",'Pulje 7'!F11)</f>
        <v>38859</v>
      </c>
      <c r="F67" s="112" t="str">
        <f>IF('Pulje 7'!H11="","",'Pulje 7'!H11)</f>
        <v>Nima Berntsen Lama</v>
      </c>
      <c r="G67" s="112" t="str">
        <f>IF('Pulje 7'!I11="","",'Pulje 7'!I11)</f>
        <v>Tambarskjelvar IL</v>
      </c>
      <c r="H67" s="113">
        <f>IF('Pulje 7'!J11=0,"",'Pulje 7'!J11)</f>
        <v>100</v>
      </c>
      <c r="I67" s="113">
        <f>IF('Pulje 7'!K11=0,"",'Pulje 7'!K11)</f>
        <v>105</v>
      </c>
      <c r="J67" s="113">
        <f>IF('Pulje 7'!L11=0,"",'Pulje 7'!L11)</f>
        <v>109</v>
      </c>
      <c r="K67" s="113">
        <f>IF('Pulje 7'!M11=0,"",'Pulje 7'!M11)</f>
        <v>128</v>
      </c>
      <c r="L67" s="113">
        <f>IF('Pulje 7'!N11=0,"",'Pulje 7'!N11)</f>
        <v>-133</v>
      </c>
      <c r="M67" s="113">
        <f>IF('Pulje 7'!O11=0,"",'Pulje 7'!O11)</f>
        <v>-135</v>
      </c>
      <c r="N67" s="113">
        <f>IF('Pulje 7'!P11=0,"",'Pulje 7'!P11)</f>
        <v>109</v>
      </c>
      <c r="O67" s="113">
        <f>IF('Pulje 7'!Q11=0,"",'Pulje 7'!Q11)</f>
        <v>128</v>
      </c>
      <c r="P67" s="113">
        <f>IF('Pulje 7'!R11=0,"",'Pulje 7'!R11)</f>
        <v>237</v>
      </c>
      <c r="Q67" s="110">
        <f>IF('Pulje 7'!S11=0,"",'Pulje 7'!S11)</f>
        <v>288.87454048472961</v>
      </c>
    </row>
    <row r="68" spans="1:17" s="114" customFormat="1" ht="17">
      <c r="A68" s="108">
        <v>3</v>
      </c>
      <c r="B68" s="109">
        <f>IF('Pulje 7'!C9="","",'Pulje 7'!C9)</f>
        <v>73</v>
      </c>
      <c r="C68" s="110">
        <f>IF('Pulje 7'!D9="","",'Pulje 7'!D9)</f>
        <v>68.27</v>
      </c>
      <c r="D68" s="109" t="str">
        <f>IF('Pulje 7'!E9="","",'Pulje 7'!E9)</f>
        <v>JM</v>
      </c>
      <c r="E68" s="111">
        <f>IF('Pulje 7'!F9="","",'Pulje 7'!F9)</f>
        <v>38922</v>
      </c>
      <c r="F68" s="112" t="str">
        <f>IF('Pulje 7'!H9="","",'Pulje 7'!H9)</f>
        <v>Aksel Lykkebø Svorstøl</v>
      </c>
      <c r="G68" s="112" t="str">
        <f>IF('Pulje 7'!I9="","",'Pulje 7'!I9)</f>
        <v>Tambarskjelvar IL</v>
      </c>
      <c r="H68" s="113">
        <f>IF('Pulje 7'!J9=0,"",'Pulje 7'!J9)</f>
        <v>90</v>
      </c>
      <c r="I68" s="113">
        <f>IF('Pulje 7'!K9=0,"",'Pulje 7'!K9)</f>
        <v>-95</v>
      </c>
      <c r="J68" s="113">
        <f>IF('Pulje 7'!L9=0,"",'Pulje 7'!L9)</f>
        <v>-95</v>
      </c>
      <c r="K68" s="113">
        <f>IF('Pulje 7'!M9=0,"",'Pulje 7'!M9)</f>
        <v>115</v>
      </c>
      <c r="L68" s="113">
        <f>IF('Pulje 7'!N9=0,"",'Pulje 7'!N9)</f>
        <v>-123</v>
      </c>
      <c r="M68" s="113">
        <f>IF('Pulje 7'!O9=0,"",'Pulje 7'!O9)</f>
        <v>-118</v>
      </c>
      <c r="N68" s="113">
        <f>IF('Pulje 7'!P9=0,"",'Pulje 7'!P9)</f>
        <v>90</v>
      </c>
      <c r="O68" s="113">
        <f>IF('Pulje 7'!Q9=0,"",'Pulje 7'!Q9)</f>
        <v>115</v>
      </c>
      <c r="P68" s="113">
        <f>IF('Pulje 7'!R9=0,"",'Pulje 7'!R9)</f>
        <v>205</v>
      </c>
      <c r="Q68" s="110">
        <f>IF('Pulje 7'!S9=0,"",'Pulje 7'!S9)</f>
        <v>288.31816126773663</v>
      </c>
    </row>
    <row r="69" spans="1:17" s="114" customFormat="1" ht="17">
      <c r="A69" s="108">
        <v>4</v>
      </c>
      <c r="B69" s="109">
        <f>IF('Pulje 7'!C12="","",'Pulje 7'!C12)</f>
        <v>109</v>
      </c>
      <c r="C69" s="110">
        <f>IF('Pulje 7'!D12="","",'Pulje 7'!D12)</f>
        <v>107.22</v>
      </c>
      <c r="D69" s="109" t="str">
        <f>IF('Pulje 7'!E12="","",'Pulje 7'!E12)</f>
        <v>JM</v>
      </c>
      <c r="E69" s="111">
        <f>IF('Pulje 7'!F12="","",'Pulje 7'!F12)</f>
        <v>37993</v>
      </c>
      <c r="F69" s="112" t="str">
        <f>IF('Pulje 7'!H12="","",'Pulje 7'!H12)</f>
        <v>Alexander Eide</v>
      </c>
      <c r="G69" s="112" t="str">
        <f>IF('Pulje 7'!I12="","",'Pulje 7'!I12)</f>
        <v>Haugesund VK</v>
      </c>
      <c r="H69" s="113">
        <f>IF('Pulje 7'!J12=0,"",'Pulje 7'!J12)</f>
        <v>-117</v>
      </c>
      <c r="I69" s="113">
        <f>IF('Pulje 7'!K12=0,"",'Pulje 7'!K12)</f>
        <v>117</v>
      </c>
      <c r="J69" s="113">
        <f>IF('Pulje 7'!L12=0,"",'Pulje 7'!L12)</f>
        <v>120</v>
      </c>
      <c r="K69" s="113">
        <f>IF('Pulje 7'!M12=0,"",'Pulje 7'!M12)</f>
        <v>130</v>
      </c>
      <c r="L69" s="113">
        <f>IF('Pulje 7'!N12=0,"",'Pulje 7'!N12)</f>
        <v>135</v>
      </c>
      <c r="M69" s="113">
        <f>IF('Pulje 7'!O12=0,"",'Pulje 7'!O12)</f>
        <v>137</v>
      </c>
      <c r="N69" s="113">
        <f>IF('Pulje 7'!P12=0,"",'Pulje 7'!P12)</f>
        <v>120</v>
      </c>
      <c r="O69" s="113">
        <f>IF('Pulje 7'!Q12=0,"",'Pulje 7'!Q12)</f>
        <v>137</v>
      </c>
      <c r="P69" s="113">
        <f>IF('Pulje 7'!R12=0,"",'Pulje 7'!R12)</f>
        <v>257</v>
      </c>
      <c r="Q69" s="110">
        <f>IF('Pulje 7'!S12=0,"",'Pulje 7'!S12)</f>
        <v>286.77469846269332</v>
      </c>
    </row>
    <row r="70" spans="1:17" ht="14" customHeight="1">
      <c r="A70" s="30"/>
      <c r="B70" s="30"/>
      <c r="C70" s="75"/>
      <c r="D70" s="30"/>
      <c r="E70" s="32"/>
      <c r="F70" s="74"/>
      <c r="G70" s="74"/>
      <c r="H70" s="74"/>
      <c r="I70" s="74"/>
      <c r="J70" s="74"/>
      <c r="K70" s="74"/>
      <c r="L70" s="74"/>
      <c r="M70" s="74"/>
      <c r="N70" s="68"/>
      <c r="O70" s="68"/>
      <c r="P70" s="68"/>
      <c r="Q70" s="75"/>
    </row>
    <row r="71" spans="1:17" s="35" customFormat="1" ht="28">
      <c r="A71" s="228" t="s">
        <v>65</v>
      </c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</row>
    <row r="72" spans="1:17" ht="14" customHeight="1">
      <c r="A72" s="30"/>
      <c r="B72" s="30"/>
      <c r="C72" s="75"/>
      <c r="D72" s="30"/>
      <c r="E72" s="32"/>
      <c r="F72" s="74"/>
      <c r="G72" s="74"/>
      <c r="H72" s="74"/>
      <c r="I72" s="74"/>
      <c r="J72" s="74"/>
      <c r="K72" s="74"/>
      <c r="L72" s="74"/>
      <c r="M72" s="74"/>
      <c r="N72" s="68"/>
      <c r="O72" s="68"/>
      <c r="P72" s="68"/>
      <c r="Q72" s="75"/>
    </row>
    <row r="73" spans="1:17" s="114" customFormat="1" ht="17">
      <c r="A73" s="108">
        <v>1</v>
      </c>
      <c r="B73" s="109">
        <f>IF('Pulje 6'!C12="","",'Pulje 6'!C12)</f>
        <v>59</v>
      </c>
      <c r="C73" s="110">
        <f>IF('Pulje 6'!D12="","",'Pulje 6'!D12)</f>
        <v>56.82</v>
      </c>
      <c r="D73" s="109" t="str">
        <f>IF('Pulje 6'!E12="","",'Pulje 6'!E12)</f>
        <v>SK</v>
      </c>
      <c r="E73" s="111">
        <f>IF('Pulje 6'!F12="","",'Pulje 6'!F12)</f>
        <v>35320</v>
      </c>
      <c r="F73" s="112" t="str">
        <f>IF('Pulje 6'!H12="","",'Pulje 6'!H12)</f>
        <v>Rebekka Tao Jacobsen</v>
      </c>
      <c r="G73" s="112" t="str">
        <f>IF('Pulje 6'!I12="","",'Pulje 6'!I12)</f>
        <v>Larvik AK</v>
      </c>
      <c r="H73" s="113">
        <f>IF('Pulje 6'!J12=0,"",'Pulje 6'!J12)</f>
        <v>77</v>
      </c>
      <c r="I73" s="113">
        <f>IF('Pulje 6'!K12=0,"",'Pulje 6'!K12)</f>
        <v>79</v>
      </c>
      <c r="J73" s="113">
        <f>IF('Pulje 6'!L12=0,"",'Pulje 6'!L12)</f>
        <v>-81</v>
      </c>
      <c r="K73" s="113">
        <f>IF('Pulje 6'!M12=0,"",'Pulje 6'!M12)</f>
        <v>102</v>
      </c>
      <c r="L73" s="113">
        <f>IF('Pulje 6'!N12=0,"",'Pulje 6'!N12)</f>
        <v>105</v>
      </c>
      <c r="M73" s="113">
        <f>IF('Pulje 6'!O12=0,"",'Pulje 6'!O12)</f>
        <v>-107</v>
      </c>
      <c r="N73" s="113">
        <f>IF('Pulje 6'!P12=0,"",'Pulje 6'!P12)</f>
        <v>79</v>
      </c>
      <c r="O73" s="113">
        <f>IF('Pulje 6'!Q12=0,"",'Pulje 6'!Q12)</f>
        <v>105</v>
      </c>
      <c r="P73" s="113">
        <f>IF('Pulje 6'!R12=0,"",'Pulje 6'!R12)</f>
        <v>184</v>
      </c>
      <c r="Q73" s="110">
        <f>IF('Pulje 6'!S12=0,"",'Pulje 6'!S12)</f>
        <v>258.17767956057497</v>
      </c>
    </row>
    <row r="74" spans="1:17" s="114" customFormat="1" ht="17">
      <c r="A74" s="108">
        <v>2</v>
      </c>
      <c r="B74" s="109">
        <f>IF('Pulje 6'!C14="","",'Pulje 6'!C14)</f>
        <v>71</v>
      </c>
      <c r="C74" s="110">
        <f>IF('Pulje 6'!D14="","",'Pulje 6'!D14)</f>
        <v>69.5</v>
      </c>
      <c r="D74" s="109" t="str">
        <f>IF('Pulje 6'!E14="","",'Pulje 6'!E14)</f>
        <v>SK</v>
      </c>
      <c r="E74" s="111">
        <f>IF('Pulje 6'!F14="","",'Pulje 6'!F14)</f>
        <v>33735</v>
      </c>
      <c r="F74" s="112" t="str">
        <f>IF('Pulje 6'!H14="","",'Pulje 6'!H14)</f>
        <v>Marit Årdalsbakke</v>
      </c>
      <c r="G74" s="112" t="str">
        <f>IF('Pulje 6'!I14="","",'Pulje 6'!I14)</f>
        <v>Tambarskjelvar IL</v>
      </c>
      <c r="H74" s="113">
        <f>IF('Pulje 6'!J14=0,"",'Pulje 6'!J14)</f>
        <v>84</v>
      </c>
      <c r="I74" s="113">
        <f>IF('Pulje 6'!K14=0,"",'Pulje 6'!K14)</f>
        <v>88</v>
      </c>
      <c r="J74" s="113">
        <f>IF('Pulje 6'!L14=0,"",'Pulje 6'!L14)</f>
        <v>-91</v>
      </c>
      <c r="K74" s="113">
        <f>IF('Pulje 6'!M14=0,"",'Pulje 6'!M14)</f>
        <v>103</v>
      </c>
      <c r="L74" s="113">
        <f>IF('Pulje 6'!N14=0,"",'Pulje 6'!N14)</f>
        <v>107</v>
      </c>
      <c r="M74" s="113">
        <f>IF('Pulje 6'!O14=0,"",'Pulje 6'!O14)</f>
        <v>110</v>
      </c>
      <c r="N74" s="113">
        <f>IF('Pulje 6'!P14=0,"",'Pulje 6'!P14)</f>
        <v>88</v>
      </c>
      <c r="O74" s="113">
        <f>IF('Pulje 6'!Q14=0,"",'Pulje 6'!Q14)</f>
        <v>110</v>
      </c>
      <c r="P74" s="113">
        <f>IF('Pulje 6'!R14=0,"",'Pulje 6'!R14)</f>
        <v>198</v>
      </c>
      <c r="Q74" s="110">
        <f>IF('Pulje 6'!S14=0,"",'Pulje 6'!S14)</f>
        <v>245.61619250601115</v>
      </c>
    </row>
    <row r="75" spans="1:17" s="114" customFormat="1" ht="17">
      <c r="A75" s="108">
        <v>3</v>
      </c>
      <c r="B75" s="109">
        <f>IF('Pulje 6'!C13="","",'Pulje 6'!C13)</f>
        <v>71</v>
      </c>
      <c r="C75" s="110">
        <f>IF('Pulje 6'!D13="","",'Pulje 6'!D13)</f>
        <v>69.53</v>
      </c>
      <c r="D75" s="109" t="str">
        <f>IF('Pulje 6'!E13="","",'Pulje 6'!E13)</f>
        <v>SK</v>
      </c>
      <c r="E75" s="111">
        <f>IF('Pulje 6'!F13="","",'Pulje 6'!F13)</f>
        <v>37315</v>
      </c>
      <c r="F75" s="112" t="str">
        <f>IF('Pulje 6'!H13="","",'Pulje 6'!H13)</f>
        <v>Julia Jordanger Loen</v>
      </c>
      <c r="G75" s="112" t="str">
        <f>IF('Pulje 6'!I13="","",'Pulje 6'!I13)</f>
        <v>Breimsbygda IL</v>
      </c>
      <c r="H75" s="113">
        <f>IF('Pulje 6'!J13=0,"",'Pulje 6'!J13)</f>
        <v>70</v>
      </c>
      <c r="I75" s="113">
        <f>IF('Pulje 6'!K13=0,"",'Pulje 6'!K13)</f>
        <v>80</v>
      </c>
      <c r="J75" s="113">
        <f>IF('Pulje 6'!L13=0,"",'Pulje 6'!L13)</f>
        <v>84</v>
      </c>
      <c r="K75" s="113">
        <f>IF('Pulje 6'!M13=0,"",'Pulje 6'!M13)</f>
        <v>95</v>
      </c>
      <c r="L75" s="113">
        <f>IF('Pulje 6'!N13=0,"",'Pulje 6'!N13)</f>
        <v>104</v>
      </c>
      <c r="M75" s="113">
        <f>IF('Pulje 6'!O13=0,"",'Pulje 6'!O13)</f>
        <v>109</v>
      </c>
      <c r="N75" s="113">
        <f>IF('Pulje 6'!P13=0,"",'Pulje 6'!P13)</f>
        <v>84</v>
      </c>
      <c r="O75" s="113">
        <f>IF('Pulje 6'!Q13=0,"",'Pulje 6'!Q13)</f>
        <v>109</v>
      </c>
      <c r="P75" s="113">
        <f>IF('Pulje 6'!R13=0,"",'Pulje 6'!R13)</f>
        <v>193</v>
      </c>
      <c r="Q75" s="110">
        <f>IF('Pulje 6'!S13=0,"",'Pulje 6'!S13)</f>
        <v>239.35770245516247</v>
      </c>
    </row>
    <row r="76" spans="1:17" ht="14" customHeight="1">
      <c r="A76" s="30"/>
      <c r="B76" s="30"/>
      <c r="C76" s="75"/>
      <c r="D76" s="30"/>
      <c r="E76" s="32"/>
      <c r="F76" s="74"/>
      <c r="G76" s="74"/>
      <c r="H76" s="74"/>
      <c r="I76" s="74"/>
      <c r="J76" s="74"/>
      <c r="K76" s="74"/>
      <c r="L76" s="74"/>
      <c r="M76" s="74"/>
      <c r="N76" s="68"/>
      <c r="O76" s="68"/>
      <c r="P76" s="68"/>
      <c r="Q76" s="75"/>
    </row>
    <row r="77" spans="1:17" s="71" customFormat="1" ht="28">
      <c r="A77" s="227" t="s">
        <v>66</v>
      </c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</row>
    <row r="78" spans="1:17" ht="14" customHeight="1">
      <c r="A78" s="30"/>
      <c r="B78" s="30"/>
      <c r="C78" s="75"/>
      <c r="D78" s="30"/>
      <c r="E78" s="32"/>
      <c r="F78" s="74"/>
      <c r="G78" s="74"/>
      <c r="H78" s="74"/>
      <c r="I78" s="74"/>
      <c r="J78" s="74"/>
      <c r="K78" s="74"/>
      <c r="L78" s="74"/>
      <c r="M78" s="74"/>
      <c r="N78" s="68"/>
      <c r="O78" s="68"/>
      <c r="P78" s="68"/>
      <c r="Q78" s="75"/>
    </row>
    <row r="79" spans="1:17" s="114" customFormat="1" ht="17">
      <c r="A79" s="108">
        <v>1</v>
      </c>
      <c r="B79" s="109">
        <f>IF('Pulje 7'!C14="","",'Pulje 7'!C14)</f>
        <v>89</v>
      </c>
      <c r="C79" s="110">
        <f>IF('Pulje 7'!D14="","",'Pulje 7'!D14)</f>
        <v>81.55</v>
      </c>
      <c r="D79" s="109" t="str">
        <f>IF('Pulje 7'!E14="","",'Pulje 7'!E14)</f>
        <v>SM</v>
      </c>
      <c r="E79" s="111">
        <f>IF('Pulje 7'!F14="","",'Pulje 7'!F14)</f>
        <v>36505</v>
      </c>
      <c r="F79" s="112" t="str">
        <f>IF('Pulje 7'!H14="","",'Pulje 7'!H14)</f>
        <v>Adrian Henneli</v>
      </c>
      <c r="G79" s="112" t="str">
        <f>IF('Pulje 7'!I14="","",'Pulje 7'!I14)</f>
        <v>AK Bjørgvin</v>
      </c>
      <c r="H79" s="113">
        <f>IF('Pulje 7'!J14=0,"",'Pulje 7'!J14)</f>
        <v>110</v>
      </c>
      <c r="I79" s="113">
        <f>IF('Pulje 7'!K14=0,"",'Pulje 7'!K14)</f>
        <v>122</v>
      </c>
      <c r="J79" s="113">
        <f>IF('Pulje 7'!L14=0,"",'Pulje 7'!L14)</f>
        <v>127</v>
      </c>
      <c r="K79" s="113">
        <f>IF('Pulje 7'!M14=0,"",'Pulje 7'!M14)</f>
        <v>140</v>
      </c>
      <c r="L79" s="113">
        <f>IF('Pulje 7'!N14=0,"",'Pulje 7'!N14)</f>
        <v>147</v>
      </c>
      <c r="M79" s="113">
        <f>IF('Pulje 7'!O14=0,"",'Pulje 7'!O14)</f>
        <v>-154</v>
      </c>
      <c r="N79" s="113">
        <f>IF('Pulje 7'!P14=0,"",'Pulje 7'!P14)</f>
        <v>127</v>
      </c>
      <c r="O79" s="113">
        <f>IF('Pulje 7'!Q14=0,"",'Pulje 7'!Q14)</f>
        <v>147</v>
      </c>
      <c r="P79" s="113">
        <f>IF('Pulje 7'!R14=0,"",'Pulje 7'!R14)</f>
        <v>274</v>
      </c>
      <c r="Q79" s="110">
        <f>IF('Pulje 7'!S14=0,"",'Pulje 7'!S14)</f>
        <v>346.46639294257722</v>
      </c>
    </row>
    <row r="80" spans="1:17" s="114" customFormat="1" ht="17">
      <c r="A80" s="108">
        <v>2</v>
      </c>
      <c r="B80" s="109">
        <f>IF('Pulje 7'!C15="","",'Pulje 7'!C15)</f>
        <v>89</v>
      </c>
      <c r="C80" s="110">
        <f>IF('Pulje 7'!D15="","",'Pulje 7'!D15)</f>
        <v>82.51</v>
      </c>
      <c r="D80" s="109" t="str">
        <f>IF('Pulje 7'!E15="","",'Pulje 7'!E15)</f>
        <v>SM</v>
      </c>
      <c r="E80" s="111">
        <f>IF('Pulje 7'!F15="","",'Pulje 7'!F15)</f>
        <v>37160</v>
      </c>
      <c r="F80" s="112" t="str">
        <f>IF('Pulje 7'!H15="","",'Pulje 7'!H15)</f>
        <v>Remy Heggvik Aune</v>
      </c>
      <c r="G80" s="112" t="str">
        <f>IF('Pulje 7'!I15="","",'Pulje 7'!I15)</f>
        <v>Hitra VK</v>
      </c>
      <c r="H80" s="113">
        <f>IF('Pulje 7'!J15=0,"",'Pulje 7'!J15)</f>
        <v>113</v>
      </c>
      <c r="I80" s="113">
        <f>IF('Pulje 7'!K15=0,"",'Pulje 7'!K15)</f>
        <v>116</v>
      </c>
      <c r="J80" s="113">
        <f>IF('Pulje 7'!L15=0,"",'Pulje 7'!L15)</f>
        <v>-119</v>
      </c>
      <c r="K80" s="113">
        <f>IF('Pulje 7'!M15=0,"",'Pulje 7'!M15)</f>
        <v>150</v>
      </c>
      <c r="L80" s="113">
        <f>IF('Pulje 7'!N15=0,"",'Pulje 7'!N15)</f>
        <v>-155</v>
      </c>
      <c r="M80" s="113">
        <f>IF('Pulje 7'!O15=0,"",'Pulje 7'!O15)</f>
        <v>155</v>
      </c>
      <c r="N80" s="113">
        <f>IF('Pulje 7'!P15=0,"",'Pulje 7'!P15)</f>
        <v>116</v>
      </c>
      <c r="O80" s="113">
        <f>IF('Pulje 7'!Q15=0,"",'Pulje 7'!Q15)</f>
        <v>155</v>
      </c>
      <c r="P80" s="113">
        <f>IF('Pulje 7'!R15=0,"",'Pulje 7'!R15)</f>
        <v>271</v>
      </c>
      <c r="Q80" s="110">
        <f>IF('Pulje 7'!S15=0,"",'Pulje 7'!S15)</f>
        <v>340.51769298721945</v>
      </c>
    </row>
    <row r="81" spans="1:17" s="114" customFormat="1" ht="17">
      <c r="A81" s="108">
        <v>3</v>
      </c>
      <c r="B81" s="109">
        <f>IF('Pulje 7'!C16="","",'Pulje 7'!C16)</f>
        <v>109</v>
      </c>
      <c r="C81" s="110">
        <f>IF('Pulje 7'!D16="","",'Pulje 7'!D16)</f>
        <v>107.77</v>
      </c>
      <c r="D81" s="109" t="str">
        <f>IF('Pulje 7'!E16="","",'Pulje 7'!E16)</f>
        <v>SM</v>
      </c>
      <c r="E81" s="111">
        <f>IF('Pulje 7'!F16="","",'Pulje 7'!F16)</f>
        <v>36937</v>
      </c>
      <c r="F81" s="112" t="str">
        <f>IF('Pulje 7'!H16="","",'Pulje 7'!H16)</f>
        <v>Sindre K. Nesheim</v>
      </c>
      <c r="G81" s="112" t="str">
        <f>IF('Pulje 7'!I16="","",'Pulje 7'!I16)</f>
        <v>AK Bjørgvin</v>
      </c>
      <c r="H81" s="113">
        <f>IF('Pulje 7'!J16=0,"",'Pulje 7'!J16)</f>
        <v>125</v>
      </c>
      <c r="I81" s="113">
        <f>IF('Pulje 7'!K16=0,"",'Pulje 7'!K16)</f>
        <v>-130</v>
      </c>
      <c r="J81" s="113">
        <f>IF('Pulje 7'!L16=0,"",'Pulje 7'!L16)</f>
        <v>-130</v>
      </c>
      <c r="K81" s="113">
        <f>IF('Pulje 7'!M16=0,"",'Pulje 7'!M16)</f>
        <v>-157</v>
      </c>
      <c r="L81" s="113">
        <f>IF('Pulje 7'!N16=0,"",'Pulje 7'!N16)</f>
        <v>157</v>
      </c>
      <c r="M81" s="113">
        <f>IF('Pulje 7'!O16=0,"",'Pulje 7'!O16)</f>
        <v>165</v>
      </c>
      <c r="N81" s="113">
        <f>IF('Pulje 7'!P16=0,"",'Pulje 7'!P16)</f>
        <v>125</v>
      </c>
      <c r="O81" s="113">
        <f>IF('Pulje 7'!Q16=0,"",'Pulje 7'!Q16)</f>
        <v>165</v>
      </c>
      <c r="P81" s="113">
        <f>IF('Pulje 7'!R16=0,"",'Pulje 7'!R16)</f>
        <v>290</v>
      </c>
      <c r="Q81" s="110">
        <f>IF('Pulje 7'!S16=0,"",'Pulje 7'!S16)</f>
        <v>322.98689212998369</v>
      </c>
    </row>
    <row r="82" spans="1:17" s="114" customFormat="1" ht="17">
      <c r="A82" s="108">
        <v>4</v>
      </c>
      <c r="B82" s="109">
        <f>IF('Pulje 7'!C13="","",'Pulje 7'!C13)</f>
        <v>61</v>
      </c>
      <c r="C82" s="110">
        <f>IF('Pulje 7'!D13="","",'Pulje 7'!D13)</f>
        <v>59.69</v>
      </c>
      <c r="D82" s="109" t="str">
        <f>IF('Pulje 7'!E13="","",'Pulje 7'!E13)</f>
        <v>SM</v>
      </c>
      <c r="E82" s="111">
        <f>IF('Pulje 7'!F13="","",'Pulje 7'!F13)</f>
        <v>36793</v>
      </c>
      <c r="F82" s="112" t="str">
        <f>IF('Pulje 7'!H13="","",'Pulje 7'!H13)</f>
        <v>Kim Alexander Kvernø</v>
      </c>
      <c r="G82" s="112" t="str">
        <f>IF('Pulje 7'!I13="","",'Pulje 7'!I13)</f>
        <v>Hitra VK</v>
      </c>
      <c r="H82" s="113">
        <f>IF('Pulje 7'!J13=0,"",'Pulje 7'!J13)</f>
        <v>91</v>
      </c>
      <c r="I82" s="113">
        <f>IF('Pulje 7'!K13=0,"",'Pulje 7'!K13)</f>
        <v>-94</v>
      </c>
      <c r="J82" s="113">
        <f>IF('Pulje 7'!L13=0,"",'Pulje 7'!L13)</f>
        <v>95</v>
      </c>
      <c r="K82" s="113">
        <f>IF('Pulje 7'!M13=0,"",'Pulje 7'!M13)</f>
        <v>-112</v>
      </c>
      <c r="L82" s="113">
        <f>IF('Pulje 7'!N13=0,"",'Pulje 7'!N13)</f>
        <v>-112</v>
      </c>
      <c r="M82" s="113">
        <f>IF('Pulje 7'!O13=0,"",'Pulje 7'!O13)</f>
        <v>112</v>
      </c>
      <c r="N82" s="113">
        <f>IF('Pulje 7'!P13=0,"",'Pulje 7'!P13)</f>
        <v>95</v>
      </c>
      <c r="O82" s="113">
        <f>IF('Pulje 7'!Q13=0,"",'Pulje 7'!Q13)</f>
        <v>112</v>
      </c>
      <c r="P82" s="113">
        <f>IF('Pulje 7'!R13=0,"",'Pulje 7'!R13)</f>
        <v>207</v>
      </c>
      <c r="Q82" s="110">
        <f>IF('Pulje 7'!S13=0,"",'Pulje 7'!S13)</f>
        <v>319.68077444337172</v>
      </c>
    </row>
  </sheetData>
  <sortState xmlns:xlrd2="http://schemas.microsoft.com/office/spreadsheetml/2017/richdata2" ref="A6:Q24">
    <sortCondition descending="1" ref="Q6:Q24"/>
  </sortState>
  <mergeCells count="10">
    <mergeCell ref="A71:Q71"/>
    <mergeCell ref="A77:Q77"/>
    <mergeCell ref="A58:Q58"/>
    <mergeCell ref="A64:Q64"/>
    <mergeCell ref="A1:Q1"/>
    <mergeCell ref="A2:E2"/>
    <mergeCell ref="F2:L2"/>
    <mergeCell ref="N2:Q2"/>
    <mergeCell ref="A4:Q4"/>
    <mergeCell ref="A26:Q26"/>
  </mergeCells>
  <conditionalFormatting sqref="H6:M24 H28:M56 H60:M62 H66:M69 H73:M75 H79:M82">
    <cfRule type="cellIs" dxfId="3" priority="1" stopIfTrue="1" operator="lessThanOrEqual">
      <formula>0</formula>
    </cfRule>
    <cfRule type="cellIs" dxfId="2" priority="2" stopIfTrue="1" operator="between">
      <formula>1</formula>
      <formula>300</formula>
    </cfRule>
  </conditionalFormatting>
  <pageMargins left="0.75" right="0.75" top="1" bottom="1" header="0.5" footer="0.5"/>
  <pageSetup paperSize="9" scale="45" fitToHeight="0" orientation="portrait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>
    <pageSetUpPr fitToPage="1"/>
  </sheetPr>
  <dimension ref="A1:V40"/>
  <sheetViews>
    <sheetView topLeftCell="A2" workbookViewId="0">
      <selection activeCell="V45" sqref="V44:V45"/>
    </sheetView>
  </sheetViews>
  <sheetFormatPr baseColWidth="10" defaultColWidth="8.83203125" defaultRowHeight="13"/>
  <cols>
    <col min="1" max="1" width="4.6640625" customWidth="1"/>
    <col min="2" max="2" width="5.33203125" customWidth="1"/>
    <col min="3" max="3" width="9.6640625" style="33" customWidth="1"/>
    <col min="4" max="4" width="5.33203125" customWidth="1"/>
    <col min="5" max="5" width="11.6640625" customWidth="1"/>
    <col min="6" max="6" width="39.33203125" style="10" bestFit="1" customWidth="1"/>
    <col min="7" max="12" width="6.83203125" style="10" customWidth="1"/>
    <col min="13" max="15" width="6.83203125" style="33" customWidth="1"/>
    <col min="16" max="16" width="15.6640625" style="33" customWidth="1"/>
  </cols>
  <sheetData>
    <row r="1" spans="1:22" s="34" customFormat="1" ht="33.75" customHeight="1">
      <c r="A1" s="229" t="s">
        <v>42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</row>
    <row r="2" spans="1:22" s="34" customFormat="1" ht="27" customHeight="1">
      <c r="A2" s="230" t="str">
        <f>IF('Pulje 1'!J5&gt;0,'Pulje 1'!J5,"")</f>
        <v>Vigrestad IK</v>
      </c>
      <c r="B2" s="230"/>
      <c r="C2" s="230"/>
      <c r="D2" s="230"/>
      <c r="E2" s="230"/>
      <c r="F2" s="231" t="str">
        <f>IF('Pulje 1'!O5&gt;0,'Pulje 1'!O5,"")</f>
        <v>Vigrestadhallen</v>
      </c>
      <c r="G2" s="231"/>
      <c r="H2" s="231"/>
      <c r="I2" s="231"/>
      <c r="J2" s="231"/>
      <c r="K2" s="231"/>
      <c r="L2" s="70"/>
      <c r="M2" s="232" t="str">
        <f>IF('Pulje 1'!T5&gt;0,'Pulje 1'!T5,"")</f>
        <v>09.11.2024</v>
      </c>
      <c r="N2" s="232"/>
      <c r="O2" s="232"/>
      <c r="P2" s="232"/>
    </row>
    <row r="3" spans="1:22" ht="15.75" customHeight="1">
      <c r="A3" s="29"/>
      <c r="E3" s="31"/>
    </row>
    <row r="4" spans="1:22" s="35" customFormat="1" ht="28">
      <c r="A4" s="228" t="s">
        <v>54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</row>
    <row r="5" spans="1:22" ht="14" customHeight="1">
      <c r="A5" s="30"/>
      <c r="B5" s="30"/>
      <c r="C5" s="75"/>
      <c r="D5" s="30"/>
      <c r="E5" s="32"/>
      <c r="F5" s="74"/>
      <c r="G5" s="74"/>
      <c r="H5" s="74"/>
      <c r="I5" s="74"/>
      <c r="J5" s="74"/>
      <c r="K5" s="74"/>
      <c r="L5" s="74"/>
      <c r="M5" s="68"/>
      <c r="N5" s="68"/>
      <c r="O5" s="68"/>
      <c r="P5" s="75"/>
    </row>
    <row r="6" spans="1:22" s="71" customFormat="1" ht="28">
      <c r="A6" s="72">
        <v>1</v>
      </c>
      <c r="B6" s="234" t="s">
        <v>67</v>
      </c>
      <c r="C6" s="234"/>
      <c r="D6" s="234"/>
      <c r="E6" s="234"/>
      <c r="F6" s="234"/>
      <c r="G6" s="99"/>
      <c r="H6" s="99"/>
      <c r="I6" s="99"/>
      <c r="J6" s="99"/>
      <c r="K6" s="99"/>
      <c r="L6" s="99"/>
      <c r="M6" s="73"/>
      <c r="N6" s="73"/>
      <c r="O6" s="73"/>
      <c r="P6" s="97">
        <f>IF(P10="",SUM(P1:P18),(SUM(P7:P10)-MIN(P7:P10)))</f>
        <v>533.18924462451628</v>
      </c>
    </row>
    <row r="7" spans="1:22" s="116" customFormat="1" ht="17">
      <c r="A7" s="108"/>
      <c r="B7" s="109">
        <f>IF('Pulje 1'!C10="","",'Pulje 1'!C10)</f>
        <v>45</v>
      </c>
      <c r="C7" s="110">
        <f>IF('Pulje 1'!D10="","",'Pulje 1'!D10)</f>
        <v>42.11</v>
      </c>
      <c r="D7" s="109" t="str">
        <f>IF('Pulje 1'!E10="","",'Pulje 1'!E10)</f>
        <v>UK</v>
      </c>
      <c r="E7" s="111">
        <f>IF('Pulje 1'!F10="","",'Pulje 1'!F10)</f>
        <v>40757</v>
      </c>
      <c r="F7" s="112" t="str">
        <f>IF('Pulje 1'!H10="","",'Pulje 1'!H10)</f>
        <v>Ingrid Emilie Haugland</v>
      </c>
      <c r="G7" s="113">
        <f>IF('Pulje 1'!J10=0,"",'Pulje 1'!J10)</f>
        <v>25</v>
      </c>
      <c r="H7" s="113">
        <f>IF('Pulje 1'!K10=0,"",'Pulje 1'!K10)</f>
        <v>27</v>
      </c>
      <c r="I7" s="113">
        <f>IF('Pulje 1'!L10=0,"",'Pulje 1'!L10)</f>
        <v>-29</v>
      </c>
      <c r="J7" s="113">
        <f>IF('Pulje 1'!M10=0,"",'Pulje 1'!M10)</f>
        <v>27</v>
      </c>
      <c r="K7" s="113">
        <f>IF('Pulje 1'!N10=0,"",'Pulje 1'!N10)</f>
        <v>30</v>
      </c>
      <c r="L7" s="113">
        <f>IF('Pulje 1'!O10=0,"",'Pulje 1'!O10)</f>
        <v>32</v>
      </c>
      <c r="M7" s="113">
        <f>IF('Pulje 1'!P10=0,"",'Pulje 1'!P10)</f>
        <v>27</v>
      </c>
      <c r="N7" s="113">
        <f>IF('Pulje 1'!Q10=0,"",'Pulje 1'!Q10)</f>
        <v>32</v>
      </c>
      <c r="O7" s="113">
        <f>IF('Pulje 1'!R10=0,"",'Pulje 1'!R10)</f>
        <v>59</v>
      </c>
      <c r="P7" s="115">
        <f>IF('Pulje 1'!S10=0,"",'Pulje 1'!S10)</f>
        <v>104.66959210896181</v>
      </c>
    </row>
    <row r="8" spans="1:22" s="114" customFormat="1" ht="17">
      <c r="A8" s="108"/>
      <c r="B8" s="109">
        <f>IF('Pulje 1'!C17="","",'Pulje 1'!C17)</f>
        <v>59</v>
      </c>
      <c r="C8" s="110">
        <f>IF('Pulje 1'!D17="","",'Pulje 1'!D17)</f>
        <v>57.74</v>
      </c>
      <c r="D8" s="109" t="str">
        <f>IF('Pulje 1'!E17="","",'Pulje 1'!E17)</f>
        <v>UK</v>
      </c>
      <c r="E8" s="111">
        <f>IF('Pulje 1'!F17="","",'Pulje 1'!F17)</f>
        <v>39927</v>
      </c>
      <c r="F8" s="112" t="str">
        <f>IF('Pulje 1'!H17="","",'Pulje 1'!H17)</f>
        <v>Lea Berge Jensen</v>
      </c>
      <c r="G8" s="113">
        <f>IF('Pulje 1'!J17=0,"",'Pulje 1'!J17)</f>
        <v>54</v>
      </c>
      <c r="H8" s="113">
        <f>IF('Pulje 1'!K17=0,"",'Pulje 1'!K17)</f>
        <v>57</v>
      </c>
      <c r="I8" s="113">
        <f>IF('Pulje 1'!L17=0,"",'Pulje 1'!L17)</f>
        <v>59</v>
      </c>
      <c r="J8" s="113">
        <f>IF('Pulje 1'!M17=0,"",'Pulje 1'!M17)</f>
        <v>71</v>
      </c>
      <c r="K8" s="113">
        <f>IF('Pulje 1'!N17=0,"",'Pulje 1'!N17)</f>
        <v>74</v>
      </c>
      <c r="L8" s="113">
        <f>IF('Pulje 1'!O17=0,"",'Pulje 1'!O17)</f>
        <v>-76</v>
      </c>
      <c r="M8" s="113">
        <f>IF('Pulje 1'!P17=0,"",'Pulje 1'!P17)</f>
        <v>59</v>
      </c>
      <c r="N8" s="113">
        <f>IF('Pulje 1'!Q17=0,"",'Pulje 1'!Q17)</f>
        <v>74</v>
      </c>
      <c r="O8" s="113">
        <f>IF('Pulje 1'!R17=0,"",'Pulje 1'!R17)</f>
        <v>133</v>
      </c>
      <c r="P8" s="115">
        <f>IF('Pulje 1'!S17=0,"",'Pulje 1'!S17)</f>
        <v>184.60521473105109</v>
      </c>
    </row>
    <row r="9" spans="1:22" s="114" customFormat="1" ht="17">
      <c r="A9" s="108"/>
      <c r="B9" s="109">
        <f>IF('Pulje 3'!C13="","",'Pulje 3'!C13)</f>
        <v>64</v>
      </c>
      <c r="C9" s="110">
        <f>IF('Pulje 3'!D13="","",'Pulje 3'!D13)</f>
        <v>62.38</v>
      </c>
      <c r="D9" s="109" t="str">
        <f>IF('Pulje 3'!E13="","",'Pulje 3'!E13)</f>
        <v>UK</v>
      </c>
      <c r="E9" s="111">
        <f>IF('Pulje 3'!F13="","",'Pulje 3'!F13)</f>
        <v>39505</v>
      </c>
      <c r="F9" s="112" t="str">
        <f>IF('Pulje 3'!H13="","",'Pulje 3'!H13)</f>
        <v>Eline Høien</v>
      </c>
      <c r="G9" s="113">
        <f>IF('Pulje 3'!J13=0,"",'Pulje 3'!J13)</f>
        <v>60</v>
      </c>
      <c r="H9" s="113">
        <f>IF('Pulje 3'!K13=0,"",'Pulje 3'!K13)</f>
        <v>64</v>
      </c>
      <c r="I9" s="113">
        <f>IF('Pulje 3'!L13=0,"",'Pulje 3'!L13)</f>
        <v>-66</v>
      </c>
      <c r="J9" s="113">
        <f>IF('Pulje 3'!M13=0,"",'Pulje 3'!M13)</f>
        <v>72</v>
      </c>
      <c r="K9" s="113">
        <f>IF('Pulje 3'!N13=0,"",'Pulje 3'!N13)</f>
        <v>75</v>
      </c>
      <c r="L9" s="113">
        <f>IF('Pulje 3'!O13=0,"",'Pulje 3'!O13)</f>
        <v>78</v>
      </c>
      <c r="M9" s="113">
        <f>IF('Pulje 3'!P13=0,"",'Pulje 3'!P13)</f>
        <v>64</v>
      </c>
      <c r="N9" s="113">
        <f>IF('Pulje 3'!Q13=0,"",'Pulje 3'!Q13)</f>
        <v>78</v>
      </c>
      <c r="O9" s="113">
        <f>IF('Pulje 3'!R13=0,"",'Pulje 3'!R13)</f>
        <v>142</v>
      </c>
      <c r="P9" s="110">
        <f>IF('Pulje 3'!S13=0,"",'Pulje 3'!S13)</f>
        <v>187.53949820822555</v>
      </c>
    </row>
    <row r="10" spans="1:22" s="114" customFormat="1" ht="17">
      <c r="A10" s="108"/>
      <c r="B10" s="109">
        <f>IF('Pulje 3'!C12="","",'Pulje 3'!C12)</f>
        <v>71</v>
      </c>
      <c r="C10" s="110">
        <f>IF('Pulje 3'!D12="","",'Pulje 3'!D12)</f>
        <v>67.739999999999995</v>
      </c>
      <c r="D10" s="109" t="str">
        <f>IF('Pulje 3'!E12="","",'Pulje 3'!E12)</f>
        <v>UK</v>
      </c>
      <c r="E10" s="111">
        <f>IF('Pulje 3'!F12="","",'Pulje 3'!F12)</f>
        <v>39619</v>
      </c>
      <c r="F10" s="112" t="str">
        <f>IF('Pulje 3'!H12="","",'Pulje 3'!H12)</f>
        <v>Ingeborg Liland</v>
      </c>
      <c r="G10" s="113">
        <f>IF('Pulje 3'!J12=0,"",'Pulje 3'!J12)</f>
        <v>50</v>
      </c>
      <c r="H10" s="113">
        <f>IF('Pulje 3'!K12=0,"",'Pulje 3'!K12)</f>
        <v>53</v>
      </c>
      <c r="I10" s="113">
        <f>IF('Pulje 3'!L12=0,"",'Pulje 3'!L12)</f>
        <v>56</v>
      </c>
      <c r="J10" s="113">
        <f>IF('Pulje 3'!M12=0,"",'Pulje 3'!M12)</f>
        <v>69</v>
      </c>
      <c r="K10" s="113">
        <f>IF('Pulje 3'!N12=0,"",'Pulje 3'!N12)</f>
        <v>-72</v>
      </c>
      <c r="L10" s="113">
        <f>IF('Pulje 3'!O12=0,"",'Pulje 3'!O12)</f>
        <v>72</v>
      </c>
      <c r="M10" s="113">
        <f>IF('Pulje 3'!P12=0,"",'Pulje 3'!P12)</f>
        <v>56</v>
      </c>
      <c r="N10" s="113">
        <f>IF('Pulje 3'!Q12=0,"",'Pulje 3'!Q12)</f>
        <v>72</v>
      </c>
      <c r="O10" s="113">
        <f>IF('Pulje 3'!R12=0,"",'Pulje 3'!R12)</f>
        <v>128</v>
      </c>
      <c r="P10" s="110">
        <f>IF('Pulje 3'!S12=0,"",'Pulje 3'!S12)</f>
        <v>161.04453168523952</v>
      </c>
    </row>
    <row r="11" spans="1:22" s="71" customFormat="1" ht="28">
      <c r="A11" s="72">
        <v>2</v>
      </c>
      <c r="B11" s="234" t="s">
        <v>69</v>
      </c>
      <c r="C11" s="234"/>
      <c r="D11" s="234"/>
      <c r="E11" s="234"/>
      <c r="F11" s="234"/>
      <c r="G11" s="99"/>
      <c r="H11" s="99"/>
      <c r="I11" s="99"/>
      <c r="J11" s="99"/>
      <c r="K11" s="99"/>
      <c r="L11" s="99"/>
      <c r="M11" s="73"/>
      <c r="N11" s="73"/>
      <c r="O11" s="73"/>
      <c r="P11" s="97">
        <f>SUM(P12:P14)</f>
        <v>506.7725739050544</v>
      </c>
    </row>
    <row r="12" spans="1:22" s="116" customFormat="1" ht="17">
      <c r="A12" s="108"/>
      <c r="B12" s="109">
        <f>IF('Pulje 1'!C9="","",'Pulje 1'!C9)</f>
        <v>45</v>
      </c>
      <c r="C12" s="110">
        <f>IF('Pulje 1'!D9="","",'Pulje 1'!D9)</f>
        <v>41.03</v>
      </c>
      <c r="D12" s="109" t="str">
        <f>IF('Pulje 1'!E9="","",'Pulje 1'!E9)</f>
        <v>UK</v>
      </c>
      <c r="E12" s="111">
        <f>IF('Pulje 1'!F9="","",'Pulje 1'!F9)</f>
        <v>40848</v>
      </c>
      <c r="F12" s="112" t="str">
        <f>IF('Pulje 1'!H9="","",'Pulje 1'!H9)</f>
        <v>Ingrid Skag Skjefstad</v>
      </c>
      <c r="G12" s="113">
        <f>IF('Pulje 1'!J9=0,"",'Pulje 1'!J9)</f>
        <v>30</v>
      </c>
      <c r="H12" s="113">
        <f>IF('Pulje 1'!K9=0,"",'Pulje 1'!K9)</f>
        <v>32</v>
      </c>
      <c r="I12" s="113">
        <f>IF('Pulje 1'!L9=0,"",'Pulje 1'!L9)</f>
        <v>35</v>
      </c>
      <c r="J12" s="113">
        <f>IF('Pulje 1'!M9=0,"",'Pulje 1'!M9)</f>
        <v>39</v>
      </c>
      <c r="K12" s="113">
        <f>IF('Pulje 1'!N9=0,"",'Pulje 1'!N9)</f>
        <v>42</v>
      </c>
      <c r="L12" s="113">
        <f>IF('Pulje 1'!O9=0,"",'Pulje 1'!O9)</f>
        <v>45</v>
      </c>
      <c r="M12" s="113">
        <f>IF('Pulje 1'!P9=0,"",'Pulje 1'!P9)</f>
        <v>35</v>
      </c>
      <c r="N12" s="113">
        <f>IF('Pulje 1'!Q9=0,"",'Pulje 1'!Q9)</f>
        <v>45</v>
      </c>
      <c r="O12" s="113">
        <f>IF('Pulje 1'!R9=0,"",'Pulje 1'!R9)</f>
        <v>80</v>
      </c>
      <c r="P12" s="115">
        <f>IF('Pulje 1'!S9=0,"",'Pulje 1'!S9)</f>
        <v>145.26072215525562</v>
      </c>
    </row>
    <row r="13" spans="1:22" s="114" customFormat="1" ht="17">
      <c r="A13" s="108"/>
      <c r="B13" s="109">
        <f>IF('Pulje 1'!C14="","",'Pulje 1'!C14)</f>
        <v>55</v>
      </c>
      <c r="C13" s="110">
        <f>IF('Pulje 1'!D14="","",'Pulje 1'!D14)</f>
        <v>51.38</v>
      </c>
      <c r="D13" s="109" t="str">
        <f>IF('Pulje 1'!E14="","",'Pulje 1'!E14)</f>
        <v>UK</v>
      </c>
      <c r="E13" s="111">
        <f>IF('Pulje 1'!F14="","",'Pulje 1'!F14)</f>
        <v>40008</v>
      </c>
      <c r="F13" s="112" t="str">
        <f>IF('Pulje 1'!H14="","",'Pulje 1'!H14)</f>
        <v>Heidi Nævdal</v>
      </c>
      <c r="G13" s="113">
        <f>IF('Pulje 1'!J14=0,"",'Pulje 1'!J14)</f>
        <v>41</v>
      </c>
      <c r="H13" s="113">
        <f>IF('Pulje 1'!K14=0,"",'Pulje 1'!K14)</f>
        <v>44</v>
      </c>
      <c r="I13" s="113">
        <f>IF('Pulje 1'!L14=0,"",'Pulje 1'!L14)</f>
        <v>47</v>
      </c>
      <c r="J13" s="113">
        <f>IF('Pulje 1'!M14=0,"",'Pulje 1'!M14)</f>
        <v>51</v>
      </c>
      <c r="K13" s="113">
        <f>IF('Pulje 1'!N14=0,"",'Pulje 1'!N14)</f>
        <v>54</v>
      </c>
      <c r="L13" s="113">
        <f>IF('Pulje 1'!O14=0,"",'Pulje 1'!O14)</f>
        <v>57</v>
      </c>
      <c r="M13" s="113">
        <f>IF('Pulje 1'!P14=0,"",'Pulje 1'!P14)</f>
        <v>47</v>
      </c>
      <c r="N13" s="113">
        <f>IF('Pulje 1'!Q14=0,"",'Pulje 1'!Q14)</f>
        <v>57</v>
      </c>
      <c r="O13" s="113">
        <f>IF('Pulje 1'!R14=0,"",'Pulje 1'!R14)</f>
        <v>104</v>
      </c>
      <c r="P13" s="115">
        <f>IF('Pulje 1'!S14=0,"",'Pulje 1'!S14)</f>
        <v>156.81232800048335</v>
      </c>
      <c r="V13" s="114" t="s">
        <v>18</v>
      </c>
    </row>
    <row r="14" spans="1:22" s="114" customFormat="1" ht="17">
      <c r="A14" s="108"/>
      <c r="B14" s="109">
        <f>IF('Pulje 1'!C19="","",'Pulje 1'!C19)</f>
        <v>59</v>
      </c>
      <c r="C14" s="110">
        <f>IF('Pulje 1'!D19="","",'Pulje 1'!D19)</f>
        <v>58.64</v>
      </c>
      <c r="D14" s="109" t="str">
        <f>IF('Pulje 1'!E19="","",'Pulje 1'!E19)</f>
        <v>UK</v>
      </c>
      <c r="E14" s="111">
        <f>IF('Pulje 1'!F19="","",'Pulje 1'!F19)</f>
        <v>40263</v>
      </c>
      <c r="F14" s="112" t="str">
        <f>IF('Pulje 1'!H19="","",'Pulje 1'!H19)</f>
        <v>Sandra Viktoria N. Amundsen</v>
      </c>
      <c r="G14" s="113">
        <f>IF('Pulje 1'!J19=0,"",'Pulje 1'!J19)</f>
        <v>-64</v>
      </c>
      <c r="H14" s="113">
        <f>IF('Pulje 1'!K19=0,"",'Pulje 1'!K19)</f>
        <v>64</v>
      </c>
      <c r="I14" s="113">
        <f>IF('Pulje 1'!L19=0,"",'Pulje 1'!L19)</f>
        <v>-68</v>
      </c>
      <c r="J14" s="113">
        <f>IF('Pulje 1'!M19=0,"",'Pulje 1'!M19)</f>
        <v>78</v>
      </c>
      <c r="K14" s="113">
        <f>IF('Pulje 1'!N19=0,"",'Pulje 1'!N19)</f>
        <v>82</v>
      </c>
      <c r="L14" s="113">
        <f>IF('Pulje 1'!O19=0,"",'Pulje 1'!O19)</f>
        <v>85</v>
      </c>
      <c r="M14" s="113">
        <f>IF('Pulje 1'!P19=0,"",'Pulje 1'!P19)</f>
        <v>64</v>
      </c>
      <c r="N14" s="113">
        <f>IF('Pulje 1'!Q19=0,"",'Pulje 1'!Q19)</f>
        <v>85</v>
      </c>
      <c r="O14" s="113">
        <f>IF('Pulje 1'!R19=0,"",'Pulje 1'!R19)</f>
        <v>149</v>
      </c>
      <c r="P14" s="115">
        <f>IF('Pulje 1'!S19=0,"",'Pulje 1'!S19)</f>
        <v>204.6995237493154</v>
      </c>
    </row>
    <row r="15" spans="1:22" s="71" customFormat="1" ht="28">
      <c r="A15" s="72">
        <v>3</v>
      </c>
      <c r="B15" s="234" t="s">
        <v>70</v>
      </c>
      <c r="C15" s="234"/>
      <c r="D15" s="234"/>
      <c r="E15" s="234"/>
      <c r="F15" s="234"/>
      <c r="G15" s="99"/>
      <c r="H15" s="99"/>
      <c r="I15" s="99"/>
      <c r="J15" s="99"/>
      <c r="K15" s="99"/>
      <c r="L15" s="99"/>
      <c r="M15" s="73"/>
      <c r="N15" s="73"/>
      <c r="O15" s="73"/>
      <c r="P15" s="97">
        <f>SUM(P16:P18)</f>
        <v>500.00400895121345</v>
      </c>
    </row>
    <row r="16" spans="1:22" s="116" customFormat="1" ht="17">
      <c r="A16" s="108"/>
      <c r="B16" s="109">
        <f>IF('Pulje 1'!C11="","",'Pulje 1'!C11)</f>
        <v>49</v>
      </c>
      <c r="C16" s="110">
        <f>IF('Pulje 1'!D11="","",'Pulje 1'!D11)</f>
        <v>45.8</v>
      </c>
      <c r="D16" s="109" t="str">
        <f>IF('Pulje 1'!E11="","",'Pulje 1'!E11)</f>
        <v>UK</v>
      </c>
      <c r="E16" s="111">
        <f>IF('Pulje 1'!F11="","",'Pulje 1'!F11)</f>
        <v>39944</v>
      </c>
      <c r="F16" s="112" t="str">
        <f>IF('Pulje 1'!H11="","",'Pulje 1'!H11)</f>
        <v>Emine Tefre Grønnevik</v>
      </c>
      <c r="G16" s="113">
        <f>IF('Pulje 1'!J11=0,"",'Pulje 1'!J11)</f>
        <v>-40</v>
      </c>
      <c r="H16" s="113">
        <f>IF('Pulje 1'!K11=0,"",'Pulje 1'!K11)</f>
        <v>40</v>
      </c>
      <c r="I16" s="113">
        <f>IF('Pulje 1'!L11=0,"",'Pulje 1'!L11)</f>
        <v>-43</v>
      </c>
      <c r="J16" s="113">
        <f>IF('Pulje 1'!M11=0,"",'Pulje 1'!M11)</f>
        <v>52</v>
      </c>
      <c r="K16" s="113">
        <f>IF('Pulje 1'!N11=0,"",'Pulje 1'!N11)</f>
        <v>-55</v>
      </c>
      <c r="L16" s="113">
        <f>IF('Pulje 1'!O11=0,"",'Pulje 1'!O11)</f>
        <v>-57</v>
      </c>
      <c r="M16" s="113">
        <f>IF('Pulje 1'!P11=0,"",'Pulje 1'!P11)</f>
        <v>40</v>
      </c>
      <c r="N16" s="113">
        <f>IF('Pulje 1'!Q11=0,"",'Pulje 1'!Q11)</f>
        <v>52</v>
      </c>
      <c r="O16" s="113">
        <f>IF('Pulje 1'!R11=0,"",'Pulje 1'!R11)</f>
        <v>92</v>
      </c>
      <c r="P16" s="115">
        <f>IF('Pulje 1'!S11=0,"",'Pulje 1'!S11)</f>
        <v>151.88249474996317</v>
      </c>
    </row>
    <row r="17" spans="1:16" s="114" customFormat="1" ht="17">
      <c r="A17" s="108"/>
      <c r="B17" s="109">
        <f>IF('Pulje 1'!C18="","",'Pulje 1'!C18)</f>
        <v>59</v>
      </c>
      <c r="C17" s="110">
        <f>IF('Pulje 1'!D18="","",'Pulje 1'!D18)</f>
        <v>58.22</v>
      </c>
      <c r="D17" s="109" t="str">
        <f>IF('Pulje 1'!E18="","",'Pulje 1'!E18)</f>
        <v>UK</v>
      </c>
      <c r="E17" s="111">
        <f>IF('Pulje 1'!F18="","",'Pulje 1'!F18)</f>
        <v>40180</v>
      </c>
      <c r="F17" s="112" t="str">
        <f>IF('Pulje 1'!H18="","",'Pulje 1'!H18)</f>
        <v>Lilje Kristine M. Røyseth</v>
      </c>
      <c r="G17" s="113">
        <f>IF('Pulje 1'!J18=0,"",'Pulje 1'!J18)</f>
        <v>50</v>
      </c>
      <c r="H17" s="113">
        <f>IF('Pulje 1'!K18=0,"",'Pulje 1'!K18)</f>
        <v>53</v>
      </c>
      <c r="I17" s="113">
        <f>IF('Pulje 1'!L18=0,"",'Pulje 1'!L18)</f>
        <v>-55</v>
      </c>
      <c r="J17" s="113">
        <f>IF('Pulje 1'!M18=0,"",'Pulje 1'!M18)</f>
        <v>69</v>
      </c>
      <c r="K17" s="113">
        <f>IF('Pulje 1'!N18=0,"",'Pulje 1'!N18)</f>
        <v>72</v>
      </c>
      <c r="L17" s="113">
        <f>IF('Pulje 1'!O18=0,"",'Pulje 1'!O18)</f>
        <v>75</v>
      </c>
      <c r="M17" s="113">
        <f>IF('Pulje 1'!P18=0,"",'Pulje 1'!P18)</f>
        <v>53</v>
      </c>
      <c r="N17" s="113">
        <f>IF('Pulje 1'!Q18=0,"",'Pulje 1'!Q18)</f>
        <v>75</v>
      </c>
      <c r="O17" s="113">
        <f>IF('Pulje 1'!R18=0,"",'Pulje 1'!R18)</f>
        <v>128</v>
      </c>
      <c r="P17" s="115">
        <f>IF('Pulje 1'!S18=0,"",'Pulje 1'!S18)</f>
        <v>176.68727385253396</v>
      </c>
    </row>
    <row r="18" spans="1:16" s="114" customFormat="1" ht="17">
      <c r="A18" s="108"/>
      <c r="B18" s="109">
        <f>IF('Pulje 3'!C15="","",'Pulje 3'!C15)</f>
        <v>76</v>
      </c>
      <c r="C18" s="110">
        <f>IF('Pulje 3'!D15="","",'Pulje 3'!D15)</f>
        <v>75.27</v>
      </c>
      <c r="D18" s="109" t="str">
        <f>IF('Pulje 3'!E15="","",'Pulje 3'!E15)</f>
        <v>UK</v>
      </c>
      <c r="E18" s="111">
        <f>IF('Pulje 3'!F15="","",'Pulje 3'!F15)</f>
        <v>39575</v>
      </c>
      <c r="F18" s="112" t="str">
        <f>IF('Pulje 3'!H15="","",'Pulje 3'!H15)</f>
        <v>Mariell Endestad Hellevang</v>
      </c>
      <c r="G18" s="113">
        <f>IF('Pulje 3'!J15=0,"",'Pulje 3'!J15)</f>
        <v>-64</v>
      </c>
      <c r="H18" s="113">
        <f>IF('Pulje 3'!K15=0,"",'Pulje 3'!K15)</f>
        <v>64</v>
      </c>
      <c r="I18" s="113">
        <f>IF('Pulje 3'!L15=0,"",'Pulje 3'!L15)</f>
        <v>-68</v>
      </c>
      <c r="J18" s="113">
        <f>IF('Pulje 3'!M15=0,"",'Pulje 3'!M15)</f>
        <v>70</v>
      </c>
      <c r="K18" s="113">
        <f>IF('Pulje 3'!N15=0,"",'Pulje 3'!N15)</f>
        <v>75</v>
      </c>
      <c r="L18" s="113">
        <f>IF('Pulje 3'!O15=0,"",'Pulje 3'!O15)</f>
        <v>80</v>
      </c>
      <c r="M18" s="113">
        <f>IF('Pulje 3'!P15=0,"",'Pulje 3'!P15)</f>
        <v>64</v>
      </c>
      <c r="N18" s="113">
        <f>IF('Pulje 3'!Q15=0,"",'Pulje 3'!Q15)</f>
        <v>80</v>
      </c>
      <c r="O18" s="113">
        <f>IF('Pulje 3'!R15=0,"",'Pulje 3'!R15)</f>
        <v>144</v>
      </c>
      <c r="P18" s="110">
        <f>IF('Pulje 3'!S15=0,"",'Pulje 3'!S15)</f>
        <v>171.43424034871637</v>
      </c>
    </row>
    <row r="19" spans="1:16" ht="14" customHeight="1">
      <c r="A19" s="30"/>
      <c r="B19" s="30"/>
      <c r="C19" s="75"/>
      <c r="D19" s="30"/>
      <c r="E19" s="32"/>
      <c r="F19" s="74"/>
      <c r="G19" s="74"/>
      <c r="H19" s="74"/>
      <c r="I19" s="74"/>
      <c r="J19" s="74"/>
      <c r="K19" s="74"/>
      <c r="L19" s="74"/>
      <c r="M19" s="68"/>
      <c r="N19" s="68"/>
      <c r="O19" s="68"/>
      <c r="P19" s="75"/>
    </row>
    <row r="20" spans="1:16" s="71" customFormat="1" ht="28">
      <c r="A20" s="227" t="s">
        <v>62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</row>
    <row r="21" spans="1:16" ht="14" customHeight="1">
      <c r="A21" s="30"/>
      <c r="B21" s="30"/>
      <c r="C21" s="75"/>
      <c r="D21" s="30"/>
      <c r="E21" s="32"/>
      <c r="F21" s="74"/>
      <c r="G21" s="74"/>
      <c r="H21" s="74"/>
      <c r="I21" s="74"/>
      <c r="J21" s="74"/>
      <c r="K21" s="74"/>
      <c r="L21" s="74"/>
      <c r="M21" s="68"/>
      <c r="N21" s="68"/>
      <c r="O21" s="68"/>
      <c r="P21" s="75"/>
    </row>
    <row r="22" spans="1:16" s="71" customFormat="1" ht="28">
      <c r="A22" s="67">
        <v>1</v>
      </c>
      <c r="B22" s="233" t="s">
        <v>71</v>
      </c>
      <c r="C22" s="233"/>
      <c r="D22" s="233"/>
      <c r="E22" s="233"/>
      <c r="F22" s="233"/>
      <c r="G22" s="98"/>
      <c r="H22" s="98"/>
      <c r="I22" s="98"/>
      <c r="J22" s="98"/>
      <c r="K22" s="98"/>
      <c r="L22" s="98"/>
      <c r="M22" s="69"/>
      <c r="N22" s="69"/>
      <c r="O22" s="69"/>
      <c r="P22" s="76">
        <f>IF(P26="",SUM(P23:P26),(SUM(P23:P26)-MIN(P23:P26)))</f>
        <v>848.41893723845362</v>
      </c>
    </row>
    <row r="23" spans="1:16" s="114" customFormat="1" ht="17">
      <c r="A23" s="108"/>
      <c r="B23" s="109">
        <f>IF('Pulje 2'!C10="","",'Pulje 2'!C10)</f>
        <v>55</v>
      </c>
      <c r="C23" s="110">
        <f>IF('Pulje 2'!D10="","",'Pulje 2'!D10)</f>
        <v>51.16</v>
      </c>
      <c r="D23" s="109" t="str">
        <f>IF('Pulje 2'!E10="","",'Pulje 2'!E10)</f>
        <v>UM</v>
      </c>
      <c r="E23" s="111">
        <f>IF('Pulje 2'!F10="","",'Pulje 2'!F10)</f>
        <v>39674</v>
      </c>
      <c r="F23" s="112" t="str">
        <f>IF('Pulje 2'!H10="","",'Pulje 2'!H10)</f>
        <v>Roland Siska</v>
      </c>
      <c r="G23" s="113">
        <f>IF('Pulje 2'!J10=0,"",'Pulje 2'!J10)</f>
        <v>-56</v>
      </c>
      <c r="H23" s="113">
        <f>IF('Pulje 2'!K10=0,"",'Pulje 2'!K10)</f>
        <v>56</v>
      </c>
      <c r="I23" s="113">
        <f>IF('Pulje 2'!L10=0,"",'Pulje 2'!L10)</f>
        <v>-59</v>
      </c>
      <c r="J23" s="113">
        <f>IF('Pulje 2'!M10=0,"",'Pulje 2'!M10)</f>
        <v>-70</v>
      </c>
      <c r="K23" s="113">
        <f>IF('Pulje 2'!N10=0,"",'Pulje 2'!N10)</f>
        <v>70</v>
      </c>
      <c r="L23" s="113" t="str">
        <f>IF('Pulje 2'!O10=0,"",'Pulje 2'!O10)</f>
        <v>-</v>
      </c>
      <c r="M23" s="113">
        <f>IF('Pulje 2'!P10=0,"",'Pulje 2'!P10)</f>
        <v>56</v>
      </c>
      <c r="N23" s="113">
        <f>IF('Pulje 2'!Q10=0,"",'Pulje 2'!Q10)</f>
        <v>70</v>
      </c>
      <c r="O23" s="113">
        <f>IF('Pulje 2'!R10=0,"",'Pulje 2'!R10)</f>
        <v>126</v>
      </c>
      <c r="P23" s="110">
        <f>IF('Pulje 2'!S10=0,"",'Pulje 2'!S10)</f>
        <v>219.69985315968742</v>
      </c>
    </row>
    <row r="24" spans="1:16" s="114" customFormat="1" ht="17">
      <c r="A24" s="108"/>
      <c r="B24" s="109">
        <f>IF('Pulje 2'!C19="","",'Pulje 2'!C19)</f>
        <v>67</v>
      </c>
      <c r="C24" s="110">
        <f>IF('Pulje 2'!D19="","",'Pulje 2'!D19)</f>
        <v>67</v>
      </c>
      <c r="D24" s="109" t="str">
        <f>IF('Pulje 2'!E19="","",'Pulje 2'!E19)</f>
        <v>UM</v>
      </c>
      <c r="E24" s="111">
        <f>IF('Pulje 2'!F19="","",'Pulje 2'!F19)</f>
        <v>39199</v>
      </c>
      <c r="F24" s="112" t="str">
        <f>IF('Pulje 2'!H19="","",'Pulje 2'!H19)</f>
        <v>Tomack Sand</v>
      </c>
      <c r="G24" s="113">
        <f>IF('Pulje 2'!J19=0,"",'Pulje 2'!J19)</f>
        <v>85</v>
      </c>
      <c r="H24" s="113">
        <f>IF('Pulje 2'!K19=0,"",'Pulje 2'!K19)</f>
        <v>-88</v>
      </c>
      <c r="I24" s="113">
        <f>IF('Pulje 2'!L19=0,"",'Pulje 2'!L19)</f>
        <v>88</v>
      </c>
      <c r="J24" s="113">
        <f>IF('Pulje 2'!M19=0,"",'Pulje 2'!M19)</f>
        <v>110</v>
      </c>
      <c r="K24" s="113">
        <f>IF('Pulje 2'!N19=0,"",'Pulje 2'!N19)</f>
        <v>115</v>
      </c>
      <c r="L24" s="113">
        <f>IF('Pulje 2'!O19=0,"",'Pulje 2'!O19)</f>
        <v>-118</v>
      </c>
      <c r="M24" s="113">
        <f>IF('Pulje 2'!P19=0,"",'Pulje 2'!P19)</f>
        <v>88</v>
      </c>
      <c r="N24" s="113">
        <f>IF('Pulje 2'!Q19=0,"",'Pulje 2'!Q19)</f>
        <v>115</v>
      </c>
      <c r="O24" s="113">
        <f>IF('Pulje 2'!R19=0,"",'Pulje 2'!R19)</f>
        <v>203</v>
      </c>
      <c r="P24" s="110">
        <f>IF('Pulje 2'!S19=0,"",'Pulje 2'!S19)</f>
        <v>289.06719099016698</v>
      </c>
    </row>
    <row r="25" spans="1:16" s="114" customFormat="1" ht="17">
      <c r="A25" s="108"/>
      <c r="B25" s="109">
        <f>IF('Pulje 4'!C10="","",'Pulje 4'!C10)</f>
        <v>81</v>
      </c>
      <c r="C25" s="110">
        <f>IF('Pulje 4'!D10="","",'Pulje 4'!D10)</f>
        <v>77.77</v>
      </c>
      <c r="D25" s="109" t="str">
        <f>IF('Pulje 4'!E10="","",'Pulje 4'!E10)</f>
        <v>UM</v>
      </c>
      <c r="E25" s="111">
        <f>IF('Pulje 4'!F10="","",'Pulje 4'!F10)</f>
        <v>39126</v>
      </c>
      <c r="F25" s="112" t="str">
        <f>IF('Pulje 4'!H10="","",'Pulje 4'!H10)</f>
        <v>Rene A. Rand Djupå</v>
      </c>
      <c r="G25" s="113">
        <f>IF('Pulje 4'!J10=0,"",'Pulje 4'!J10)</f>
        <v>79</v>
      </c>
      <c r="H25" s="113">
        <f>IF('Pulje 4'!K10=0,"",'Pulje 4'!K10)</f>
        <v>82</v>
      </c>
      <c r="I25" s="113">
        <f>IF('Pulje 4'!L10=0,"",'Pulje 4'!L10)</f>
        <v>84</v>
      </c>
      <c r="J25" s="113">
        <f>IF('Pulje 4'!M10=0,"",'Pulje 4'!M10)</f>
        <v>98</v>
      </c>
      <c r="K25" s="113">
        <f>IF('Pulje 4'!N10=0,"",'Pulje 4'!N10)</f>
        <v>101</v>
      </c>
      <c r="L25" s="113">
        <f>IF('Pulje 4'!O10=0,"",'Pulje 4'!O10)</f>
        <v>104</v>
      </c>
      <c r="M25" s="113">
        <f>IF('Pulje 4'!P10=0,"",'Pulje 4'!P10)</f>
        <v>84</v>
      </c>
      <c r="N25" s="113">
        <f>IF('Pulje 4'!Q10=0,"",'Pulje 4'!Q10)</f>
        <v>104</v>
      </c>
      <c r="O25" s="113">
        <f>IF('Pulje 4'!R10=0,"",'Pulje 4'!R10)</f>
        <v>188</v>
      </c>
      <c r="P25" s="110">
        <f>IF('Pulje 4'!S10=0,"",'Pulje 4'!S10)</f>
        <v>244.09760816086506</v>
      </c>
    </row>
    <row r="26" spans="1:16" s="114" customFormat="1" ht="17">
      <c r="A26" s="108"/>
      <c r="B26" s="109">
        <f>IF('Pulje 5'!C13="","",'Pulje 5'!C13)</f>
        <v>89</v>
      </c>
      <c r="C26" s="110">
        <f>IF('Pulje 5'!D13="","",'Pulje 5'!D13)</f>
        <v>88.44</v>
      </c>
      <c r="D26" s="109" t="str">
        <f>IF('Pulje 5'!E13="","",'Pulje 5'!E13)</f>
        <v>UM</v>
      </c>
      <c r="E26" s="111">
        <f>IF('Pulje 5'!F13="","",'Pulje 5'!F13)</f>
        <v>39160</v>
      </c>
      <c r="F26" s="112" t="str">
        <f>IF('Pulje 5'!H13="","",'Pulje 5'!H13)</f>
        <v>Teo Martinus Mork-Tøvik</v>
      </c>
      <c r="G26" s="113">
        <f>IF('Pulje 5'!J13=0,"",'Pulje 5'!J13)</f>
        <v>110</v>
      </c>
      <c r="H26" s="113">
        <f>IF('Pulje 5'!K13=0,"",'Pulje 5'!K13)</f>
        <v>115</v>
      </c>
      <c r="I26" s="113">
        <f>IF('Pulje 5'!L13=0,"",'Pulje 5'!L13)</f>
        <v>-120</v>
      </c>
      <c r="J26" s="113">
        <f>IF('Pulje 5'!M13=0,"",'Pulje 5'!M13)</f>
        <v>136</v>
      </c>
      <c r="K26" s="113">
        <f>IF('Pulje 5'!N13=0,"",'Pulje 5'!N13)</f>
        <v>142</v>
      </c>
      <c r="L26" s="113">
        <f>IF('Pulje 5'!O13=0,"",'Pulje 5'!O13)</f>
        <v>145</v>
      </c>
      <c r="M26" s="113">
        <f>IF('Pulje 5'!P13=0,"",'Pulje 5'!P13)</f>
        <v>115</v>
      </c>
      <c r="N26" s="113">
        <f>IF('Pulje 5'!Q13=0,"",'Pulje 5'!Q13)</f>
        <v>145</v>
      </c>
      <c r="O26" s="113">
        <f>IF('Pulje 5'!R13=0,"",'Pulje 5'!R13)</f>
        <v>260</v>
      </c>
      <c r="P26" s="110">
        <f>IF('Pulje 5'!S13=0,"",'Pulje 5'!S13)</f>
        <v>315.25413808742155</v>
      </c>
    </row>
    <row r="27" spans="1:16" s="71" customFormat="1" ht="28">
      <c r="A27" s="67">
        <v>2</v>
      </c>
      <c r="B27" s="233" t="s">
        <v>70</v>
      </c>
      <c r="C27" s="233"/>
      <c r="D27" s="233"/>
      <c r="E27" s="233"/>
      <c r="F27" s="233"/>
      <c r="G27" s="98"/>
      <c r="H27" s="98"/>
      <c r="I27" s="98"/>
      <c r="J27" s="98"/>
      <c r="K27" s="98"/>
      <c r="L27" s="98"/>
      <c r="M27" s="69"/>
      <c r="N27" s="69"/>
      <c r="O27" s="69"/>
      <c r="P27" s="76">
        <f>IF(P31="",SUM(P28:P31),(SUM(P28:P31)-MIN(P28:P31)))</f>
        <v>732.53213800489175</v>
      </c>
    </row>
    <row r="28" spans="1:16" s="114" customFormat="1" ht="17">
      <c r="A28" s="108"/>
      <c r="B28" s="109">
        <f>IF('Pulje 2'!C20="","",'Pulje 2'!C20)</f>
        <v>67</v>
      </c>
      <c r="C28" s="110">
        <f>IF('Pulje 2'!D20="","",'Pulje 2'!D20)</f>
        <v>65.349999999999994</v>
      </c>
      <c r="D28" s="109" t="str">
        <f>IF('Pulje 2'!E20="","",'Pulje 2'!E20)</f>
        <v>UM</v>
      </c>
      <c r="E28" s="111">
        <f>IF('Pulje 2'!F20="","",'Pulje 2'!F20)</f>
        <v>39342</v>
      </c>
      <c r="F28" s="112" t="str">
        <f>IF('Pulje 2'!H20="","",'Pulje 2'!H20)</f>
        <v>Erik Orasmäe</v>
      </c>
      <c r="G28" s="113">
        <f>IF('Pulje 2'!J20=0,"",'Pulje 2'!J20)</f>
        <v>75</v>
      </c>
      <c r="H28" s="113">
        <f>IF('Pulje 2'!K20=0,"",'Pulje 2'!K20)</f>
        <v>78</v>
      </c>
      <c r="I28" s="113">
        <f>IF('Pulje 2'!L20=0,"",'Pulje 2'!L20)</f>
        <v>-80</v>
      </c>
      <c r="J28" s="113">
        <f>IF('Pulje 2'!M20=0,"",'Pulje 2'!M20)</f>
        <v>90</v>
      </c>
      <c r="K28" s="113">
        <f>IF('Pulje 2'!N20=0,"",'Pulje 2'!N20)</f>
        <v>95</v>
      </c>
      <c r="L28" s="113">
        <f>IF('Pulje 2'!O20=0,"",'Pulje 2'!O20)</f>
        <v>-100</v>
      </c>
      <c r="M28" s="113">
        <f>IF('Pulje 2'!P20=0,"",'Pulje 2'!P20)</f>
        <v>78</v>
      </c>
      <c r="N28" s="113">
        <f>IF('Pulje 2'!Q20=0,"",'Pulje 2'!Q20)</f>
        <v>95</v>
      </c>
      <c r="O28" s="113">
        <f>IF('Pulje 2'!R20=0,"",'Pulje 2'!R20)</f>
        <v>173</v>
      </c>
      <c r="P28" s="110">
        <f>IF('Pulje 2'!S20=0,"",'Pulje 2'!S20)</f>
        <v>250.52307651306199</v>
      </c>
    </row>
    <row r="29" spans="1:16" s="114" customFormat="1" ht="17">
      <c r="A29" s="108"/>
      <c r="B29" s="109">
        <f>IF('Pulje 4'!C9="","",'Pulje 4'!C9)</f>
        <v>73</v>
      </c>
      <c r="C29" s="110">
        <f>IF('Pulje 4'!D9="","",'Pulje 4'!D9)</f>
        <v>71.67</v>
      </c>
      <c r="D29" s="109" t="str">
        <f>IF('Pulje 4'!E9="","",'Pulje 4'!E9)</f>
        <v>UM</v>
      </c>
      <c r="E29" s="111">
        <f>IF('Pulje 4'!F9="","",'Pulje 4'!F9)</f>
        <v>40263</v>
      </c>
      <c r="F29" s="112" t="str">
        <f>IF('Pulje 4'!H9="","",'Pulje 4'!H9)</f>
        <v>Lyder Slagstad Aamot</v>
      </c>
      <c r="G29" s="113">
        <f>IF('Pulje 4'!J9=0,"",'Pulje 4'!J9)</f>
        <v>60</v>
      </c>
      <c r="H29" s="113">
        <f>IF('Pulje 4'!K9=0,"",'Pulje 4'!K9)</f>
        <v>63</v>
      </c>
      <c r="I29" s="113">
        <f>IF('Pulje 4'!L9=0,"",'Pulje 4'!L9)</f>
        <v>-66</v>
      </c>
      <c r="J29" s="113">
        <f>IF('Pulje 4'!M9=0,"",'Pulje 4'!M9)</f>
        <v>73</v>
      </c>
      <c r="K29" s="113">
        <f>IF('Pulje 4'!N9=0,"",'Pulje 4'!N9)</f>
        <v>-80</v>
      </c>
      <c r="L29" s="113">
        <f>IF('Pulje 4'!O9=0,"",'Pulje 4'!O9)</f>
        <v>80</v>
      </c>
      <c r="M29" s="113">
        <f>IF('Pulje 4'!P9=0,"",'Pulje 4'!P9)</f>
        <v>63</v>
      </c>
      <c r="N29" s="113">
        <f>IF('Pulje 4'!Q9=0,"",'Pulje 4'!Q9)</f>
        <v>80</v>
      </c>
      <c r="O29" s="113">
        <f>IF('Pulje 4'!R9=0,"",'Pulje 4'!R9)</f>
        <v>143</v>
      </c>
      <c r="P29" s="110">
        <f>IF('Pulje 4'!S9=0,"",'Pulje 4'!S9)</f>
        <v>194.96820720305965</v>
      </c>
    </row>
    <row r="30" spans="1:16" s="114" customFormat="1" ht="17">
      <c r="A30" s="108"/>
      <c r="B30" s="109">
        <f>IF('Pulje 4'!C11="","",'Pulje 4'!C11)</f>
        <v>81</v>
      </c>
      <c r="C30" s="110">
        <f>IF('Pulje 4'!D11="","",'Pulje 4'!D11)</f>
        <v>77.680000000000007</v>
      </c>
      <c r="D30" s="109" t="str">
        <f>IF('Pulje 4'!E11="","",'Pulje 4'!E11)</f>
        <v>UM</v>
      </c>
      <c r="E30" s="111">
        <f>IF('Pulje 4'!F11="","",'Pulje 4'!F11)</f>
        <v>39679</v>
      </c>
      <c r="F30" s="112" t="str">
        <f>IF('Pulje 4'!H11="","",'Pulje 4'!H11)</f>
        <v>Olai Slagstad Aamot</v>
      </c>
      <c r="G30" s="113">
        <f>IF('Pulje 4'!J11=0,"",'Pulje 4'!J11)</f>
        <v>-79</v>
      </c>
      <c r="H30" s="113">
        <f>IF('Pulje 4'!K11=0,"",'Pulje 4'!K11)</f>
        <v>79</v>
      </c>
      <c r="I30" s="113">
        <f>IF('Pulje 4'!L11=0,"",'Pulje 4'!L11)</f>
        <v>-83</v>
      </c>
      <c r="J30" s="113">
        <f>IF('Pulje 4'!M11=0,"",'Pulje 4'!M11)</f>
        <v>105</v>
      </c>
      <c r="K30" s="113">
        <f>IF('Pulje 4'!N11=0,"",'Pulje 4'!N11)</f>
        <v>-110</v>
      </c>
      <c r="L30" s="113">
        <f>IF('Pulje 4'!O11=0,"",'Pulje 4'!O11)</f>
        <v>110</v>
      </c>
      <c r="M30" s="113">
        <f>IF('Pulje 4'!P11=0,"",'Pulje 4'!P11)</f>
        <v>79</v>
      </c>
      <c r="N30" s="113">
        <f>IF('Pulje 4'!Q11=0,"",'Pulje 4'!Q11)</f>
        <v>110</v>
      </c>
      <c r="O30" s="113">
        <f>IF('Pulje 4'!R11=0,"",'Pulje 4'!R11)</f>
        <v>189</v>
      </c>
      <c r="P30" s="110">
        <f>IF('Pulje 4'!S11=0,"",'Pulje 4'!S11)</f>
        <v>245.55885959568215</v>
      </c>
    </row>
    <row r="31" spans="1:16" s="114" customFormat="1" ht="17">
      <c r="A31" s="108"/>
      <c r="B31" s="109">
        <f>IF('Pulje 4'!C14="","",'Pulje 4'!C14)</f>
        <v>81</v>
      </c>
      <c r="C31" s="110">
        <f>IF('Pulje 4'!D14="","",'Pulje 4'!D14)</f>
        <v>76.22</v>
      </c>
      <c r="D31" s="109" t="str">
        <f>IF('Pulje 4'!E14="","",'Pulje 4'!E14)</f>
        <v>UM</v>
      </c>
      <c r="E31" s="111">
        <f>IF('Pulje 4'!F14="","",'Pulje 4'!F14)</f>
        <v>39569</v>
      </c>
      <c r="F31" s="112" t="str">
        <f>IF('Pulje 4'!H14="","",'Pulje 4'!H14)</f>
        <v>Aaron Jensen Fauske</v>
      </c>
      <c r="G31" s="113">
        <f>IF('Pulje 4'!J14=0,"",'Pulje 4'!J14)</f>
        <v>76</v>
      </c>
      <c r="H31" s="113">
        <f>IF('Pulje 4'!K14=0,"",'Pulje 4'!K14)</f>
        <v>80</v>
      </c>
      <c r="I31" s="113">
        <f>IF('Pulje 4'!L14=0,"",'Pulje 4'!L14)</f>
        <v>-83</v>
      </c>
      <c r="J31" s="113">
        <f>IF('Pulje 4'!M14=0,"",'Pulje 4'!M14)</f>
        <v>90</v>
      </c>
      <c r="K31" s="113">
        <f>IF('Pulje 4'!N14=0,"",'Pulje 4'!N14)</f>
        <v>100</v>
      </c>
      <c r="L31" s="113">
        <f>IF('Pulje 4'!O14=0,"",'Pulje 4'!O14)</f>
        <v>-109</v>
      </c>
      <c r="M31" s="113">
        <f>IF('Pulje 4'!P14=0,"",'Pulje 4'!P14)</f>
        <v>80</v>
      </c>
      <c r="N31" s="113">
        <f>IF('Pulje 4'!Q14=0,"",'Pulje 4'!Q14)</f>
        <v>100</v>
      </c>
      <c r="O31" s="113">
        <f>IF('Pulje 4'!R14=0,"",'Pulje 4'!R14)</f>
        <v>180</v>
      </c>
      <c r="P31" s="110">
        <f>IF('Pulje 4'!S14=0,"",'Pulje 4'!S14)</f>
        <v>236.4502018961476</v>
      </c>
    </row>
    <row r="32" spans="1:16" s="71" customFormat="1" ht="28">
      <c r="A32" s="67">
        <v>3</v>
      </c>
      <c r="B32" s="233" t="s">
        <v>67</v>
      </c>
      <c r="C32" s="233"/>
      <c r="D32" s="233"/>
      <c r="E32" s="233"/>
      <c r="F32" s="233"/>
      <c r="G32" s="98"/>
      <c r="H32" s="98"/>
      <c r="I32" s="98"/>
      <c r="J32" s="98"/>
      <c r="K32" s="98"/>
      <c r="L32" s="98"/>
      <c r="M32" s="69"/>
      <c r="N32" s="69"/>
      <c r="O32" s="69"/>
      <c r="P32" s="76">
        <f>IF(P36="",SUM(P33:P36),(SUM(P33:P36)-MIN(P33:P36)))</f>
        <v>612.47379442272177</v>
      </c>
    </row>
    <row r="33" spans="1:16" s="114" customFormat="1" ht="17">
      <c r="A33" s="108"/>
      <c r="B33" s="109">
        <f>IF('Pulje 2'!C11="","",'Pulje 2'!C11)</f>
        <v>61</v>
      </c>
      <c r="C33" s="110">
        <f>IF('Pulje 2'!D11="","",'Pulje 2'!D11)</f>
        <v>56.73</v>
      </c>
      <c r="D33" s="109" t="str">
        <f>IF('Pulje 2'!E11="","",'Pulje 2'!E11)</f>
        <v>UM</v>
      </c>
      <c r="E33" s="111">
        <f>IF('Pulje 2'!F11="","",'Pulje 2'!F11)</f>
        <v>40085</v>
      </c>
      <c r="F33" s="112" t="str">
        <f>IF('Pulje 2'!H11="","",'Pulje 2'!H11)</f>
        <v>Tord Risdal</v>
      </c>
      <c r="G33" s="113">
        <f>IF('Pulje 2'!J11=0,"",'Pulje 2'!J11)</f>
        <v>28</v>
      </c>
      <c r="H33" s="113">
        <f>IF('Pulje 2'!K11=0,"",'Pulje 2'!K11)</f>
        <v>31</v>
      </c>
      <c r="I33" s="113">
        <f>IF('Pulje 2'!L11=0,"",'Pulje 2'!L11)</f>
        <v>34</v>
      </c>
      <c r="J33" s="113">
        <f>IF('Pulje 2'!M11=0,"",'Pulje 2'!M11)</f>
        <v>35</v>
      </c>
      <c r="K33" s="113">
        <f>IF('Pulje 2'!N11=0,"",'Pulje 2'!N11)</f>
        <v>38</v>
      </c>
      <c r="L33" s="113">
        <f>IF('Pulje 2'!O11=0,"",'Pulje 2'!O11)</f>
        <v>41</v>
      </c>
      <c r="M33" s="113">
        <f>IF('Pulje 2'!P11=0,"",'Pulje 2'!P11)</f>
        <v>34</v>
      </c>
      <c r="N33" s="113">
        <f>IF('Pulje 2'!Q11=0,"",'Pulje 2'!Q11)</f>
        <v>41</v>
      </c>
      <c r="O33" s="113">
        <f>IF('Pulje 2'!R11=0,"",'Pulje 2'!R11)</f>
        <v>75</v>
      </c>
      <c r="P33" s="110">
        <f>IF('Pulje 2'!S11=0,"",'Pulje 2'!S11)</f>
        <v>120.35857318748171</v>
      </c>
    </row>
    <row r="34" spans="1:16" s="114" customFormat="1" ht="17">
      <c r="A34" s="108"/>
      <c r="B34" s="109">
        <f>IF('Pulje 4'!C12="","",'Pulje 4'!C12)</f>
        <v>81</v>
      </c>
      <c r="C34" s="110">
        <f>IF('Pulje 4'!D12="","",'Pulje 4'!D12)</f>
        <v>78.8</v>
      </c>
      <c r="D34" s="109" t="str">
        <f>IF('Pulje 4'!E12="","",'Pulje 4'!E12)</f>
        <v>UM</v>
      </c>
      <c r="E34" s="111">
        <f>IF('Pulje 4'!F12="","",'Pulje 4'!F12)</f>
        <v>39196</v>
      </c>
      <c r="F34" s="112" t="str">
        <f>IF('Pulje 4'!H12="","",'Pulje 4'!H12)</f>
        <v>Kristian Ege</v>
      </c>
      <c r="G34" s="113">
        <f>IF('Pulje 4'!J12=0,"",'Pulje 4'!J12)</f>
        <v>87</v>
      </c>
      <c r="H34" s="113">
        <f>IF('Pulje 4'!K12=0,"",'Pulje 4'!K12)</f>
        <v>-91</v>
      </c>
      <c r="I34" s="113">
        <f>IF('Pulje 4'!L12=0,"",'Pulje 4'!L12)</f>
        <v>91</v>
      </c>
      <c r="J34" s="113">
        <f>IF('Pulje 4'!M12=0,"",'Pulje 4'!M12)</f>
        <v>98</v>
      </c>
      <c r="K34" s="113">
        <f>IF('Pulje 4'!N12=0,"",'Pulje 4'!N12)</f>
        <v>-102</v>
      </c>
      <c r="L34" s="113">
        <f>IF('Pulje 4'!O12=0,"",'Pulje 4'!O12)</f>
        <v>102</v>
      </c>
      <c r="M34" s="113">
        <f>IF('Pulje 4'!P12=0,"",'Pulje 4'!P12)</f>
        <v>91</v>
      </c>
      <c r="N34" s="113">
        <f>IF('Pulje 4'!Q12=0,"",'Pulje 4'!Q12)</f>
        <v>102</v>
      </c>
      <c r="O34" s="113">
        <f>IF('Pulje 4'!R12=0,"",'Pulje 4'!R12)</f>
        <v>193</v>
      </c>
      <c r="P34" s="110">
        <f>IF('Pulje 4'!S12=0,"",'Pulje 4'!S12)</f>
        <v>248.72229977432318</v>
      </c>
    </row>
    <row r="35" spans="1:16" s="114" customFormat="1" ht="17">
      <c r="A35" s="108"/>
      <c r="B35" s="109">
        <f>IF('Pulje 4'!C13="","",'Pulje 4'!C13)</f>
        <v>81</v>
      </c>
      <c r="C35" s="110">
        <f>IF('Pulje 4'!D13="","",'Pulje 4'!D13)</f>
        <v>80.180000000000007</v>
      </c>
      <c r="D35" s="109" t="str">
        <f>IF('Pulje 4'!E13="","",'Pulje 4'!E13)</f>
        <v>UM</v>
      </c>
      <c r="E35" s="111">
        <f>IF('Pulje 4'!F13="","",'Pulje 4'!F13)</f>
        <v>39808</v>
      </c>
      <c r="F35" s="112" t="str">
        <f>IF('Pulje 4'!H13="","",'Pulje 4'!H13)</f>
        <v>Nawat Mangmee</v>
      </c>
      <c r="G35" s="113">
        <f>IF('Pulje 4'!J13=0,"",'Pulje 4'!J13)</f>
        <v>70</v>
      </c>
      <c r="H35" s="113">
        <f>IF('Pulje 4'!K13=0,"",'Pulje 4'!K13)</f>
        <v>-75</v>
      </c>
      <c r="I35" s="113">
        <f>IF('Pulje 4'!L13=0,"",'Pulje 4'!L13)</f>
        <v>75</v>
      </c>
      <c r="J35" s="113">
        <f>IF('Pulje 4'!M13=0,"",'Pulje 4'!M13)</f>
        <v>95</v>
      </c>
      <c r="K35" s="113">
        <f>IF('Pulje 4'!N13=0,"",'Pulje 4'!N13)</f>
        <v>-97</v>
      </c>
      <c r="L35" s="113">
        <f>IF('Pulje 4'!O13=0,"",'Pulje 4'!O13)</f>
        <v>97</v>
      </c>
      <c r="M35" s="113">
        <f>IF('Pulje 4'!P13=0,"",'Pulje 4'!P13)</f>
        <v>75</v>
      </c>
      <c r="N35" s="113">
        <f>IF('Pulje 4'!Q13=0,"",'Pulje 4'!Q13)</f>
        <v>97</v>
      </c>
      <c r="O35" s="113">
        <f>IF('Pulje 4'!R13=0,"",'Pulje 4'!R13)</f>
        <v>172</v>
      </c>
      <c r="P35" s="110">
        <f>IF('Pulje 4'!S13=0,"",'Pulje 4'!S13)</f>
        <v>219.51893202392912</v>
      </c>
    </row>
    <row r="36" spans="1:16" s="114" customFormat="1" ht="17">
      <c r="A36" s="108"/>
      <c r="B36" s="109">
        <f>IF('Pulje 5'!C15="","",'Pulje 5'!C15)</f>
        <v>102</v>
      </c>
      <c r="C36" s="110">
        <f>IF('Pulje 5'!D15="","",'Pulje 5'!D15)</f>
        <v>96.73</v>
      </c>
      <c r="D36" s="109" t="str">
        <f>IF('Pulje 5'!E15="","",'Pulje 5'!E15)</f>
        <v>UM</v>
      </c>
      <c r="E36" s="111">
        <f>IF('Pulje 5'!F15="","",'Pulje 5'!F15)</f>
        <v>39803</v>
      </c>
      <c r="F36" s="112" t="str">
        <f>IF('Pulje 5'!H15="","",'Pulje 5'!H15)</f>
        <v>Oliver Andre Håland Stokkeland</v>
      </c>
      <c r="G36" s="113">
        <f>IF('Pulje 5'!J15=0,"",'Pulje 5'!J15)</f>
        <v>53</v>
      </c>
      <c r="H36" s="113">
        <f>IF('Pulje 5'!K15=0,"",'Pulje 5'!K15)</f>
        <v>56</v>
      </c>
      <c r="I36" s="113">
        <f>IF('Pulje 5'!L15=0,"",'Pulje 5'!L15)</f>
        <v>60</v>
      </c>
      <c r="J36" s="113">
        <f>IF('Pulje 5'!M15=0,"",'Pulje 5'!M15)</f>
        <v>62</v>
      </c>
      <c r="K36" s="113">
        <f>IF('Pulje 5'!N15=0,"",'Pulje 5'!N15)</f>
        <v>-64</v>
      </c>
      <c r="L36" s="113">
        <f>IF('Pulje 5'!O15=0,"",'Pulje 5'!O15)</f>
        <v>64</v>
      </c>
      <c r="M36" s="113">
        <f>IF('Pulje 5'!P15=0,"",'Pulje 5'!P15)</f>
        <v>60</v>
      </c>
      <c r="N36" s="113">
        <f>IF('Pulje 5'!Q15=0,"",'Pulje 5'!Q15)</f>
        <v>64</v>
      </c>
      <c r="O36" s="113">
        <f>IF('Pulje 5'!R15=0,"",'Pulje 5'!R15)</f>
        <v>124</v>
      </c>
      <c r="P36" s="110">
        <f>IF('Pulje 5'!S15=0,"",'Pulje 5'!S15)</f>
        <v>144.23256262446958</v>
      </c>
    </row>
    <row r="37" spans="1:16" s="71" customFormat="1" ht="28">
      <c r="A37" s="67">
        <v>4</v>
      </c>
      <c r="B37" s="233" t="s">
        <v>74</v>
      </c>
      <c r="C37" s="233"/>
      <c r="D37" s="233"/>
      <c r="E37" s="233"/>
      <c r="F37" s="233"/>
      <c r="G37" s="98"/>
      <c r="H37" s="98"/>
      <c r="I37" s="98"/>
      <c r="J37" s="98"/>
      <c r="K37" s="98"/>
      <c r="L37" s="98"/>
      <c r="M37" s="69"/>
      <c r="N37" s="69"/>
      <c r="O37" s="69"/>
      <c r="P37" s="76">
        <f>SUM(P38:P40)</f>
        <v>553.79014407668069</v>
      </c>
    </row>
    <row r="38" spans="1:16" s="114" customFormat="1" ht="17">
      <c r="A38" s="108"/>
      <c r="B38" s="109">
        <f>IF('Pulje 2'!C12="","",'Pulje 2'!C12)</f>
        <v>61</v>
      </c>
      <c r="C38" s="110">
        <f>IF('Pulje 2'!D12="","",'Pulje 2'!D12)</f>
        <v>60.93</v>
      </c>
      <c r="D38" s="109" t="str">
        <f>IF('Pulje 2'!E12="","",'Pulje 2'!E12)</f>
        <v>UM</v>
      </c>
      <c r="E38" s="111">
        <f>IF('Pulje 2'!F12="","",'Pulje 2'!F12)</f>
        <v>40404</v>
      </c>
      <c r="F38" s="112" t="str">
        <f>IF('Pulje 2'!H12="","",'Pulje 2'!H12)</f>
        <v>Marius Karagiannis</v>
      </c>
      <c r="G38" s="113">
        <f>IF('Pulje 2'!J12=0,"",'Pulje 2'!J12)</f>
        <v>56</v>
      </c>
      <c r="H38" s="113">
        <f>IF('Pulje 2'!K12=0,"",'Pulje 2'!K12)</f>
        <v>59</v>
      </c>
      <c r="I38" s="113">
        <f>IF('Pulje 2'!L12=0,"",'Pulje 2'!L12)</f>
        <v>61</v>
      </c>
      <c r="J38" s="113">
        <f>IF('Pulje 2'!M12=0,"",'Pulje 2'!M12)</f>
        <v>-67</v>
      </c>
      <c r="K38" s="113">
        <f>IF('Pulje 2'!N12=0,"",'Pulje 2'!N12)</f>
        <v>-68</v>
      </c>
      <c r="L38" s="113">
        <f>IF('Pulje 2'!O12=0,"",'Pulje 2'!O12)</f>
        <v>68</v>
      </c>
      <c r="M38" s="113">
        <f>IF('Pulje 2'!P12=0,"",'Pulje 2'!P12)</f>
        <v>61</v>
      </c>
      <c r="N38" s="113">
        <f>IF('Pulje 2'!Q12=0,"",'Pulje 2'!Q12)</f>
        <v>68</v>
      </c>
      <c r="O38" s="113">
        <f>IF('Pulje 2'!R12=0,"",'Pulje 2'!R12)</f>
        <v>129</v>
      </c>
      <c r="P38" s="110">
        <f>IF('Pulje 2'!S12=0,"",'Pulje 2'!S12)</f>
        <v>196.24438454196425</v>
      </c>
    </row>
    <row r="39" spans="1:16" s="114" customFormat="1" ht="17">
      <c r="A39" s="108"/>
      <c r="B39" s="109">
        <f>IF('Pulje 2'!C13="","",'Pulje 2'!C13)</f>
        <v>61</v>
      </c>
      <c r="C39" s="110">
        <f>IF('Pulje 2'!D13="","",'Pulje 2'!D13)</f>
        <v>60.19</v>
      </c>
      <c r="D39" s="109" t="str">
        <f>IF('Pulje 2'!E13="","",'Pulje 2'!E13)</f>
        <v>UM</v>
      </c>
      <c r="E39" s="111">
        <f>IF('Pulje 2'!F13="","",'Pulje 2'!F13)</f>
        <v>40390</v>
      </c>
      <c r="F39" s="112" t="str">
        <f>IF('Pulje 2'!H13="","",'Pulje 2'!H13)</f>
        <v>Jørgen Bysveen</v>
      </c>
      <c r="G39" s="113">
        <f>IF('Pulje 2'!J13=0,"",'Pulje 2'!J13)</f>
        <v>62</v>
      </c>
      <c r="H39" s="113">
        <f>IF('Pulje 2'!K13=0,"",'Pulje 2'!K13)</f>
        <v>-66</v>
      </c>
      <c r="I39" s="113">
        <f>IF('Pulje 2'!L13=0,"",'Pulje 2'!L13)</f>
        <v>-66</v>
      </c>
      <c r="J39" s="113">
        <f>IF('Pulje 2'!M13=0,"",'Pulje 2'!M13)</f>
        <v>77</v>
      </c>
      <c r="K39" s="113">
        <f>IF('Pulje 2'!N13=0,"",'Pulje 2'!N13)</f>
        <v>-82</v>
      </c>
      <c r="L39" s="113">
        <f>IF('Pulje 2'!O13=0,"",'Pulje 2'!O13)</f>
        <v>83</v>
      </c>
      <c r="M39" s="113">
        <f>IF('Pulje 2'!P13=0,"",'Pulje 2'!P13)</f>
        <v>62</v>
      </c>
      <c r="N39" s="113">
        <f>IF('Pulje 2'!Q13=0,"",'Pulje 2'!Q13)</f>
        <v>83</v>
      </c>
      <c r="O39" s="113">
        <f>IF('Pulje 2'!R13=0,"",'Pulje 2'!R13)</f>
        <v>145</v>
      </c>
      <c r="P39" s="110">
        <f>IF('Pulje 2'!S13=0,"",'Pulje 2'!S13)</f>
        <v>222.56021524051087</v>
      </c>
    </row>
    <row r="40" spans="1:16" s="114" customFormat="1" ht="17">
      <c r="A40" s="108"/>
      <c r="B40" s="109">
        <f>IF('Pulje 5'!C10="","",'Pulje 5'!C10)</f>
        <v>89</v>
      </c>
      <c r="C40" s="110">
        <f>IF('Pulje 5'!D10="","",'Pulje 5'!D10)</f>
        <v>81.900000000000006</v>
      </c>
      <c r="D40" s="109" t="str">
        <f>IF('Pulje 5'!E10="","",'Pulje 5'!E10)</f>
        <v>UM</v>
      </c>
      <c r="E40" s="111">
        <f>IF('Pulje 5'!F10="","",'Pulje 5'!F10)</f>
        <v>40239</v>
      </c>
      <c r="F40" s="112" t="str">
        <f>IF('Pulje 5'!H10="","",'Pulje 5'!H10)</f>
        <v>John Martin Torres Eriksen</v>
      </c>
      <c r="G40" s="113">
        <f>IF('Pulje 5'!J10=0,"",'Pulje 5'!J10)</f>
        <v>-42</v>
      </c>
      <c r="H40" s="113">
        <f>IF('Pulje 5'!K10=0,"",'Pulje 5'!K10)</f>
        <v>42</v>
      </c>
      <c r="I40" s="113">
        <f>IF('Pulje 5'!L10=0,"",'Pulje 5'!L10)</f>
        <v>47</v>
      </c>
      <c r="J40" s="113">
        <f>IF('Pulje 5'!M10=0,"",'Pulje 5'!M10)</f>
        <v>55</v>
      </c>
      <c r="K40" s="113">
        <f>IF('Pulje 5'!N10=0,"",'Pulje 5'!N10)</f>
        <v>-60</v>
      </c>
      <c r="L40" s="113">
        <f>IF('Pulje 5'!O10=0,"",'Pulje 5'!O10)</f>
        <v>60</v>
      </c>
      <c r="M40" s="113">
        <f>IF('Pulje 5'!P10=0,"",'Pulje 5'!P10)</f>
        <v>47</v>
      </c>
      <c r="N40" s="113">
        <f>IF('Pulje 5'!Q10=0,"",'Pulje 5'!Q10)</f>
        <v>60</v>
      </c>
      <c r="O40" s="113">
        <f>IF('Pulje 5'!R10=0,"",'Pulje 5'!R10)</f>
        <v>107</v>
      </c>
      <c r="P40" s="110">
        <f>IF('Pulje 5'!S10=0,"",'Pulje 5'!S10)</f>
        <v>134.98554429420562</v>
      </c>
    </row>
  </sheetData>
  <mergeCells count="13">
    <mergeCell ref="B6:F6"/>
    <mergeCell ref="A20:P20"/>
    <mergeCell ref="B22:F22"/>
    <mergeCell ref="F2:K2"/>
    <mergeCell ref="A1:P1"/>
    <mergeCell ref="A2:E2"/>
    <mergeCell ref="M2:P2"/>
    <mergeCell ref="A4:P4"/>
    <mergeCell ref="B37:F37"/>
    <mergeCell ref="B27:F27"/>
    <mergeCell ref="B32:F32"/>
    <mergeCell ref="B11:F11"/>
    <mergeCell ref="B15:F15"/>
  </mergeCells>
  <conditionalFormatting sqref="G6:L10 G12:L14 G16:L18 G23:L40">
    <cfRule type="cellIs" dxfId="1" priority="11" stopIfTrue="1" operator="lessThanOrEqual">
      <formula>0</formula>
    </cfRule>
    <cfRule type="cellIs" dxfId="0" priority="12" stopIfTrue="1" operator="between">
      <formula>1</formula>
      <formula>300</formula>
    </cfRule>
  </conditionalFormatting>
  <pageMargins left="0.75" right="0.75" top="1" bottom="1" header="0.5" footer="0.5"/>
  <pageSetup paperSize="9" scale="53" fitToHeight="0" orientation="portrait" copies="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"/>
  <dimension ref="A1:C63"/>
  <sheetViews>
    <sheetView workbookViewId="0">
      <selection activeCell="A3" sqref="A3"/>
    </sheetView>
  </sheetViews>
  <sheetFormatPr baseColWidth="10" defaultColWidth="9.1640625" defaultRowHeight="13"/>
  <cols>
    <col min="1" max="1" width="11.33203125" customWidth="1"/>
    <col min="2" max="2" width="11.6640625" style="51" customWidth="1"/>
    <col min="3" max="3" width="12.33203125" bestFit="1" customWidth="1"/>
  </cols>
  <sheetData>
    <row r="1" spans="1:3">
      <c r="A1" s="235" t="s">
        <v>32</v>
      </c>
      <c r="B1" s="235"/>
      <c r="C1" s="235"/>
    </row>
    <row r="2" spans="1:3">
      <c r="A2" s="102" t="s">
        <v>29</v>
      </c>
      <c r="B2" s="103" t="s">
        <v>33</v>
      </c>
      <c r="C2" t="s">
        <v>34</v>
      </c>
    </row>
    <row r="3" spans="1:3">
      <c r="A3" s="104">
        <v>30</v>
      </c>
      <c r="B3" s="103">
        <v>1</v>
      </c>
      <c r="C3" s="102">
        <v>1</v>
      </c>
    </row>
    <row r="4" spans="1:3">
      <c r="A4" s="104">
        <v>31</v>
      </c>
      <c r="B4" s="103">
        <v>1.016</v>
      </c>
      <c r="C4" s="103">
        <v>1.016</v>
      </c>
    </row>
    <row r="5" spans="1:3">
      <c r="A5" s="104">
        <v>32</v>
      </c>
      <c r="B5" s="103">
        <v>1.0309999999999999</v>
      </c>
      <c r="C5" s="103">
        <v>1.0169999999999999</v>
      </c>
    </row>
    <row r="6" spans="1:3">
      <c r="A6" s="104">
        <v>33</v>
      </c>
      <c r="B6" s="103">
        <v>1.046</v>
      </c>
      <c r="C6" s="103">
        <v>1.046</v>
      </c>
    </row>
    <row r="7" spans="1:3">
      <c r="A7" s="104">
        <v>34</v>
      </c>
      <c r="B7" s="103">
        <v>1.0589999999999999</v>
      </c>
      <c r="C7" s="103">
        <v>1.0589999999999999</v>
      </c>
    </row>
    <row r="8" spans="1:3">
      <c r="A8" s="104">
        <v>35</v>
      </c>
      <c r="B8" s="103">
        <v>1.0720000000000001</v>
      </c>
      <c r="C8" s="103">
        <v>1.0720000000000001</v>
      </c>
    </row>
    <row r="9" spans="1:3">
      <c r="A9" s="104">
        <v>36</v>
      </c>
      <c r="B9" s="103">
        <v>1.083</v>
      </c>
      <c r="C9" s="103">
        <v>1.0840000000000001</v>
      </c>
    </row>
    <row r="10" spans="1:3">
      <c r="A10" s="104">
        <v>37</v>
      </c>
      <c r="B10" s="103">
        <v>1.0960000000000001</v>
      </c>
      <c r="C10" s="103">
        <v>1.097</v>
      </c>
    </row>
    <row r="11" spans="1:3">
      <c r="A11" s="104">
        <v>38</v>
      </c>
      <c r="B11" s="103">
        <v>1.109</v>
      </c>
      <c r="C11" s="103">
        <v>1.1100000000000001</v>
      </c>
    </row>
    <row r="12" spans="1:3">
      <c r="A12" s="104">
        <v>39</v>
      </c>
      <c r="B12" s="103">
        <v>1.1220000000000001</v>
      </c>
      <c r="C12" s="103">
        <v>1.1240000000000001</v>
      </c>
    </row>
    <row r="13" spans="1:3">
      <c r="A13" s="104">
        <v>40</v>
      </c>
      <c r="B13" s="103">
        <v>1.135</v>
      </c>
      <c r="C13" s="103">
        <v>1.1379999999999999</v>
      </c>
    </row>
    <row r="14" spans="1:3">
      <c r="A14" s="104">
        <v>41</v>
      </c>
      <c r="B14" s="103">
        <v>1.149</v>
      </c>
      <c r="C14" s="103">
        <v>1.153</v>
      </c>
    </row>
    <row r="15" spans="1:3">
      <c r="A15" s="104">
        <v>42</v>
      </c>
      <c r="B15" s="103">
        <v>1.1619999999999999</v>
      </c>
      <c r="C15" s="103">
        <v>1.17</v>
      </c>
    </row>
    <row r="16" spans="1:3">
      <c r="A16" s="104">
        <v>43</v>
      </c>
      <c r="B16" s="103">
        <v>1.1759999999999999</v>
      </c>
      <c r="C16" s="103">
        <v>1.1870000000000001</v>
      </c>
    </row>
    <row r="17" spans="1:3">
      <c r="A17" s="104">
        <v>44</v>
      </c>
      <c r="B17" s="103">
        <v>1.1890000000000001</v>
      </c>
      <c r="C17" s="103">
        <v>1.2050000000000001</v>
      </c>
    </row>
    <row r="18" spans="1:3">
      <c r="A18" s="104">
        <v>45</v>
      </c>
      <c r="B18" s="103">
        <v>1.2030000000000001</v>
      </c>
      <c r="C18" s="103">
        <v>1.2230000000000001</v>
      </c>
    </row>
    <row r="19" spans="1:3">
      <c r="A19" s="104">
        <v>46</v>
      </c>
      <c r="B19" s="103">
        <v>1.218</v>
      </c>
      <c r="C19" s="103">
        <v>1.244</v>
      </c>
    </row>
    <row r="20" spans="1:3">
      <c r="A20" s="104">
        <v>47</v>
      </c>
      <c r="B20" s="103">
        <v>1.2330000000000001</v>
      </c>
      <c r="C20" s="103">
        <v>1.2649999999999999</v>
      </c>
    </row>
    <row r="21" spans="1:3">
      <c r="A21" s="104">
        <v>48</v>
      </c>
      <c r="B21" s="103">
        <v>1.248</v>
      </c>
      <c r="C21" s="103">
        <v>1.288</v>
      </c>
    </row>
    <row r="22" spans="1:3">
      <c r="A22" s="104">
        <v>49</v>
      </c>
      <c r="B22" s="103">
        <v>1.2629999999999999</v>
      </c>
      <c r="C22" s="103">
        <v>1.3129999999999999</v>
      </c>
    </row>
    <row r="23" spans="1:3">
      <c r="A23" s="104">
        <v>50</v>
      </c>
      <c r="B23" s="103">
        <v>1.2789999999999999</v>
      </c>
      <c r="C23" s="103">
        <v>1.34</v>
      </c>
    </row>
    <row r="24" spans="1:3">
      <c r="A24" s="104">
        <v>51</v>
      </c>
      <c r="B24" s="103">
        <v>1.2969999999999999</v>
      </c>
      <c r="C24" s="103">
        <v>1.369</v>
      </c>
    </row>
    <row r="25" spans="1:3">
      <c r="A25" s="104">
        <v>52</v>
      </c>
      <c r="B25" s="103">
        <v>1.3160000000000001</v>
      </c>
      <c r="C25" s="103">
        <v>1.401</v>
      </c>
    </row>
    <row r="26" spans="1:3">
      <c r="A26" s="104">
        <v>53</v>
      </c>
      <c r="B26" s="103">
        <v>1.3380000000000001</v>
      </c>
      <c r="C26" s="103">
        <v>1.4350000000000001</v>
      </c>
    </row>
    <row r="27" spans="1:3">
      <c r="A27" s="104">
        <v>54</v>
      </c>
      <c r="B27" s="103">
        <v>1.361</v>
      </c>
      <c r="C27" s="103">
        <v>1.47</v>
      </c>
    </row>
    <row r="28" spans="1:3">
      <c r="A28" s="104">
        <v>55</v>
      </c>
      <c r="B28" s="103">
        <v>1.385</v>
      </c>
      <c r="C28" s="103">
        <v>1.5069999999999999</v>
      </c>
    </row>
    <row r="29" spans="1:3" ht="14">
      <c r="A29" s="104">
        <v>56</v>
      </c>
      <c r="B29" s="103">
        <v>1.411</v>
      </c>
      <c r="C29" s="105">
        <v>1.5449999999999999</v>
      </c>
    </row>
    <row r="30" spans="1:3" ht="14">
      <c r="A30" s="104">
        <v>57</v>
      </c>
      <c r="B30" s="103">
        <v>1.4370000000000001</v>
      </c>
      <c r="C30" s="106">
        <v>1.585</v>
      </c>
    </row>
    <row r="31" spans="1:3" ht="14">
      <c r="A31" s="104">
        <v>58</v>
      </c>
      <c r="B31" s="103">
        <v>1.462</v>
      </c>
      <c r="C31" s="105">
        <v>1.625</v>
      </c>
    </row>
    <row r="32" spans="1:3" ht="14">
      <c r="A32" s="104">
        <v>59</v>
      </c>
      <c r="B32" s="103">
        <v>1.488</v>
      </c>
      <c r="C32" s="106">
        <v>1.665</v>
      </c>
    </row>
    <row r="33" spans="1:3" ht="14">
      <c r="A33" s="104">
        <v>60</v>
      </c>
      <c r="B33" s="103">
        <v>1.514</v>
      </c>
      <c r="C33" s="105">
        <v>1.7050000000000001</v>
      </c>
    </row>
    <row r="34" spans="1:3" ht="14">
      <c r="A34" s="104">
        <v>61</v>
      </c>
      <c r="B34" s="103">
        <v>1.5409999999999999</v>
      </c>
      <c r="C34" s="106">
        <v>1.744</v>
      </c>
    </row>
    <row r="35" spans="1:3" ht="14">
      <c r="A35" s="104">
        <v>62</v>
      </c>
      <c r="B35" s="103">
        <v>1.5680000000000001</v>
      </c>
      <c r="C35" s="105">
        <v>1.778</v>
      </c>
    </row>
    <row r="36" spans="1:3" ht="14">
      <c r="A36" s="104">
        <v>63</v>
      </c>
      <c r="B36" s="103">
        <v>1.5980000000000001</v>
      </c>
      <c r="C36" s="106">
        <v>1.8080000000000001</v>
      </c>
    </row>
    <row r="37" spans="1:3" ht="14">
      <c r="A37" s="104">
        <v>64</v>
      </c>
      <c r="B37" s="103">
        <v>1.629</v>
      </c>
      <c r="C37" s="105">
        <v>1.839</v>
      </c>
    </row>
    <row r="38" spans="1:3" ht="14">
      <c r="A38" s="104">
        <v>65</v>
      </c>
      <c r="B38" s="103">
        <v>1.663</v>
      </c>
      <c r="C38" s="106">
        <v>1.873</v>
      </c>
    </row>
    <row r="39" spans="1:3" ht="14">
      <c r="A39" s="104">
        <v>66</v>
      </c>
      <c r="B39" s="103">
        <v>1.6990000000000001</v>
      </c>
      <c r="C39" s="105">
        <v>1.909</v>
      </c>
    </row>
    <row r="40" spans="1:3" ht="14">
      <c r="A40" s="104">
        <v>67</v>
      </c>
      <c r="B40" s="103">
        <v>1.738</v>
      </c>
      <c r="C40" s="106">
        <v>1.948</v>
      </c>
    </row>
    <row r="41" spans="1:3" ht="14">
      <c r="A41" s="104">
        <v>68</v>
      </c>
      <c r="B41" s="103">
        <v>1.7789999999999999</v>
      </c>
      <c r="C41" s="105">
        <v>1.9890000000000001</v>
      </c>
    </row>
    <row r="42" spans="1:3" ht="14">
      <c r="A42" s="104">
        <v>69</v>
      </c>
      <c r="B42" s="103">
        <v>1.823</v>
      </c>
      <c r="C42" s="106">
        <v>2.0329999999999999</v>
      </c>
    </row>
    <row r="43" spans="1:3" ht="14">
      <c r="A43" s="104">
        <v>70</v>
      </c>
      <c r="B43" s="103">
        <v>1.867</v>
      </c>
      <c r="C43" s="105">
        <v>2.077</v>
      </c>
    </row>
    <row r="44" spans="1:3" ht="14">
      <c r="A44" s="104">
        <v>71</v>
      </c>
      <c r="B44" s="103">
        <v>1.91</v>
      </c>
      <c r="C44" s="106">
        <v>2.12</v>
      </c>
    </row>
    <row r="45" spans="1:3" ht="14">
      <c r="A45" s="104">
        <v>72</v>
      </c>
      <c r="B45" s="103">
        <v>1.9530000000000001</v>
      </c>
      <c r="C45" s="105">
        <v>2.1629999999999998</v>
      </c>
    </row>
    <row r="46" spans="1:3" ht="14">
      <c r="A46" s="104">
        <v>73</v>
      </c>
      <c r="B46" s="103">
        <v>2.004</v>
      </c>
      <c r="C46" s="106">
        <v>2.214</v>
      </c>
    </row>
    <row r="47" spans="1:3" ht="14">
      <c r="A47" s="104">
        <v>74</v>
      </c>
      <c r="B47" s="103">
        <v>2.06</v>
      </c>
      <c r="C47" s="105">
        <v>2.27</v>
      </c>
    </row>
    <row r="48" spans="1:3" ht="14">
      <c r="A48" s="104">
        <v>75</v>
      </c>
      <c r="B48" s="103">
        <v>2.117</v>
      </c>
      <c r="C48" s="106">
        <v>2.327</v>
      </c>
    </row>
    <row r="49" spans="1:3" ht="14">
      <c r="A49" s="104">
        <v>76</v>
      </c>
      <c r="B49" s="103">
        <v>2.181</v>
      </c>
      <c r="C49" s="105">
        <v>2.391</v>
      </c>
    </row>
    <row r="50" spans="1:3" ht="14">
      <c r="A50" s="104">
        <v>77</v>
      </c>
      <c r="B50" s="103">
        <v>2.2549999999999999</v>
      </c>
      <c r="C50" s="106">
        <v>2.4649999999999999</v>
      </c>
    </row>
    <row r="51" spans="1:3" ht="14">
      <c r="A51" s="104">
        <v>78</v>
      </c>
      <c r="B51" s="103">
        <v>2.3359999999999999</v>
      </c>
      <c r="C51" s="105">
        <v>2.5459999999999998</v>
      </c>
    </row>
    <row r="52" spans="1:3" ht="14">
      <c r="A52" s="104">
        <v>79</v>
      </c>
      <c r="B52" s="103">
        <v>2.419</v>
      </c>
      <c r="C52" s="106">
        <v>2.629</v>
      </c>
    </row>
    <row r="53" spans="1:3" ht="14">
      <c r="A53" s="104">
        <v>80</v>
      </c>
      <c r="B53" s="103">
        <v>2.504</v>
      </c>
      <c r="C53" s="105">
        <v>2.714</v>
      </c>
    </row>
    <row r="54" spans="1:3" ht="14">
      <c r="A54" s="104">
        <v>81</v>
      </c>
      <c r="B54" s="103">
        <v>2.597</v>
      </c>
      <c r="C54" s="107"/>
    </row>
    <row r="55" spans="1:3" ht="14">
      <c r="A55" s="104">
        <v>82</v>
      </c>
      <c r="B55" s="103">
        <v>2.702</v>
      </c>
      <c r="C55" s="107"/>
    </row>
    <row r="56" spans="1:3" ht="14">
      <c r="A56" s="104">
        <v>83</v>
      </c>
      <c r="B56" s="103">
        <v>2.831</v>
      </c>
      <c r="C56" s="107"/>
    </row>
    <row r="57" spans="1:3" ht="14">
      <c r="A57" s="104">
        <v>84</v>
      </c>
      <c r="B57" s="103">
        <v>2.9809999999999999</v>
      </c>
      <c r="C57" s="107"/>
    </row>
    <row r="58" spans="1:3" ht="14">
      <c r="A58" s="104">
        <v>85</v>
      </c>
      <c r="B58" s="103">
        <v>3.153</v>
      </c>
      <c r="C58" s="107"/>
    </row>
    <row r="59" spans="1:3" ht="14">
      <c r="A59" s="104">
        <v>86</v>
      </c>
      <c r="B59" s="103">
        <v>3.3519999999999999</v>
      </c>
      <c r="C59" s="107"/>
    </row>
    <row r="60" spans="1:3" ht="14">
      <c r="A60" s="104">
        <v>87</v>
      </c>
      <c r="B60" s="103">
        <v>3.58</v>
      </c>
      <c r="C60" s="107"/>
    </row>
    <row r="61" spans="1:3" ht="14">
      <c r="A61" s="104">
        <v>88</v>
      </c>
      <c r="B61" s="103">
        <v>3.8420000000000001</v>
      </c>
      <c r="C61" s="107"/>
    </row>
    <row r="62" spans="1:3" ht="14">
      <c r="A62" s="104">
        <v>89</v>
      </c>
      <c r="B62" s="103">
        <v>4.1449999999999996</v>
      </c>
      <c r="C62" s="107"/>
    </row>
    <row r="63" spans="1:3" ht="14">
      <c r="A63" s="104">
        <v>90</v>
      </c>
      <c r="B63" s="103">
        <v>4.4930000000000003</v>
      </c>
      <c r="C63" s="107"/>
    </row>
  </sheetData>
  <mergeCells count="1">
    <mergeCell ref="A1:C1"/>
  </mergeCells>
  <phoneticPr fontId="0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autoPageBreaks="0" fitToPage="1"/>
  </sheetPr>
  <dimension ref="B1:AD40"/>
  <sheetViews>
    <sheetView showGridLines="0" showRowColHeaders="0" showZeros="0" showOutlineSymbols="0" zoomScaleNormal="100" zoomScaleSheetLayoutView="75" workbookViewId="0">
      <selection activeCell="B9" sqref="B9"/>
    </sheetView>
  </sheetViews>
  <sheetFormatPr baseColWidth="10" defaultColWidth="9.1640625" defaultRowHeight="13"/>
  <cols>
    <col min="1" max="1" width="6.83203125" style="4" customWidth="1"/>
    <col min="2" max="2" width="10.1640625" style="4" customWidth="1"/>
    <col min="3" max="3" width="6.33203125" style="1" customWidth="1"/>
    <col min="4" max="4" width="8.6640625" style="1" customWidth="1"/>
    <col min="5" max="5" width="6.33203125" style="39" customWidth="1"/>
    <col min="6" max="6" width="10.6640625" style="1" customWidth="1"/>
    <col min="7" max="7" width="3.83203125" style="1" customWidth="1"/>
    <col min="8" max="8" width="27.6640625" style="5" customWidth="1"/>
    <col min="9" max="9" width="20.33203125" style="5" customWidth="1"/>
    <col min="10" max="10" width="7.1640625" style="1" customWidth="1"/>
    <col min="11" max="11" width="7.1640625" style="38" customWidth="1"/>
    <col min="12" max="12" width="7.1640625" style="1" customWidth="1"/>
    <col min="13" max="13" width="8.83203125" style="1" customWidth="1"/>
    <col min="14" max="15" width="7.1640625" style="1" customWidth="1"/>
    <col min="16" max="18" width="7.6640625" style="1" customWidth="1"/>
    <col min="19" max="20" width="10.6640625" style="37" customWidth="1"/>
    <col min="21" max="21" width="5.6640625" style="37" customWidth="1"/>
    <col min="22" max="22" width="5.6640625" style="4" customWidth="1"/>
    <col min="23" max="23" width="14.1640625" style="4" customWidth="1"/>
    <col min="24" max="30" width="0" style="4" hidden="1" customWidth="1"/>
    <col min="31" max="16384" width="9.1640625" style="4"/>
  </cols>
  <sheetData>
    <row r="1" spans="2:30" ht="53.25" customHeight="1">
      <c r="H1" s="220" t="s">
        <v>30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V1" s="37"/>
    </row>
    <row r="2" spans="2:30" ht="24.75" customHeight="1">
      <c r="H2" s="221" t="s">
        <v>25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V2" s="37"/>
    </row>
    <row r="3" spans="2:30">
      <c r="D3" s="102" t="s">
        <v>53</v>
      </c>
      <c r="V3" s="37"/>
    </row>
    <row r="4" spans="2:30" ht="12" customHeight="1">
      <c r="V4" s="37"/>
    </row>
    <row r="5" spans="2:30" s="6" customFormat="1" ht="16">
      <c r="C5" s="77" t="s">
        <v>22</v>
      </c>
      <c r="D5" s="201" t="s">
        <v>59</v>
      </c>
      <c r="E5" s="201"/>
      <c r="F5" s="201"/>
      <c r="G5" s="201"/>
      <c r="H5" s="201"/>
      <c r="I5" s="77" t="s">
        <v>0</v>
      </c>
      <c r="J5" s="201" t="s">
        <v>67</v>
      </c>
      <c r="K5" s="201"/>
      <c r="L5" s="201"/>
      <c r="M5" s="201"/>
      <c r="N5" s="77" t="s">
        <v>1</v>
      </c>
      <c r="O5" s="222" t="s">
        <v>68</v>
      </c>
      <c r="P5" s="222"/>
      <c r="Q5" s="222"/>
      <c r="R5" s="222"/>
      <c r="S5" s="77" t="s">
        <v>2</v>
      </c>
      <c r="T5" s="127" t="s">
        <v>173</v>
      </c>
      <c r="U5" s="128" t="s">
        <v>21</v>
      </c>
      <c r="V5" s="78">
        <v>2</v>
      </c>
      <c r="AC5" s="122"/>
      <c r="AD5" s="122"/>
    </row>
    <row r="6" spans="2:30">
      <c r="V6" s="37"/>
      <c r="AB6" s="4" t="s">
        <v>36</v>
      </c>
      <c r="AC6" s="4" t="s">
        <v>39</v>
      </c>
      <c r="AD6" s="4" t="s">
        <v>36</v>
      </c>
    </row>
    <row r="7" spans="2:30" s="1" customFormat="1" ht="14">
      <c r="B7" s="215" t="s">
        <v>43</v>
      </c>
      <c r="C7" s="25" t="s">
        <v>3</v>
      </c>
      <c r="D7" s="17" t="s">
        <v>4</v>
      </c>
      <c r="E7" s="41" t="s">
        <v>26</v>
      </c>
      <c r="F7" s="17" t="s">
        <v>5</v>
      </c>
      <c r="G7" s="17" t="s">
        <v>23</v>
      </c>
      <c r="H7" s="17" t="s">
        <v>6</v>
      </c>
      <c r="I7" s="17" t="s">
        <v>7</v>
      </c>
      <c r="J7" s="17"/>
      <c r="K7" s="42" t="s">
        <v>8</v>
      </c>
      <c r="L7" s="12"/>
      <c r="M7" s="17"/>
      <c r="N7" s="12" t="s">
        <v>9</v>
      </c>
      <c r="O7" s="12"/>
      <c r="P7" s="43" t="s">
        <v>27</v>
      </c>
      <c r="Q7" s="12"/>
      <c r="R7" s="17" t="s">
        <v>10</v>
      </c>
      <c r="S7" s="20" t="s">
        <v>11</v>
      </c>
      <c r="T7" s="79" t="s">
        <v>11</v>
      </c>
      <c r="U7" s="20" t="s">
        <v>12</v>
      </c>
      <c r="V7" s="27" t="s">
        <v>17</v>
      </c>
      <c r="W7" s="27" t="s">
        <v>13</v>
      </c>
      <c r="X7" s="3"/>
      <c r="AB7" s="1" t="s">
        <v>37</v>
      </c>
      <c r="AC7" s="1" t="s">
        <v>37</v>
      </c>
      <c r="AD7" s="1" t="s">
        <v>37</v>
      </c>
    </row>
    <row r="8" spans="2:30" s="1" customFormat="1">
      <c r="B8" s="216"/>
      <c r="C8" s="26" t="s">
        <v>14</v>
      </c>
      <c r="D8" s="18" t="s">
        <v>15</v>
      </c>
      <c r="E8" s="19" t="s">
        <v>20</v>
      </c>
      <c r="F8" s="18" t="s">
        <v>19</v>
      </c>
      <c r="G8" s="18" t="s">
        <v>24</v>
      </c>
      <c r="H8" s="18"/>
      <c r="I8" s="18"/>
      <c r="J8" s="23">
        <v>1</v>
      </c>
      <c r="K8" s="24">
        <v>2</v>
      </c>
      <c r="L8" s="22">
        <v>3</v>
      </c>
      <c r="M8" s="23">
        <v>1</v>
      </c>
      <c r="N8" s="24">
        <v>2</v>
      </c>
      <c r="O8" s="22">
        <v>3</v>
      </c>
      <c r="P8" s="44" t="s">
        <v>28</v>
      </c>
      <c r="Q8" s="45"/>
      <c r="R8" s="18" t="s">
        <v>16</v>
      </c>
      <c r="S8" s="21"/>
      <c r="T8" s="21" t="s">
        <v>31</v>
      </c>
      <c r="U8" s="21"/>
      <c r="V8" s="28"/>
      <c r="W8" s="28"/>
      <c r="Y8" s="1" t="s">
        <v>35</v>
      </c>
      <c r="Z8" s="1" t="s">
        <v>29</v>
      </c>
      <c r="AA8" s="1" t="s">
        <v>31</v>
      </c>
      <c r="AB8" s="1" t="s">
        <v>38</v>
      </c>
      <c r="AC8" s="1" t="s">
        <v>40</v>
      </c>
      <c r="AD8" s="1" t="s">
        <v>41</v>
      </c>
    </row>
    <row r="9" spans="2:30" s="11" customFormat="1" ht="20" customHeight="1">
      <c r="B9" s="129">
        <v>2011012</v>
      </c>
      <c r="C9" s="130">
        <v>49</v>
      </c>
      <c r="D9" s="131">
        <v>38.119999999999997</v>
      </c>
      <c r="E9" s="132" t="s">
        <v>104</v>
      </c>
      <c r="F9" s="133">
        <v>40698</v>
      </c>
      <c r="G9" s="138">
        <v>1</v>
      </c>
      <c r="H9" s="134" t="s">
        <v>135</v>
      </c>
      <c r="I9" s="134" t="s">
        <v>100</v>
      </c>
      <c r="J9" s="176">
        <v>20</v>
      </c>
      <c r="K9" s="177">
        <v>24</v>
      </c>
      <c r="L9" s="178">
        <v>26</v>
      </c>
      <c r="M9" s="176">
        <v>26</v>
      </c>
      <c r="N9" s="88">
        <v>30</v>
      </c>
      <c r="O9" s="88">
        <v>-33</v>
      </c>
      <c r="P9" s="52">
        <f t="shared" ref="P9:P24" si="0">IF(MAX(J9:L9)&lt;0,0,TRUNC(MAX(J9:L9)/1)*1)</f>
        <v>26</v>
      </c>
      <c r="Q9" s="52">
        <f t="shared" ref="Q9:Q24" si="1">IF(MAX(M9:O9)&lt;0,0,TRUNC(MAX(M9:O9)/1)*1)</f>
        <v>30</v>
      </c>
      <c r="R9" s="52">
        <f t="shared" ref="R9:R23" si="2">IF(P9=0,0,IF(Q9=0,0,SUM(P9:Q9)))</f>
        <v>56</v>
      </c>
      <c r="S9" s="53">
        <f>IF(R9="","",IF(D9="","",IF((Y9="k"),IF(D9&gt;153.757,R9,IF(D9&lt;28,10^(0.787004341*LOG10(28/153.757)^2)*R9,10^(0.787004341*LOG10(D9/153.757)^2)*R9)),IF(D9&gt;193.609,R9,IF(D9&lt;32,10^(0.722762521*LOG10(32/193.609)^2)*R9,10^(0.722762521*LOG10(D9/193.609)^2)*R9)))))</f>
        <v>128.29416491262992</v>
      </c>
      <c r="T9" s="53" t="str">
        <f>IF(AA9=1,S9*AD9,"")</f>
        <v/>
      </c>
      <c r="U9" s="54">
        <v>1</v>
      </c>
      <c r="V9" s="55"/>
      <c r="W9" s="56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2.2909672305826771</v>
      </c>
      <c r="X9" s="100" t="str">
        <f>T5</f>
        <v>09.11.2024</v>
      </c>
      <c r="Y9" s="89" t="str">
        <f>IF(ISNUMBER(FIND("M",E9)),"m",IF(ISNUMBER(FIND("K",E9)),"k"))</f>
        <v>m</v>
      </c>
      <c r="Z9" s="89">
        <f>IF(OR(F9="",X9=""),0,(YEAR(X9)-YEAR(F9)))</f>
        <v>13</v>
      </c>
      <c r="AA9" s="11">
        <f>IF(Z9&gt;34,1,0)</f>
        <v>0</v>
      </c>
      <c r="AB9" s="11" t="b">
        <f>IF(AA9=1,LOOKUP(Z9,'Meltzer-Faber'!A3:A63,'Meltzer-Faber'!B3:B63))</f>
        <v>0</v>
      </c>
      <c r="AC9" s="11" t="b">
        <f>IF(AA9=1,LOOKUP(Z9,'Meltzer-Faber'!A3:A63,'Meltzer-Faber'!C3:C63))</f>
        <v>0</v>
      </c>
      <c r="AD9" s="11" t="b">
        <f>IF(Y9="m",AB9,IF(Y9="k",AC9,""))</f>
        <v>0</v>
      </c>
    </row>
    <row r="10" spans="2:30" s="11" customFormat="1" ht="20" customHeight="1">
      <c r="B10" s="129">
        <v>2008001</v>
      </c>
      <c r="C10" s="130">
        <v>55</v>
      </c>
      <c r="D10" s="131">
        <v>51.16</v>
      </c>
      <c r="E10" s="132" t="s">
        <v>104</v>
      </c>
      <c r="F10" s="133">
        <v>39674</v>
      </c>
      <c r="G10" s="138">
        <v>2</v>
      </c>
      <c r="H10" s="134" t="s">
        <v>136</v>
      </c>
      <c r="I10" s="134" t="s">
        <v>71</v>
      </c>
      <c r="J10" s="176">
        <v>-56</v>
      </c>
      <c r="K10" s="177">
        <v>56</v>
      </c>
      <c r="L10" s="178">
        <v>-59</v>
      </c>
      <c r="M10" s="176">
        <v>-70</v>
      </c>
      <c r="N10" s="88">
        <v>70</v>
      </c>
      <c r="O10" s="188" t="s">
        <v>165</v>
      </c>
      <c r="P10" s="52">
        <f t="shared" si="0"/>
        <v>56</v>
      </c>
      <c r="Q10" s="52">
        <f t="shared" si="1"/>
        <v>70</v>
      </c>
      <c r="R10" s="52">
        <f t="shared" si="2"/>
        <v>126</v>
      </c>
      <c r="S10" s="53">
        <f t="shared" ref="S10:S24" si="3">IF(R10="","",IF(D10="","",IF((Y10="k"),IF(D10&gt;153.757,R10,IF(D10&lt;28,10^(0.787004341*LOG10(28/153.757)^2)*R10,10^(0.787004341*LOG10(D10/153.757)^2)*R10)),IF(D10&gt;193.609,R10,IF(D10&lt;32,10^(0.722762521*LOG10(32/193.609)^2)*R10,10^(0.722762521*LOG10(D10/193.609)^2)*R10)))))</f>
        <v>219.69985315968742</v>
      </c>
      <c r="T10" s="53" t="str">
        <f t="shared" ref="T10:T24" si="4">IF(AA10=1,S10*AD10,"")</f>
        <v/>
      </c>
      <c r="U10" s="57">
        <v>1</v>
      </c>
      <c r="V10" s="58"/>
      <c r="W10" s="56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1.7436496282514875</v>
      </c>
      <c r="X10" s="100" t="str">
        <f>T5</f>
        <v>09.11.2024</v>
      </c>
      <c r="Y10" s="89" t="str">
        <f t="shared" ref="Y10:Y24" si="6">IF(ISNUMBER(FIND("M",E10)),"m",IF(ISNUMBER(FIND("K",E10)),"k"))</f>
        <v>m</v>
      </c>
      <c r="Z10" s="89">
        <f t="shared" ref="Z10:Z24" si="7">IF(OR(F10="",X10=""),0,(YEAR(X10)-YEAR(F10)))</f>
        <v>16</v>
      </c>
      <c r="AA10" s="11">
        <f t="shared" ref="AA10:AA24" si="8">IF(Z10&gt;34,1,0)</f>
        <v>0</v>
      </c>
      <c r="AB10" s="11" t="b">
        <f>IF(AA10=1,LOOKUP(Z10,'Meltzer-Faber'!A4:A64,'Meltzer-Faber'!B4:B64))</f>
        <v>0</v>
      </c>
      <c r="AC10" s="11" t="b">
        <f>IF(AA10=1,LOOKUP(Z10,'Meltzer-Faber'!A4:A64,'Meltzer-Faber'!C4:C64))</f>
        <v>0</v>
      </c>
      <c r="AD10" s="11" t="b">
        <f t="shared" ref="AD10:AD24" si="9">IF(Y10="m",AB10,IF(Y10="k",AC10,""))</f>
        <v>0</v>
      </c>
    </row>
    <row r="11" spans="2:30" s="11" customFormat="1" ht="20" customHeight="1">
      <c r="B11" s="129">
        <v>2009010</v>
      </c>
      <c r="C11" s="130">
        <v>61</v>
      </c>
      <c r="D11" s="131">
        <v>56.73</v>
      </c>
      <c r="E11" s="132" t="s">
        <v>104</v>
      </c>
      <c r="F11" s="135">
        <v>40085</v>
      </c>
      <c r="G11" s="138">
        <v>3</v>
      </c>
      <c r="H11" s="136" t="s">
        <v>137</v>
      </c>
      <c r="I11" s="134" t="s">
        <v>67</v>
      </c>
      <c r="J11" s="176">
        <v>28</v>
      </c>
      <c r="K11" s="177">
        <v>31</v>
      </c>
      <c r="L11" s="178">
        <v>34</v>
      </c>
      <c r="M11" s="176">
        <v>35</v>
      </c>
      <c r="N11" s="88">
        <v>38</v>
      </c>
      <c r="O11" s="88">
        <v>41</v>
      </c>
      <c r="P11" s="52">
        <f t="shared" si="0"/>
        <v>34</v>
      </c>
      <c r="Q11" s="52">
        <f t="shared" si="1"/>
        <v>41</v>
      </c>
      <c r="R11" s="52">
        <f t="shared" si="2"/>
        <v>75</v>
      </c>
      <c r="S11" s="53">
        <f t="shared" si="3"/>
        <v>120.35857318748171</v>
      </c>
      <c r="T11" s="53" t="str">
        <f t="shared" si="4"/>
        <v/>
      </c>
      <c r="U11" s="57">
        <v>6</v>
      </c>
      <c r="V11" s="58"/>
      <c r="W11" s="56">
        <f t="shared" si="5"/>
        <v>1.6047809758330895</v>
      </c>
      <c r="X11" s="100" t="str">
        <f>T5</f>
        <v>09.11.2024</v>
      </c>
      <c r="Y11" s="89" t="str">
        <f t="shared" si="6"/>
        <v>m</v>
      </c>
      <c r="Z11" s="89">
        <f t="shared" si="7"/>
        <v>15</v>
      </c>
      <c r="AA11" s="11">
        <f t="shared" si="8"/>
        <v>0</v>
      </c>
      <c r="AB11" s="11" t="b">
        <f>IF(AA11=1,LOOKUP(Z11,'Meltzer-Faber'!A5:A65,'Meltzer-Faber'!B5:B65))</f>
        <v>0</v>
      </c>
      <c r="AC11" s="11" t="b">
        <f>IF(AA11=1,LOOKUP(Z11,'Meltzer-Faber'!A5:A65,'Meltzer-Faber'!C5:C65))</f>
        <v>0</v>
      </c>
      <c r="AD11" s="11" t="b">
        <f t="shared" si="9"/>
        <v>0</v>
      </c>
    </row>
    <row r="12" spans="2:30" s="11" customFormat="1" ht="20" customHeight="1">
      <c r="B12" s="129">
        <v>2010002</v>
      </c>
      <c r="C12" s="130">
        <v>61</v>
      </c>
      <c r="D12" s="131">
        <v>60.93</v>
      </c>
      <c r="E12" s="132" t="s">
        <v>104</v>
      </c>
      <c r="F12" s="133">
        <v>40404</v>
      </c>
      <c r="G12" s="138">
        <v>4</v>
      </c>
      <c r="H12" s="134" t="s">
        <v>138</v>
      </c>
      <c r="I12" s="134" t="s">
        <v>74</v>
      </c>
      <c r="J12" s="176">
        <v>56</v>
      </c>
      <c r="K12" s="177">
        <v>59</v>
      </c>
      <c r="L12" s="178">
        <v>61</v>
      </c>
      <c r="M12" s="176">
        <v>-67</v>
      </c>
      <c r="N12" s="93">
        <v>-68</v>
      </c>
      <c r="O12" s="88">
        <v>68</v>
      </c>
      <c r="P12" s="52">
        <f t="shared" si="0"/>
        <v>61</v>
      </c>
      <c r="Q12" s="52">
        <f t="shared" si="1"/>
        <v>68</v>
      </c>
      <c r="R12" s="52">
        <f t="shared" si="2"/>
        <v>129</v>
      </c>
      <c r="S12" s="53">
        <f t="shared" si="3"/>
        <v>196.24438454196425</v>
      </c>
      <c r="T12" s="53" t="str">
        <f t="shared" si="4"/>
        <v/>
      </c>
      <c r="U12" s="57">
        <v>2</v>
      </c>
      <c r="V12" s="58" t="s">
        <v>18</v>
      </c>
      <c r="W12" s="56">
        <f t="shared" si="5"/>
        <v>1.5212742987749166</v>
      </c>
      <c r="X12" s="100" t="str">
        <f>T5</f>
        <v>09.11.2024</v>
      </c>
      <c r="Y12" s="89" t="str">
        <f t="shared" si="6"/>
        <v>m</v>
      </c>
      <c r="Z12" s="89">
        <f t="shared" si="7"/>
        <v>14</v>
      </c>
      <c r="AA12" s="11">
        <f t="shared" si="8"/>
        <v>0</v>
      </c>
      <c r="AB12" s="11" t="b">
        <f>IF(AA12=1,LOOKUP(Z12,'Meltzer-Faber'!A6:A66,'Meltzer-Faber'!B6:B66))</f>
        <v>0</v>
      </c>
      <c r="AC12" s="11" t="b">
        <f>IF(AA12=1,LOOKUP(Z12,'Meltzer-Faber'!A6:A66,'Meltzer-Faber'!C6:C66))</f>
        <v>0</v>
      </c>
      <c r="AD12" s="11" t="b">
        <f t="shared" si="9"/>
        <v>0</v>
      </c>
    </row>
    <row r="13" spans="2:30" s="11" customFormat="1" ht="20" customHeight="1">
      <c r="B13" s="129">
        <v>2010010</v>
      </c>
      <c r="C13" s="130">
        <v>61</v>
      </c>
      <c r="D13" s="131">
        <v>60.19</v>
      </c>
      <c r="E13" s="132" t="s">
        <v>104</v>
      </c>
      <c r="F13" s="133">
        <v>40390</v>
      </c>
      <c r="G13" s="138">
        <v>5</v>
      </c>
      <c r="H13" s="136" t="s">
        <v>139</v>
      </c>
      <c r="I13" s="134" t="s">
        <v>74</v>
      </c>
      <c r="J13" s="176">
        <v>62</v>
      </c>
      <c r="K13" s="177">
        <v>-66</v>
      </c>
      <c r="L13" s="178">
        <v>-66</v>
      </c>
      <c r="M13" s="176">
        <v>77</v>
      </c>
      <c r="N13" s="88">
        <v>-82</v>
      </c>
      <c r="O13" s="88">
        <v>83</v>
      </c>
      <c r="P13" s="52">
        <f t="shared" si="0"/>
        <v>62</v>
      </c>
      <c r="Q13" s="52">
        <f t="shared" si="1"/>
        <v>83</v>
      </c>
      <c r="R13" s="52">
        <f t="shared" si="2"/>
        <v>145</v>
      </c>
      <c r="S13" s="53">
        <f t="shared" si="3"/>
        <v>222.56021524051087</v>
      </c>
      <c r="T13" s="53" t="str">
        <f t="shared" si="4"/>
        <v/>
      </c>
      <c r="U13" s="57">
        <v>1</v>
      </c>
      <c r="V13" s="58" t="s">
        <v>18</v>
      </c>
      <c r="W13" s="56">
        <f t="shared" si="5"/>
        <v>1.5348980361414544</v>
      </c>
      <c r="X13" s="100" t="str">
        <f>T5</f>
        <v>09.11.2024</v>
      </c>
      <c r="Y13" s="89" t="str">
        <f t="shared" si="6"/>
        <v>m</v>
      </c>
      <c r="Z13" s="89">
        <f t="shared" si="7"/>
        <v>14</v>
      </c>
      <c r="AA13" s="11">
        <f t="shared" si="8"/>
        <v>0</v>
      </c>
      <c r="AB13" s="11" t="b">
        <f>IF(AA13=1,LOOKUP(Z13,'Meltzer-Faber'!A7:A67,'Meltzer-Faber'!B7:B67))</f>
        <v>0</v>
      </c>
      <c r="AC13" s="11" t="b">
        <f>IF(AA13=1,LOOKUP(Z13,'Meltzer-Faber'!A7:A67,'Meltzer-Faber'!C7:C67))</f>
        <v>0</v>
      </c>
      <c r="AD13" s="11" t="b">
        <f t="shared" si="9"/>
        <v>0</v>
      </c>
    </row>
    <row r="14" spans="2:30" s="11" customFormat="1" ht="20" customHeight="1">
      <c r="B14" s="129">
        <v>2009026</v>
      </c>
      <c r="C14" s="130">
        <v>61</v>
      </c>
      <c r="D14" s="131">
        <v>59.36</v>
      </c>
      <c r="E14" s="132" t="s">
        <v>104</v>
      </c>
      <c r="F14" s="133">
        <v>39932</v>
      </c>
      <c r="G14" s="138">
        <v>6</v>
      </c>
      <c r="H14" s="134" t="s">
        <v>140</v>
      </c>
      <c r="I14" s="134" t="s">
        <v>70</v>
      </c>
      <c r="J14" s="176">
        <v>53</v>
      </c>
      <c r="K14" s="177">
        <v>-56</v>
      </c>
      <c r="L14" s="178">
        <v>56</v>
      </c>
      <c r="M14" s="176">
        <v>-67</v>
      </c>
      <c r="N14" s="88">
        <v>67</v>
      </c>
      <c r="O14" s="88">
        <v>-68</v>
      </c>
      <c r="P14" s="52">
        <f t="shared" si="0"/>
        <v>56</v>
      </c>
      <c r="Q14" s="52">
        <f t="shared" si="1"/>
        <v>67</v>
      </c>
      <c r="R14" s="52">
        <f t="shared" si="2"/>
        <v>123</v>
      </c>
      <c r="S14" s="53">
        <f t="shared" si="3"/>
        <v>190.73659595665475</v>
      </c>
      <c r="T14" s="53" t="str">
        <f t="shared" si="4"/>
        <v/>
      </c>
      <c r="U14" s="57">
        <v>3</v>
      </c>
      <c r="V14" s="58" t="s">
        <v>18</v>
      </c>
      <c r="W14" s="56">
        <f t="shared" si="5"/>
        <v>1.5507040321679249</v>
      </c>
      <c r="X14" s="100" t="str">
        <f>T5</f>
        <v>09.11.2024</v>
      </c>
      <c r="Y14" s="89" t="str">
        <f t="shared" si="6"/>
        <v>m</v>
      </c>
      <c r="Z14" s="89">
        <f t="shared" si="7"/>
        <v>15</v>
      </c>
      <c r="AA14" s="11">
        <f t="shared" si="8"/>
        <v>0</v>
      </c>
      <c r="AB14" s="11" t="b">
        <f>IF(AA14=1,LOOKUP(Z14,'Meltzer-Faber'!A8:A68,'Meltzer-Faber'!B8:B68))</f>
        <v>0</v>
      </c>
      <c r="AC14" s="11" t="b">
        <f>IF(AA14=1,LOOKUP(Z14,'Meltzer-Faber'!A8:A68,'Meltzer-Faber'!C8:C68))</f>
        <v>0</v>
      </c>
      <c r="AD14" s="11" t="b">
        <f t="shared" si="9"/>
        <v>0</v>
      </c>
    </row>
    <row r="15" spans="2:30" s="11" customFormat="1" ht="20" customHeight="1">
      <c r="B15" s="129">
        <v>2010003</v>
      </c>
      <c r="C15" s="130">
        <v>55</v>
      </c>
      <c r="D15" s="131">
        <v>54.9</v>
      </c>
      <c r="E15" s="132" t="s">
        <v>104</v>
      </c>
      <c r="F15" s="133">
        <v>40536</v>
      </c>
      <c r="G15" s="138">
        <v>7</v>
      </c>
      <c r="H15" s="134" t="s">
        <v>141</v>
      </c>
      <c r="I15" s="134" t="s">
        <v>142</v>
      </c>
      <c r="J15" s="176">
        <v>43</v>
      </c>
      <c r="K15" s="177">
        <v>46</v>
      </c>
      <c r="L15" s="178">
        <v>48</v>
      </c>
      <c r="M15" s="176">
        <v>54</v>
      </c>
      <c r="N15" s="88">
        <v>57</v>
      </c>
      <c r="O15" s="88">
        <v>60</v>
      </c>
      <c r="P15" s="52">
        <f t="shared" si="0"/>
        <v>48</v>
      </c>
      <c r="Q15" s="52">
        <f t="shared" si="1"/>
        <v>60</v>
      </c>
      <c r="R15" s="52">
        <f t="shared" si="2"/>
        <v>108</v>
      </c>
      <c r="S15" s="53">
        <f t="shared" si="3"/>
        <v>177.81163309970981</v>
      </c>
      <c r="T15" s="53" t="str">
        <f t="shared" si="4"/>
        <v/>
      </c>
      <c r="U15" s="57">
        <v>2</v>
      </c>
      <c r="V15" s="58"/>
      <c r="W15" s="56">
        <f t="shared" si="5"/>
        <v>1.6464040101824982</v>
      </c>
      <c r="X15" s="100" t="str">
        <f>T5</f>
        <v>09.11.2024</v>
      </c>
      <c r="Y15" s="89" t="str">
        <f t="shared" si="6"/>
        <v>m</v>
      </c>
      <c r="Z15" s="89">
        <f t="shared" si="7"/>
        <v>14</v>
      </c>
      <c r="AA15" s="11">
        <f t="shared" si="8"/>
        <v>0</v>
      </c>
      <c r="AB15" s="11" t="b">
        <f>IF(AA15=1,LOOKUP(Z15,'Meltzer-Faber'!A9:A69,'Meltzer-Faber'!B9:B69))</f>
        <v>0</v>
      </c>
      <c r="AC15" s="11" t="b">
        <f>IF(AA15=1,LOOKUP(Z15,'Meltzer-Faber'!A9:A69,'Meltzer-Faber'!C9:C69))</f>
        <v>0</v>
      </c>
      <c r="AD15" s="11" t="b">
        <f t="shared" si="9"/>
        <v>0</v>
      </c>
    </row>
    <row r="16" spans="2:30" s="11" customFormat="1" ht="20" customHeight="1">
      <c r="B16" s="129">
        <v>2010005</v>
      </c>
      <c r="C16" s="130">
        <v>61</v>
      </c>
      <c r="D16" s="131">
        <v>58.9</v>
      </c>
      <c r="E16" s="132" t="s">
        <v>104</v>
      </c>
      <c r="F16" s="133">
        <v>40408</v>
      </c>
      <c r="G16" s="138">
        <v>8</v>
      </c>
      <c r="H16" s="134" t="s">
        <v>143</v>
      </c>
      <c r="I16" s="134" t="s">
        <v>111</v>
      </c>
      <c r="J16" s="176">
        <v>41</v>
      </c>
      <c r="K16" s="177">
        <v>43</v>
      </c>
      <c r="L16" s="178">
        <v>45</v>
      </c>
      <c r="M16" s="176">
        <v>50</v>
      </c>
      <c r="N16" s="88">
        <v>53</v>
      </c>
      <c r="O16" s="88">
        <v>-55</v>
      </c>
      <c r="P16" s="52">
        <f t="shared" si="0"/>
        <v>45</v>
      </c>
      <c r="Q16" s="52">
        <f t="shared" si="1"/>
        <v>53</v>
      </c>
      <c r="R16" s="52">
        <f t="shared" si="2"/>
        <v>98</v>
      </c>
      <c r="S16" s="53">
        <f t="shared" si="3"/>
        <v>152.85187267344799</v>
      </c>
      <c r="T16" s="53" t="str">
        <f t="shared" si="4"/>
        <v/>
      </c>
      <c r="U16" s="57">
        <v>5</v>
      </c>
      <c r="V16" s="58"/>
      <c r="W16" s="56">
        <f t="shared" si="5"/>
        <v>1.5597129864637549</v>
      </c>
      <c r="X16" s="100" t="str">
        <f>T5</f>
        <v>09.11.2024</v>
      </c>
      <c r="Y16" s="89" t="str">
        <f t="shared" si="6"/>
        <v>m</v>
      </c>
      <c r="Z16" s="89">
        <f t="shared" si="7"/>
        <v>14</v>
      </c>
      <c r="AA16" s="11">
        <f t="shared" si="8"/>
        <v>0</v>
      </c>
      <c r="AB16" s="11" t="b">
        <f>IF(AA16=1,LOOKUP(Z16,'Meltzer-Faber'!A10:A70,'Meltzer-Faber'!B10:B70))</f>
        <v>0</v>
      </c>
      <c r="AC16" s="11" t="b">
        <f>IF(AA16=1,LOOKUP(Z16,'Meltzer-Faber'!A10:A70,'Meltzer-Faber'!C10:C70))</f>
        <v>0</v>
      </c>
      <c r="AD16" s="11" t="b">
        <f t="shared" si="9"/>
        <v>0</v>
      </c>
    </row>
    <row r="17" spans="2:30" s="11" customFormat="1" ht="20" customHeight="1">
      <c r="B17" s="129">
        <v>2008002</v>
      </c>
      <c r="C17" s="130">
        <v>61</v>
      </c>
      <c r="D17" s="131">
        <v>60.6</v>
      </c>
      <c r="E17" s="132" t="s">
        <v>104</v>
      </c>
      <c r="F17" s="133">
        <v>39607</v>
      </c>
      <c r="G17" s="138">
        <v>9</v>
      </c>
      <c r="H17" s="134" t="s">
        <v>144</v>
      </c>
      <c r="I17" s="134" t="s">
        <v>71</v>
      </c>
      <c r="J17" s="176">
        <v>48</v>
      </c>
      <c r="K17" s="177">
        <v>51</v>
      </c>
      <c r="L17" s="178">
        <v>-53</v>
      </c>
      <c r="M17" s="176">
        <v>61</v>
      </c>
      <c r="N17" s="88">
        <v>64</v>
      </c>
      <c r="O17" s="88">
        <v>67</v>
      </c>
      <c r="P17" s="52">
        <f t="shared" si="0"/>
        <v>51</v>
      </c>
      <c r="Q17" s="52">
        <f t="shared" si="1"/>
        <v>67</v>
      </c>
      <c r="R17" s="52">
        <f t="shared" si="2"/>
        <v>118</v>
      </c>
      <c r="S17" s="53">
        <f t="shared" si="3"/>
        <v>180.22098990377106</v>
      </c>
      <c r="T17" s="53" t="str">
        <f t="shared" si="4"/>
        <v/>
      </c>
      <c r="U17" s="57">
        <v>4</v>
      </c>
      <c r="V17" s="58"/>
      <c r="W17" s="56">
        <f t="shared" si="5"/>
        <v>1.5272965246082293</v>
      </c>
      <c r="X17" s="100" t="str">
        <f>T5</f>
        <v>09.11.2024</v>
      </c>
      <c r="Y17" s="89" t="str">
        <f t="shared" si="6"/>
        <v>m</v>
      </c>
      <c r="Z17" s="89">
        <f t="shared" si="7"/>
        <v>16</v>
      </c>
      <c r="AA17" s="11">
        <f t="shared" si="8"/>
        <v>0</v>
      </c>
      <c r="AB17" s="11" t="b">
        <f>IF(AA17=1,LOOKUP(Z17,'Meltzer-Faber'!A11:A71,'Meltzer-Faber'!B11:B71))</f>
        <v>0</v>
      </c>
      <c r="AC17" s="11" t="b">
        <f>IF(AA17=1,LOOKUP(Z17,'Meltzer-Faber'!A11:A71,'Meltzer-Faber'!C11:C71))</f>
        <v>0</v>
      </c>
      <c r="AD17" s="11" t="b">
        <f t="shared" si="9"/>
        <v>0</v>
      </c>
    </row>
    <row r="18" spans="2:30" s="11" customFormat="1" ht="20" customHeight="1">
      <c r="B18" s="129">
        <v>2007026</v>
      </c>
      <c r="C18" s="130">
        <v>67</v>
      </c>
      <c r="D18" s="131">
        <v>63.95</v>
      </c>
      <c r="E18" s="132" t="s">
        <v>104</v>
      </c>
      <c r="F18" s="133">
        <v>39198</v>
      </c>
      <c r="G18" s="138">
        <v>10</v>
      </c>
      <c r="H18" s="134" t="s">
        <v>145</v>
      </c>
      <c r="I18" s="134" t="s">
        <v>121</v>
      </c>
      <c r="J18" s="176">
        <v>40</v>
      </c>
      <c r="K18" s="177">
        <v>45</v>
      </c>
      <c r="L18" s="178">
        <v>50</v>
      </c>
      <c r="M18" s="176">
        <v>58</v>
      </c>
      <c r="N18" s="88">
        <v>64</v>
      </c>
      <c r="O18" s="88">
        <v>-70</v>
      </c>
      <c r="P18" s="52">
        <f t="shared" si="0"/>
        <v>50</v>
      </c>
      <c r="Q18" s="52">
        <f t="shared" si="1"/>
        <v>64</v>
      </c>
      <c r="R18" s="52">
        <f t="shared" si="2"/>
        <v>114</v>
      </c>
      <c r="S18" s="53">
        <f t="shared" si="3"/>
        <v>167.56488453324314</v>
      </c>
      <c r="T18" s="53" t="str">
        <f t="shared" si="4"/>
        <v/>
      </c>
      <c r="U18" s="57">
        <v>3</v>
      </c>
      <c r="V18" s="58" t="s">
        <v>18</v>
      </c>
      <c r="W18" s="56">
        <f t="shared" si="5"/>
        <v>1.4698674081863434</v>
      </c>
      <c r="X18" s="100" t="str">
        <f>T5</f>
        <v>09.11.2024</v>
      </c>
      <c r="Y18" s="89" t="str">
        <f t="shared" si="6"/>
        <v>m</v>
      </c>
      <c r="Z18" s="89">
        <f t="shared" si="7"/>
        <v>17</v>
      </c>
      <c r="AA18" s="11">
        <f t="shared" si="8"/>
        <v>0</v>
      </c>
      <c r="AB18" s="11" t="b">
        <f>IF(AA18=1,LOOKUP(Z18,'Meltzer-Faber'!A12:A72,'Meltzer-Faber'!B12:B72))</f>
        <v>0</v>
      </c>
      <c r="AC18" s="11" t="b">
        <f>IF(AA18=1,LOOKUP(Z18,'Meltzer-Faber'!A12:A72,'Meltzer-Faber'!C12:C72))</f>
        <v>0</v>
      </c>
      <c r="AD18" s="11" t="b">
        <f t="shared" si="9"/>
        <v>0</v>
      </c>
    </row>
    <row r="19" spans="2:30" s="11" customFormat="1" ht="20" customHeight="1">
      <c r="B19" s="129">
        <v>2007002</v>
      </c>
      <c r="C19" s="130">
        <v>67</v>
      </c>
      <c r="D19" s="131">
        <v>67</v>
      </c>
      <c r="E19" s="132" t="s">
        <v>104</v>
      </c>
      <c r="F19" s="133">
        <v>39199</v>
      </c>
      <c r="G19" s="138">
        <v>11</v>
      </c>
      <c r="H19" s="134" t="s">
        <v>146</v>
      </c>
      <c r="I19" s="134" t="s">
        <v>71</v>
      </c>
      <c r="J19" s="176">
        <v>85</v>
      </c>
      <c r="K19" s="177">
        <v>-88</v>
      </c>
      <c r="L19" s="178">
        <v>88</v>
      </c>
      <c r="M19" s="176">
        <v>110</v>
      </c>
      <c r="N19" s="88">
        <v>115</v>
      </c>
      <c r="O19" s="88">
        <v>-118</v>
      </c>
      <c r="P19" s="52">
        <f t="shared" si="0"/>
        <v>88</v>
      </c>
      <c r="Q19" s="52">
        <f t="shared" si="1"/>
        <v>115</v>
      </c>
      <c r="R19" s="52">
        <f t="shared" si="2"/>
        <v>203</v>
      </c>
      <c r="S19" s="53">
        <f t="shared" si="3"/>
        <v>289.06719099016698</v>
      </c>
      <c r="T19" s="53" t="str">
        <f t="shared" si="4"/>
        <v/>
      </c>
      <c r="U19" s="57">
        <v>1</v>
      </c>
      <c r="V19" s="58"/>
      <c r="W19" s="56">
        <f t="shared" si="5"/>
        <v>1.4239763102963892</v>
      </c>
      <c r="X19" s="100" t="str">
        <f>T5</f>
        <v>09.11.2024</v>
      </c>
      <c r="Y19" s="89" t="str">
        <f t="shared" si="6"/>
        <v>m</v>
      </c>
      <c r="Z19" s="89">
        <f t="shared" si="7"/>
        <v>17</v>
      </c>
      <c r="AA19" s="11">
        <f t="shared" si="8"/>
        <v>0</v>
      </c>
      <c r="AB19" s="11" t="b">
        <f>IF(AA19=1,LOOKUP(Z19,'Meltzer-Faber'!A13:A73,'Meltzer-Faber'!B13:B73))</f>
        <v>0</v>
      </c>
      <c r="AC19" s="11" t="b">
        <f>IF(AA19=1,LOOKUP(Z19,'Meltzer-Faber'!A13:A73,'Meltzer-Faber'!C13:C73))</f>
        <v>0</v>
      </c>
      <c r="AD19" s="11" t="b">
        <f t="shared" si="9"/>
        <v>0</v>
      </c>
    </row>
    <row r="20" spans="2:30" s="11" customFormat="1" ht="20" customHeight="1">
      <c r="B20" s="129">
        <v>2007015</v>
      </c>
      <c r="C20" s="130">
        <v>67</v>
      </c>
      <c r="D20" s="131">
        <v>65.349999999999994</v>
      </c>
      <c r="E20" s="132" t="s">
        <v>104</v>
      </c>
      <c r="F20" s="133">
        <v>39342</v>
      </c>
      <c r="G20" s="132">
        <v>12</v>
      </c>
      <c r="H20" s="136" t="s">
        <v>147</v>
      </c>
      <c r="I20" s="134" t="s">
        <v>70</v>
      </c>
      <c r="J20" s="176">
        <v>75</v>
      </c>
      <c r="K20" s="177">
        <v>78</v>
      </c>
      <c r="L20" s="178">
        <v>-80</v>
      </c>
      <c r="M20" s="176">
        <v>90</v>
      </c>
      <c r="N20" s="88">
        <v>95</v>
      </c>
      <c r="O20" s="88">
        <v>-100</v>
      </c>
      <c r="P20" s="52">
        <f t="shared" si="0"/>
        <v>78</v>
      </c>
      <c r="Q20" s="52">
        <f t="shared" si="1"/>
        <v>95</v>
      </c>
      <c r="R20" s="52">
        <f t="shared" si="2"/>
        <v>173</v>
      </c>
      <c r="S20" s="53">
        <f t="shared" si="3"/>
        <v>250.52307651306199</v>
      </c>
      <c r="T20" s="53" t="str">
        <f t="shared" si="4"/>
        <v/>
      </c>
      <c r="U20" s="57">
        <v>2</v>
      </c>
      <c r="V20" s="58"/>
      <c r="W20" s="56">
        <f t="shared" si="5"/>
        <v>1.4481102688616301</v>
      </c>
      <c r="X20" s="100" t="str">
        <f>T5</f>
        <v>09.11.2024</v>
      </c>
      <c r="Y20" s="89" t="str">
        <f t="shared" si="6"/>
        <v>m</v>
      </c>
      <c r="Z20" s="89">
        <f t="shared" si="7"/>
        <v>17</v>
      </c>
      <c r="AA20" s="11">
        <f t="shared" si="8"/>
        <v>0</v>
      </c>
      <c r="AB20" s="11" t="b">
        <f>IF(AA20=1,LOOKUP(Z20,'Meltzer-Faber'!A14:A74,'Meltzer-Faber'!B14:B74))</f>
        <v>0</v>
      </c>
      <c r="AC20" s="11" t="b">
        <f>IF(AA20=1,LOOKUP(Z20,'Meltzer-Faber'!A14:A74,'Meltzer-Faber'!C14:C74))</f>
        <v>0</v>
      </c>
      <c r="AD20" s="11" t="b">
        <f t="shared" si="9"/>
        <v>0</v>
      </c>
    </row>
    <row r="21" spans="2:30" s="11" customFormat="1" ht="20" customHeight="1">
      <c r="B21" s="117"/>
      <c r="C21" s="80"/>
      <c r="D21" s="81"/>
      <c r="E21" s="82"/>
      <c r="F21" s="83"/>
      <c r="G21" s="84"/>
      <c r="H21" s="85"/>
      <c r="I21" s="86"/>
      <c r="J21" s="90"/>
      <c r="K21" s="91"/>
      <c r="L21" s="92"/>
      <c r="M21" s="87"/>
      <c r="N21" s="88"/>
      <c r="O21" s="88"/>
      <c r="P21" s="52">
        <f t="shared" si="0"/>
        <v>0</v>
      </c>
      <c r="Q21" s="52">
        <f t="shared" si="1"/>
        <v>0</v>
      </c>
      <c r="R21" s="52">
        <f t="shared" si="2"/>
        <v>0</v>
      </c>
      <c r="S21" s="53" t="str">
        <f t="shared" si="3"/>
        <v/>
      </c>
      <c r="T21" s="53" t="str">
        <f t="shared" si="4"/>
        <v/>
      </c>
      <c r="U21" s="57"/>
      <c r="V21" s="58"/>
      <c r="W21" s="56" t="str">
        <f t="shared" si="5"/>
        <v/>
      </c>
      <c r="X21" s="100" t="str">
        <f>T5</f>
        <v>09.11.2024</v>
      </c>
      <c r="Y21" s="89" t="b">
        <f t="shared" si="6"/>
        <v>0</v>
      </c>
      <c r="Z21" s="89">
        <f t="shared" si="7"/>
        <v>0</v>
      </c>
      <c r="AA21" s="11">
        <f t="shared" si="8"/>
        <v>0</v>
      </c>
      <c r="AB21" s="11" t="b">
        <f>IF(AA21=1,LOOKUP(Z21,'Meltzer-Faber'!A15:A75,'Meltzer-Faber'!B15:B75))</f>
        <v>0</v>
      </c>
      <c r="AC21" s="11" t="b">
        <f>IF(AA21=1,LOOKUP(Z21,'Meltzer-Faber'!A15:A75,'Meltzer-Faber'!C15:C75))</f>
        <v>0</v>
      </c>
      <c r="AD21" s="11" t="str">
        <f t="shared" si="9"/>
        <v/>
      </c>
    </row>
    <row r="22" spans="2:30" s="11" customFormat="1" ht="20" customHeight="1">
      <c r="B22" s="117"/>
      <c r="C22" s="80"/>
      <c r="D22" s="81"/>
      <c r="E22" s="82"/>
      <c r="F22" s="83"/>
      <c r="G22" s="84"/>
      <c r="H22" s="85"/>
      <c r="I22" s="86"/>
      <c r="J22" s="90"/>
      <c r="K22" s="91"/>
      <c r="L22" s="92"/>
      <c r="M22" s="87"/>
      <c r="N22" s="88"/>
      <c r="O22" s="88"/>
      <c r="P22" s="52">
        <f t="shared" si="0"/>
        <v>0</v>
      </c>
      <c r="Q22" s="52">
        <f t="shared" si="1"/>
        <v>0</v>
      </c>
      <c r="R22" s="52">
        <f t="shared" si="2"/>
        <v>0</v>
      </c>
      <c r="S22" s="53" t="str">
        <f t="shared" si="3"/>
        <v/>
      </c>
      <c r="T22" s="53" t="str">
        <f t="shared" si="4"/>
        <v/>
      </c>
      <c r="U22" s="57"/>
      <c r="V22" s="58"/>
      <c r="W22" s="56" t="str">
        <f t="shared" si="5"/>
        <v/>
      </c>
      <c r="X22" s="100" t="str">
        <f>T5</f>
        <v>09.11.2024</v>
      </c>
      <c r="Y22" s="89" t="b">
        <f t="shared" si="6"/>
        <v>0</v>
      </c>
      <c r="Z22" s="89">
        <f t="shared" si="7"/>
        <v>0</v>
      </c>
      <c r="AA22" s="11">
        <f t="shared" si="8"/>
        <v>0</v>
      </c>
      <c r="AB22" s="11" t="b">
        <f>IF(AA22=1,LOOKUP(Z22,'Meltzer-Faber'!A16:A76,'Meltzer-Faber'!B16:B76))</f>
        <v>0</v>
      </c>
      <c r="AC22" s="11" t="b">
        <f>IF(AA22=1,LOOKUP(Z22,'Meltzer-Faber'!A16:A76,'Meltzer-Faber'!C16:C76))</f>
        <v>0</v>
      </c>
      <c r="AD22" s="11" t="str">
        <f t="shared" si="9"/>
        <v/>
      </c>
    </row>
    <row r="23" spans="2:30" s="11" customFormat="1" ht="20" customHeight="1">
      <c r="B23" s="117"/>
      <c r="C23" s="80"/>
      <c r="D23" s="81"/>
      <c r="E23" s="82"/>
      <c r="F23" s="83"/>
      <c r="G23" s="84"/>
      <c r="H23" s="85"/>
      <c r="I23" s="86"/>
      <c r="J23" s="90"/>
      <c r="K23" s="91"/>
      <c r="L23" s="92"/>
      <c r="M23" s="87"/>
      <c r="N23" s="88"/>
      <c r="O23" s="88"/>
      <c r="P23" s="52">
        <f t="shared" si="0"/>
        <v>0</v>
      </c>
      <c r="Q23" s="52">
        <f t="shared" si="1"/>
        <v>0</v>
      </c>
      <c r="R23" s="52">
        <f t="shared" si="2"/>
        <v>0</v>
      </c>
      <c r="S23" s="53" t="str">
        <f t="shared" si="3"/>
        <v/>
      </c>
      <c r="T23" s="53" t="str">
        <f t="shared" si="4"/>
        <v/>
      </c>
      <c r="U23" s="57"/>
      <c r="V23" s="58"/>
      <c r="W23" s="56" t="str">
        <f t="shared" si="5"/>
        <v/>
      </c>
      <c r="X23" s="100" t="str">
        <f>T5</f>
        <v>09.11.2024</v>
      </c>
      <c r="Y23" s="89" t="b">
        <f t="shared" si="6"/>
        <v>0</v>
      </c>
      <c r="Z23" s="89">
        <f t="shared" si="7"/>
        <v>0</v>
      </c>
      <c r="AA23" s="11">
        <f t="shared" si="8"/>
        <v>0</v>
      </c>
      <c r="AB23" s="11" t="b">
        <f>IF(AA23=1,LOOKUP(Z23,'Meltzer-Faber'!A17:A77,'Meltzer-Faber'!B17:B77))</f>
        <v>0</v>
      </c>
      <c r="AC23" s="11" t="b">
        <f>IF(AA23=1,LOOKUP(Z23,'Meltzer-Faber'!A17:A77,'Meltzer-Faber'!C17:C77))</f>
        <v>0</v>
      </c>
      <c r="AD23" s="11" t="str">
        <f t="shared" si="9"/>
        <v/>
      </c>
    </row>
    <row r="24" spans="2:30" s="11" customFormat="1" ht="20" customHeight="1">
      <c r="B24" s="118"/>
      <c r="C24" s="80"/>
      <c r="D24" s="66"/>
      <c r="E24" s="82"/>
      <c r="F24" s="59"/>
      <c r="G24" s="60"/>
      <c r="H24" s="61"/>
      <c r="I24" s="62"/>
      <c r="J24" s="94"/>
      <c r="K24" s="95"/>
      <c r="L24" s="96"/>
      <c r="M24" s="87"/>
      <c r="N24" s="88"/>
      <c r="O24" s="88"/>
      <c r="P24" s="52">
        <f t="shared" si="0"/>
        <v>0</v>
      </c>
      <c r="Q24" s="52">
        <f t="shared" si="1"/>
        <v>0</v>
      </c>
      <c r="R24" s="63">
        <f>IF(P24=0,0,IF(Q24=0,0,SUM(P24:Q24)))</f>
        <v>0</v>
      </c>
      <c r="S24" s="53" t="str">
        <f t="shared" si="3"/>
        <v/>
      </c>
      <c r="T24" s="53" t="str">
        <f t="shared" si="4"/>
        <v/>
      </c>
      <c r="U24" s="64"/>
      <c r="V24" s="65"/>
      <c r="W24" s="56" t="str">
        <f t="shared" si="5"/>
        <v/>
      </c>
      <c r="X24" s="100" t="str">
        <f>T5</f>
        <v>09.11.2024</v>
      </c>
      <c r="Y24" s="89" t="b">
        <f t="shared" si="6"/>
        <v>0</v>
      </c>
      <c r="Z24" s="89">
        <f t="shared" si="7"/>
        <v>0</v>
      </c>
      <c r="AA24" s="11">
        <f t="shared" si="8"/>
        <v>0</v>
      </c>
      <c r="AB24" s="11" t="b">
        <v>0</v>
      </c>
      <c r="AC24" s="11" t="b">
        <f>IF(AA24=1,LOOKUP(Z24,'Meltzer-Faber'!A18:A78,'Meltzer-Faber'!C18:C78))</f>
        <v>0</v>
      </c>
      <c r="AD24" s="11" t="str">
        <f t="shared" si="9"/>
        <v/>
      </c>
    </row>
    <row r="25" spans="2:30" s="7" customFormat="1" ht="9" customHeight="1">
      <c r="C25" s="13"/>
      <c r="D25" s="14"/>
      <c r="E25" s="15"/>
      <c r="F25" s="16"/>
      <c r="G25" s="16"/>
      <c r="H25" s="13"/>
      <c r="I25" s="13"/>
      <c r="J25" s="46"/>
      <c r="K25" s="47"/>
      <c r="L25" s="46"/>
      <c r="M25" s="46"/>
      <c r="N25" s="46"/>
      <c r="O25" s="46"/>
      <c r="P25" s="15"/>
      <c r="Q25" s="15"/>
      <c r="R25" s="15"/>
      <c r="S25" s="48"/>
      <c r="T25" s="48"/>
      <c r="U25" s="49"/>
      <c r="V25" s="8"/>
      <c r="W25" s="9"/>
      <c r="AA25" s="11"/>
    </row>
    <row r="26" spans="2:30" customFormat="1">
      <c r="J26" s="40"/>
      <c r="K26" s="5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2:30" customFormat="1" ht="23" customHeight="1">
      <c r="B27" s="218" t="s">
        <v>44</v>
      </c>
      <c r="C27" s="218"/>
      <c r="D27" s="119" t="s">
        <v>43</v>
      </c>
      <c r="E27" s="218" t="s">
        <v>6</v>
      </c>
      <c r="F27" s="218"/>
      <c r="G27" s="218"/>
      <c r="H27" s="119" t="s">
        <v>45</v>
      </c>
      <c r="I27" s="36"/>
      <c r="J27" s="218" t="s">
        <v>44</v>
      </c>
      <c r="K27" s="218"/>
      <c r="L27" s="218"/>
      <c r="M27" s="120" t="s">
        <v>43</v>
      </c>
      <c r="N27" s="219" t="s">
        <v>6</v>
      </c>
      <c r="O27" s="219"/>
      <c r="P27" s="219"/>
      <c r="Q27" s="219"/>
      <c r="R27" s="219" t="s">
        <v>45</v>
      </c>
      <c r="S27" s="219"/>
      <c r="T27" s="40"/>
      <c r="U27" s="40"/>
      <c r="V27" s="40"/>
      <c r="X27" s="4"/>
      <c r="Y27" s="4"/>
      <c r="Z27" s="4"/>
      <c r="AA27" s="1"/>
      <c r="AC27" s="33"/>
      <c r="AD27" s="33"/>
    </row>
    <row r="28" spans="2:30" s="6" customFormat="1" ht="20" customHeight="1">
      <c r="B28" s="223" t="s">
        <v>46</v>
      </c>
      <c r="C28" s="224"/>
      <c r="D28" s="174">
        <v>1965002</v>
      </c>
      <c r="E28" s="224" t="s">
        <v>86</v>
      </c>
      <c r="F28" s="224"/>
      <c r="G28" s="224"/>
      <c r="H28" s="121" t="s">
        <v>67</v>
      </c>
      <c r="I28" s="5"/>
      <c r="J28" s="223" t="s">
        <v>47</v>
      </c>
      <c r="K28" s="224"/>
      <c r="L28" s="224"/>
      <c r="M28" s="174">
        <v>1969007</v>
      </c>
      <c r="N28" s="225" t="s">
        <v>83</v>
      </c>
      <c r="O28" s="225"/>
      <c r="P28" s="225"/>
      <c r="Q28" s="225"/>
      <c r="R28" s="225" t="s">
        <v>67</v>
      </c>
      <c r="S28" s="226"/>
      <c r="AA28" s="1"/>
      <c r="AC28" s="122"/>
      <c r="AD28" s="122"/>
    </row>
    <row r="29" spans="2:30" s="6" customFormat="1" ht="21" customHeight="1">
      <c r="B29" s="207" t="s">
        <v>48</v>
      </c>
      <c r="C29" s="208"/>
      <c r="D29" s="173">
        <v>1990018</v>
      </c>
      <c r="E29" s="208" t="s">
        <v>85</v>
      </c>
      <c r="F29" s="208"/>
      <c r="G29" s="208"/>
      <c r="H29" s="123" t="s">
        <v>67</v>
      </c>
      <c r="I29" s="5"/>
      <c r="J29" s="207" t="s">
        <v>49</v>
      </c>
      <c r="K29" s="208"/>
      <c r="L29" s="208"/>
      <c r="M29" s="173">
        <v>1997007</v>
      </c>
      <c r="N29" s="210" t="s">
        <v>78</v>
      </c>
      <c r="O29" s="210"/>
      <c r="P29" s="210"/>
      <c r="Q29" s="210"/>
      <c r="R29" s="210" t="s">
        <v>79</v>
      </c>
      <c r="S29" s="211"/>
      <c r="AC29" s="122"/>
      <c r="AD29" s="122"/>
    </row>
    <row r="30" spans="2:30" s="6" customFormat="1" ht="19" customHeight="1">
      <c r="B30" s="207" t="s">
        <v>48</v>
      </c>
      <c r="C30" s="208"/>
      <c r="D30" s="173">
        <v>1957002</v>
      </c>
      <c r="E30" s="209" t="s">
        <v>93</v>
      </c>
      <c r="F30" s="209"/>
      <c r="G30" s="209"/>
      <c r="H30" s="123" t="s">
        <v>75</v>
      </c>
      <c r="I30" s="5"/>
      <c r="J30" s="207" t="s">
        <v>49</v>
      </c>
      <c r="K30" s="208"/>
      <c r="L30" s="208"/>
      <c r="M30" s="173">
        <v>1983006</v>
      </c>
      <c r="N30" s="210" t="s">
        <v>87</v>
      </c>
      <c r="O30" s="210"/>
      <c r="P30" s="210"/>
      <c r="Q30" s="210"/>
      <c r="R30" s="210" t="s">
        <v>79</v>
      </c>
      <c r="S30" s="211"/>
      <c r="AC30" s="122"/>
      <c r="AD30" s="122"/>
    </row>
    <row r="31" spans="2:30" s="6" customFormat="1" ht="21" customHeight="1">
      <c r="B31" s="207" t="s">
        <v>48</v>
      </c>
      <c r="C31" s="208"/>
      <c r="D31" s="173">
        <v>1967001</v>
      </c>
      <c r="E31" s="208" t="s">
        <v>171</v>
      </c>
      <c r="F31" s="208"/>
      <c r="G31" s="208"/>
      <c r="H31" s="123" t="s">
        <v>71</v>
      </c>
      <c r="I31" s="5"/>
      <c r="J31" s="207" t="s">
        <v>50</v>
      </c>
      <c r="K31" s="208"/>
      <c r="L31" s="208"/>
      <c r="M31" s="173">
        <v>2003011</v>
      </c>
      <c r="N31" s="210" t="s">
        <v>80</v>
      </c>
      <c r="O31" s="210"/>
      <c r="P31" s="210"/>
      <c r="Q31" s="210"/>
      <c r="R31" s="210" t="s">
        <v>67</v>
      </c>
      <c r="S31" s="211"/>
      <c r="Y31" s="6" t="s">
        <v>18</v>
      </c>
      <c r="AC31" s="122"/>
      <c r="AD31" s="122"/>
    </row>
    <row r="32" spans="2:30" s="6" customFormat="1" ht="20" customHeight="1">
      <c r="B32" s="207" t="s">
        <v>48</v>
      </c>
      <c r="C32" s="208"/>
      <c r="D32" s="173"/>
      <c r="E32" s="208"/>
      <c r="F32" s="208"/>
      <c r="G32" s="208"/>
      <c r="H32" s="123"/>
      <c r="I32" s="5"/>
      <c r="J32" s="212" t="s">
        <v>60</v>
      </c>
      <c r="K32" s="213"/>
      <c r="L32" s="214"/>
      <c r="M32" s="173">
        <v>1947002</v>
      </c>
      <c r="N32" s="210" t="s">
        <v>81</v>
      </c>
      <c r="O32" s="210"/>
      <c r="P32" s="210"/>
      <c r="Q32" s="210"/>
      <c r="R32" s="210" t="s">
        <v>69</v>
      </c>
      <c r="S32" s="211"/>
      <c r="AC32" s="122"/>
      <c r="AD32" s="122"/>
    </row>
    <row r="33" spans="2:30" ht="19" customHeight="1">
      <c r="B33" s="207" t="s">
        <v>48</v>
      </c>
      <c r="C33" s="208"/>
      <c r="D33" s="173"/>
      <c r="E33" s="208"/>
      <c r="F33" s="208"/>
      <c r="G33" s="208"/>
      <c r="H33" s="123"/>
      <c r="I33" s="4"/>
      <c r="J33" s="207"/>
      <c r="K33" s="208"/>
      <c r="L33" s="208"/>
      <c r="M33" s="173"/>
      <c r="N33" s="210"/>
      <c r="O33" s="210"/>
      <c r="P33" s="210"/>
      <c r="Q33" s="210"/>
      <c r="R33" s="210"/>
      <c r="S33" s="211"/>
      <c r="T33" s="4"/>
      <c r="U33" s="4"/>
      <c r="AC33" s="3"/>
      <c r="AD33" s="3"/>
    </row>
    <row r="34" spans="2:30" ht="20" customHeight="1">
      <c r="B34" s="207" t="s">
        <v>51</v>
      </c>
      <c r="C34" s="208"/>
      <c r="D34" s="173">
        <v>1980011</v>
      </c>
      <c r="E34" s="208" t="s">
        <v>84</v>
      </c>
      <c r="F34" s="208"/>
      <c r="G34" s="208"/>
      <c r="H34" s="123" t="s">
        <v>67</v>
      </c>
      <c r="I34" s="4"/>
      <c r="J34" s="207"/>
      <c r="K34" s="208"/>
      <c r="L34" s="208"/>
      <c r="M34" s="173"/>
      <c r="N34" s="210"/>
      <c r="O34" s="210"/>
      <c r="P34" s="210"/>
      <c r="Q34" s="210"/>
      <c r="R34" s="210"/>
      <c r="S34" s="211"/>
      <c r="T34" s="4"/>
      <c r="U34" s="4"/>
      <c r="AC34" s="3"/>
      <c r="AD34" s="3"/>
    </row>
    <row r="35" spans="2:30" ht="20" customHeight="1">
      <c r="B35" s="203"/>
      <c r="C35" s="204"/>
      <c r="D35" s="175"/>
      <c r="E35" s="204"/>
      <c r="F35" s="204"/>
      <c r="G35" s="204"/>
      <c r="H35" s="125"/>
      <c r="I35" s="4"/>
      <c r="J35" s="203"/>
      <c r="K35" s="204"/>
      <c r="L35" s="204"/>
      <c r="M35" s="175"/>
      <c r="N35" s="205"/>
      <c r="O35" s="205"/>
      <c r="P35" s="205"/>
      <c r="Q35" s="205"/>
      <c r="R35" s="205"/>
      <c r="S35" s="206"/>
      <c r="T35" s="4"/>
      <c r="U35" s="4"/>
      <c r="AC35" s="3"/>
      <c r="AD35" s="3"/>
    </row>
    <row r="36" spans="2:30" ht="19" customHeight="1">
      <c r="B36" s="202"/>
      <c r="C36" s="202"/>
      <c r="D36" s="194"/>
      <c r="E36" s="194"/>
      <c r="F36" s="194"/>
      <c r="G36" s="194"/>
      <c r="H36" s="194"/>
      <c r="I36" s="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4"/>
      <c r="U36" s="4"/>
      <c r="AC36" s="3"/>
      <c r="AD36" s="3"/>
    </row>
    <row r="37" spans="2:30" ht="18" customHeight="1">
      <c r="B37" s="195" t="s">
        <v>52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7"/>
      <c r="T37" s="4"/>
      <c r="U37" s="4"/>
      <c r="AC37" s="3"/>
      <c r="AD37" s="3"/>
    </row>
    <row r="38" spans="2:30" ht="18" customHeight="1"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200"/>
      <c r="T38" s="4"/>
      <c r="U38" s="4"/>
      <c r="AC38" s="3"/>
      <c r="AD38" s="3"/>
    </row>
    <row r="39" spans="2:30" ht="14">
      <c r="E39" s="2"/>
      <c r="F39" s="3"/>
      <c r="G39" s="3"/>
      <c r="H39" s="4"/>
      <c r="I39" s="4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</row>
    <row r="40" spans="2:30">
      <c r="J40" s="5"/>
    </row>
  </sheetData>
  <mergeCells count="60">
    <mergeCell ref="E27:G27"/>
    <mergeCell ref="J27:L27"/>
    <mergeCell ref="N27:Q27"/>
    <mergeCell ref="B7:B8"/>
    <mergeCell ref="J39:V39"/>
    <mergeCell ref="B27:C27"/>
    <mergeCell ref="R27:S27"/>
    <mergeCell ref="B28:C28"/>
    <mergeCell ref="E28:G28"/>
    <mergeCell ref="J28:L28"/>
    <mergeCell ref="N28:Q28"/>
    <mergeCell ref="R28:S28"/>
    <mergeCell ref="B29:C29"/>
    <mergeCell ref="E29:G29"/>
    <mergeCell ref="J29:L29"/>
    <mergeCell ref="N29:Q29"/>
    <mergeCell ref="H1:R1"/>
    <mergeCell ref="H2:R2"/>
    <mergeCell ref="J5:M5"/>
    <mergeCell ref="O5:R5"/>
    <mergeCell ref="D5:H5"/>
    <mergeCell ref="R29:S29"/>
    <mergeCell ref="B30:C30"/>
    <mergeCell ref="E30:G30"/>
    <mergeCell ref="J30:L30"/>
    <mergeCell ref="N30:Q30"/>
    <mergeCell ref="R30:S30"/>
    <mergeCell ref="B31:C31"/>
    <mergeCell ref="E31:G31"/>
    <mergeCell ref="J31:L31"/>
    <mergeCell ref="N31:Q31"/>
    <mergeCell ref="R31:S31"/>
    <mergeCell ref="B32:C32"/>
    <mergeCell ref="E32:G32"/>
    <mergeCell ref="J32:L32"/>
    <mergeCell ref="N32:Q32"/>
    <mergeCell ref="R32:S32"/>
    <mergeCell ref="B33:C33"/>
    <mergeCell ref="E33:G33"/>
    <mergeCell ref="J33:L33"/>
    <mergeCell ref="N33:Q33"/>
    <mergeCell ref="R33:S33"/>
    <mergeCell ref="B34:C34"/>
    <mergeCell ref="E34:G34"/>
    <mergeCell ref="J34:L34"/>
    <mergeCell ref="N34:Q34"/>
    <mergeCell ref="R34:S34"/>
    <mergeCell ref="B35:C35"/>
    <mergeCell ref="E35:G35"/>
    <mergeCell ref="J35:L35"/>
    <mergeCell ref="N35:Q35"/>
    <mergeCell ref="R35:S35"/>
    <mergeCell ref="O36:S36"/>
    <mergeCell ref="B37:S37"/>
    <mergeCell ref="B38:S38"/>
    <mergeCell ref="B36:C36"/>
    <mergeCell ref="D36:E36"/>
    <mergeCell ref="F36:H36"/>
    <mergeCell ref="J36:L36"/>
    <mergeCell ref="M36:N36"/>
  </mergeCells>
  <phoneticPr fontId="0" type="noConversion"/>
  <conditionalFormatting sqref="J9:O24">
    <cfRule type="cellIs" dxfId="19" priority="1" stopIfTrue="1" operator="between">
      <formula>1</formula>
      <formula>300</formula>
    </cfRule>
    <cfRule type="cellIs" dxfId="18" priority="2" stopIfTrue="1" operator="lessThanOrEqual">
      <formula>0</formula>
    </cfRule>
  </conditionalFormatting>
  <dataValidations count="6">
    <dataValidation type="list" allowBlank="1" showInputMessage="1" showErrorMessage="1" errorTitle="Feil_i_kategori" error="Feil verdi i kategori" sqref="E21:E24" xr:uid="{00000000-0002-0000-0100-000001000000}">
      <formula1>"UM,JM,SM,UK,JK,SK,M1,M2,M3,M4,M5,M6,M8,M9,M10,K1,K2,K3,K4,K5,K6,K7,K8,K9,K10"</formula1>
    </dataValidation>
    <dataValidation type="list" allowBlank="1" showInputMessage="1" showErrorMessage="1" errorTitle="Feil_i_vektklasse" error="Feil verdi i vektklasse" sqref="C21:C24" xr:uid="{8911E2D0-AD31-9E4A-BC86-B8319B9B20B6}">
      <formula1>"40,45,49,55,59,64,71,76,81,+81,'+81,81+,87,+87,'+87,87+,49,55,61,67,73,81,89,96,102,+102,'+102,102+,109,+109,'+109,109+"</formula1>
    </dataValidation>
    <dataValidation type="list" allowBlank="1" showInputMessage="1" showErrorMessage="1" sqref="B28:C35 J28:L31 J33:L35" xr:uid="{A2118F81-C8A1-A041-B966-62792249B2DE}">
      <formula1>"Dommer,Stevnets leder,Jury,Sekretær,Speaker,Teknisk kontrollør, Chief Marshall,Tidtaker"</formula1>
    </dataValidation>
    <dataValidation type="list" allowBlank="1" showInputMessage="1" showErrorMessage="1" sqref="D5:H5" xr:uid="{4097B0B0-FEA4-F449-B1D8-51B6B1544D2A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:C20" xr:uid="{7A553633-EE8F-DF46-A0DD-24CECED1A103}">
      <formula1>"40,45,49,55,59,64,71,76,81,'+81,81+,87,'+87,87+,49,55,61,67,73,81,89,96,102,'+102,102+,109,'+109,109+"</formula1>
    </dataValidation>
    <dataValidation type="list" allowBlank="1" showInputMessage="1" showErrorMessage="1" prompt="Feil_i_kategori - Feil verdi i kategori" sqref="E9:E20" xr:uid="{BF27EA5E-040F-8347-AEFC-3716FC4AD52A}">
      <formula1>"UM,JM,SM,UK,JK,SK,M1,M2,M3,M4,M5,M6,M8,M9,M10,K1,K2,K3,K4,K5,K6,K7,K8,K9,K10"</formula1>
    </dataValidation>
  </dataValidations>
  <pageMargins left="0.27559055118110198" right="0.35433070866141703" top="0.27559055118110198" bottom="0.27559055118110198" header="0.5" footer="0.5"/>
  <pageSetup paperSize="9" scale="68" orientation="landscape" horizontalDpi="360" verticalDpi="360" copies="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autoPageBreaks="0" fitToPage="1"/>
  </sheetPr>
  <dimension ref="B1:AD40"/>
  <sheetViews>
    <sheetView showGridLines="0" showRowColHeaders="0" showZeros="0" showOutlineSymbols="0" zoomScaleSheetLayoutView="75" workbookViewId="0">
      <selection activeCell="B9" sqref="B9"/>
    </sheetView>
  </sheetViews>
  <sheetFormatPr baseColWidth="10" defaultColWidth="9.1640625" defaultRowHeight="13"/>
  <cols>
    <col min="1" max="1" width="6.83203125" style="4" customWidth="1"/>
    <col min="2" max="2" width="10.1640625" style="4" customWidth="1"/>
    <col min="3" max="3" width="6.33203125" style="1" customWidth="1"/>
    <col min="4" max="4" width="8.6640625" style="1" customWidth="1"/>
    <col min="5" max="5" width="6.33203125" style="39" customWidth="1"/>
    <col min="6" max="6" width="10.6640625" style="1" customWidth="1"/>
    <col min="7" max="7" width="3.83203125" style="1" customWidth="1"/>
    <col min="8" max="8" width="27.6640625" style="5" customWidth="1"/>
    <col min="9" max="9" width="20.33203125" style="5" customWidth="1"/>
    <col min="10" max="10" width="7.1640625" style="1" customWidth="1"/>
    <col min="11" max="11" width="7.1640625" style="38" customWidth="1"/>
    <col min="12" max="12" width="7.1640625" style="1" customWidth="1"/>
    <col min="13" max="13" width="8.83203125" style="1" customWidth="1"/>
    <col min="14" max="15" width="7.1640625" style="1" customWidth="1"/>
    <col min="16" max="18" width="7.6640625" style="1" customWidth="1"/>
    <col min="19" max="20" width="10.6640625" style="37" customWidth="1"/>
    <col min="21" max="21" width="5.6640625" style="37" customWidth="1"/>
    <col min="22" max="22" width="5.6640625" style="4" customWidth="1"/>
    <col min="23" max="23" width="14.1640625" style="4" customWidth="1"/>
    <col min="24" max="30" width="0" style="4" hidden="1" customWidth="1"/>
    <col min="31" max="16384" width="9.1640625" style="4"/>
  </cols>
  <sheetData>
    <row r="1" spans="2:30" ht="53.25" customHeight="1">
      <c r="H1" s="220" t="s">
        <v>30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V1" s="37"/>
    </row>
    <row r="2" spans="2:30" ht="24.75" customHeight="1">
      <c r="H2" s="221" t="s">
        <v>25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V2" s="37"/>
    </row>
    <row r="3" spans="2:30">
      <c r="D3" s="102" t="s">
        <v>53</v>
      </c>
      <c r="V3" s="37"/>
    </row>
    <row r="4" spans="2:30" ht="12" customHeight="1">
      <c r="V4" s="37"/>
    </row>
    <row r="5" spans="2:30" s="6" customFormat="1" ht="16">
      <c r="C5" s="77" t="s">
        <v>22</v>
      </c>
      <c r="D5" s="201" t="s">
        <v>59</v>
      </c>
      <c r="E5" s="201"/>
      <c r="F5" s="201"/>
      <c r="G5" s="201"/>
      <c r="H5" s="201"/>
      <c r="I5" s="77" t="s">
        <v>0</v>
      </c>
      <c r="J5" s="201" t="s">
        <v>67</v>
      </c>
      <c r="K5" s="201"/>
      <c r="L5" s="201"/>
      <c r="M5" s="201"/>
      <c r="N5" s="77" t="s">
        <v>1</v>
      </c>
      <c r="O5" s="222" t="s">
        <v>68</v>
      </c>
      <c r="P5" s="222"/>
      <c r="Q5" s="222"/>
      <c r="R5" s="222"/>
      <c r="S5" s="77" t="s">
        <v>2</v>
      </c>
      <c r="T5" s="127" t="s">
        <v>173</v>
      </c>
      <c r="U5" s="128" t="s">
        <v>21</v>
      </c>
      <c r="V5" s="78">
        <v>3</v>
      </c>
      <c r="AC5" s="122"/>
      <c r="AD5" s="122"/>
    </row>
    <row r="6" spans="2:30">
      <c r="V6" s="37"/>
      <c r="AB6" s="4" t="s">
        <v>36</v>
      </c>
      <c r="AC6" s="4" t="s">
        <v>39</v>
      </c>
      <c r="AD6" s="4" t="s">
        <v>36</v>
      </c>
    </row>
    <row r="7" spans="2:30" s="1" customFormat="1" ht="14">
      <c r="B7" s="215" t="s">
        <v>43</v>
      </c>
      <c r="C7" s="25" t="s">
        <v>3</v>
      </c>
      <c r="D7" s="17" t="s">
        <v>4</v>
      </c>
      <c r="E7" s="41" t="s">
        <v>26</v>
      </c>
      <c r="F7" s="17" t="s">
        <v>5</v>
      </c>
      <c r="G7" s="17" t="s">
        <v>23</v>
      </c>
      <c r="H7" s="17" t="s">
        <v>6</v>
      </c>
      <c r="I7" s="17" t="s">
        <v>7</v>
      </c>
      <c r="J7" s="17"/>
      <c r="K7" s="42" t="s">
        <v>8</v>
      </c>
      <c r="L7" s="12"/>
      <c r="M7" s="17"/>
      <c r="N7" s="12" t="s">
        <v>9</v>
      </c>
      <c r="O7" s="12"/>
      <c r="P7" s="43" t="s">
        <v>27</v>
      </c>
      <c r="Q7" s="12"/>
      <c r="R7" s="17" t="s">
        <v>10</v>
      </c>
      <c r="S7" s="20" t="s">
        <v>11</v>
      </c>
      <c r="T7" s="79" t="s">
        <v>11</v>
      </c>
      <c r="U7" s="20" t="s">
        <v>12</v>
      </c>
      <c r="V7" s="27" t="s">
        <v>17</v>
      </c>
      <c r="W7" s="27" t="s">
        <v>13</v>
      </c>
      <c r="X7" s="3"/>
      <c r="AB7" s="1" t="s">
        <v>37</v>
      </c>
      <c r="AC7" s="1" t="s">
        <v>37</v>
      </c>
      <c r="AD7" s="1" t="s">
        <v>37</v>
      </c>
    </row>
    <row r="8" spans="2:30" s="1" customFormat="1">
      <c r="B8" s="216"/>
      <c r="C8" s="26" t="s">
        <v>14</v>
      </c>
      <c r="D8" s="18" t="s">
        <v>15</v>
      </c>
      <c r="E8" s="19" t="s">
        <v>20</v>
      </c>
      <c r="F8" s="18" t="s">
        <v>19</v>
      </c>
      <c r="G8" s="18" t="s">
        <v>24</v>
      </c>
      <c r="H8" s="18"/>
      <c r="I8" s="18"/>
      <c r="J8" s="23">
        <v>1</v>
      </c>
      <c r="K8" s="24">
        <v>2</v>
      </c>
      <c r="L8" s="22">
        <v>3</v>
      </c>
      <c r="M8" s="23">
        <v>1</v>
      </c>
      <c r="N8" s="24">
        <v>2</v>
      </c>
      <c r="O8" s="22">
        <v>3</v>
      </c>
      <c r="P8" s="44" t="s">
        <v>28</v>
      </c>
      <c r="Q8" s="45"/>
      <c r="R8" s="18" t="s">
        <v>16</v>
      </c>
      <c r="S8" s="21"/>
      <c r="T8" s="21" t="s">
        <v>31</v>
      </c>
      <c r="U8" s="21"/>
      <c r="V8" s="28"/>
      <c r="W8" s="28"/>
      <c r="Y8" s="1" t="s">
        <v>35</v>
      </c>
      <c r="Z8" s="1" t="s">
        <v>29</v>
      </c>
      <c r="AA8" s="1" t="s">
        <v>31</v>
      </c>
      <c r="AB8" s="1" t="s">
        <v>38</v>
      </c>
      <c r="AC8" s="1" t="s">
        <v>40</v>
      </c>
      <c r="AD8" s="1" t="s">
        <v>41</v>
      </c>
    </row>
    <row r="9" spans="2:30" s="11" customFormat="1" ht="20" customHeight="1">
      <c r="B9" s="137">
        <v>2009018</v>
      </c>
      <c r="C9" s="130">
        <v>64</v>
      </c>
      <c r="D9" s="131">
        <v>63.61</v>
      </c>
      <c r="E9" s="132" t="s">
        <v>94</v>
      </c>
      <c r="F9" s="133">
        <v>40152</v>
      </c>
      <c r="G9" s="138">
        <v>1</v>
      </c>
      <c r="H9" s="134" t="s">
        <v>95</v>
      </c>
      <c r="I9" s="134" t="s">
        <v>71</v>
      </c>
      <c r="J9" s="179">
        <v>-43</v>
      </c>
      <c r="K9" s="180">
        <v>43</v>
      </c>
      <c r="L9" s="181">
        <v>45</v>
      </c>
      <c r="M9" s="179">
        <v>-53</v>
      </c>
      <c r="N9" s="88">
        <v>53</v>
      </c>
      <c r="O9" s="88">
        <v>56</v>
      </c>
      <c r="P9" s="52">
        <f t="shared" ref="P9:P24" si="0">IF(MAX(J9:L9)&lt;0,0,TRUNC(MAX(J9:L9)/1)*1)</f>
        <v>45</v>
      </c>
      <c r="Q9" s="52">
        <f t="shared" ref="Q9:Q24" si="1">IF(MAX(M9:O9)&lt;0,0,TRUNC(MAX(M9:O9)/1)*1)</f>
        <v>56</v>
      </c>
      <c r="R9" s="52">
        <f t="shared" ref="R9:R23" si="2">IF(P9=0,0,IF(Q9=0,0,SUM(P9:Q9)))</f>
        <v>101</v>
      </c>
      <c r="S9" s="53">
        <f>IF(R9="","",IF(D9="","",IF((Y9="k"),IF(D9&gt;153.757,R9,IF(D9&lt;28,10^(0.787004341*LOG10(28/153.757)^2)*R9,10^(0.787004341*LOG10(D9/153.757)^2)*R9)),IF(D9&gt;193.609,R9,IF(D9&lt;32,10^(0.722762521*LOG10(32/193.609)^2)*R9,10^(0.722762521*LOG10(D9/193.609)^2)*R9)))))</f>
        <v>131.8113810265661</v>
      </c>
      <c r="T9" s="53" t="str">
        <f>IF(AA9=1,S9*AD9,"")</f>
        <v/>
      </c>
      <c r="U9" s="54">
        <v>2</v>
      </c>
      <c r="V9" s="55"/>
      <c r="W9" s="56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1.3050631784808524</v>
      </c>
      <c r="X9" s="100" t="str">
        <f>T5</f>
        <v>09.11.2024</v>
      </c>
      <c r="Y9" s="89" t="str">
        <f>IF(ISNUMBER(FIND("M",E9)),"m",IF(ISNUMBER(FIND("K",E9)),"k"))</f>
        <v>k</v>
      </c>
      <c r="Z9" s="89">
        <f>IF(OR(F9="",X9=""),0,(YEAR(X9)-YEAR(F9)))</f>
        <v>15</v>
      </c>
      <c r="AA9" s="11">
        <f>IF(Z9&gt;34,1,0)</f>
        <v>0</v>
      </c>
      <c r="AB9" s="11" t="b">
        <f>IF(AA9=1,LOOKUP(Z9,'Meltzer-Faber'!A3:A63,'Meltzer-Faber'!B3:B63))</f>
        <v>0</v>
      </c>
      <c r="AC9" s="11" t="b">
        <f>IF(AA9=1,LOOKUP(Z9,'Meltzer-Faber'!A3:A63,'Meltzer-Faber'!C3:C63))</f>
        <v>0</v>
      </c>
      <c r="AD9" s="11" t="b">
        <f>IF(Y9="m",AB9,IF(Y9="k",AC9,""))</f>
        <v>0</v>
      </c>
    </row>
    <row r="10" spans="2:30" s="11" customFormat="1" ht="20" customHeight="1">
      <c r="B10" s="129">
        <v>2007021</v>
      </c>
      <c r="C10" s="130">
        <v>64</v>
      </c>
      <c r="D10" s="131">
        <v>62.32</v>
      </c>
      <c r="E10" s="132" t="s">
        <v>94</v>
      </c>
      <c r="F10" s="133">
        <v>39121</v>
      </c>
      <c r="G10" s="138">
        <v>2</v>
      </c>
      <c r="H10" s="134" t="s">
        <v>113</v>
      </c>
      <c r="I10" s="134" t="s">
        <v>96</v>
      </c>
      <c r="J10" s="176">
        <v>39</v>
      </c>
      <c r="K10" s="177">
        <v>43</v>
      </c>
      <c r="L10" s="178">
        <v>-46</v>
      </c>
      <c r="M10" s="176">
        <v>50</v>
      </c>
      <c r="N10" s="88">
        <v>54</v>
      </c>
      <c r="O10" s="88">
        <v>-58</v>
      </c>
      <c r="P10" s="52">
        <f t="shared" si="0"/>
        <v>43</v>
      </c>
      <c r="Q10" s="52">
        <f t="shared" si="1"/>
        <v>54</v>
      </c>
      <c r="R10" s="52">
        <f t="shared" si="2"/>
        <v>97</v>
      </c>
      <c r="S10" s="53">
        <f t="shared" ref="S10:S24" si="3">IF(R10="","",IF(D10="","",IF((Y10="k"),IF(D10&gt;153.757,R10,IF(D10&lt;28,10^(0.787004341*LOG10(28/153.757)^2)*R10,10^(0.787004341*LOG10(D10/153.757)^2)*R10)),IF(D10&gt;193.609,R10,IF(D10&lt;32,10^(0.722762521*LOG10(32/193.609)^2)*R10,10^(0.722762521*LOG10(D10/193.609)^2)*R10)))))</f>
        <v>128.18405425407184</v>
      </c>
      <c r="T10" s="53" t="str">
        <f t="shared" ref="T10:T24" si="4">IF(AA10=1,S10*AD10,"")</f>
        <v/>
      </c>
      <c r="U10" s="57">
        <v>3</v>
      </c>
      <c r="V10" s="58"/>
      <c r="W10" s="56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1.3214850954028026</v>
      </c>
      <c r="X10" s="100" t="str">
        <f>T5</f>
        <v>09.11.2024</v>
      </c>
      <c r="Y10" s="89" t="str">
        <f t="shared" ref="Y10:Y24" si="6">IF(ISNUMBER(FIND("M",E10)),"m",IF(ISNUMBER(FIND("K",E10)),"k"))</f>
        <v>k</v>
      </c>
      <c r="Z10" s="89">
        <f t="shared" ref="Z10:Z24" si="7">IF(OR(F10="",X10=""),0,(YEAR(X10)-YEAR(F10)))</f>
        <v>17</v>
      </c>
      <c r="AA10" s="11">
        <f t="shared" ref="AA10:AA24" si="8">IF(Z10&gt;34,1,0)</f>
        <v>0</v>
      </c>
      <c r="AB10" s="11" t="b">
        <f>IF(AA10=1,LOOKUP(Z10,'Meltzer-Faber'!A4:A64,'Meltzer-Faber'!B4:B64))</f>
        <v>0</v>
      </c>
      <c r="AC10" s="11" t="b">
        <f>IF(AA10=1,LOOKUP(Z10,'Meltzer-Faber'!A4:A64,'Meltzer-Faber'!C4:C64))</f>
        <v>0</v>
      </c>
      <c r="AD10" s="11" t="b">
        <f t="shared" ref="AD10:AD24" si="9">IF(Y10="m",AB10,IF(Y10="k",AC10,""))</f>
        <v>0</v>
      </c>
    </row>
    <row r="11" spans="2:30" s="11" customFormat="1" ht="20" customHeight="1">
      <c r="B11" s="129">
        <v>2011009</v>
      </c>
      <c r="C11" s="130">
        <v>64</v>
      </c>
      <c r="D11" s="131">
        <v>59.17</v>
      </c>
      <c r="E11" s="132" t="s">
        <v>94</v>
      </c>
      <c r="F11" s="133">
        <v>40728</v>
      </c>
      <c r="G11" s="138">
        <v>3</v>
      </c>
      <c r="H11" s="134" t="s">
        <v>97</v>
      </c>
      <c r="I11" s="134" t="s">
        <v>67</v>
      </c>
      <c r="J11" s="176">
        <v>18</v>
      </c>
      <c r="K11" s="177">
        <v>-20</v>
      </c>
      <c r="L11" s="178">
        <v>20</v>
      </c>
      <c r="M11" s="176">
        <v>20</v>
      </c>
      <c r="N11" s="88">
        <v>22</v>
      </c>
      <c r="O11" s="88">
        <v>24</v>
      </c>
      <c r="P11" s="52">
        <f t="shared" si="0"/>
        <v>20</v>
      </c>
      <c r="Q11" s="52">
        <f t="shared" si="1"/>
        <v>24</v>
      </c>
      <c r="R11" s="52">
        <f t="shared" si="2"/>
        <v>44</v>
      </c>
      <c r="S11" s="53">
        <f t="shared" si="3"/>
        <v>60.092512290499926</v>
      </c>
      <c r="T11" s="53" t="str">
        <f t="shared" si="4"/>
        <v/>
      </c>
      <c r="U11" s="57">
        <v>4</v>
      </c>
      <c r="V11" s="58"/>
      <c r="W11" s="56">
        <f t="shared" si="5"/>
        <v>1.3657389156931801</v>
      </c>
      <c r="X11" s="100" t="str">
        <f>T5</f>
        <v>09.11.2024</v>
      </c>
      <c r="Y11" s="89" t="str">
        <f t="shared" si="6"/>
        <v>k</v>
      </c>
      <c r="Z11" s="89">
        <f t="shared" si="7"/>
        <v>13</v>
      </c>
      <c r="AA11" s="11">
        <f t="shared" si="8"/>
        <v>0</v>
      </c>
      <c r="AB11" s="11" t="b">
        <f>IF(AA11=1,LOOKUP(Z11,'Meltzer-Faber'!A5:A65,'Meltzer-Faber'!B5:B65))</f>
        <v>0</v>
      </c>
      <c r="AC11" s="11" t="b">
        <f>IF(AA11=1,LOOKUP(Z11,'Meltzer-Faber'!A5:A65,'Meltzer-Faber'!C5:C65))</f>
        <v>0</v>
      </c>
      <c r="AD11" s="11" t="b">
        <f t="shared" si="9"/>
        <v>0</v>
      </c>
    </row>
    <row r="12" spans="2:30" s="11" customFormat="1" ht="20" customHeight="1">
      <c r="B12" s="137">
        <v>2008031</v>
      </c>
      <c r="C12" s="130">
        <v>71</v>
      </c>
      <c r="D12" s="131">
        <v>67.739999999999995</v>
      </c>
      <c r="E12" s="132" t="s">
        <v>94</v>
      </c>
      <c r="F12" s="133">
        <v>39619</v>
      </c>
      <c r="G12" s="192">
        <v>4</v>
      </c>
      <c r="H12" s="140" t="s">
        <v>72</v>
      </c>
      <c r="I12" s="140" t="s">
        <v>67</v>
      </c>
      <c r="J12" s="179">
        <v>50</v>
      </c>
      <c r="K12" s="180">
        <v>53</v>
      </c>
      <c r="L12" s="181">
        <v>56</v>
      </c>
      <c r="M12" s="179">
        <v>69</v>
      </c>
      <c r="N12" s="93">
        <v>-72</v>
      </c>
      <c r="O12" s="88">
        <v>72</v>
      </c>
      <c r="P12" s="52">
        <f t="shared" si="0"/>
        <v>56</v>
      </c>
      <c r="Q12" s="52">
        <f t="shared" si="1"/>
        <v>72</v>
      </c>
      <c r="R12" s="52">
        <f t="shared" si="2"/>
        <v>128</v>
      </c>
      <c r="S12" s="53">
        <f t="shared" si="3"/>
        <v>161.04453168523952</v>
      </c>
      <c r="T12" s="53" t="str">
        <f t="shared" si="4"/>
        <v/>
      </c>
      <c r="U12" s="57">
        <v>1</v>
      </c>
      <c r="V12" s="58" t="s">
        <v>18</v>
      </c>
      <c r="W12" s="56">
        <f t="shared" si="5"/>
        <v>1.2581604037909337</v>
      </c>
      <c r="X12" s="100" t="str">
        <f>T5</f>
        <v>09.11.2024</v>
      </c>
      <c r="Y12" s="89" t="str">
        <f t="shared" si="6"/>
        <v>k</v>
      </c>
      <c r="Z12" s="89">
        <f t="shared" si="7"/>
        <v>16</v>
      </c>
      <c r="AA12" s="11">
        <f t="shared" si="8"/>
        <v>0</v>
      </c>
      <c r="AB12" s="11" t="b">
        <f>IF(AA12=1,LOOKUP(Z12,'Meltzer-Faber'!A6:A66,'Meltzer-Faber'!B6:B66))</f>
        <v>0</v>
      </c>
      <c r="AC12" s="11" t="b">
        <f>IF(AA12=1,LOOKUP(Z12,'Meltzer-Faber'!A6:A66,'Meltzer-Faber'!C6:C66))</f>
        <v>0</v>
      </c>
      <c r="AD12" s="11" t="b">
        <f t="shared" si="9"/>
        <v>0</v>
      </c>
    </row>
    <row r="13" spans="2:30" s="11" customFormat="1" ht="20" customHeight="1">
      <c r="B13" s="129">
        <v>2008005</v>
      </c>
      <c r="C13" s="130">
        <v>64</v>
      </c>
      <c r="D13" s="131">
        <v>62.38</v>
      </c>
      <c r="E13" s="132" t="s">
        <v>94</v>
      </c>
      <c r="F13" s="133">
        <v>39505</v>
      </c>
      <c r="G13" s="138">
        <v>5</v>
      </c>
      <c r="H13" s="134" t="s">
        <v>73</v>
      </c>
      <c r="I13" s="134" t="s">
        <v>67</v>
      </c>
      <c r="J13" s="176">
        <v>60</v>
      </c>
      <c r="K13" s="177">
        <v>64</v>
      </c>
      <c r="L13" s="178">
        <v>-66</v>
      </c>
      <c r="M13" s="176">
        <v>72</v>
      </c>
      <c r="N13" s="88">
        <v>75</v>
      </c>
      <c r="O13" s="88">
        <v>78</v>
      </c>
      <c r="P13" s="52">
        <f t="shared" si="0"/>
        <v>64</v>
      </c>
      <c r="Q13" s="52">
        <f t="shared" si="1"/>
        <v>78</v>
      </c>
      <c r="R13" s="52">
        <f t="shared" si="2"/>
        <v>142</v>
      </c>
      <c r="S13" s="53">
        <f t="shared" si="3"/>
        <v>187.53949820822555</v>
      </c>
      <c r="T13" s="53" t="str">
        <f t="shared" si="4"/>
        <v/>
      </c>
      <c r="U13" s="57">
        <v>1</v>
      </c>
      <c r="V13" s="58" t="s">
        <v>18</v>
      </c>
      <c r="W13" s="56">
        <f t="shared" si="5"/>
        <v>1.3207006916072221</v>
      </c>
      <c r="X13" s="100" t="str">
        <f>T5</f>
        <v>09.11.2024</v>
      </c>
      <c r="Y13" s="89" t="str">
        <f t="shared" si="6"/>
        <v>k</v>
      </c>
      <c r="Z13" s="89">
        <f t="shared" si="7"/>
        <v>16</v>
      </c>
      <c r="AA13" s="11">
        <f t="shared" si="8"/>
        <v>0</v>
      </c>
      <c r="AB13" s="11" t="b">
        <f>IF(AA13=1,LOOKUP(Z13,'Meltzer-Faber'!A7:A67,'Meltzer-Faber'!B7:B67))</f>
        <v>0</v>
      </c>
      <c r="AC13" s="11" t="b">
        <f>IF(AA13=1,LOOKUP(Z13,'Meltzer-Faber'!A7:A67,'Meltzer-Faber'!C7:C67))</f>
        <v>0</v>
      </c>
      <c r="AD13" s="11" t="b">
        <f t="shared" si="9"/>
        <v>0</v>
      </c>
    </row>
    <row r="14" spans="2:30" s="11" customFormat="1" ht="20" customHeight="1">
      <c r="B14" s="137">
        <v>2007004</v>
      </c>
      <c r="C14" s="130">
        <v>71</v>
      </c>
      <c r="D14" s="131">
        <v>64.88</v>
      </c>
      <c r="E14" s="132" t="s">
        <v>94</v>
      </c>
      <c r="F14" s="133">
        <v>39099</v>
      </c>
      <c r="G14" s="192">
        <v>6</v>
      </c>
      <c r="H14" s="140" t="s">
        <v>99</v>
      </c>
      <c r="I14" s="140" t="s">
        <v>100</v>
      </c>
      <c r="J14" s="179">
        <v>-43</v>
      </c>
      <c r="K14" s="180">
        <v>43</v>
      </c>
      <c r="L14" s="181">
        <v>45</v>
      </c>
      <c r="M14" s="179">
        <v>53</v>
      </c>
      <c r="N14" s="88">
        <v>56</v>
      </c>
      <c r="O14" s="88">
        <v>58</v>
      </c>
      <c r="P14" s="52">
        <f t="shared" si="0"/>
        <v>45</v>
      </c>
      <c r="Q14" s="52">
        <f t="shared" si="1"/>
        <v>58</v>
      </c>
      <c r="R14" s="52">
        <f t="shared" si="2"/>
        <v>103</v>
      </c>
      <c r="S14" s="53">
        <f t="shared" si="3"/>
        <v>132.84551383954494</v>
      </c>
      <c r="T14" s="53" t="str">
        <f t="shared" si="4"/>
        <v/>
      </c>
      <c r="U14" s="57">
        <v>1</v>
      </c>
      <c r="V14" s="58" t="s">
        <v>18</v>
      </c>
      <c r="W14" s="56">
        <f t="shared" si="5"/>
        <v>1.2897622702868441</v>
      </c>
      <c r="X14" s="100" t="str">
        <f>T5</f>
        <v>09.11.2024</v>
      </c>
      <c r="Y14" s="89" t="str">
        <f t="shared" si="6"/>
        <v>k</v>
      </c>
      <c r="Z14" s="89">
        <f t="shared" si="7"/>
        <v>17</v>
      </c>
      <c r="AA14" s="11">
        <f t="shared" si="8"/>
        <v>0</v>
      </c>
      <c r="AB14" s="11" t="b">
        <f>IF(AA14=1,LOOKUP(Z14,'Meltzer-Faber'!A8:A68,'Meltzer-Faber'!B8:B68))</f>
        <v>0</v>
      </c>
      <c r="AC14" s="11" t="b">
        <f>IF(AA14=1,LOOKUP(Z14,'Meltzer-Faber'!A8:A68,'Meltzer-Faber'!C8:C68))</f>
        <v>0</v>
      </c>
      <c r="AD14" s="11" t="b">
        <f t="shared" si="9"/>
        <v>0</v>
      </c>
    </row>
    <row r="15" spans="2:30" s="11" customFormat="1" ht="20" customHeight="1">
      <c r="B15" s="137">
        <v>2008004</v>
      </c>
      <c r="C15" s="130">
        <v>76</v>
      </c>
      <c r="D15" s="131">
        <v>75.27</v>
      </c>
      <c r="E15" s="132" t="s">
        <v>94</v>
      </c>
      <c r="F15" s="133">
        <v>39575</v>
      </c>
      <c r="G15" s="138">
        <v>7</v>
      </c>
      <c r="H15" s="134" t="s">
        <v>101</v>
      </c>
      <c r="I15" s="134" t="s">
        <v>70</v>
      </c>
      <c r="J15" s="179">
        <v>-64</v>
      </c>
      <c r="K15" s="180">
        <v>64</v>
      </c>
      <c r="L15" s="181">
        <v>-68</v>
      </c>
      <c r="M15" s="179">
        <v>70</v>
      </c>
      <c r="N15" s="88">
        <v>75</v>
      </c>
      <c r="O15" s="88">
        <v>80</v>
      </c>
      <c r="P15" s="52">
        <f t="shared" si="0"/>
        <v>64</v>
      </c>
      <c r="Q15" s="52">
        <f t="shared" si="1"/>
        <v>80</v>
      </c>
      <c r="R15" s="52">
        <f t="shared" si="2"/>
        <v>144</v>
      </c>
      <c r="S15" s="53">
        <f t="shared" si="3"/>
        <v>171.43424034871637</v>
      </c>
      <c r="T15" s="53" t="str">
        <f t="shared" si="4"/>
        <v/>
      </c>
      <c r="U15" s="57">
        <v>1</v>
      </c>
      <c r="V15" s="58"/>
      <c r="W15" s="56">
        <f t="shared" si="5"/>
        <v>1.1905155579771971</v>
      </c>
      <c r="X15" s="100" t="str">
        <f>T5</f>
        <v>09.11.2024</v>
      </c>
      <c r="Y15" s="89" t="str">
        <f t="shared" si="6"/>
        <v>k</v>
      </c>
      <c r="Z15" s="89">
        <f t="shared" si="7"/>
        <v>16</v>
      </c>
      <c r="AA15" s="11">
        <f t="shared" si="8"/>
        <v>0</v>
      </c>
      <c r="AB15" s="11" t="b">
        <f>IF(AA15=1,LOOKUP(Z15,'Meltzer-Faber'!A9:A69,'Meltzer-Faber'!B9:B69))</f>
        <v>0</v>
      </c>
      <c r="AC15" s="11" t="b">
        <f>IF(AA15=1,LOOKUP(Z15,'Meltzer-Faber'!A9:A69,'Meltzer-Faber'!C9:C69))</f>
        <v>0</v>
      </c>
      <c r="AD15" s="11" t="b">
        <f t="shared" si="9"/>
        <v>0</v>
      </c>
    </row>
    <row r="16" spans="2:30" s="11" customFormat="1" ht="20" customHeight="1">
      <c r="B16" s="137">
        <v>2008003</v>
      </c>
      <c r="C16" s="141">
        <v>81</v>
      </c>
      <c r="D16" s="142">
        <v>77.91</v>
      </c>
      <c r="E16" s="143" t="s">
        <v>94</v>
      </c>
      <c r="F16" s="144">
        <v>39742</v>
      </c>
      <c r="G16" s="145">
        <v>8</v>
      </c>
      <c r="H16" s="146" t="s">
        <v>102</v>
      </c>
      <c r="I16" s="147" t="s">
        <v>103</v>
      </c>
      <c r="J16" s="179">
        <v>45</v>
      </c>
      <c r="K16" s="180">
        <v>-48</v>
      </c>
      <c r="L16" s="181">
        <v>48</v>
      </c>
      <c r="M16" s="179">
        <v>56</v>
      </c>
      <c r="N16" s="88">
        <v>60</v>
      </c>
      <c r="O16" s="88">
        <v>-65</v>
      </c>
      <c r="P16" s="52">
        <f t="shared" si="0"/>
        <v>48</v>
      </c>
      <c r="Q16" s="52">
        <f t="shared" si="1"/>
        <v>60</v>
      </c>
      <c r="R16" s="52">
        <f t="shared" si="2"/>
        <v>108</v>
      </c>
      <c r="S16" s="53">
        <f t="shared" si="3"/>
        <v>126.48093863065932</v>
      </c>
      <c r="T16" s="53" t="str">
        <f t="shared" si="4"/>
        <v/>
      </c>
      <c r="U16" s="57">
        <v>1</v>
      </c>
      <c r="V16" s="58"/>
      <c r="W16" s="56">
        <f t="shared" si="5"/>
        <v>1.1711198021357345</v>
      </c>
      <c r="X16" s="100" t="str">
        <f>T5</f>
        <v>09.11.2024</v>
      </c>
      <c r="Y16" s="89" t="str">
        <f t="shared" si="6"/>
        <v>k</v>
      </c>
      <c r="Z16" s="89">
        <f t="shared" si="7"/>
        <v>16</v>
      </c>
      <c r="AA16" s="11">
        <f t="shared" si="8"/>
        <v>0</v>
      </c>
      <c r="AB16" s="11" t="b">
        <f>IF(AA16=1,LOOKUP(Z16,'Meltzer-Faber'!A10:A70,'Meltzer-Faber'!B10:B70))</f>
        <v>0</v>
      </c>
      <c r="AC16" s="11" t="b">
        <f>IF(AA16=1,LOOKUP(Z16,'Meltzer-Faber'!A10:A70,'Meltzer-Faber'!C10:C70))</f>
        <v>0</v>
      </c>
      <c r="AD16" s="11" t="b">
        <f t="shared" si="9"/>
        <v>0</v>
      </c>
    </row>
    <row r="17" spans="2:30" s="11" customFormat="1" ht="20" customHeight="1">
      <c r="B17" s="137"/>
      <c r="C17" s="141"/>
      <c r="D17" s="142"/>
      <c r="E17" s="143"/>
      <c r="F17" s="144"/>
      <c r="G17" s="145"/>
      <c r="H17" s="146"/>
      <c r="I17" s="147"/>
      <c r="J17" s="179"/>
      <c r="K17" s="180"/>
      <c r="L17" s="181"/>
      <c r="M17" s="179"/>
      <c r="N17" s="88"/>
      <c r="O17" s="88"/>
      <c r="P17" s="52">
        <f t="shared" si="0"/>
        <v>0</v>
      </c>
      <c r="Q17" s="52">
        <f t="shared" si="1"/>
        <v>0</v>
      </c>
      <c r="R17" s="52">
        <f t="shared" si="2"/>
        <v>0</v>
      </c>
      <c r="S17" s="53" t="str">
        <f t="shared" si="3"/>
        <v/>
      </c>
      <c r="T17" s="53" t="str">
        <f t="shared" si="4"/>
        <v/>
      </c>
      <c r="U17" s="57"/>
      <c r="V17" s="58"/>
      <c r="W17" s="56" t="str">
        <f t="shared" si="5"/>
        <v/>
      </c>
      <c r="X17" s="100" t="str">
        <f>T5</f>
        <v>09.11.2024</v>
      </c>
      <c r="Y17" s="89" t="b">
        <f t="shared" si="6"/>
        <v>0</v>
      </c>
      <c r="Z17" s="89">
        <f t="shared" si="7"/>
        <v>0</v>
      </c>
      <c r="AA17" s="11">
        <f t="shared" si="8"/>
        <v>0</v>
      </c>
      <c r="AB17" s="11" t="b">
        <f>IF(AA17=1,LOOKUP(Z17,'Meltzer-Faber'!A11:A71,'Meltzer-Faber'!B11:B71))</f>
        <v>0</v>
      </c>
      <c r="AC17" s="11" t="b">
        <f>IF(AA17=1,LOOKUP(Z17,'Meltzer-Faber'!A11:A71,'Meltzer-Faber'!C11:C71))</f>
        <v>0</v>
      </c>
      <c r="AD17" s="11" t="str">
        <f t="shared" si="9"/>
        <v/>
      </c>
    </row>
    <row r="18" spans="2:30" s="11" customFormat="1" ht="20" customHeight="1">
      <c r="B18" s="117"/>
      <c r="C18" s="80"/>
      <c r="D18" s="81"/>
      <c r="E18" s="82"/>
      <c r="F18" s="83"/>
      <c r="G18" s="84"/>
      <c r="H18" s="85"/>
      <c r="I18" s="86"/>
      <c r="J18" s="90"/>
      <c r="K18" s="91"/>
      <c r="L18" s="92"/>
      <c r="M18" s="87"/>
      <c r="N18" s="88"/>
      <c r="O18" s="88"/>
      <c r="P18" s="52">
        <f t="shared" si="0"/>
        <v>0</v>
      </c>
      <c r="Q18" s="52">
        <f t="shared" si="1"/>
        <v>0</v>
      </c>
      <c r="R18" s="52">
        <f t="shared" si="2"/>
        <v>0</v>
      </c>
      <c r="S18" s="53" t="str">
        <f t="shared" si="3"/>
        <v/>
      </c>
      <c r="T18" s="53" t="str">
        <f t="shared" si="4"/>
        <v/>
      </c>
      <c r="U18" s="57"/>
      <c r="V18" s="58" t="s">
        <v>18</v>
      </c>
      <c r="W18" s="56" t="str">
        <f t="shared" si="5"/>
        <v/>
      </c>
      <c r="X18" s="100" t="str">
        <f>T5</f>
        <v>09.11.2024</v>
      </c>
      <c r="Y18" s="89" t="b">
        <f t="shared" si="6"/>
        <v>0</v>
      </c>
      <c r="Z18" s="89">
        <f t="shared" si="7"/>
        <v>0</v>
      </c>
      <c r="AA18" s="11">
        <f t="shared" si="8"/>
        <v>0</v>
      </c>
      <c r="AB18" s="11" t="b">
        <f>IF(AA18=1,LOOKUP(Z18,'Meltzer-Faber'!A12:A72,'Meltzer-Faber'!B12:B72))</f>
        <v>0</v>
      </c>
      <c r="AC18" s="11" t="b">
        <f>IF(AA18=1,LOOKUP(Z18,'Meltzer-Faber'!A12:A72,'Meltzer-Faber'!C12:C72))</f>
        <v>0</v>
      </c>
      <c r="AD18" s="11" t="str">
        <f t="shared" si="9"/>
        <v/>
      </c>
    </row>
    <row r="19" spans="2:30" s="11" customFormat="1" ht="20" customHeight="1">
      <c r="B19" s="117"/>
      <c r="C19" s="80"/>
      <c r="D19" s="81"/>
      <c r="E19" s="82"/>
      <c r="F19" s="83"/>
      <c r="G19" s="84"/>
      <c r="H19" s="85"/>
      <c r="I19" s="86"/>
      <c r="J19" s="90"/>
      <c r="K19" s="91"/>
      <c r="L19" s="92"/>
      <c r="M19" s="87"/>
      <c r="N19" s="88"/>
      <c r="O19" s="88"/>
      <c r="P19" s="52">
        <f t="shared" si="0"/>
        <v>0</v>
      </c>
      <c r="Q19" s="52">
        <f t="shared" si="1"/>
        <v>0</v>
      </c>
      <c r="R19" s="52">
        <f t="shared" si="2"/>
        <v>0</v>
      </c>
      <c r="S19" s="53" t="str">
        <f t="shared" si="3"/>
        <v/>
      </c>
      <c r="T19" s="53" t="str">
        <f t="shared" si="4"/>
        <v/>
      </c>
      <c r="U19" s="57"/>
      <c r="V19" s="58"/>
      <c r="W19" s="56" t="str">
        <f t="shared" si="5"/>
        <v/>
      </c>
      <c r="X19" s="100" t="str">
        <f>T5</f>
        <v>09.11.2024</v>
      </c>
      <c r="Y19" s="89" t="b">
        <f t="shared" si="6"/>
        <v>0</v>
      </c>
      <c r="Z19" s="89">
        <f t="shared" si="7"/>
        <v>0</v>
      </c>
      <c r="AA19" s="11">
        <f t="shared" si="8"/>
        <v>0</v>
      </c>
      <c r="AB19" s="11" t="b">
        <f>IF(AA19=1,LOOKUP(Z19,'Meltzer-Faber'!A13:A73,'Meltzer-Faber'!B13:B73))</f>
        <v>0</v>
      </c>
      <c r="AC19" s="11" t="b">
        <f>IF(AA19=1,LOOKUP(Z19,'Meltzer-Faber'!A13:A73,'Meltzer-Faber'!C13:C73))</f>
        <v>0</v>
      </c>
      <c r="AD19" s="11" t="str">
        <f t="shared" si="9"/>
        <v/>
      </c>
    </row>
    <row r="20" spans="2:30" s="11" customFormat="1" ht="20" customHeight="1">
      <c r="B20" s="117"/>
      <c r="C20" s="80"/>
      <c r="D20" s="81"/>
      <c r="E20" s="82"/>
      <c r="F20" s="83"/>
      <c r="G20" s="84"/>
      <c r="H20" s="85"/>
      <c r="I20" s="86"/>
      <c r="J20" s="90"/>
      <c r="K20" s="91"/>
      <c r="L20" s="92"/>
      <c r="M20" s="87"/>
      <c r="N20" s="88"/>
      <c r="O20" s="88"/>
      <c r="P20" s="52">
        <f t="shared" si="0"/>
        <v>0</v>
      </c>
      <c r="Q20" s="52">
        <f t="shared" si="1"/>
        <v>0</v>
      </c>
      <c r="R20" s="52">
        <f t="shared" si="2"/>
        <v>0</v>
      </c>
      <c r="S20" s="53" t="str">
        <f t="shared" si="3"/>
        <v/>
      </c>
      <c r="T20" s="53" t="str">
        <f t="shared" si="4"/>
        <v/>
      </c>
      <c r="U20" s="57"/>
      <c r="V20" s="58"/>
      <c r="W20" s="56" t="str">
        <f t="shared" si="5"/>
        <v/>
      </c>
      <c r="X20" s="100" t="str">
        <f>T5</f>
        <v>09.11.2024</v>
      </c>
      <c r="Y20" s="89" t="b">
        <f t="shared" si="6"/>
        <v>0</v>
      </c>
      <c r="Z20" s="89">
        <f t="shared" si="7"/>
        <v>0</v>
      </c>
      <c r="AA20" s="11">
        <f t="shared" si="8"/>
        <v>0</v>
      </c>
      <c r="AB20" s="11" t="b">
        <f>IF(AA20=1,LOOKUP(Z20,'Meltzer-Faber'!A14:A74,'Meltzer-Faber'!B14:B74))</f>
        <v>0</v>
      </c>
      <c r="AC20" s="11" t="b">
        <f>IF(AA20=1,LOOKUP(Z20,'Meltzer-Faber'!A14:A74,'Meltzer-Faber'!C14:C74))</f>
        <v>0</v>
      </c>
      <c r="AD20" s="11" t="str">
        <f t="shared" si="9"/>
        <v/>
      </c>
    </row>
    <row r="21" spans="2:30" s="11" customFormat="1" ht="20" customHeight="1">
      <c r="B21" s="117"/>
      <c r="C21" s="80"/>
      <c r="D21" s="81"/>
      <c r="E21" s="82"/>
      <c r="F21" s="83"/>
      <c r="G21" s="84"/>
      <c r="H21" s="85"/>
      <c r="I21" s="86"/>
      <c r="J21" s="90"/>
      <c r="K21" s="91"/>
      <c r="L21" s="92"/>
      <c r="M21" s="87"/>
      <c r="N21" s="88"/>
      <c r="O21" s="88"/>
      <c r="P21" s="52">
        <f t="shared" si="0"/>
        <v>0</v>
      </c>
      <c r="Q21" s="52">
        <f t="shared" si="1"/>
        <v>0</v>
      </c>
      <c r="R21" s="52">
        <f t="shared" si="2"/>
        <v>0</v>
      </c>
      <c r="S21" s="53" t="str">
        <f t="shared" si="3"/>
        <v/>
      </c>
      <c r="T21" s="53" t="str">
        <f t="shared" si="4"/>
        <v/>
      </c>
      <c r="U21" s="57"/>
      <c r="V21" s="58"/>
      <c r="W21" s="56" t="str">
        <f t="shared" si="5"/>
        <v/>
      </c>
      <c r="X21" s="100" t="str">
        <f>T5</f>
        <v>09.11.2024</v>
      </c>
      <c r="Y21" s="89" t="b">
        <f t="shared" si="6"/>
        <v>0</v>
      </c>
      <c r="Z21" s="89">
        <f t="shared" si="7"/>
        <v>0</v>
      </c>
      <c r="AA21" s="11">
        <f t="shared" si="8"/>
        <v>0</v>
      </c>
      <c r="AB21" s="11" t="b">
        <f>IF(AA21=1,LOOKUP(Z21,'Meltzer-Faber'!A15:A75,'Meltzer-Faber'!B15:B75))</f>
        <v>0</v>
      </c>
      <c r="AC21" s="11" t="b">
        <f>IF(AA21=1,LOOKUP(Z21,'Meltzer-Faber'!A15:A75,'Meltzer-Faber'!C15:C75))</f>
        <v>0</v>
      </c>
      <c r="AD21" s="11" t="str">
        <f t="shared" si="9"/>
        <v/>
      </c>
    </row>
    <row r="22" spans="2:30" s="11" customFormat="1" ht="20" customHeight="1">
      <c r="B22" s="117"/>
      <c r="C22" s="80"/>
      <c r="D22" s="81"/>
      <c r="E22" s="82"/>
      <c r="F22" s="83"/>
      <c r="G22" s="84"/>
      <c r="H22" s="85"/>
      <c r="I22" s="86"/>
      <c r="J22" s="90"/>
      <c r="K22" s="91"/>
      <c r="L22" s="92"/>
      <c r="M22" s="87"/>
      <c r="N22" s="88"/>
      <c r="O22" s="88"/>
      <c r="P22" s="52">
        <f t="shared" si="0"/>
        <v>0</v>
      </c>
      <c r="Q22" s="52">
        <f t="shared" si="1"/>
        <v>0</v>
      </c>
      <c r="R22" s="52">
        <f t="shared" si="2"/>
        <v>0</v>
      </c>
      <c r="S22" s="53" t="str">
        <f t="shared" si="3"/>
        <v/>
      </c>
      <c r="T22" s="53" t="str">
        <f t="shared" si="4"/>
        <v/>
      </c>
      <c r="U22" s="57"/>
      <c r="V22" s="58"/>
      <c r="W22" s="56" t="str">
        <f t="shared" si="5"/>
        <v/>
      </c>
      <c r="X22" s="100" t="str">
        <f>T5</f>
        <v>09.11.2024</v>
      </c>
      <c r="Y22" s="89" t="b">
        <f t="shared" si="6"/>
        <v>0</v>
      </c>
      <c r="Z22" s="89">
        <f t="shared" si="7"/>
        <v>0</v>
      </c>
      <c r="AA22" s="11">
        <f t="shared" si="8"/>
        <v>0</v>
      </c>
      <c r="AB22" s="11" t="b">
        <f>IF(AA22=1,LOOKUP(Z22,'Meltzer-Faber'!A16:A76,'Meltzer-Faber'!B16:B76))</f>
        <v>0</v>
      </c>
      <c r="AC22" s="11" t="b">
        <f>IF(AA22=1,LOOKUP(Z22,'Meltzer-Faber'!A16:A76,'Meltzer-Faber'!C16:C76))</f>
        <v>0</v>
      </c>
      <c r="AD22" s="11" t="str">
        <f t="shared" si="9"/>
        <v/>
      </c>
    </row>
    <row r="23" spans="2:30" s="11" customFormat="1" ht="20" customHeight="1">
      <c r="B23" s="117"/>
      <c r="C23" s="80"/>
      <c r="D23" s="81"/>
      <c r="E23" s="82"/>
      <c r="F23" s="83"/>
      <c r="G23" s="84"/>
      <c r="H23" s="85"/>
      <c r="I23" s="86"/>
      <c r="J23" s="90"/>
      <c r="K23" s="91"/>
      <c r="L23" s="92"/>
      <c r="M23" s="87"/>
      <c r="N23" s="88"/>
      <c r="O23" s="88"/>
      <c r="P23" s="52">
        <f t="shared" si="0"/>
        <v>0</v>
      </c>
      <c r="Q23" s="52">
        <f t="shared" si="1"/>
        <v>0</v>
      </c>
      <c r="R23" s="52">
        <f t="shared" si="2"/>
        <v>0</v>
      </c>
      <c r="S23" s="53" t="str">
        <f t="shared" si="3"/>
        <v/>
      </c>
      <c r="T23" s="53" t="str">
        <f t="shared" si="4"/>
        <v/>
      </c>
      <c r="U23" s="57"/>
      <c r="V23" s="58"/>
      <c r="W23" s="56" t="str">
        <f t="shared" si="5"/>
        <v/>
      </c>
      <c r="X23" s="100" t="str">
        <f>T5</f>
        <v>09.11.2024</v>
      </c>
      <c r="Y23" s="89" t="b">
        <f t="shared" si="6"/>
        <v>0</v>
      </c>
      <c r="Z23" s="89">
        <f t="shared" si="7"/>
        <v>0</v>
      </c>
      <c r="AA23" s="11">
        <f t="shared" si="8"/>
        <v>0</v>
      </c>
      <c r="AB23" s="11" t="b">
        <f>IF(AA23=1,LOOKUP(Z23,'Meltzer-Faber'!A17:A77,'Meltzer-Faber'!B17:B77))</f>
        <v>0</v>
      </c>
      <c r="AC23" s="11" t="b">
        <f>IF(AA23=1,LOOKUP(Z23,'Meltzer-Faber'!A17:A77,'Meltzer-Faber'!C17:C77))</f>
        <v>0</v>
      </c>
      <c r="AD23" s="11" t="str">
        <f t="shared" si="9"/>
        <v/>
      </c>
    </row>
    <row r="24" spans="2:30" s="11" customFormat="1" ht="20" customHeight="1">
      <c r="B24" s="118"/>
      <c r="C24" s="80"/>
      <c r="D24" s="66"/>
      <c r="E24" s="82"/>
      <c r="F24" s="59"/>
      <c r="G24" s="60"/>
      <c r="H24" s="61"/>
      <c r="I24" s="62"/>
      <c r="J24" s="94"/>
      <c r="K24" s="95"/>
      <c r="L24" s="96"/>
      <c r="M24" s="87"/>
      <c r="N24" s="88"/>
      <c r="O24" s="88"/>
      <c r="P24" s="52">
        <f t="shared" si="0"/>
        <v>0</v>
      </c>
      <c r="Q24" s="52">
        <f t="shared" si="1"/>
        <v>0</v>
      </c>
      <c r="R24" s="63">
        <f>IF(P24=0,0,IF(Q24=0,0,SUM(P24:Q24)))</f>
        <v>0</v>
      </c>
      <c r="S24" s="53" t="str">
        <f t="shared" si="3"/>
        <v/>
      </c>
      <c r="T24" s="53" t="str">
        <f t="shared" si="4"/>
        <v/>
      </c>
      <c r="U24" s="64"/>
      <c r="V24" s="65"/>
      <c r="W24" s="56" t="str">
        <f t="shared" si="5"/>
        <v/>
      </c>
      <c r="X24" s="100" t="str">
        <f>T5</f>
        <v>09.11.2024</v>
      </c>
      <c r="Y24" s="89" t="b">
        <f t="shared" si="6"/>
        <v>0</v>
      </c>
      <c r="Z24" s="89">
        <f t="shared" si="7"/>
        <v>0</v>
      </c>
      <c r="AA24" s="11">
        <f t="shared" si="8"/>
        <v>0</v>
      </c>
      <c r="AB24" s="11" t="b">
        <v>0</v>
      </c>
      <c r="AC24" s="11" t="b">
        <f>IF(AA24=1,LOOKUP(Z24,'Meltzer-Faber'!A18:A78,'Meltzer-Faber'!C18:C78))</f>
        <v>0</v>
      </c>
      <c r="AD24" s="11" t="str">
        <f t="shared" si="9"/>
        <v/>
      </c>
    </row>
    <row r="25" spans="2:30" s="7" customFormat="1" ht="9" customHeight="1">
      <c r="C25" s="13"/>
      <c r="D25" s="14"/>
      <c r="E25" s="15"/>
      <c r="F25" s="16"/>
      <c r="G25" s="16"/>
      <c r="H25" s="13"/>
      <c r="I25" s="13"/>
      <c r="J25" s="46"/>
      <c r="K25" s="47"/>
      <c r="L25" s="46"/>
      <c r="M25" s="46"/>
      <c r="N25" s="46"/>
      <c r="O25" s="46"/>
      <c r="P25" s="15"/>
      <c r="Q25" s="15"/>
      <c r="R25" s="15"/>
      <c r="S25" s="48"/>
      <c r="T25" s="48"/>
      <c r="U25" s="49"/>
      <c r="V25" s="8"/>
      <c r="W25" s="9"/>
      <c r="AA25" s="11"/>
    </row>
    <row r="26" spans="2:30" customFormat="1">
      <c r="J26" s="40"/>
      <c r="K26" s="5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2:30" customFormat="1" ht="23" customHeight="1">
      <c r="B27" s="218" t="s">
        <v>44</v>
      </c>
      <c r="C27" s="218"/>
      <c r="D27" s="119" t="s">
        <v>43</v>
      </c>
      <c r="E27" s="218" t="s">
        <v>6</v>
      </c>
      <c r="F27" s="218"/>
      <c r="G27" s="218"/>
      <c r="H27" s="119" t="s">
        <v>45</v>
      </c>
      <c r="I27" s="36"/>
      <c r="J27" s="218" t="s">
        <v>44</v>
      </c>
      <c r="K27" s="218"/>
      <c r="L27" s="218"/>
      <c r="M27" s="120" t="s">
        <v>43</v>
      </c>
      <c r="N27" s="219" t="s">
        <v>6</v>
      </c>
      <c r="O27" s="219"/>
      <c r="P27" s="219"/>
      <c r="Q27" s="219"/>
      <c r="R27" s="219" t="s">
        <v>45</v>
      </c>
      <c r="S27" s="219"/>
      <c r="T27" s="40"/>
      <c r="U27" s="40"/>
      <c r="V27" s="40"/>
      <c r="X27" s="4"/>
      <c r="Y27" s="4"/>
      <c r="Z27" s="4"/>
      <c r="AA27" s="1"/>
      <c r="AC27" s="33"/>
      <c r="AD27" s="33"/>
    </row>
    <row r="28" spans="2:30" s="6" customFormat="1" ht="20" customHeight="1">
      <c r="B28" s="223" t="s">
        <v>46</v>
      </c>
      <c r="C28" s="224"/>
      <c r="D28" s="174">
        <v>1965002</v>
      </c>
      <c r="E28" s="224" t="s">
        <v>86</v>
      </c>
      <c r="F28" s="224"/>
      <c r="G28" s="224"/>
      <c r="H28" s="121" t="s">
        <v>67</v>
      </c>
      <c r="I28" s="5"/>
      <c r="J28" s="223" t="s">
        <v>47</v>
      </c>
      <c r="K28" s="224"/>
      <c r="L28" s="224"/>
      <c r="M28" s="174">
        <v>1969007</v>
      </c>
      <c r="N28" s="225" t="s">
        <v>83</v>
      </c>
      <c r="O28" s="225"/>
      <c r="P28" s="225"/>
      <c r="Q28" s="225"/>
      <c r="R28" s="225" t="s">
        <v>67</v>
      </c>
      <c r="S28" s="226"/>
      <c r="AA28" s="1"/>
      <c r="AC28" s="122"/>
      <c r="AD28" s="122"/>
    </row>
    <row r="29" spans="2:30" s="6" customFormat="1" ht="21" customHeight="1">
      <c r="B29" s="207" t="s">
        <v>48</v>
      </c>
      <c r="C29" s="208"/>
      <c r="D29" s="173">
        <v>1967001</v>
      </c>
      <c r="E29" s="208" t="s">
        <v>171</v>
      </c>
      <c r="F29" s="208"/>
      <c r="G29" s="208"/>
      <c r="H29" s="123" t="s">
        <v>71</v>
      </c>
      <c r="I29" s="5"/>
      <c r="J29" s="207" t="s">
        <v>49</v>
      </c>
      <c r="K29" s="208"/>
      <c r="L29" s="208"/>
      <c r="M29" s="124">
        <v>1954001</v>
      </c>
      <c r="N29" s="210" t="s">
        <v>88</v>
      </c>
      <c r="O29" s="210"/>
      <c r="P29" s="210"/>
      <c r="Q29" s="210"/>
      <c r="R29" s="210" t="s">
        <v>67</v>
      </c>
      <c r="S29" s="211"/>
      <c r="AC29" s="122"/>
      <c r="AD29" s="122"/>
    </row>
    <row r="30" spans="2:30" s="6" customFormat="1" ht="19" customHeight="1">
      <c r="B30" s="207" t="s">
        <v>48</v>
      </c>
      <c r="C30" s="208"/>
      <c r="D30" s="173">
        <v>1980011</v>
      </c>
      <c r="E30" s="208" t="s">
        <v>84</v>
      </c>
      <c r="F30" s="208"/>
      <c r="G30" s="208"/>
      <c r="H30" s="123" t="s">
        <v>67</v>
      </c>
      <c r="I30" s="5"/>
      <c r="J30" s="207" t="s">
        <v>49</v>
      </c>
      <c r="K30" s="208"/>
      <c r="L30" s="208"/>
      <c r="M30" s="173">
        <v>2003011</v>
      </c>
      <c r="N30" s="210" t="s">
        <v>80</v>
      </c>
      <c r="O30" s="210"/>
      <c r="P30" s="210"/>
      <c r="Q30" s="210"/>
      <c r="R30" s="210" t="s">
        <v>67</v>
      </c>
      <c r="S30" s="211"/>
      <c r="AC30" s="122"/>
      <c r="AD30" s="122"/>
    </row>
    <row r="31" spans="2:30" s="6" customFormat="1" ht="21" customHeight="1">
      <c r="B31" s="207" t="s">
        <v>48</v>
      </c>
      <c r="C31" s="208"/>
      <c r="D31" s="173">
        <v>1957002</v>
      </c>
      <c r="E31" s="209" t="s">
        <v>93</v>
      </c>
      <c r="F31" s="209"/>
      <c r="G31" s="209"/>
      <c r="H31" s="123" t="s">
        <v>75</v>
      </c>
      <c r="I31" s="5"/>
      <c r="J31" s="207" t="s">
        <v>50</v>
      </c>
      <c r="K31" s="208"/>
      <c r="L31" s="208"/>
      <c r="M31" s="124">
        <v>1983002</v>
      </c>
      <c r="N31" s="210" t="s">
        <v>76</v>
      </c>
      <c r="O31" s="210"/>
      <c r="P31" s="210"/>
      <c r="Q31" s="210"/>
      <c r="R31" s="210" t="s">
        <v>77</v>
      </c>
      <c r="S31" s="211"/>
      <c r="Y31" s="6" t="s">
        <v>18</v>
      </c>
      <c r="AC31" s="122"/>
      <c r="AD31" s="122"/>
    </row>
    <row r="32" spans="2:30" s="6" customFormat="1" ht="20" customHeight="1">
      <c r="B32" s="207" t="s">
        <v>48</v>
      </c>
      <c r="C32" s="208"/>
      <c r="D32" s="173"/>
      <c r="E32" s="208"/>
      <c r="F32" s="208"/>
      <c r="G32" s="208"/>
      <c r="H32" s="123"/>
      <c r="I32" s="5"/>
      <c r="J32" s="212" t="s">
        <v>60</v>
      </c>
      <c r="K32" s="213"/>
      <c r="L32" s="214"/>
      <c r="M32" s="124">
        <v>1947002</v>
      </c>
      <c r="N32" s="210" t="s">
        <v>81</v>
      </c>
      <c r="O32" s="210"/>
      <c r="P32" s="210"/>
      <c r="Q32" s="210"/>
      <c r="R32" s="210" t="s">
        <v>69</v>
      </c>
      <c r="S32" s="211"/>
      <c r="AC32" s="122"/>
      <c r="AD32" s="122"/>
    </row>
    <row r="33" spans="2:30" ht="19" customHeight="1">
      <c r="B33" s="207" t="s">
        <v>48</v>
      </c>
      <c r="C33" s="208"/>
      <c r="D33" s="173"/>
      <c r="E33" s="208"/>
      <c r="F33" s="208"/>
      <c r="G33" s="208"/>
      <c r="H33" s="123"/>
      <c r="I33" s="4"/>
      <c r="J33" s="207"/>
      <c r="K33" s="208"/>
      <c r="L33" s="208"/>
      <c r="M33" s="124"/>
      <c r="N33" s="210"/>
      <c r="O33" s="210"/>
      <c r="P33" s="210"/>
      <c r="Q33" s="210"/>
      <c r="R33" s="210"/>
      <c r="S33" s="211"/>
      <c r="T33" s="4"/>
      <c r="U33" s="4"/>
      <c r="AC33" s="3"/>
      <c r="AD33" s="3"/>
    </row>
    <row r="34" spans="2:30" ht="20" customHeight="1">
      <c r="B34" s="207" t="s">
        <v>51</v>
      </c>
      <c r="C34" s="208"/>
      <c r="D34" s="173">
        <v>1979008</v>
      </c>
      <c r="E34" s="208" t="s">
        <v>82</v>
      </c>
      <c r="F34" s="208"/>
      <c r="G34" s="208"/>
      <c r="H34" s="123" t="s">
        <v>67</v>
      </c>
      <c r="I34" s="4"/>
      <c r="J34" s="207"/>
      <c r="K34" s="208"/>
      <c r="L34" s="208"/>
      <c r="M34" s="124"/>
      <c r="N34" s="210"/>
      <c r="O34" s="210"/>
      <c r="P34" s="210"/>
      <c r="Q34" s="210"/>
      <c r="R34" s="210"/>
      <c r="S34" s="211"/>
      <c r="T34" s="4"/>
      <c r="U34" s="4"/>
      <c r="AC34" s="3"/>
      <c r="AD34" s="3"/>
    </row>
    <row r="35" spans="2:30" ht="20" customHeight="1">
      <c r="B35" s="203"/>
      <c r="C35" s="204"/>
      <c r="D35" s="175"/>
      <c r="E35" s="204"/>
      <c r="F35" s="204"/>
      <c r="G35" s="204"/>
      <c r="H35" s="125"/>
      <c r="I35" s="4"/>
      <c r="J35" s="203"/>
      <c r="K35" s="204"/>
      <c r="L35" s="204"/>
      <c r="M35" s="126"/>
      <c r="N35" s="205"/>
      <c r="O35" s="205"/>
      <c r="P35" s="205"/>
      <c r="Q35" s="205"/>
      <c r="R35" s="205"/>
      <c r="S35" s="206"/>
      <c r="T35" s="4"/>
      <c r="U35" s="4"/>
      <c r="AC35" s="3"/>
      <c r="AD35" s="3"/>
    </row>
    <row r="36" spans="2:30" ht="19" customHeight="1">
      <c r="B36" s="202"/>
      <c r="C36" s="202"/>
      <c r="D36" s="194"/>
      <c r="E36" s="194"/>
      <c r="F36" s="194"/>
      <c r="G36" s="194"/>
      <c r="H36" s="194"/>
      <c r="I36" s="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4"/>
      <c r="U36" s="4"/>
      <c r="AC36" s="3"/>
      <c r="AD36" s="3"/>
    </row>
    <row r="37" spans="2:30" ht="18" customHeight="1">
      <c r="B37" s="195" t="s">
        <v>52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7"/>
      <c r="T37" s="4"/>
      <c r="U37" s="4"/>
      <c r="AC37" s="3"/>
      <c r="AD37" s="3"/>
    </row>
    <row r="38" spans="2:30" ht="18" customHeight="1"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200"/>
      <c r="T38" s="4"/>
      <c r="U38" s="4"/>
      <c r="AC38" s="3"/>
      <c r="AD38" s="3"/>
    </row>
    <row r="39" spans="2:30" ht="14">
      <c r="E39" s="2"/>
      <c r="F39" s="3"/>
      <c r="G39" s="3"/>
      <c r="H39" s="4"/>
      <c r="I39" s="4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</row>
    <row r="40" spans="2:30">
      <c r="J40" s="5"/>
    </row>
  </sheetData>
  <mergeCells count="60">
    <mergeCell ref="E27:G27"/>
    <mergeCell ref="J27:L27"/>
    <mergeCell ref="N27:Q27"/>
    <mergeCell ref="B7:B8"/>
    <mergeCell ref="J39:V39"/>
    <mergeCell ref="B27:C27"/>
    <mergeCell ref="R27:S27"/>
    <mergeCell ref="B28:C28"/>
    <mergeCell ref="E28:G28"/>
    <mergeCell ref="J28:L28"/>
    <mergeCell ref="N28:Q28"/>
    <mergeCell ref="R28:S28"/>
    <mergeCell ref="B29:C29"/>
    <mergeCell ref="E29:G29"/>
    <mergeCell ref="J29:L29"/>
    <mergeCell ref="N29:Q29"/>
    <mergeCell ref="H1:R1"/>
    <mergeCell ref="H2:R2"/>
    <mergeCell ref="J5:M5"/>
    <mergeCell ref="O5:R5"/>
    <mergeCell ref="D5:H5"/>
    <mergeCell ref="R29:S29"/>
    <mergeCell ref="B30:C30"/>
    <mergeCell ref="E30:G30"/>
    <mergeCell ref="J30:L30"/>
    <mergeCell ref="N30:Q30"/>
    <mergeCell ref="R30:S30"/>
    <mergeCell ref="B31:C31"/>
    <mergeCell ref="E31:G31"/>
    <mergeCell ref="J31:L31"/>
    <mergeCell ref="N31:Q31"/>
    <mergeCell ref="R31:S31"/>
    <mergeCell ref="B32:C32"/>
    <mergeCell ref="E32:G32"/>
    <mergeCell ref="J32:L32"/>
    <mergeCell ref="N32:Q32"/>
    <mergeCell ref="R32:S32"/>
    <mergeCell ref="B33:C33"/>
    <mergeCell ref="E33:G33"/>
    <mergeCell ref="J33:L33"/>
    <mergeCell ref="N33:Q33"/>
    <mergeCell ref="R33:S33"/>
    <mergeCell ref="B34:C34"/>
    <mergeCell ref="E34:G34"/>
    <mergeCell ref="J34:L34"/>
    <mergeCell ref="N34:Q34"/>
    <mergeCell ref="R34:S34"/>
    <mergeCell ref="B35:C35"/>
    <mergeCell ref="E35:G35"/>
    <mergeCell ref="J35:L35"/>
    <mergeCell ref="N35:Q35"/>
    <mergeCell ref="R35:S35"/>
    <mergeCell ref="O36:S36"/>
    <mergeCell ref="B37:S37"/>
    <mergeCell ref="B38:S38"/>
    <mergeCell ref="B36:C36"/>
    <mergeCell ref="D36:E36"/>
    <mergeCell ref="F36:H36"/>
    <mergeCell ref="J36:L36"/>
    <mergeCell ref="M36:N36"/>
  </mergeCells>
  <phoneticPr fontId="0" type="noConversion"/>
  <conditionalFormatting sqref="J9:O24">
    <cfRule type="cellIs" dxfId="17" priority="1" stopIfTrue="1" operator="between">
      <formula>1</formula>
      <formula>300</formula>
    </cfRule>
    <cfRule type="cellIs" dxfId="16" priority="2" stopIfTrue="1" operator="lessThanOrEqual">
      <formula>0</formula>
    </cfRule>
  </conditionalFormatting>
  <dataValidations count="6">
    <dataValidation type="list" allowBlank="1" showInputMessage="1" showErrorMessage="1" errorTitle="Feil_i_vektklasse" error="Feil verdi i vektklasse" sqref="C18:C24" xr:uid="{00000000-0002-0000-0200-000000000000}">
      <formula1>"40,45,49,55,59,64,71,76,81,+81,'+81,81+,87,+87,'+87,87+,49,55,61,67,73,81,89,96,102,+102,'+102,102+,109,+109,'+109,109+,"</formula1>
    </dataValidation>
    <dataValidation type="list" allowBlank="1" showInputMessage="1" showErrorMessage="1" errorTitle="Feil_i_kategori" error="Feil verdi i kategori" sqref="E18:E24" xr:uid="{00000000-0002-0000-0200-000001000000}">
      <formula1>"UM,JM,SM,UK,JK,SK,M1,M2,M3,M4,M5,M6,M8,M9,M10,K1,K2,K3,K4,K5,K6,K7,K8,K9,K10"</formula1>
    </dataValidation>
    <dataValidation type="list" allowBlank="1" showInputMessage="1" showErrorMessage="1" sqref="B28:C35 J28:L31 J33:L35" xr:uid="{B3F7BE34-C68D-334D-AF6F-341CB9AE7F58}">
      <formula1>"Dommer,Stevnets leder,Jury,Sekretær,Speaker,Teknisk kontrollør, Chief Marshall,Tidtaker"</formula1>
    </dataValidation>
    <dataValidation type="list" allowBlank="1" showInputMessage="1" showErrorMessage="1" sqref="D5:H5" xr:uid="{C2D95A30-B4EA-E242-9D49-AD265C4E35E6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:C17" xr:uid="{A3C83DFF-8B4F-F648-9643-40C9600D400E}">
      <formula1>"40,45,49,55,59,64,71,76,81,'+81,81+,87,'+87,87+,49,55,61,67,73,81,89,96,102,'+102,102+,109,'+109,109+"</formula1>
    </dataValidation>
    <dataValidation type="list" allowBlank="1" showInputMessage="1" showErrorMessage="1" prompt="Feil_i_kategori - Feil verdi i kategori" sqref="E9:E17" xr:uid="{F2E42454-DE79-6148-9AE6-E0616F415205}">
      <formula1>"UM,JM,SM,UK,JK,SK,M1,M2,M3,M4,M5,M6,M8,M9,M10,K1,K2,K3,K4,K5,K6,K7,K8,K9,K10"</formula1>
    </dataValidation>
  </dataValidations>
  <pageMargins left="0.27559055118110198" right="0.35433070866141703" top="0.27559055118110198" bottom="0.27559055118110198" header="0.5" footer="0.5"/>
  <pageSetup paperSize="9" scale="68" orientation="landscape" horizontalDpi="360" verticalDpi="360" copies="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pageSetUpPr autoPageBreaks="0" fitToPage="1"/>
  </sheetPr>
  <dimension ref="B1:AD40"/>
  <sheetViews>
    <sheetView showGridLines="0" showRowColHeaders="0" showZeros="0" showOutlineSymbols="0" zoomScaleSheetLayoutView="75" workbookViewId="0">
      <selection activeCell="B9" sqref="B9"/>
    </sheetView>
  </sheetViews>
  <sheetFormatPr baseColWidth="10" defaultColWidth="9.1640625" defaultRowHeight="13"/>
  <cols>
    <col min="1" max="1" width="6.83203125" style="4" customWidth="1"/>
    <col min="2" max="2" width="10.1640625" style="4" customWidth="1"/>
    <col min="3" max="3" width="6.33203125" style="1" customWidth="1"/>
    <col min="4" max="4" width="8.6640625" style="1" customWidth="1"/>
    <col min="5" max="5" width="6.33203125" style="39" customWidth="1"/>
    <col min="6" max="6" width="10.6640625" style="1" customWidth="1"/>
    <col min="7" max="7" width="3.83203125" style="1" customWidth="1"/>
    <col min="8" max="8" width="27.6640625" style="5" customWidth="1"/>
    <col min="9" max="9" width="20.33203125" style="5" customWidth="1"/>
    <col min="10" max="10" width="7.1640625" style="1" customWidth="1"/>
    <col min="11" max="11" width="7.1640625" style="38" customWidth="1"/>
    <col min="12" max="12" width="7.1640625" style="1" customWidth="1"/>
    <col min="13" max="13" width="8.83203125" style="1" customWidth="1"/>
    <col min="14" max="15" width="7.1640625" style="1" customWidth="1"/>
    <col min="16" max="18" width="7.6640625" style="1" customWidth="1"/>
    <col min="19" max="20" width="10.6640625" style="37" customWidth="1"/>
    <col min="21" max="21" width="5.6640625" style="37" customWidth="1"/>
    <col min="22" max="22" width="5.6640625" style="4" customWidth="1"/>
    <col min="23" max="23" width="14.1640625" style="4" customWidth="1"/>
    <col min="24" max="30" width="0" style="4" hidden="1" customWidth="1"/>
    <col min="31" max="16384" width="9.1640625" style="4"/>
  </cols>
  <sheetData>
    <row r="1" spans="2:30" ht="53.25" customHeight="1">
      <c r="H1" s="220" t="s">
        <v>30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V1" s="37"/>
    </row>
    <row r="2" spans="2:30" ht="24.75" customHeight="1">
      <c r="H2" s="221" t="s">
        <v>25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V2" s="37"/>
    </row>
    <row r="3" spans="2:30">
      <c r="D3" s="102" t="s">
        <v>53</v>
      </c>
      <c r="V3" s="37"/>
    </row>
    <row r="4" spans="2:30" ht="12" customHeight="1">
      <c r="V4" s="37"/>
    </row>
    <row r="5" spans="2:30" s="6" customFormat="1" ht="16">
      <c r="C5" s="77" t="s">
        <v>22</v>
      </c>
      <c r="D5" s="201" t="s">
        <v>59</v>
      </c>
      <c r="E5" s="201"/>
      <c r="F5" s="201"/>
      <c r="G5" s="201"/>
      <c r="H5" s="201"/>
      <c r="I5" s="77" t="s">
        <v>0</v>
      </c>
      <c r="J5" s="201" t="s">
        <v>67</v>
      </c>
      <c r="K5" s="201"/>
      <c r="L5" s="201"/>
      <c r="M5" s="201"/>
      <c r="N5" s="77" t="s">
        <v>1</v>
      </c>
      <c r="O5" s="222" t="s">
        <v>68</v>
      </c>
      <c r="P5" s="222"/>
      <c r="Q5" s="222"/>
      <c r="R5" s="222"/>
      <c r="S5" s="77" t="s">
        <v>2</v>
      </c>
      <c r="T5" s="127" t="s">
        <v>173</v>
      </c>
      <c r="U5" s="128" t="s">
        <v>21</v>
      </c>
      <c r="V5" s="78">
        <v>4</v>
      </c>
      <c r="AC5" s="122"/>
      <c r="AD5" s="122"/>
    </row>
    <row r="6" spans="2:30">
      <c r="V6" s="37"/>
      <c r="AB6" s="4" t="s">
        <v>36</v>
      </c>
      <c r="AC6" s="4" t="s">
        <v>39</v>
      </c>
      <c r="AD6" s="4" t="s">
        <v>36</v>
      </c>
    </row>
    <row r="7" spans="2:30" s="1" customFormat="1" ht="14">
      <c r="B7" s="215" t="s">
        <v>43</v>
      </c>
      <c r="C7" s="25" t="s">
        <v>3</v>
      </c>
      <c r="D7" s="17" t="s">
        <v>4</v>
      </c>
      <c r="E7" s="41" t="s">
        <v>26</v>
      </c>
      <c r="F7" s="17" t="s">
        <v>5</v>
      </c>
      <c r="G7" s="17" t="s">
        <v>23</v>
      </c>
      <c r="H7" s="17" t="s">
        <v>6</v>
      </c>
      <c r="I7" s="17" t="s">
        <v>7</v>
      </c>
      <c r="J7" s="17"/>
      <c r="K7" s="42" t="s">
        <v>8</v>
      </c>
      <c r="L7" s="12"/>
      <c r="M7" s="17"/>
      <c r="N7" s="12" t="s">
        <v>9</v>
      </c>
      <c r="O7" s="12"/>
      <c r="P7" s="43" t="s">
        <v>27</v>
      </c>
      <c r="Q7" s="12"/>
      <c r="R7" s="17" t="s">
        <v>10</v>
      </c>
      <c r="S7" s="20" t="s">
        <v>11</v>
      </c>
      <c r="T7" s="79" t="s">
        <v>11</v>
      </c>
      <c r="U7" s="20" t="s">
        <v>12</v>
      </c>
      <c r="V7" s="27" t="s">
        <v>17</v>
      </c>
      <c r="W7" s="27" t="s">
        <v>13</v>
      </c>
      <c r="X7" s="3"/>
      <c r="AB7" s="1" t="s">
        <v>37</v>
      </c>
      <c r="AC7" s="1" t="s">
        <v>37</v>
      </c>
      <c r="AD7" s="1" t="s">
        <v>37</v>
      </c>
    </row>
    <row r="8" spans="2:30" s="1" customFormat="1">
      <c r="B8" s="216"/>
      <c r="C8" s="26" t="s">
        <v>14</v>
      </c>
      <c r="D8" s="18" t="s">
        <v>15</v>
      </c>
      <c r="E8" s="19" t="s">
        <v>20</v>
      </c>
      <c r="F8" s="18" t="s">
        <v>19</v>
      </c>
      <c r="G8" s="18" t="s">
        <v>24</v>
      </c>
      <c r="H8" s="18"/>
      <c r="I8" s="18"/>
      <c r="J8" s="23">
        <v>1</v>
      </c>
      <c r="K8" s="24">
        <v>2</v>
      </c>
      <c r="L8" s="22">
        <v>3</v>
      </c>
      <c r="M8" s="23">
        <v>1</v>
      </c>
      <c r="N8" s="24">
        <v>2</v>
      </c>
      <c r="O8" s="22">
        <v>3</v>
      </c>
      <c r="P8" s="44" t="s">
        <v>28</v>
      </c>
      <c r="Q8" s="45"/>
      <c r="R8" s="18" t="s">
        <v>16</v>
      </c>
      <c r="S8" s="21"/>
      <c r="T8" s="21" t="s">
        <v>31</v>
      </c>
      <c r="U8" s="21"/>
      <c r="V8" s="28"/>
      <c r="W8" s="28"/>
      <c r="Y8" s="1" t="s">
        <v>35</v>
      </c>
      <c r="Z8" s="1" t="s">
        <v>29</v>
      </c>
      <c r="AA8" s="1" t="s">
        <v>31</v>
      </c>
      <c r="AB8" s="1" t="s">
        <v>38</v>
      </c>
      <c r="AC8" s="1" t="s">
        <v>40</v>
      </c>
      <c r="AD8" s="1" t="s">
        <v>41</v>
      </c>
    </row>
    <row r="9" spans="2:30" s="11" customFormat="1" ht="20" customHeight="1">
      <c r="B9" s="129">
        <v>2010015</v>
      </c>
      <c r="C9" s="130">
        <v>73</v>
      </c>
      <c r="D9" s="131">
        <v>71.67</v>
      </c>
      <c r="E9" s="132" t="s">
        <v>104</v>
      </c>
      <c r="F9" s="133">
        <v>40263</v>
      </c>
      <c r="G9" s="132">
        <v>1</v>
      </c>
      <c r="H9" s="136" t="s">
        <v>105</v>
      </c>
      <c r="I9" s="134" t="s">
        <v>70</v>
      </c>
      <c r="J9" s="176">
        <v>60</v>
      </c>
      <c r="K9" s="177">
        <v>63</v>
      </c>
      <c r="L9" s="178">
        <v>-66</v>
      </c>
      <c r="M9" s="176">
        <v>73</v>
      </c>
      <c r="N9" s="88">
        <v>-80</v>
      </c>
      <c r="O9" s="88">
        <v>80</v>
      </c>
      <c r="P9" s="52">
        <f t="shared" ref="P9:P24" si="0">IF(MAX(J9:L9)&lt;0,0,TRUNC(MAX(J9:L9)/1)*1)</f>
        <v>63</v>
      </c>
      <c r="Q9" s="52">
        <f t="shared" ref="Q9:Q24" si="1">IF(MAX(M9:O9)&lt;0,0,TRUNC(MAX(M9:O9)/1)*1)</f>
        <v>80</v>
      </c>
      <c r="R9" s="52">
        <f t="shared" ref="R9:R23" si="2">IF(P9=0,0,IF(Q9=0,0,SUM(P9:Q9)))</f>
        <v>143</v>
      </c>
      <c r="S9" s="53">
        <f>IF(R9="","",IF(D9="","",IF((Y9="k"),IF(D9&gt;153.757,R9,IF(D9&lt;28,10^(0.787004341*LOG10(28/153.757)^2)*R9,10^(0.787004341*LOG10(D9/153.757)^2)*R9)),IF(D9&gt;193.609,R9,IF(D9&lt;32,10^(0.722762521*LOG10(32/193.609)^2)*R9,10^(0.722762521*LOG10(D9/193.609)^2)*R9)))))</f>
        <v>194.96820720305965</v>
      </c>
      <c r="T9" s="53" t="str">
        <f>IF(AA9=1,S9*AD9,"")</f>
        <v/>
      </c>
      <c r="U9" s="54">
        <v>1</v>
      </c>
      <c r="V9" s="55"/>
      <c r="W9" s="56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1.3634140363850324</v>
      </c>
      <c r="X9" s="100" t="str">
        <f>T5</f>
        <v>09.11.2024</v>
      </c>
      <c r="Y9" s="89" t="str">
        <f>IF(ISNUMBER(FIND("M",E9)),"m",IF(ISNUMBER(FIND("K",E9)),"k"))</f>
        <v>m</v>
      </c>
      <c r="Z9" s="89">
        <f>IF(OR(F9="",X9=""),0,(YEAR(X9)-YEAR(F9)))</f>
        <v>14</v>
      </c>
      <c r="AA9" s="11">
        <f>IF(Z9&gt;34,1,0)</f>
        <v>0</v>
      </c>
      <c r="AB9" s="11" t="b">
        <f>IF(AA9=1,LOOKUP(Z9,'Meltzer-Faber'!A3:A63,'Meltzer-Faber'!B3:B63))</f>
        <v>0</v>
      </c>
      <c r="AC9" s="11" t="b">
        <f>IF(AA9=1,LOOKUP(Z9,'Meltzer-Faber'!A3:A63,'Meltzer-Faber'!C3:C63))</f>
        <v>0</v>
      </c>
      <c r="AD9" s="11" t="b">
        <f>IF(Y9="m",AB9,IF(Y9="k",AC9,""))</f>
        <v>0</v>
      </c>
    </row>
    <row r="10" spans="2:30" s="11" customFormat="1" ht="20" customHeight="1">
      <c r="B10" s="137">
        <v>2007001</v>
      </c>
      <c r="C10" s="130">
        <v>81</v>
      </c>
      <c r="D10" s="148">
        <v>77.77</v>
      </c>
      <c r="E10" s="149" t="s">
        <v>104</v>
      </c>
      <c r="F10" s="150">
        <v>39126</v>
      </c>
      <c r="G10" s="193">
        <v>2</v>
      </c>
      <c r="H10" s="151" t="s">
        <v>106</v>
      </c>
      <c r="I10" s="152" t="s">
        <v>71</v>
      </c>
      <c r="J10" s="179">
        <v>79</v>
      </c>
      <c r="K10" s="180">
        <v>82</v>
      </c>
      <c r="L10" s="181">
        <v>84</v>
      </c>
      <c r="M10" s="179">
        <v>98</v>
      </c>
      <c r="N10" s="88">
        <v>101</v>
      </c>
      <c r="O10" s="88">
        <v>104</v>
      </c>
      <c r="P10" s="52">
        <f t="shared" si="0"/>
        <v>84</v>
      </c>
      <c r="Q10" s="52">
        <f t="shared" si="1"/>
        <v>104</v>
      </c>
      <c r="R10" s="52">
        <f t="shared" si="2"/>
        <v>188</v>
      </c>
      <c r="S10" s="53">
        <f t="shared" ref="S10:S24" si="3">IF(R10="","",IF(D10="","",IF((Y10="k"),IF(D10&gt;153.757,R10,IF(D10&lt;28,10^(0.787004341*LOG10(28/153.757)^2)*R10,10^(0.787004341*LOG10(D10/153.757)^2)*R10)),IF(D10&gt;193.609,R10,IF(D10&lt;32,10^(0.722762521*LOG10(32/193.609)^2)*R10,10^(0.722762521*LOG10(D10/193.609)^2)*R10)))))</f>
        <v>244.09760816086506</v>
      </c>
      <c r="T10" s="53" t="str">
        <f t="shared" ref="T10:T24" si="4">IF(AA10=1,S10*AD10,"")</f>
        <v/>
      </c>
      <c r="U10" s="57">
        <v>2</v>
      </c>
      <c r="V10" s="58"/>
      <c r="W10" s="56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1.2983915327705589</v>
      </c>
      <c r="X10" s="100" t="str">
        <f>T5</f>
        <v>09.11.2024</v>
      </c>
      <c r="Y10" s="89" t="str">
        <f t="shared" ref="Y10:Y24" si="6">IF(ISNUMBER(FIND("M",E10)),"m",IF(ISNUMBER(FIND("K",E10)),"k"))</f>
        <v>m</v>
      </c>
      <c r="Z10" s="89">
        <f t="shared" ref="Z10:Z24" si="7">IF(OR(F10="",X10=""),0,(YEAR(X10)-YEAR(F10)))</f>
        <v>17</v>
      </c>
      <c r="AA10" s="11">
        <f t="shared" ref="AA10:AA24" si="8">IF(Z10&gt;34,1,0)</f>
        <v>0</v>
      </c>
      <c r="AB10" s="11" t="b">
        <f>IF(AA10=1,LOOKUP(Z10,'Meltzer-Faber'!A4:A64,'Meltzer-Faber'!B4:B64))</f>
        <v>0</v>
      </c>
      <c r="AC10" s="11" t="b">
        <f>IF(AA10=1,LOOKUP(Z10,'Meltzer-Faber'!A4:A64,'Meltzer-Faber'!C4:C64))</f>
        <v>0</v>
      </c>
      <c r="AD10" s="11" t="b">
        <f t="shared" ref="AD10:AD24" si="9">IF(Y10="m",AB10,IF(Y10="k",AC10,""))</f>
        <v>0</v>
      </c>
    </row>
    <row r="11" spans="2:30" s="11" customFormat="1" ht="20" customHeight="1">
      <c r="B11" s="129">
        <v>2008022</v>
      </c>
      <c r="C11" s="130">
        <v>81</v>
      </c>
      <c r="D11" s="131">
        <v>77.680000000000007</v>
      </c>
      <c r="E11" s="132" t="s">
        <v>104</v>
      </c>
      <c r="F11" s="133">
        <v>39679</v>
      </c>
      <c r="G11" s="132">
        <v>3</v>
      </c>
      <c r="H11" s="136" t="s">
        <v>107</v>
      </c>
      <c r="I11" s="134" t="s">
        <v>70</v>
      </c>
      <c r="J11" s="176">
        <v>-79</v>
      </c>
      <c r="K11" s="177">
        <v>79</v>
      </c>
      <c r="L11" s="178">
        <v>-83</v>
      </c>
      <c r="M11" s="176">
        <v>105</v>
      </c>
      <c r="N11" s="88">
        <v>-110</v>
      </c>
      <c r="O11" s="88">
        <v>110</v>
      </c>
      <c r="P11" s="52">
        <f t="shared" si="0"/>
        <v>79</v>
      </c>
      <c r="Q11" s="52">
        <f t="shared" si="1"/>
        <v>110</v>
      </c>
      <c r="R11" s="52">
        <f t="shared" si="2"/>
        <v>189</v>
      </c>
      <c r="S11" s="53">
        <f t="shared" si="3"/>
        <v>245.55885959568215</v>
      </c>
      <c r="T11" s="53" t="str">
        <f t="shared" si="4"/>
        <v/>
      </c>
      <c r="U11" s="57">
        <v>2</v>
      </c>
      <c r="V11" s="58"/>
      <c r="W11" s="56">
        <f t="shared" si="5"/>
        <v>1.2992532253739797</v>
      </c>
      <c r="X11" s="100" t="str">
        <f>T5</f>
        <v>09.11.2024</v>
      </c>
      <c r="Y11" s="89" t="str">
        <f t="shared" si="6"/>
        <v>m</v>
      </c>
      <c r="Z11" s="89">
        <f t="shared" si="7"/>
        <v>16</v>
      </c>
      <c r="AA11" s="11">
        <f t="shared" si="8"/>
        <v>0</v>
      </c>
      <c r="AB11" s="11" t="b">
        <f>IF(AA11=1,LOOKUP(Z11,'Meltzer-Faber'!A5:A65,'Meltzer-Faber'!B5:B65))</f>
        <v>0</v>
      </c>
      <c r="AC11" s="11" t="b">
        <f>IF(AA11=1,LOOKUP(Z11,'Meltzer-Faber'!A5:A65,'Meltzer-Faber'!C5:C65))</f>
        <v>0</v>
      </c>
      <c r="AD11" s="11" t="b">
        <f t="shared" si="9"/>
        <v>0</v>
      </c>
    </row>
    <row r="12" spans="2:30" s="11" customFormat="1" ht="20" customHeight="1">
      <c r="B12" s="129">
        <v>2007017</v>
      </c>
      <c r="C12" s="130">
        <v>81</v>
      </c>
      <c r="D12" s="131">
        <v>78.8</v>
      </c>
      <c r="E12" s="132" t="s">
        <v>104</v>
      </c>
      <c r="F12" s="153">
        <v>39196</v>
      </c>
      <c r="G12" s="138">
        <v>4</v>
      </c>
      <c r="H12" s="154" t="s">
        <v>108</v>
      </c>
      <c r="I12" s="154" t="s">
        <v>67</v>
      </c>
      <c r="J12" s="176">
        <v>87</v>
      </c>
      <c r="K12" s="177">
        <v>-91</v>
      </c>
      <c r="L12" s="178">
        <v>91</v>
      </c>
      <c r="M12" s="176">
        <v>98</v>
      </c>
      <c r="N12" s="93">
        <v>-102</v>
      </c>
      <c r="O12" s="88">
        <v>102</v>
      </c>
      <c r="P12" s="52">
        <f t="shared" si="0"/>
        <v>91</v>
      </c>
      <c r="Q12" s="52">
        <f t="shared" si="1"/>
        <v>102</v>
      </c>
      <c r="R12" s="52">
        <f t="shared" si="2"/>
        <v>193</v>
      </c>
      <c r="S12" s="53">
        <f t="shared" si="3"/>
        <v>248.72229977432318</v>
      </c>
      <c r="T12" s="53" t="str">
        <f t="shared" si="4"/>
        <v/>
      </c>
      <c r="U12" s="57">
        <v>1</v>
      </c>
      <c r="V12" s="58" t="s">
        <v>18</v>
      </c>
      <c r="W12" s="56">
        <f t="shared" si="5"/>
        <v>1.2887165791415709</v>
      </c>
      <c r="X12" s="100" t="str">
        <f>T5</f>
        <v>09.11.2024</v>
      </c>
      <c r="Y12" s="89" t="str">
        <f t="shared" si="6"/>
        <v>m</v>
      </c>
      <c r="Z12" s="89">
        <f t="shared" si="7"/>
        <v>17</v>
      </c>
      <c r="AA12" s="11">
        <f t="shared" si="8"/>
        <v>0</v>
      </c>
      <c r="AB12" s="11" t="b">
        <f>IF(AA12=1,LOOKUP(Z12,'Meltzer-Faber'!A6:A66,'Meltzer-Faber'!B6:B66))</f>
        <v>0</v>
      </c>
      <c r="AC12" s="11" t="b">
        <f>IF(AA12=1,LOOKUP(Z12,'Meltzer-Faber'!A6:A66,'Meltzer-Faber'!C6:C66))</f>
        <v>0</v>
      </c>
      <c r="AD12" s="11" t="b">
        <f t="shared" si="9"/>
        <v>0</v>
      </c>
    </row>
    <row r="13" spans="2:30" s="11" customFormat="1" ht="20" customHeight="1">
      <c r="B13" s="137">
        <v>2008013</v>
      </c>
      <c r="C13" s="165">
        <v>81</v>
      </c>
      <c r="D13" s="142">
        <v>80.180000000000007</v>
      </c>
      <c r="E13" s="143" t="s">
        <v>104</v>
      </c>
      <c r="F13" s="144">
        <v>39808</v>
      </c>
      <c r="G13" s="145">
        <v>5</v>
      </c>
      <c r="H13" s="161" t="s">
        <v>114</v>
      </c>
      <c r="I13" s="147" t="s">
        <v>67</v>
      </c>
      <c r="J13" s="179">
        <v>70</v>
      </c>
      <c r="K13" s="180">
        <v>-75</v>
      </c>
      <c r="L13" s="181">
        <v>75</v>
      </c>
      <c r="M13" s="179">
        <v>95</v>
      </c>
      <c r="N13" s="88">
        <v>-97</v>
      </c>
      <c r="O13" s="88">
        <v>97</v>
      </c>
      <c r="P13" s="52">
        <f t="shared" si="0"/>
        <v>75</v>
      </c>
      <c r="Q13" s="52">
        <f t="shared" si="1"/>
        <v>97</v>
      </c>
      <c r="R13" s="52">
        <f t="shared" si="2"/>
        <v>172</v>
      </c>
      <c r="S13" s="53">
        <f t="shared" si="3"/>
        <v>219.51893202392912</v>
      </c>
      <c r="T13" s="53" t="str">
        <f t="shared" si="4"/>
        <v/>
      </c>
      <c r="U13" s="57">
        <v>5</v>
      </c>
      <c r="V13" s="58" t="s">
        <v>18</v>
      </c>
      <c r="W13" s="56">
        <f t="shared" si="5"/>
        <v>1.2762728606042391</v>
      </c>
      <c r="X13" s="100" t="str">
        <f>T5</f>
        <v>09.11.2024</v>
      </c>
      <c r="Y13" s="89" t="str">
        <f t="shared" si="6"/>
        <v>m</v>
      </c>
      <c r="Z13" s="89">
        <f t="shared" si="7"/>
        <v>16</v>
      </c>
      <c r="AA13" s="11">
        <f t="shared" si="8"/>
        <v>0</v>
      </c>
      <c r="AB13" s="11" t="b">
        <f>IF(AA13=1,LOOKUP(Z13,'Meltzer-Faber'!A7:A67,'Meltzer-Faber'!B7:B67))</f>
        <v>0</v>
      </c>
      <c r="AC13" s="11" t="b">
        <f>IF(AA13=1,LOOKUP(Z13,'Meltzer-Faber'!A7:A67,'Meltzer-Faber'!C7:C67))</f>
        <v>0</v>
      </c>
      <c r="AD13" s="11" t="b">
        <f t="shared" si="9"/>
        <v>0</v>
      </c>
    </row>
    <row r="14" spans="2:30" s="11" customFormat="1" ht="20" customHeight="1">
      <c r="B14" s="129">
        <v>2008021</v>
      </c>
      <c r="C14" s="130">
        <v>81</v>
      </c>
      <c r="D14" s="131">
        <v>76.22</v>
      </c>
      <c r="E14" s="132" t="s">
        <v>104</v>
      </c>
      <c r="F14" s="133">
        <v>39569</v>
      </c>
      <c r="G14" s="132">
        <v>6</v>
      </c>
      <c r="H14" s="136" t="s">
        <v>109</v>
      </c>
      <c r="I14" s="134" t="s">
        <v>70</v>
      </c>
      <c r="J14" s="176">
        <v>76</v>
      </c>
      <c r="K14" s="177">
        <v>80</v>
      </c>
      <c r="L14" s="178">
        <v>-83</v>
      </c>
      <c r="M14" s="176">
        <v>90</v>
      </c>
      <c r="N14" s="88">
        <v>100</v>
      </c>
      <c r="O14" s="88">
        <v>-109</v>
      </c>
      <c r="P14" s="52">
        <f t="shared" si="0"/>
        <v>80</v>
      </c>
      <c r="Q14" s="52">
        <f t="shared" si="1"/>
        <v>100</v>
      </c>
      <c r="R14" s="52">
        <f t="shared" si="2"/>
        <v>180</v>
      </c>
      <c r="S14" s="53">
        <f t="shared" si="3"/>
        <v>236.4502018961476</v>
      </c>
      <c r="T14" s="53" t="str">
        <f t="shared" si="4"/>
        <v/>
      </c>
      <c r="U14" s="57">
        <v>4</v>
      </c>
      <c r="V14" s="58" t="s">
        <v>18</v>
      </c>
      <c r="W14" s="56">
        <f t="shared" si="5"/>
        <v>1.3136122327563755</v>
      </c>
      <c r="X14" s="100" t="str">
        <f>T5</f>
        <v>09.11.2024</v>
      </c>
      <c r="Y14" s="89" t="str">
        <f t="shared" si="6"/>
        <v>m</v>
      </c>
      <c r="Z14" s="89">
        <f t="shared" si="7"/>
        <v>16</v>
      </c>
      <c r="AA14" s="11">
        <f t="shared" si="8"/>
        <v>0</v>
      </c>
      <c r="AB14" s="11" t="b">
        <f>IF(AA14=1,LOOKUP(Z14,'Meltzer-Faber'!A8:A68,'Meltzer-Faber'!B8:B68))</f>
        <v>0</v>
      </c>
      <c r="AC14" s="11" t="b">
        <f>IF(AA14=1,LOOKUP(Z14,'Meltzer-Faber'!A8:A68,'Meltzer-Faber'!C8:C68))</f>
        <v>0</v>
      </c>
      <c r="AD14" s="11" t="b">
        <f t="shared" si="9"/>
        <v>0</v>
      </c>
    </row>
    <row r="15" spans="2:30" s="11" customFormat="1" ht="20" customHeight="1">
      <c r="B15" s="137">
        <v>2010001</v>
      </c>
      <c r="C15" s="130">
        <v>81</v>
      </c>
      <c r="D15" s="142">
        <v>75</v>
      </c>
      <c r="E15" s="143" t="s">
        <v>104</v>
      </c>
      <c r="F15" s="155">
        <v>40296</v>
      </c>
      <c r="G15" s="145">
        <v>7</v>
      </c>
      <c r="H15" s="156" t="s">
        <v>110</v>
      </c>
      <c r="I15" s="147" t="s">
        <v>111</v>
      </c>
      <c r="J15" s="179">
        <v>-70</v>
      </c>
      <c r="K15" s="180">
        <v>-70</v>
      </c>
      <c r="L15" s="181">
        <v>-70</v>
      </c>
      <c r="M15" s="179">
        <v>82</v>
      </c>
      <c r="N15" s="88">
        <v>87</v>
      </c>
      <c r="O15" s="88">
        <v>91</v>
      </c>
      <c r="P15" s="52">
        <f t="shared" si="0"/>
        <v>0</v>
      </c>
      <c r="Q15" s="52">
        <f t="shared" si="1"/>
        <v>91</v>
      </c>
      <c r="R15" s="52">
        <f t="shared" si="2"/>
        <v>0</v>
      </c>
      <c r="S15" s="53">
        <f t="shared" si="3"/>
        <v>0</v>
      </c>
      <c r="T15" s="53" t="str">
        <f t="shared" si="4"/>
        <v/>
      </c>
      <c r="U15" s="57"/>
      <c r="V15" s="58"/>
      <c r="W15" s="56">
        <f t="shared" si="5"/>
        <v>1.3261840026123091</v>
      </c>
      <c r="X15" s="100" t="str">
        <f>T5</f>
        <v>09.11.2024</v>
      </c>
      <c r="Y15" s="89" t="str">
        <f t="shared" si="6"/>
        <v>m</v>
      </c>
      <c r="Z15" s="89">
        <f t="shared" si="7"/>
        <v>14</v>
      </c>
      <c r="AA15" s="11">
        <f t="shared" si="8"/>
        <v>0</v>
      </c>
      <c r="AB15" s="11" t="b">
        <f>IF(AA15=1,LOOKUP(Z15,'Meltzer-Faber'!A9:A69,'Meltzer-Faber'!B9:B69))</f>
        <v>0</v>
      </c>
      <c r="AC15" s="11" t="b">
        <f>IF(AA15=1,LOOKUP(Z15,'Meltzer-Faber'!A9:A69,'Meltzer-Faber'!C9:C69))</f>
        <v>0</v>
      </c>
      <c r="AD15" s="11" t="b">
        <f t="shared" si="9"/>
        <v>0</v>
      </c>
    </row>
    <row r="16" spans="2:30" s="11" customFormat="1" ht="20" customHeight="1">
      <c r="B16" s="137">
        <v>2007003</v>
      </c>
      <c r="C16" s="157">
        <v>81</v>
      </c>
      <c r="D16" s="158">
        <v>76.73</v>
      </c>
      <c r="E16" s="159" t="s">
        <v>104</v>
      </c>
      <c r="F16" s="144">
        <v>39328</v>
      </c>
      <c r="G16" s="160">
        <v>8</v>
      </c>
      <c r="H16" s="161" t="s">
        <v>112</v>
      </c>
      <c r="I16" s="162" t="s">
        <v>96</v>
      </c>
      <c r="J16" s="182">
        <v>-83</v>
      </c>
      <c r="K16" s="183">
        <v>-85</v>
      </c>
      <c r="L16" s="184">
        <v>-85</v>
      </c>
      <c r="M16" s="189" t="s">
        <v>165</v>
      </c>
      <c r="N16" s="188" t="s">
        <v>165</v>
      </c>
      <c r="O16" s="188" t="s">
        <v>165</v>
      </c>
      <c r="P16" s="52">
        <f t="shared" si="0"/>
        <v>0</v>
      </c>
      <c r="Q16" s="52">
        <f t="shared" si="1"/>
        <v>0</v>
      </c>
      <c r="R16" s="52">
        <f t="shared" si="2"/>
        <v>0</v>
      </c>
      <c r="S16" s="53">
        <f t="shared" si="3"/>
        <v>0</v>
      </c>
      <c r="T16" s="53" t="str">
        <f t="shared" si="4"/>
        <v/>
      </c>
      <c r="U16" s="57"/>
      <c r="V16" s="58"/>
      <c r="W16" s="56">
        <f t="shared" si="5"/>
        <v>1.3085136915454691</v>
      </c>
      <c r="X16" s="100" t="str">
        <f>T5</f>
        <v>09.11.2024</v>
      </c>
      <c r="Y16" s="89" t="str">
        <f t="shared" si="6"/>
        <v>m</v>
      </c>
      <c r="Z16" s="89">
        <f t="shared" si="7"/>
        <v>17</v>
      </c>
      <c r="AA16" s="11">
        <f t="shared" si="8"/>
        <v>0</v>
      </c>
      <c r="AB16" s="11" t="b">
        <f>IF(AA16=1,LOOKUP(Z16,'Meltzer-Faber'!A10:A70,'Meltzer-Faber'!B10:B70))</f>
        <v>0</v>
      </c>
      <c r="AC16" s="11" t="b">
        <f>IF(AA16=1,LOOKUP(Z16,'Meltzer-Faber'!A10:A70,'Meltzer-Faber'!C10:C70))</f>
        <v>0</v>
      </c>
      <c r="AD16" s="11" t="b">
        <f t="shared" si="9"/>
        <v>0</v>
      </c>
    </row>
    <row r="17" spans="2:30" s="11" customFormat="1" ht="20" customHeight="1">
      <c r="B17" s="137"/>
      <c r="C17" s="141"/>
      <c r="D17" s="142"/>
      <c r="E17" s="143"/>
      <c r="F17" s="144"/>
      <c r="G17" s="145"/>
      <c r="H17" s="146"/>
      <c r="I17" s="147"/>
      <c r="J17" s="179"/>
      <c r="K17" s="180"/>
      <c r="L17" s="181"/>
      <c r="M17" s="179"/>
      <c r="N17" s="88"/>
      <c r="O17" s="88"/>
      <c r="P17" s="52">
        <f t="shared" si="0"/>
        <v>0</v>
      </c>
      <c r="Q17" s="52">
        <f t="shared" si="1"/>
        <v>0</v>
      </c>
      <c r="R17" s="52">
        <f t="shared" si="2"/>
        <v>0</v>
      </c>
      <c r="S17" s="53" t="str">
        <f t="shared" si="3"/>
        <v/>
      </c>
      <c r="T17" s="53" t="str">
        <f t="shared" si="4"/>
        <v/>
      </c>
      <c r="U17" s="57"/>
      <c r="V17" s="58"/>
      <c r="W17" s="56" t="str">
        <f t="shared" si="5"/>
        <v/>
      </c>
      <c r="X17" s="100" t="str">
        <f>T5</f>
        <v>09.11.2024</v>
      </c>
      <c r="Y17" s="89" t="b">
        <f t="shared" si="6"/>
        <v>0</v>
      </c>
      <c r="Z17" s="89">
        <f t="shared" si="7"/>
        <v>0</v>
      </c>
      <c r="AA17" s="11">
        <f t="shared" si="8"/>
        <v>0</v>
      </c>
      <c r="AB17" s="11" t="b">
        <f>IF(AA17=1,LOOKUP(Z17,'Meltzer-Faber'!A11:A71,'Meltzer-Faber'!B11:B71))</f>
        <v>0</v>
      </c>
      <c r="AC17" s="11" t="b">
        <f>IF(AA17=1,LOOKUP(Z17,'Meltzer-Faber'!A11:A71,'Meltzer-Faber'!C11:C71))</f>
        <v>0</v>
      </c>
      <c r="AD17" s="11" t="str">
        <f t="shared" si="9"/>
        <v/>
      </c>
    </row>
    <row r="18" spans="2:30" s="11" customFormat="1" ht="20" customHeight="1">
      <c r="B18" s="117"/>
      <c r="C18" s="80"/>
      <c r="D18" s="81"/>
      <c r="E18" s="82"/>
      <c r="F18" s="83"/>
      <c r="G18" s="84"/>
      <c r="H18" s="85"/>
      <c r="I18" s="86"/>
      <c r="J18" s="90"/>
      <c r="K18" s="91"/>
      <c r="L18" s="92"/>
      <c r="M18" s="87"/>
      <c r="N18" s="88"/>
      <c r="O18" s="88"/>
      <c r="P18" s="52">
        <f t="shared" si="0"/>
        <v>0</v>
      </c>
      <c r="Q18" s="52">
        <f t="shared" si="1"/>
        <v>0</v>
      </c>
      <c r="R18" s="52">
        <f t="shared" si="2"/>
        <v>0</v>
      </c>
      <c r="S18" s="53" t="str">
        <f t="shared" si="3"/>
        <v/>
      </c>
      <c r="T18" s="53" t="str">
        <f t="shared" si="4"/>
        <v/>
      </c>
      <c r="U18" s="57"/>
      <c r="V18" s="58" t="s">
        <v>18</v>
      </c>
      <c r="W18" s="56" t="str">
        <f t="shared" si="5"/>
        <v/>
      </c>
      <c r="X18" s="100" t="str">
        <f>T5</f>
        <v>09.11.2024</v>
      </c>
      <c r="Y18" s="89" t="b">
        <f t="shared" si="6"/>
        <v>0</v>
      </c>
      <c r="Z18" s="89">
        <f t="shared" si="7"/>
        <v>0</v>
      </c>
      <c r="AA18" s="11">
        <f t="shared" si="8"/>
        <v>0</v>
      </c>
      <c r="AB18" s="11" t="b">
        <f>IF(AA18=1,LOOKUP(Z18,'Meltzer-Faber'!A12:A72,'Meltzer-Faber'!B12:B72))</f>
        <v>0</v>
      </c>
      <c r="AC18" s="11" t="b">
        <f>IF(AA18=1,LOOKUP(Z18,'Meltzer-Faber'!A12:A72,'Meltzer-Faber'!C12:C72))</f>
        <v>0</v>
      </c>
      <c r="AD18" s="11" t="str">
        <f t="shared" si="9"/>
        <v/>
      </c>
    </row>
    <row r="19" spans="2:30" s="11" customFormat="1" ht="20" customHeight="1">
      <c r="B19" s="117"/>
      <c r="C19" s="80"/>
      <c r="D19" s="81"/>
      <c r="E19" s="82"/>
      <c r="F19" s="83"/>
      <c r="G19" s="84"/>
      <c r="H19" s="85"/>
      <c r="I19" s="86"/>
      <c r="J19" s="90"/>
      <c r="K19" s="91"/>
      <c r="L19" s="92"/>
      <c r="M19" s="87"/>
      <c r="N19" s="88"/>
      <c r="O19" s="88"/>
      <c r="P19" s="52">
        <f t="shared" si="0"/>
        <v>0</v>
      </c>
      <c r="Q19" s="52">
        <f t="shared" si="1"/>
        <v>0</v>
      </c>
      <c r="R19" s="52">
        <f t="shared" si="2"/>
        <v>0</v>
      </c>
      <c r="S19" s="53" t="str">
        <f t="shared" si="3"/>
        <v/>
      </c>
      <c r="T19" s="53" t="str">
        <f t="shared" si="4"/>
        <v/>
      </c>
      <c r="U19" s="57"/>
      <c r="V19" s="58"/>
      <c r="W19" s="56" t="str">
        <f t="shared" si="5"/>
        <v/>
      </c>
      <c r="X19" s="100" t="str">
        <f>T5</f>
        <v>09.11.2024</v>
      </c>
      <c r="Y19" s="89" t="b">
        <f t="shared" si="6"/>
        <v>0</v>
      </c>
      <c r="Z19" s="89">
        <f t="shared" si="7"/>
        <v>0</v>
      </c>
      <c r="AA19" s="11">
        <f t="shared" si="8"/>
        <v>0</v>
      </c>
      <c r="AB19" s="11" t="b">
        <f>IF(AA19=1,LOOKUP(Z19,'Meltzer-Faber'!A13:A73,'Meltzer-Faber'!B13:B73))</f>
        <v>0</v>
      </c>
      <c r="AC19" s="11" t="b">
        <f>IF(AA19=1,LOOKUP(Z19,'Meltzer-Faber'!A13:A73,'Meltzer-Faber'!C13:C73))</f>
        <v>0</v>
      </c>
      <c r="AD19" s="11" t="str">
        <f t="shared" si="9"/>
        <v/>
      </c>
    </row>
    <row r="20" spans="2:30" s="11" customFormat="1" ht="20" customHeight="1">
      <c r="B20" s="117"/>
      <c r="C20" s="80"/>
      <c r="D20" s="81"/>
      <c r="E20" s="82"/>
      <c r="F20" s="83"/>
      <c r="G20" s="84"/>
      <c r="H20" s="85"/>
      <c r="I20" s="86"/>
      <c r="J20" s="90"/>
      <c r="K20" s="91"/>
      <c r="L20" s="92"/>
      <c r="M20" s="87"/>
      <c r="N20" s="88"/>
      <c r="O20" s="88"/>
      <c r="P20" s="52">
        <f t="shared" si="0"/>
        <v>0</v>
      </c>
      <c r="Q20" s="52">
        <f t="shared" si="1"/>
        <v>0</v>
      </c>
      <c r="R20" s="52">
        <f t="shared" si="2"/>
        <v>0</v>
      </c>
      <c r="S20" s="53" t="str">
        <f t="shared" si="3"/>
        <v/>
      </c>
      <c r="T20" s="53" t="str">
        <f t="shared" si="4"/>
        <v/>
      </c>
      <c r="U20" s="57"/>
      <c r="V20" s="58"/>
      <c r="W20" s="56" t="str">
        <f t="shared" si="5"/>
        <v/>
      </c>
      <c r="X20" s="100" t="str">
        <f>T5</f>
        <v>09.11.2024</v>
      </c>
      <c r="Y20" s="89" t="b">
        <f t="shared" si="6"/>
        <v>0</v>
      </c>
      <c r="Z20" s="89">
        <f t="shared" si="7"/>
        <v>0</v>
      </c>
      <c r="AA20" s="11">
        <f t="shared" si="8"/>
        <v>0</v>
      </c>
      <c r="AB20" s="11" t="b">
        <f>IF(AA20=1,LOOKUP(Z20,'Meltzer-Faber'!A14:A74,'Meltzer-Faber'!B14:B74))</f>
        <v>0</v>
      </c>
      <c r="AC20" s="11" t="b">
        <f>IF(AA20=1,LOOKUP(Z20,'Meltzer-Faber'!A14:A74,'Meltzer-Faber'!C14:C74))</f>
        <v>0</v>
      </c>
      <c r="AD20" s="11" t="str">
        <f t="shared" si="9"/>
        <v/>
      </c>
    </row>
    <row r="21" spans="2:30" s="11" customFormat="1" ht="20" customHeight="1">
      <c r="B21" s="117"/>
      <c r="C21" s="80"/>
      <c r="D21" s="81"/>
      <c r="E21" s="82"/>
      <c r="F21" s="83"/>
      <c r="G21" s="84"/>
      <c r="H21" s="85"/>
      <c r="I21" s="86"/>
      <c r="J21" s="90"/>
      <c r="K21" s="91"/>
      <c r="L21" s="92"/>
      <c r="M21" s="87"/>
      <c r="N21" s="88"/>
      <c r="O21" s="88"/>
      <c r="P21" s="52">
        <f t="shared" si="0"/>
        <v>0</v>
      </c>
      <c r="Q21" s="52">
        <f t="shared" si="1"/>
        <v>0</v>
      </c>
      <c r="R21" s="52">
        <f t="shared" si="2"/>
        <v>0</v>
      </c>
      <c r="S21" s="53" t="str">
        <f t="shared" si="3"/>
        <v/>
      </c>
      <c r="T21" s="53" t="str">
        <f t="shared" si="4"/>
        <v/>
      </c>
      <c r="U21" s="57"/>
      <c r="V21" s="58"/>
      <c r="W21" s="56" t="str">
        <f t="shared" si="5"/>
        <v/>
      </c>
      <c r="X21" s="100" t="str">
        <f>T5</f>
        <v>09.11.2024</v>
      </c>
      <c r="Y21" s="89" t="b">
        <f t="shared" si="6"/>
        <v>0</v>
      </c>
      <c r="Z21" s="89">
        <f t="shared" si="7"/>
        <v>0</v>
      </c>
      <c r="AA21" s="11">
        <f t="shared" si="8"/>
        <v>0</v>
      </c>
      <c r="AB21" s="11" t="b">
        <f>IF(AA21=1,LOOKUP(Z21,'Meltzer-Faber'!A15:A75,'Meltzer-Faber'!B15:B75))</f>
        <v>0</v>
      </c>
      <c r="AC21" s="11" t="b">
        <f>IF(AA21=1,LOOKUP(Z21,'Meltzer-Faber'!A15:A75,'Meltzer-Faber'!C15:C75))</f>
        <v>0</v>
      </c>
      <c r="AD21" s="11" t="str">
        <f t="shared" si="9"/>
        <v/>
      </c>
    </row>
    <row r="22" spans="2:30" s="11" customFormat="1" ht="20" customHeight="1">
      <c r="B22" s="117"/>
      <c r="C22" s="80"/>
      <c r="D22" s="81"/>
      <c r="E22" s="82"/>
      <c r="F22" s="83"/>
      <c r="G22" s="84"/>
      <c r="H22" s="85"/>
      <c r="I22" s="86"/>
      <c r="J22" s="90"/>
      <c r="K22" s="91"/>
      <c r="L22" s="92"/>
      <c r="M22" s="87"/>
      <c r="N22" s="88"/>
      <c r="O22" s="88"/>
      <c r="P22" s="52">
        <f t="shared" si="0"/>
        <v>0</v>
      </c>
      <c r="Q22" s="52">
        <f t="shared" si="1"/>
        <v>0</v>
      </c>
      <c r="R22" s="52">
        <f t="shared" si="2"/>
        <v>0</v>
      </c>
      <c r="S22" s="53" t="str">
        <f t="shared" si="3"/>
        <v/>
      </c>
      <c r="T22" s="53" t="str">
        <f t="shared" si="4"/>
        <v/>
      </c>
      <c r="U22" s="57"/>
      <c r="V22" s="58"/>
      <c r="W22" s="56" t="str">
        <f t="shared" si="5"/>
        <v/>
      </c>
      <c r="X22" s="100" t="str">
        <f>T5</f>
        <v>09.11.2024</v>
      </c>
      <c r="Y22" s="89" t="b">
        <f t="shared" si="6"/>
        <v>0</v>
      </c>
      <c r="Z22" s="89">
        <f t="shared" si="7"/>
        <v>0</v>
      </c>
      <c r="AA22" s="11">
        <f t="shared" si="8"/>
        <v>0</v>
      </c>
      <c r="AB22" s="11" t="b">
        <f>IF(AA22=1,LOOKUP(Z22,'Meltzer-Faber'!A16:A76,'Meltzer-Faber'!B16:B76))</f>
        <v>0</v>
      </c>
      <c r="AC22" s="11" t="b">
        <f>IF(AA22=1,LOOKUP(Z22,'Meltzer-Faber'!A16:A76,'Meltzer-Faber'!C16:C76))</f>
        <v>0</v>
      </c>
      <c r="AD22" s="11" t="str">
        <f t="shared" si="9"/>
        <v/>
      </c>
    </row>
    <row r="23" spans="2:30" s="11" customFormat="1" ht="20" customHeight="1">
      <c r="B23" s="117"/>
      <c r="C23" s="80"/>
      <c r="D23" s="81"/>
      <c r="E23" s="82"/>
      <c r="F23" s="83"/>
      <c r="G23" s="84"/>
      <c r="H23" s="85"/>
      <c r="I23" s="86"/>
      <c r="J23" s="90"/>
      <c r="K23" s="91"/>
      <c r="L23" s="92"/>
      <c r="M23" s="87"/>
      <c r="N23" s="88"/>
      <c r="O23" s="88"/>
      <c r="P23" s="52">
        <f t="shared" si="0"/>
        <v>0</v>
      </c>
      <c r="Q23" s="52">
        <f t="shared" si="1"/>
        <v>0</v>
      </c>
      <c r="R23" s="52">
        <f t="shared" si="2"/>
        <v>0</v>
      </c>
      <c r="S23" s="53" t="str">
        <f t="shared" si="3"/>
        <v/>
      </c>
      <c r="T23" s="53" t="str">
        <f t="shared" si="4"/>
        <v/>
      </c>
      <c r="U23" s="57"/>
      <c r="V23" s="58"/>
      <c r="W23" s="56" t="str">
        <f t="shared" si="5"/>
        <v/>
      </c>
      <c r="X23" s="100" t="str">
        <f>T5</f>
        <v>09.11.2024</v>
      </c>
      <c r="Y23" s="89" t="b">
        <f t="shared" si="6"/>
        <v>0</v>
      </c>
      <c r="Z23" s="89">
        <f t="shared" si="7"/>
        <v>0</v>
      </c>
      <c r="AA23" s="11">
        <f t="shared" si="8"/>
        <v>0</v>
      </c>
      <c r="AB23" s="11" t="b">
        <f>IF(AA23=1,LOOKUP(Z23,'Meltzer-Faber'!A17:A77,'Meltzer-Faber'!B17:B77))</f>
        <v>0</v>
      </c>
      <c r="AC23" s="11" t="b">
        <f>IF(AA23=1,LOOKUP(Z23,'Meltzer-Faber'!A17:A77,'Meltzer-Faber'!C17:C77))</f>
        <v>0</v>
      </c>
      <c r="AD23" s="11" t="str">
        <f t="shared" si="9"/>
        <v/>
      </c>
    </row>
    <row r="24" spans="2:30" s="11" customFormat="1" ht="20" customHeight="1">
      <c r="B24" s="118"/>
      <c r="C24" s="80"/>
      <c r="D24" s="66"/>
      <c r="E24" s="82"/>
      <c r="F24" s="59"/>
      <c r="G24" s="60"/>
      <c r="H24" s="61"/>
      <c r="I24" s="62"/>
      <c r="J24" s="94"/>
      <c r="K24" s="95"/>
      <c r="L24" s="96"/>
      <c r="M24" s="87"/>
      <c r="N24" s="88"/>
      <c r="O24" s="88"/>
      <c r="P24" s="52">
        <f t="shared" si="0"/>
        <v>0</v>
      </c>
      <c r="Q24" s="52">
        <f t="shared" si="1"/>
        <v>0</v>
      </c>
      <c r="R24" s="63">
        <f>IF(P24=0,0,IF(Q24=0,0,SUM(P24:Q24)))</f>
        <v>0</v>
      </c>
      <c r="S24" s="53" t="str">
        <f t="shared" si="3"/>
        <v/>
      </c>
      <c r="T24" s="53" t="str">
        <f t="shared" si="4"/>
        <v/>
      </c>
      <c r="U24" s="64"/>
      <c r="V24" s="65"/>
      <c r="W24" s="56" t="str">
        <f t="shared" si="5"/>
        <v/>
      </c>
      <c r="X24" s="100" t="str">
        <f>T5</f>
        <v>09.11.2024</v>
      </c>
      <c r="Y24" s="89" t="b">
        <f t="shared" si="6"/>
        <v>0</v>
      </c>
      <c r="Z24" s="89">
        <f t="shared" si="7"/>
        <v>0</v>
      </c>
      <c r="AA24" s="11">
        <f t="shared" si="8"/>
        <v>0</v>
      </c>
      <c r="AB24" s="11" t="b">
        <v>0</v>
      </c>
      <c r="AC24" s="11" t="b">
        <f>IF(AA24=1,LOOKUP(Z24,'Meltzer-Faber'!A18:A78,'Meltzer-Faber'!C18:C78))</f>
        <v>0</v>
      </c>
      <c r="AD24" s="11" t="str">
        <f t="shared" si="9"/>
        <v/>
      </c>
    </row>
    <row r="25" spans="2:30" s="7" customFormat="1" ht="9" customHeight="1">
      <c r="C25" s="13"/>
      <c r="D25" s="14"/>
      <c r="E25" s="15"/>
      <c r="F25" s="16"/>
      <c r="G25" s="16"/>
      <c r="H25" s="13"/>
      <c r="I25" s="13"/>
      <c r="J25" s="46"/>
      <c r="K25" s="47"/>
      <c r="L25" s="46"/>
      <c r="M25" s="46"/>
      <c r="N25" s="46"/>
      <c r="O25" s="46"/>
      <c r="P25" s="15"/>
      <c r="Q25" s="15"/>
      <c r="R25" s="15"/>
      <c r="S25" s="48"/>
      <c r="T25" s="48"/>
      <c r="U25" s="49"/>
      <c r="V25" s="8"/>
      <c r="W25" s="9"/>
      <c r="AA25" s="11"/>
    </row>
    <row r="26" spans="2:30" customFormat="1">
      <c r="J26" s="40"/>
      <c r="K26" s="5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2:30" customFormat="1" ht="23" customHeight="1">
      <c r="B27" s="218" t="s">
        <v>44</v>
      </c>
      <c r="C27" s="218"/>
      <c r="D27" s="119" t="s">
        <v>43</v>
      </c>
      <c r="E27" s="218" t="s">
        <v>6</v>
      </c>
      <c r="F27" s="218"/>
      <c r="G27" s="218"/>
      <c r="H27" s="119" t="s">
        <v>45</v>
      </c>
      <c r="I27" s="36"/>
      <c r="J27" s="218" t="s">
        <v>44</v>
      </c>
      <c r="K27" s="218"/>
      <c r="L27" s="218"/>
      <c r="M27" s="120" t="s">
        <v>43</v>
      </c>
      <c r="N27" s="219" t="s">
        <v>6</v>
      </c>
      <c r="O27" s="219"/>
      <c r="P27" s="219"/>
      <c r="Q27" s="219"/>
      <c r="R27" s="219" t="s">
        <v>45</v>
      </c>
      <c r="S27" s="219"/>
      <c r="T27" s="40"/>
      <c r="U27" s="40"/>
      <c r="V27" s="40"/>
      <c r="X27" s="4"/>
      <c r="Y27" s="4"/>
      <c r="Z27" s="4"/>
      <c r="AA27" s="1"/>
      <c r="AC27" s="33"/>
      <c r="AD27" s="33"/>
    </row>
    <row r="28" spans="2:30" s="6" customFormat="1" ht="20" customHeight="1">
      <c r="B28" s="223" t="s">
        <v>46</v>
      </c>
      <c r="C28" s="224"/>
      <c r="D28" s="174">
        <v>1965002</v>
      </c>
      <c r="E28" s="224" t="s">
        <v>86</v>
      </c>
      <c r="F28" s="224"/>
      <c r="G28" s="224"/>
      <c r="H28" s="121" t="s">
        <v>67</v>
      </c>
      <c r="I28" s="5"/>
      <c r="J28" s="223" t="s">
        <v>47</v>
      </c>
      <c r="K28" s="224"/>
      <c r="L28" s="224"/>
      <c r="M28" s="174">
        <v>1969007</v>
      </c>
      <c r="N28" s="225" t="s">
        <v>83</v>
      </c>
      <c r="O28" s="225"/>
      <c r="P28" s="225"/>
      <c r="Q28" s="225"/>
      <c r="R28" s="225" t="s">
        <v>67</v>
      </c>
      <c r="S28" s="226"/>
      <c r="AA28" s="1"/>
      <c r="AC28" s="122"/>
      <c r="AD28" s="122"/>
    </row>
    <row r="29" spans="2:30" s="6" customFormat="1" ht="21" customHeight="1">
      <c r="B29" s="207" t="s">
        <v>48</v>
      </c>
      <c r="C29" s="208"/>
      <c r="D29" s="173">
        <v>1980011</v>
      </c>
      <c r="E29" s="208" t="s">
        <v>84</v>
      </c>
      <c r="F29" s="208"/>
      <c r="G29" s="208"/>
      <c r="H29" s="123" t="s">
        <v>67</v>
      </c>
      <c r="I29" s="5"/>
      <c r="J29" s="207" t="s">
        <v>49</v>
      </c>
      <c r="K29" s="208"/>
      <c r="L29" s="208"/>
      <c r="M29" s="124">
        <v>1978010</v>
      </c>
      <c r="N29" s="210" t="s">
        <v>90</v>
      </c>
      <c r="O29" s="210"/>
      <c r="P29" s="210"/>
      <c r="Q29" s="210"/>
      <c r="R29" s="210" t="s">
        <v>67</v>
      </c>
      <c r="S29" s="211"/>
      <c r="AC29" s="122"/>
      <c r="AD29" s="122"/>
    </row>
    <row r="30" spans="2:30" s="6" customFormat="1" ht="19" customHeight="1">
      <c r="B30" s="207" t="s">
        <v>48</v>
      </c>
      <c r="C30" s="208"/>
      <c r="D30" s="173">
        <v>1980002</v>
      </c>
      <c r="E30" s="208" t="s">
        <v>89</v>
      </c>
      <c r="F30" s="208"/>
      <c r="G30" s="208"/>
      <c r="H30" s="123" t="s">
        <v>69</v>
      </c>
      <c r="I30" s="5"/>
      <c r="J30" s="207" t="s">
        <v>49</v>
      </c>
      <c r="K30" s="208"/>
      <c r="L30" s="208"/>
      <c r="M30" s="173">
        <v>1979008</v>
      </c>
      <c r="N30" s="210" t="s">
        <v>82</v>
      </c>
      <c r="O30" s="210"/>
      <c r="P30" s="210"/>
      <c r="Q30" s="210"/>
      <c r="R30" s="210" t="s">
        <v>67</v>
      </c>
      <c r="S30" s="211"/>
      <c r="AC30" s="122"/>
      <c r="AD30" s="122"/>
    </row>
    <row r="31" spans="2:30" s="6" customFormat="1" ht="21" customHeight="1">
      <c r="B31" s="207" t="s">
        <v>48</v>
      </c>
      <c r="C31" s="208"/>
      <c r="D31" s="173">
        <v>1997007</v>
      </c>
      <c r="E31" s="208" t="s">
        <v>78</v>
      </c>
      <c r="F31" s="208"/>
      <c r="G31" s="208"/>
      <c r="H31" s="123" t="s">
        <v>79</v>
      </c>
      <c r="I31" s="5"/>
      <c r="J31" s="207" t="s">
        <v>50</v>
      </c>
      <c r="K31" s="208"/>
      <c r="L31" s="208"/>
      <c r="M31" s="173">
        <v>1983006</v>
      </c>
      <c r="N31" s="210" t="s">
        <v>87</v>
      </c>
      <c r="O31" s="210"/>
      <c r="P31" s="210"/>
      <c r="Q31" s="210"/>
      <c r="R31" s="210" t="s">
        <v>79</v>
      </c>
      <c r="S31" s="211"/>
      <c r="Y31" s="6" t="s">
        <v>18</v>
      </c>
      <c r="AC31" s="122"/>
      <c r="AD31" s="122"/>
    </row>
    <row r="32" spans="2:30" s="6" customFormat="1" ht="20" customHeight="1">
      <c r="B32" s="207" t="s">
        <v>48</v>
      </c>
      <c r="C32" s="208"/>
      <c r="D32" s="173"/>
      <c r="E32" s="208"/>
      <c r="F32" s="208"/>
      <c r="G32" s="208"/>
      <c r="H32" s="123"/>
      <c r="I32" s="5"/>
      <c r="J32" s="212" t="s">
        <v>60</v>
      </c>
      <c r="K32" s="213"/>
      <c r="L32" s="214"/>
      <c r="M32" s="124">
        <v>1947002</v>
      </c>
      <c r="N32" s="210" t="s">
        <v>81</v>
      </c>
      <c r="O32" s="210"/>
      <c r="P32" s="210"/>
      <c r="Q32" s="210"/>
      <c r="R32" s="210" t="s">
        <v>69</v>
      </c>
      <c r="S32" s="211"/>
      <c r="AC32" s="122"/>
      <c r="AD32" s="122"/>
    </row>
    <row r="33" spans="2:30" ht="19" customHeight="1">
      <c r="B33" s="207" t="s">
        <v>48</v>
      </c>
      <c r="C33" s="208"/>
      <c r="D33" s="173"/>
      <c r="E33" s="208"/>
      <c r="F33" s="208"/>
      <c r="G33" s="208"/>
      <c r="H33" s="123"/>
      <c r="I33" s="4"/>
      <c r="J33" s="207"/>
      <c r="K33" s="208"/>
      <c r="L33" s="208"/>
      <c r="M33" s="124"/>
      <c r="N33" s="210"/>
      <c r="O33" s="210"/>
      <c r="P33" s="210"/>
      <c r="Q33" s="210"/>
      <c r="R33" s="210"/>
      <c r="S33" s="211"/>
      <c r="T33" s="4"/>
      <c r="U33" s="4"/>
      <c r="AC33" s="3"/>
      <c r="AD33" s="3"/>
    </row>
    <row r="34" spans="2:30" ht="20" customHeight="1">
      <c r="B34" s="207" t="s">
        <v>51</v>
      </c>
      <c r="C34" s="208"/>
      <c r="D34" s="173">
        <v>2008031</v>
      </c>
      <c r="E34" s="208" t="s">
        <v>72</v>
      </c>
      <c r="F34" s="208"/>
      <c r="G34" s="208"/>
      <c r="H34" s="123" t="s">
        <v>67</v>
      </c>
      <c r="I34" s="4"/>
      <c r="J34" s="207"/>
      <c r="K34" s="208"/>
      <c r="L34" s="208"/>
      <c r="M34" s="124"/>
      <c r="N34" s="210"/>
      <c r="O34" s="210"/>
      <c r="P34" s="210"/>
      <c r="Q34" s="210"/>
      <c r="R34" s="210"/>
      <c r="S34" s="211"/>
      <c r="T34" s="4"/>
      <c r="U34" s="4"/>
      <c r="AC34" s="3"/>
      <c r="AD34" s="3"/>
    </row>
    <row r="35" spans="2:30" ht="20" customHeight="1">
      <c r="B35" s="203" t="s">
        <v>51</v>
      </c>
      <c r="C35" s="204"/>
      <c r="D35" s="173">
        <v>1957002</v>
      </c>
      <c r="E35" s="209" t="s">
        <v>93</v>
      </c>
      <c r="F35" s="209"/>
      <c r="G35" s="209"/>
      <c r="H35" s="123" t="s">
        <v>75</v>
      </c>
      <c r="I35" s="4"/>
      <c r="J35" s="203"/>
      <c r="K35" s="204"/>
      <c r="L35" s="204"/>
      <c r="M35" s="126"/>
      <c r="N35" s="205"/>
      <c r="O35" s="205"/>
      <c r="P35" s="205"/>
      <c r="Q35" s="205"/>
      <c r="R35" s="205"/>
      <c r="S35" s="206"/>
      <c r="T35" s="4"/>
      <c r="U35" s="4"/>
      <c r="AC35" s="3"/>
      <c r="AD35" s="3"/>
    </row>
    <row r="36" spans="2:30" ht="19" customHeight="1">
      <c r="B36" s="202"/>
      <c r="C36" s="202"/>
      <c r="D36" s="194"/>
      <c r="E36" s="194"/>
      <c r="F36" s="194"/>
      <c r="G36" s="194"/>
      <c r="H36" s="194"/>
      <c r="I36" s="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4"/>
      <c r="U36" s="4"/>
      <c r="AC36" s="3"/>
      <c r="AD36" s="3"/>
    </row>
    <row r="37" spans="2:30" ht="18" customHeight="1">
      <c r="B37" s="195" t="s">
        <v>52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7"/>
      <c r="T37" s="4"/>
      <c r="U37" s="4"/>
      <c r="AC37" s="3"/>
      <c r="AD37" s="3"/>
    </row>
    <row r="38" spans="2:30" ht="18" customHeight="1"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200"/>
      <c r="T38" s="4"/>
      <c r="U38" s="4"/>
      <c r="AC38" s="3"/>
      <c r="AD38" s="3"/>
    </row>
    <row r="39" spans="2:30" ht="14">
      <c r="E39" s="2"/>
      <c r="F39" s="3"/>
      <c r="G39" s="3"/>
      <c r="H39" s="4"/>
      <c r="I39" s="4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</row>
    <row r="40" spans="2:30">
      <c r="J40" s="5"/>
    </row>
  </sheetData>
  <mergeCells count="60">
    <mergeCell ref="E27:G27"/>
    <mergeCell ref="J27:L27"/>
    <mergeCell ref="N27:Q27"/>
    <mergeCell ref="B7:B8"/>
    <mergeCell ref="J39:V39"/>
    <mergeCell ref="B27:C27"/>
    <mergeCell ref="R27:S27"/>
    <mergeCell ref="B28:C28"/>
    <mergeCell ref="E28:G28"/>
    <mergeCell ref="J28:L28"/>
    <mergeCell ref="N28:Q28"/>
    <mergeCell ref="R28:S28"/>
    <mergeCell ref="B29:C29"/>
    <mergeCell ref="E29:G29"/>
    <mergeCell ref="J29:L29"/>
    <mergeCell ref="N29:Q29"/>
    <mergeCell ref="H1:R1"/>
    <mergeCell ref="H2:R2"/>
    <mergeCell ref="J5:M5"/>
    <mergeCell ref="O5:R5"/>
    <mergeCell ref="D5:H5"/>
    <mergeCell ref="R29:S29"/>
    <mergeCell ref="B30:C30"/>
    <mergeCell ref="E30:G30"/>
    <mergeCell ref="J30:L30"/>
    <mergeCell ref="N30:Q30"/>
    <mergeCell ref="R30:S30"/>
    <mergeCell ref="B31:C31"/>
    <mergeCell ref="E31:G31"/>
    <mergeCell ref="J31:L31"/>
    <mergeCell ref="N31:Q31"/>
    <mergeCell ref="R31:S31"/>
    <mergeCell ref="B32:C32"/>
    <mergeCell ref="E32:G32"/>
    <mergeCell ref="J32:L32"/>
    <mergeCell ref="N32:Q32"/>
    <mergeCell ref="R32:S32"/>
    <mergeCell ref="B33:C33"/>
    <mergeCell ref="E33:G33"/>
    <mergeCell ref="J33:L33"/>
    <mergeCell ref="N33:Q33"/>
    <mergeCell ref="R33:S33"/>
    <mergeCell ref="B34:C34"/>
    <mergeCell ref="E34:G34"/>
    <mergeCell ref="J34:L34"/>
    <mergeCell ref="N34:Q34"/>
    <mergeCell ref="R34:S34"/>
    <mergeCell ref="B35:C35"/>
    <mergeCell ref="E35:G35"/>
    <mergeCell ref="J35:L35"/>
    <mergeCell ref="N35:Q35"/>
    <mergeCell ref="R35:S35"/>
    <mergeCell ref="O36:S36"/>
    <mergeCell ref="B37:S37"/>
    <mergeCell ref="B38:S38"/>
    <mergeCell ref="B36:C36"/>
    <mergeCell ref="D36:E36"/>
    <mergeCell ref="F36:H36"/>
    <mergeCell ref="J36:L36"/>
    <mergeCell ref="M36:N36"/>
  </mergeCells>
  <phoneticPr fontId="0" type="noConversion"/>
  <conditionalFormatting sqref="J9:O24">
    <cfRule type="cellIs" dxfId="15" priority="1" stopIfTrue="1" operator="between">
      <formula>1</formula>
      <formula>300</formula>
    </cfRule>
    <cfRule type="cellIs" dxfId="14" priority="2" stopIfTrue="1" operator="lessThanOrEqual">
      <formula>0</formula>
    </cfRule>
  </conditionalFormatting>
  <dataValidations count="7">
    <dataValidation type="list" allowBlank="1" showInputMessage="1" showErrorMessage="1" errorTitle="Feil_i_kategori" error="Feil verdi i kategori" sqref="E18:E24" xr:uid="{00000000-0002-0000-0300-000001000000}">
      <formula1>"UM,JM,SM,UK,JK,SK,M1,M2,M3,M4,M5,M6,M8,M9,M10,K1,K2,K3,K4,K5,K6,K7,K8,K9,K10"</formula1>
    </dataValidation>
    <dataValidation type="list" allowBlank="1" showInputMessage="1" showErrorMessage="1" errorTitle="Feil_i_vektklasse" error="Feil verdi i vektklasse" sqref="C18:C24" xr:uid="{6DC4C155-E2DF-484F-B376-62690301B63D}">
      <formula1>"40,45,49,55,59,64,71,76,81,+81,'+81,81+,87,+87,'+87,87+,49,55,61,67,73,81,89,96,102,+102,'+102,102+,109,+109,'+109,109+"</formula1>
    </dataValidation>
    <dataValidation type="list" allowBlank="1" showInputMessage="1" showErrorMessage="1" sqref="B28:C35 J28:L31 J33:L35" xr:uid="{9B6986CF-5CD4-5540-99CA-ED5756DE33CC}">
      <formula1>"Dommer,Stevnets leder,Jury,Sekretær,Speaker,Teknisk kontrollør, Chief Marshall,Tidtaker"</formula1>
    </dataValidation>
    <dataValidation type="list" allowBlank="1" showInputMessage="1" showErrorMessage="1" sqref="D5:H5" xr:uid="{C70887B1-C1A2-6243-AA92-0D84076B85EB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:C17" xr:uid="{4CB05D26-0290-6A40-AF0C-C3C436F7E6A0}">
      <formula1>"40,45,49,55,59,64,71,76,81,'+81,81+,87,'+87,87+,49,55,61,67,73,81,89,96,102,'+102,102+,109,'+109,109+"</formula1>
    </dataValidation>
    <dataValidation type="list" allowBlank="1" showInputMessage="1" showErrorMessage="1" prompt="Feil_i_kategori - Feil verdi i kategori" sqref="E9:E17" xr:uid="{1420AEB6-DCF6-BF46-A7D2-926E956E7F64}">
      <formula1>"UM,JM,SM,UK,JK,SK,M1,M2,M3,M4,M5,M6,M8,M9,M10,K1,K2,K3,K4,K5,K6,K7,K8,K9,K10"</formula1>
    </dataValidation>
    <dataValidation type="list" allowBlank="1" showInputMessage="1" showErrorMessage="1" prompt="Feil_i_vektklasse - Feil verdi i vektklasse" sqref="C9" xr:uid="{68B86855-FA1A-F04D-9317-46A51A0DEB4F}">
      <formula1>"40.0,45.0,49.0,55.0,59.0,64.0,71.0,76.0,81.0,=81,+81,81+,87.0,=87,+87,87+,49.0,55.0,61.0,67.0,73.0,81.0,89.0,96.0,102.0,=102,+102,102+,109.0,=109,+109,109+"</formula1>
    </dataValidation>
  </dataValidations>
  <pageMargins left="0.27559055118110198" right="0.35433070866141703" top="0.27559055118110198" bottom="0.27559055118110198" header="0.5" footer="0.5"/>
  <pageSetup paperSize="9" scale="68" orientation="landscape" horizontalDpi="360" verticalDpi="360" copies="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pageSetUpPr autoPageBreaks="0" fitToPage="1"/>
  </sheetPr>
  <dimension ref="B1:AD40"/>
  <sheetViews>
    <sheetView showGridLines="0" showRowColHeaders="0" showZeros="0" showOutlineSymbols="0" zoomScaleSheetLayoutView="75" workbookViewId="0">
      <selection activeCell="B9" sqref="B9"/>
    </sheetView>
  </sheetViews>
  <sheetFormatPr baseColWidth="10" defaultColWidth="9.1640625" defaultRowHeight="13"/>
  <cols>
    <col min="1" max="1" width="6.83203125" style="4" customWidth="1"/>
    <col min="2" max="2" width="10.1640625" style="4" customWidth="1"/>
    <col min="3" max="3" width="6.33203125" style="1" customWidth="1"/>
    <col min="4" max="4" width="8.6640625" style="1" customWidth="1"/>
    <col min="5" max="5" width="6.33203125" style="39" customWidth="1"/>
    <col min="6" max="6" width="10.6640625" style="1" customWidth="1"/>
    <col min="7" max="7" width="3.83203125" style="1" customWidth="1"/>
    <col min="8" max="8" width="27.6640625" style="5" customWidth="1"/>
    <col min="9" max="9" width="20.33203125" style="5" customWidth="1"/>
    <col min="10" max="10" width="7.1640625" style="1" customWidth="1"/>
    <col min="11" max="11" width="7.1640625" style="38" customWidth="1"/>
    <col min="12" max="12" width="7.1640625" style="1" customWidth="1"/>
    <col min="13" max="13" width="8.83203125" style="1" customWidth="1"/>
    <col min="14" max="15" width="7.1640625" style="1" customWidth="1"/>
    <col min="16" max="18" width="7.6640625" style="1" customWidth="1"/>
    <col min="19" max="20" width="10.6640625" style="37" customWidth="1"/>
    <col min="21" max="21" width="5.6640625" style="37" customWidth="1"/>
    <col min="22" max="22" width="5.6640625" style="4" customWidth="1"/>
    <col min="23" max="23" width="14.1640625" style="4" customWidth="1"/>
    <col min="24" max="30" width="0" style="4" hidden="1" customWidth="1"/>
    <col min="31" max="16384" width="9.1640625" style="4"/>
  </cols>
  <sheetData>
    <row r="1" spans="2:30" ht="53.25" customHeight="1">
      <c r="H1" s="220" t="s">
        <v>30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V1" s="37"/>
    </row>
    <row r="2" spans="2:30" ht="24.75" customHeight="1">
      <c r="H2" s="221" t="s">
        <v>25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V2" s="37"/>
    </row>
    <row r="3" spans="2:30">
      <c r="D3" s="102" t="s">
        <v>53</v>
      </c>
      <c r="V3" s="37"/>
    </row>
    <row r="4" spans="2:30" ht="12" customHeight="1">
      <c r="V4" s="37"/>
    </row>
    <row r="5" spans="2:30" s="6" customFormat="1" ht="16">
      <c r="C5" s="77" t="s">
        <v>22</v>
      </c>
      <c r="D5" s="201" t="s">
        <v>59</v>
      </c>
      <c r="E5" s="201"/>
      <c r="F5" s="201"/>
      <c r="G5" s="201"/>
      <c r="H5" s="201"/>
      <c r="I5" s="77" t="s">
        <v>0</v>
      </c>
      <c r="J5" s="201" t="s">
        <v>67</v>
      </c>
      <c r="K5" s="201"/>
      <c r="L5" s="201"/>
      <c r="M5" s="201"/>
      <c r="N5" s="77" t="s">
        <v>1</v>
      </c>
      <c r="O5" s="222" t="s">
        <v>68</v>
      </c>
      <c r="P5" s="222"/>
      <c r="Q5" s="222"/>
      <c r="R5" s="222"/>
      <c r="S5" s="77" t="s">
        <v>2</v>
      </c>
      <c r="T5" s="127" t="s">
        <v>173</v>
      </c>
      <c r="U5" s="128" t="s">
        <v>21</v>
      </c>
      <c r="V5" s="78">
        <v>5</v>
      </c>
      <c r="AC5" s="122"/>
      <c r="AD5" s="122"/>
    </row>
    <row r="6" spans="2:30">
      <c r="V6" s="37"/>
      <c r="AB6" s="4" t="s">
        <v>36</v>
      </c>
      <c r="AC6" s="4" t="s">
        <v>39</v>
      </c>
      <c r="AD6" s="4" t="s">
        <v>36</v>
      </c>
    </row>
    <row r="7" spans="2:30" s="1" customFormat="1" ht="14">
      <c r="B7" s="215" t="s">
        <v>43</v>
      </c>
      <c r="C7" s="25" t="s">
        <v>3</v>
      </c>
      <c r="D7" s="17" t="s">
        <v>4</v>
      </c>
      <c r="E7" s="41" t="s">
        <v>26</v>
      </c>
      <c r="F7" s="17" t="s">
        <v>5</v>
      </c>
      <c r="G7" s="17" t="s">
        <v>23</v>
      </c>
      <c r="H7" s="17" t="s">
        <v>6</v>
      </c>
      <c r="I7" s="17" t="s">
        <v>7</v>
      </c>
      <c r="J7" s="17"/>
      <c r="K7" s="42" t="s">
        <v>8</v>
      </c>
      <c r="L7" s="12"/>
      <c r="M7" s="17"/>
      <c r="N7" s="12" t="s">
        <v>9</v>
      </c>
      <c r="O7" s="12"/>
      <c r="P7" s="43" t="s">
        <v>27</v>
      </c>
      <c r="Q7" s="12"/>
      <c r="R7" s="17" t="s">
        <v>10</v>
      </c>
      <c r="S7" s="20" t="s">
        <v>11</v>
      </c>
      <c r="T7" s="79" t="s">
        <v>11</v>
      </c>
      <c r="U7" s="20" t="s">
        <v>12</v>
      </c>
      <c r="V7" s="27" t="s">
        <v>17</v>
      </c>
      <c r="W7" s="27" t="s">
        <v>13</v>
      </c>
      <c r="X7" s="3"/>
      <c r="AB7" s="1" t="s">
        <v>37</v>
      </c>
      <c r="AC7" s="1" t="s">
        <v>37</v>
      </c>
      <c r="AD7" s="1" t="s">
        <v>37</v>
      </c>
    </row>
    <row r="8" spans="2:30" s="1" customFormat="1">
      <c r="B8" s="216"/>
      <c r="C8" s="26" t="s">
        <v>14</v>
      </c>
      <c r="D8" s="18" t="s">
        <v>15</v>
      </c>
      <c r="E8" s="19" t="s">
        <v>20</v>
      </c>
      <c r="F8" s="18" t="s">
        <v>19</v>
      </c>
      <c r="G8" s="18" t="s">
        <v>24</v>
      </c>
      <c r="H8" s="18"/>
      <c r="I8" s="18"/>
      <c r="J8" s="23">
        <v>1</v>
      </c>
      <c r="K8" s="24">
        <v>2</v>
      </c>
      <c r="L8" s="22">
        <v>3</v>
      </c>
      <c r="M8" s="23">
        <v>1</v>
      </c>
      <c r="N8" s="24">
        <v>2</v>
      </c>
      <c r="O8" s="22">
        <v>3</v>
      </c>
      <c r="P8" s="44" t="s">
        <v>28</v>
      </c>
      <c r="Q8" s="45"/>
      <c r="R8" s="18" t="s">
        <v>16</v>
      </c>
      <c r="S8" s="21"/>
      <c r="T8" s="21" t="s">
        <v>31</v>
      </c>
      <c r="U8" s="21"/>
      <c r="V8" s="28"/>
      <c r="W8" s="28"/>
      <c r="Y8" s="1" t="s">
        <v>35</v>
      </c>
      <c r="Z8" s="1" t="s">
        <v>29</v>
      </c>
      <c r="AA8" s="1" t="s">
        <v>31</v>
      </c>
      <c r="AB8" s="1" t="s">
        <v>38</v>
      </c>
      <c r="AC8" s="1" t="s">
        <v>40</v>
      </c>
      <c r="AD8" s="1" t="s">
        <v>41</v>
      </c>
    </row>
    <row r="9" spans="2:30" s="11" customFormat="1" ht="20" customHeight="1">
      <c r="B9" s="129">
        <v>2008023</v>
      </c>
      <c r="C9" s="130">
        <v>89</v>
      </c>
      <c r="D9" s="131">
        <v>86.94</v>
      </c>
      <c r="E9" s="132" t="s">
        <v>104</v>
      </c>
      <c r="F9" s="133">
        <v>39541</v>
      </c>
      <c r="G9" s="132">
        <v>1</v>
      </c>
      <c r="H9" s="136" t="s">
        <v>115</v>
      </c>
      <c r="I9" s="134" t="s">
        <v>70</v>
      </c>
      <c r="J9" s="176">
        <v>75</v>
      </c>
      <c r="K9" s="177">
        <v>80</v>
      </c>
      <c r="L9" s="178">
        <v>-82</v>
      </c>
      <c r="M9" s="176">
        <v>85</v>
      </c>
      <c r="N9" s="88">
        <v>-90</v>
      </c>
      <c r="O9" s="88">
        <v>-90</v>
      </c>
      <c r="P9" s="52">
        <f t="shared" ref="P9:P24" si="0">IF(MAX(J9:L9)&lt;0,0,TRUNC(MAX(J9:L9)/1)*1)</f>
        <v>80</v>
      </c>
      <c r="Q9" s="52">
        <f t="shared" ref="Q9:Q24" si="1">IF(MAX(M9:O9)&lt;0,0,TRUNC(MAX(M9:O9)/1)*1)</f>
        <v>85</v>
      </c>
      <c r="R9" s="52">
        <f t="shared" ref="R9:R23" si="2">IF(P9=0,0,IF(Q9=0,0,SUM(P9:Q9)))</f>
        <v>165</v>
      </c>
      <c r="S9" s="53">
        <f>IF(R9="","",IF(D9="","",IF((Y9="k"),IF(D9&gt;153.757,R9,IF(D9&lt;28,10^(0.787004341*LOG10(28/153.757)^2)*R9,10^(0.787004341*LOG10(D9/153.757)^2)*R9)),IF(D9&gt;193.609,R9,IF(D9&lt;32,10^(0.722762521*LOG10(32/193.609)^2)*R9,10^(0.722762521*LOG10(D9/193.609)^2)*R9)))))</f>
        <v>201.77413640664</v>
      </c>
      <c r="T9" s="53" t="str">
        <f>IF(AA9=1,S9*AD9,"")</f>
        <v/>
      </c>
      <c r="U9" s="54">
        <v>3</v>
      </c>
      <c r="V9" s="55"/>
      <c r="W9" s="56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1.2228735539796363</v>
      </c>
      <c r="X9" s="100" t="str">
        <f>T5</f>
        <v>09.11.2024</v>
      </c>
      <c r="Y9" s="89" t="str">
        <f>IF(ISNUMBER(FIND("M",E9)),"m",IF(ISNUMBER(FIND("K",E9)),"k"))</f>
        <v>m</v>
      </c>
      <c r="Z9" s="89">
        <f>IF(OR(F9="",X9=""),0,(YEAR(X9)-YEAR(F9)))</f>
        <v>16</v>
      </c>
      <c r="AA9" s="11">
        <f>IF(Z9&gt;34,1,0)</f>
        <v>0</v>
      </c>
      <c r="AB9" s="11" t="b">
        <f>IF(AA9=1,LOOKUP(Z9,'Meltzer-Faber'!A3:A63,'Meltzer-Faber'!B3:B63))</f>
        <v>0</v>
      </c>
      <c r="AC9" s="11" t="b">
        <f>IF(AA9=1,LOOKUP(Z9,'Meltzer-Faber'!A3:A63,'Meltzer-Faber'!C3:C63))</f>
        <v>0</v>
      </c>
      <c r="AD9" s="11" t="b">
        <f>IF(Y9="m",AB9,IF(Y9="k",AC9,""))</f>
        <v>0</v>
      </c>
    </row>
    <row r="10" spans="2:30" s="11" customFormat="1" ht="20" customHeight="1">
      <c r="B10" s="129">
        <v>2010019</v>
      </c>
      <c r="C10" s="130">
        <v>89</v>
      </c>
      <c r="D10" s="131">
        <v>81.900000000000006</v>
      </c>
      <c r="E10" s="132" t="s">
        <v>104</v>
      </c>
      <c r="F10" s="133">
        <v>40239</v>
      </c>
      <c r="G10" s="132">
        <v>2</v>
      </c>
      <c r="H10" s="136" t="s">
        <v>116</v>
      </c>
      <c r="I10" s="134" t="s">
        <v>74</v>
      </c>
      <c r="J10" s="176">
        <v>-42</v>
      </c>
      <c r="K10" s="177">
        <v>42</v>
      </c>
      <c r="L10" s="178">
        <v>47</v>
      </c>
      <c r="M10" s="176">
        <v>55</v>
      </c>
      <c r="N10" s="88">
        <v>-60</v>
      </c>
      <c r="O10" s="88">
        <v>60</v>
      </c>
      <c r="P10" s="52">
        <f t="shared" si="0"/>
        <v>47</v>
      </c>
      <c r="Q10" s="52">
        <f t="shared" si="1"/>
        <v>60</v>
      </c>
      <c r="R10" s="52">
        <f t="shared" si="2"/>
        <v>107</v>
      </c>
      <c r="S10" s="53">
        <f t="shared" ref="S10:S24" si="3">IF(R10="","",IF(D10="","",IF((Y10="k"),IF(D10&gt;153.757,R10,IF(D10&lt;28,10^(0.787004341*LOG10(28/153.757)^2)*R10,10^(0.787004341*LOG10(D10/153.757)^2)*R10)),IF(D10&gt;193.609,R10,IF(D10&lt;32,10^(0.722762521*LOG10(32/193.609)^2)*R10,10^(0.722762521*LOG10(D10/193.609)^2)*R10)))))</f>
        <v>134.98554429420562</v>
      </c>
      <c r="T10" s="53" t="str">
        <f t="shared" ref="T10:T24" si="4">IF(AA10=1,S10*AD10,"")</f>
        <v/>
      </c>
      <c r="U10" s="57">
        <v>4</v>
      </c>
      <c r="V10" s="58"/>
      <c r="W10" s="56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1.2615471429365011</v>
      </c>
      <c r="X10" s="100" t="str">
        <f>T5</f>
        <v>09.11.2024</v>
      </c>
      <c r="Y10" s="89" t="str">
        <f t="shared" ref="Y10:Y24" si="6">IF(ISNUMBER(FIND("M",E10)),"m",IF(ISNUMBER(FIND("K",E10)),"k"))</f>
        <v>m</v>
      </c>
      <c r="Z10" s="89">
        <f t="shared" ref="Z10:Z24" si="7">IF(OR(F10="",X10=""),0,(YEAR(X10)-YEAR(F10)))</f>
        <v>14</v>
      </c>
      <c r="AA10" s="11">
        <f t="shared" ref="AA10:AA24" si="8">IF(Z10&gt;34,1,0)</f>
        <v>0</v>
      </c>
      <c r="AB10" s="11" t="b">
        <f>IF(AA10=1,LOOKUP(Z10,'Meltzer-Faber'!A4:A64,'Meltzer-Faber'!B4:B64))</f>
        <v>0</v>
      </c>
      <c r="AC10" s="11" t="b">
        <f>IF(AA10=1,LOOKUP(Z10,'Meltzer-Faber'!A4:A64,'Meltzer-Faber'!C4:C64))</f>
        <v>0</v>
      </c>
      <c r="AD10" s="11" t="b">
        <f t="shared" ref="AD10:AD24" si="9">IF(Y10="m",AB10,IF(Y10="k",AC10,""))</f>
        <v>0</v>
      </c>
    </row>
    <row r="11" spans="2:30" s="11" customFormat="1" ht="20" customHeight="1">
      <c r="B11" s="137">
        <v>2008009</v>
      </c>
      <c r="C11" s="130">
        <v>89</v>
      </c>
      <c r="D11" s="142">
        <v>86.8</v>
      </c>
      <c r="E11" s="143" t="s">
        <v>104</v>
      </c>
      <c r="F11" s="144">
        <v>39760</v>
      </c>
      <c r="G11" s="145">
        <v>3</v>
      </c>
      <c r="H11" s="161" t="s">
        <v>117</v>
      </c>
      <c r="I11" s="147" t="s">
        <v>69</v>
      </c>
      <c r="J11" s="179">
        <v>106</v>
      </c>
      <c r="K11" s="180">
        <v>111</v>
      </c>
      <c r="L11" s="181">
        <v>-114</v>
      </c>
      <c r="M11" s="179">
        <v>135</v>
      </c>
      <c r="N11" s="88">
        <v>141</v>
      </c>
      <c r="O11" s="88">
        <v>-145</v>
      </c>
      <c r="P11" s="52">
        <f t="shared" si="0"/>
        <v>111</v>
      </c>
      <c r="Q11" s="52">
        <f t="shared" si="1"/>
        <v>141</v>
      </c>
      <c r="R11" s="52">
        <f t="shared" si="2"/>
        <v>252</v>
      </c>
      <c r="S11" s="53">
        <f t="shared" si="3"/>
        <v>308.41410742503575</v>
      </c>
      <c r="T11" s="53" t="str">
        <f t="shared" si="4"/>
        <v/>
      </c>
      <c r="U11" s="57">
        <v>2</v>
      </c>
      <c r="V11" s="58" t="s">
        <v>167</v>
      </c>
      <c r="W11" s="56">
        <f t="shared" si="5"/>
        <v>1.2238655056549037</v>
      </c>
      <c r="X11" s="100" t="str">
        <f>T5</f>
        <v>09.11.2024</v>
      </c>
      <c r="Y11" s="89" t="str">
        <f t="shared" si="6"/>
        <v>m</v>
      </c>
      <c r="Z11" s="89">
        <f t="shared" si="7"/>
        <v>16</v>
      </c>
      <c r="AA11" s="11">
        <f t="shared" si="8"/>
        <v>0</v>
      </c>
      <c r="AB11" s="11" t="b">
        <f>IF(AA11=1,LOOKUP(Z11,'Meltzer-Faber'!A5:A65,'Meltzer-Faber'!B5:B65))</f>
        <v>0</v>
      </c>
      <c r="AC11" s="11" t="b">
        <f>IF(AA11=1,LOOKUP(Z11,'Meltzer-Faber'!A5:A65,'Meltzer-Faber'!C5:C65))</f>
        <v>0</v>
      </c>
      <c r="AD11" s="11" t="b">
        <f t="shared" si="9"/>
        <v>0</v>
      </c>
    </row>
    <row r="12" spans="2:30" s="11" customFormat="1" ht="20" customHeight="1">
      <c r="B12" s="129">
        <v>2008033</v>
      </c>
      <c r="C12" s="130">
        <v>96</v>
      </c>
      <c r="D12" s="131">
        <v>92.18</v>
      </c>
      <c r="E12" s="132" t="s">
        <v>104</v>
      </c>
      <c r="F12" s="133">
        <v>39709</v>
      </c>
      <c r="G12" s="132">
        <v>4</v>
      </c>
      <c r="H12" s="136" t="s">
        <v>118</v>
      </c>
      <c r="I12" s="134" t="s">
        <v>70</v>
      </c>
      <c r="J12" s="176">
        <v>77</v>
      </c>
      <c r="K12" s="177">
        <v>81</v>
      </c>
      <c r="L12" s="178">
        <v>84</v>
      </c>
      <c r="M12" s="176">
        <v>85</v>
      </c>
      <c r="N12" s="93">
        <v>90</v>
      </c>
      <c r="O12" s="88">
        <v>-95</v>
      </c>
      <c r="P12" s="52">
        <f t="shared" si="0"/>
        <v>84</v>
      </c>
      <c r="Q12" s="52">
        <f t="shared" si="1"/>
        <v>90</v>
      </c>
      <c r="R12" s="52">
        <f t="shared" si="2"/>
        <v>174</v>
      </c>
      <c r="S12" s="53">
        <f t="shared" si="3"/>
        <v>206.83434726033843</v>
      </c>
      <c r="T12" s="53" t="str">
        <f t="shared" si="4"/>
        <v/>
      </c>
      <c r="U12" s="57">
        <v>1</v>
      </c>
      <c r="V12" s="58" t="s">
        <v>18</v>
      </c>
      <c r="W12" s="56">
        <f t="shared" si="5"/>
        <v>1.1887031451743588</v>
      </c>
      <c r="X12" s="100" t="str">
        <f>T5</f>
        <v>09.11.2024</v>
      </c>
      <c r="Y12" s="89" t="str">
        <f t="shared" si="6"/>
        <v>m</v>
      </c>
      <c r="Z12" s="89">
        <f t="shared" si="7"/>
        <v>16</v>
      </c>
      <c r="AA12" s="11">
        <f t="shared" si="8"/>
        <v>0</v>
      </c>
      <c r="AB12" s="11" t="b">
        <f>IF(AA12=1,LOOKUP(Z12,'Meltzer-Faber'!A6:A66,'Meltzer-Faber'!B6:B66))</f>
        <v>0</v>
      </c>
      <c r="AC12" s="11" t="b">
        <f>IF(AA12=1,LOOKUP(Z12,'Meltzer-Faber'!A6:A66,'Meltzer-Faber'!C6:C66))</f>
        <v>0</v>
      </c>
      <c r="AD12" s="11" t="b">
        <f t="shared" si="9"/>
        <v>0</v>
      </c>
    </row>
    <row r="13" spans="2:30" s="11" customFormat="1" ht="20" customHeight="1">
      <c r="B13" s="129">
        <v>2007025</v>
      </c>
      <c r="C13" s="167">
        <v>89</v>
      </c>
      <c r="D13" s="168">
        <v>88.44</v>
      </c>
      <c r="E13" s="169" t="s">
        <v>104</v>
      </c>
      <c r="F13" s="170">
        <v>39160</v>
      </c>
      <c r="G13" s="169">
        <v>5</v>
      </c>
      <c r="H13" s="171" t="s">
        <v>119</v>
      </c>
      <c r="I13" s="172" t="s">
        <v>71</v>
      </c>
      <c r="J13" s="185">
        <v>110</v>
      </c>
      <c r="K13" s="186">
        <v>115</v>
      </c>
      <c r="L13" s="187">
        <v>-120</v>
      </c>
      <c r="M13" s="185">
        <v>136</v>
      </c>
      <c r="N13" s="88">
        <v>142</v>
      </c>
      <c r="O13" s="88">
        <v>145</v>
      </c>
      <c r="P13" s="52">
        <f t="shared" si="0"/>
        <v>115</v>
      </c>
      <c r="Q13" s="52">
        <f t="shared" si="1"/>
        <v>145</v>
      </c>
      <c r="R13" s="52">
        <f t="shared" si="2"/>
        <v>260</v>
      </c>
      <c r="S13" s="53">
        <f t="shared" si="3"/>
        <v>315.25413808742155</v>
      </c>
      <c r="T13" s="53" t="str">
        <f t="shared" si="4"/>
        <v/>
      </c>
      <c r="U13" s="57">
        <v>1</v>
      </c>
      <c r="V13" s="58" t="s">
        <v>166</v>
      </c>
      <c r="W13" s="56">
        <f t="shared" si="5"/>
        <v>1.212515915720852</v>
      </c>
      <c r="X13" s="100" t="str">
        <f>T5</f>
        <v>09.11.2024</v>
      </c>
      <c r="Y13" s="89" t="str">
        <f t="shared" si="6"/>
        <v>m</v>
      </c>
      <c r="Z13" s="89">
        <f t="shared" si="7"/>
        <v>17</v>
      </c>
      <c r="AA13" s="11">
        <f t="shared" si="8"/>
        <v>0</v>
      </c>
      <c r="AB13" s="11" t="b">
        <f>IF(AA13=1,LOOKUP(Z13,'Meltzer-Faber'!A7:A67,'Meltzer-Faber'!B7:B67))</f>
        <v>0</v>
      </c>
      <c r="AC13" s="11" t="b">
        <f>IF(AA13=1,LOOKUP(Z13,'Meltzer-Faber'!A7:A67,'Meltzer-Faber'!C7:C67))</f>
        <v>0</v>
      </c>
      <c r="AD13" s="11" t="b">
        <f t="shared" si="9"/>
        <v>0</v>
      </c>
    </row>
    <row r="14" spans="2:30" s="11" customFormat="1" ht="20" customHeight="1">
      <c r="B14" s="137">
        <v>2011029</v>
      </c>
      <c r="C14" s="130">
        <v>102</v>
      </c>
      <c r="D14" s="158">
        <v>100.1</v>
      </c>
      <c r="E14" s="159" t="s">
        <v>104</v>
      </c>
      <c r="F14" s="163">
        <v>40589</v>
      </c>
      <c r="G14" s="160">
        <v>6</v>
      </c>
      <c r="H14" s="156" t="s">
        <v>120</v>
      </c>
      <c r="I14" s="147" t="s">
        <v>121</v>
      </c>
      <c r="J14" s="182">
        <v>50</v>
      </c>
      <c r="K14" s="183">
        <v>-55</v>
      </c>
      <c r="L14" s="184">
        <v>57</v>
      </c>
      <c r="M14" s="182">
        <v>57</v>
      </c>
      <c r="N14" s="88">
        <v>62</v>
      </c>
      <c r="O14" s="88">
        <v>68</v>
      </c>
      <c r="P14" s="52">
        <f t="shared" si="0"/>
        <v>57</v>
      </c>
      <c r="Q14" s="52">
        <f t="shared" si="1"/>
        <v>68</v>
      </c>
      <c r="R14" s="52">
        <f t="shared" si="2"/>
        <v>125</v>
      </c>
      <c r="S14" s="53">
        <f t="shared" si="3"/>
        <v>143.29546694867744</v>
      </c>
      <c r="T14" s="53" t="str">
        <f t="shared" si="4"/>
        <v/>
      </c>
      <c r="U14" s="57">
        <v>1</v>
      </c>
      <c r="V14" s="58" t="s">
        <v>18</v>
      </c>
      <c r="W14" s="56">
        <f t="shared" si="5"/>
        <v>1.1463637355894196</v>
      </c>
      <c r="X14" s="100" t="str">
        <f>T5</f>
        <v>09.11.2024</v>
      </c>
      <c r="Y14" s="89" t="str">
        <f t="shared" si="6"/>
        <v>m</v>
      </c>
      <c r="Z14" s="89">
        <f t="shared" si="7"/>
        <v>13</v>
      </c>
      <c r="AA14" s="11">
        <f t="shared" si="8"/>
        <v>0</v>
      </c>
      <c r="AB14" s="11" t="b">
        <f>IF(AA14=1,LOOKUP(Z14,'Meltzer-Faber'!A8:A68,'Meltzer-Faber'!B8:B68))</f>
        <v>0</v>
      </c>
      <c r="AC14" s="11" t="b">
        <f>IF(AA14=1,LOOKUP(Z14,'Meltzer-Faber'!A8:A68,'Meltzer-Faber'!C8:C68))</f>
        <v>0</v>
      </c>
      <c r="AD14" s="11" t="b">
        <f t="shared" si="9"/>
        <v>0</v>
      </c>
    </row>
    <row r="15" spans="2:30" s="11" customFormat="1" ht="20" customHeight="1">
      <c r="B15" s="137">
        <v>2008012</v>
      </c>
      <c r="C15" s="130">
        <v>102</v>
      </c>
      <c r="D15" s="158">
        <v>96.73</v>
      </c>
      <c r="E15" s="159" t="s">
        <v>104</v>
      </c>
      <c r="F15" s="163">
        <v>39803</v>
      </c>
      <c r="G15" s="160">
        <v>7</v>
      </c>
      <c r="H15" s="164" t="s">
        <v>122</v>
      </c>
      <c r="I15" s="147" t="s">
        <v>67</v>
      </c>
      <c r="J15" s="182">
        <v>53</v>
      </c>
      <c r="K15" s="183">
        <v>56</v>
      </c>
      <c r="L15" s="184">
        <v>60</v>
      </c>
      <c r="M15" s="182">
        <v>62</v>
      </c>
      <c r="N15" s="88">
        <v>-64</v>
      </c>
      <c r="O15" s="88">
        <v>64</v>
      </c>
      <c r="P15" s="52">
        <f t="shared" si="0"/>
        <v>60</v>
      </c>
      <c r="Q15" s="52">
        <f t="shared" si="1"/>
        <v>64</v>
      </c>
      <c r="R15" s="52">
        <f t="shared" si="2"/>
        <v>124</v>
      </c>
      <c r="S15" s="53">
        <f t="shared" si="3"/>
        <v>144.23256262446958</v>
      </c>
      <c r="T15" s="53" t="str">
        <f t="shared" si="4"/>
        <v/>
      </c>
      <c r="U15" s="57">
        <v>2</v>
      </c>
      <c r="V15" s="58"/>
      <c r="W15" s="56">
        <f t="shared" si="5"/>
        <v>1.1631658276166901</v>
      </c>
      <c r="X15" s="100" t="str">
        <f>T5</f>
        <v>09.11.2024</v>
      </c>
      <c r="Y15" s="89" t="str">
        <f t="shared" si="6"/>
        <v>m</v>
      </c>
      <c r="Z15" s="89">
        <f t="shared" si="7"/>
        <v>16</v>
      </c>
      <c r="AA15" s="11">
        <f t="shared" si="8"/>
        <v>0</v>
      </c>
      <c r="AB15" s="11" t="b">
        <f>IF(AA15=1,LOOKUP(Z15,'Meltzer-Faber'!A9:A69,'Meltzer-Faber'!B9:B69))</f>
        <v>0</v>
      </c>
      <c r="AC15" s="11" t="b">
        <f>IF(AA15=1,LOOKUP(Z15,'Meltzer-Faber'!A9:A69,'Meltzer-Faber'!C9:C69))</f>
        <v>0</v>
      </c>
      <c r="AD15" s="11" t="b">
        <f t="shared" si="9"/>
        <v>0</v>
      </c>
    </row>
    <row r="16" spans="2:30" s="11" customFormat="1" ht="20" customHeight="1">
      <c r="B16" s="137">
        <v>2010029</v>
      </c>
      <c r="C16" s="165" t="s">
        <v>123</v>
      </c>
      <c r="D16" s="158">
        <v>146.61000000000001</v>
      </c>
      <c r="E16" s="159" t="s">
        <v>104</v>
      </c>
      <c r="F16" s="163">
        <v>40418</v>
      </c>
      <c r="G16" s="160">
        <v>8</v>
      </c>
      <c r="H16" s="164" t="s">
        <v>170</v>
      </c>
      <c r="I16" s="147" t="s">
        <v>70</v>
      </c>
      <c r="J16" s="182">
        <v>60</v>
      </c>
      <c r="K16" s="183">
        <v>65</v>
      </c>
      <c r="L16" s="184">
        <v>70</v>
      </c>
      <c r="M16" s="182">
        <v>70</v>
      </c>
      <c r="N16" s="88">
        <v>75</v>
      </c>
      <c r="O16" s="88">
        <v>80</v>
      </c>
      <c r="P16" s="52">
        <f t="shared" si="0"/>
        <v>70</v>
      </c>
      <c r="Q16" s="52">
        <f t="shared" si="1"/>
        <v>80</v>
      </c>
      <c r="R16" s="52">
        <f t="shared" si="2"/>
        <v>150</v>
      </c>
      <c r="S16" s="53">
        <f t="shared" si="3"/>
        <v>153.6850521307619</v>
      </c>
      <c r="T16" s="53" t="str">
        <f t="shared" si="4"/>
        <v/>
      </c>
      <c r="U16" s="57">
        <v>1</v>
      </c>
      <c r="V16" s="58"/>
      <c r="W16" s="56">
        <f t="shared" si="5"/>
        <v>1.0245670142050793</v>
      </c>
      <c r="X16" s="100" t="str">
        <f>T5</f>
        <v>09.11.2024</v>
      </c>
      <c r="Y16" s="89" t="str">
        <f t="shared" si="6"/>
        <v>m</v>
      </c>
      <c r="Z16" s="89">
        <f t="shared" si="7"/>
        <v>14</v>
      </c>
      <c r="AA16" s="11">
        <f t="shared" si="8"/>
        <v>0</v>
      </c>
      <c r="AB16" s="11" t="b">
        <f>IF(AA16=1,LOOKUP(Z16,'Meltzer-Faber'!A10:A70,'Meltzer-Faber'!B10:B70))</f>
        <v>0</v>
      </c>
      <c r="AC16" s="11" t="b">
        <f>IF(AA16=1,LOOKUP(Z16,'Meltzer-Faber'!A10:A70,'Meltzer-Faber'!C10:C70))</f>
        <v>0</v>
      </c>
      <c r="AD16" s="11" t="b">
        <f t="shared" si="9"/>
        <v>0</v>
      </c>
    </row>
    <row r="17" spans="2:30" s="11" customFormat="1" ht="20" customHeight="1">
      <c r="B17" s="137">
        <v>2008026</v>
      </c>
      <c r="C17" s="165" t="s">
        <v>123</v>
      </c>
      <c r="D17" s="158">
        <v>103.23</v>
      </c>
      <c r="E17" s="159" t="s">
        <v>104</v>
      </c>
      <c r="F17" s="163">
        <v>39576</v>
      </c>
      <c r="G17" s="160">
        <v>9</v>
      </c>
      <c r="H17" s="156" t="s">
        <v>124</v>
      </c>
      <c r="I17" s="147" t="s">
        <v>67</v>
      </c>
      <c r="J17" s="182">
        <v>-50</v>
      </c>
      <c r="K17" s="190">
        <v>52</v>
      </c>
      <c r="L17" s="191">
        <v>55</v>
      </c>
      <c r="M17" s="182">
        <v>70</v>
      </c>
      <c r="N17" s="88">
        <v>-73</v>
      </c>
      <c r="O17" s="88">
        <v>-75</v>
      </c>
      <c r="P17" s="52">
        <f t="shared" si="0"/>
        <v>55</v>
      </c>
      <c r="Q17" s="52">
        <f t="shared" si="1"/>
        <v>70</v>
      </c>
      <c r="R17" s="52">
        <f t="shared" si="2"/>
        <v>125</v>
      </c>
      <c r="S17" s="53">
        <f t="shared" si="3"/>
        <v>141.52201209229233</v>
      </c>
      <c r="T17" s="53" t="str">
        <f t="shared" si="4"/>
        <v/>
      </c>
      <c r="U17" s="57">
        <v>2</v>
      </c>
      <c r="V17" s="58"/>
      <c r="W17" s="56">
        <f t="shared" si="5"/>
        <v>1.1321760967383385</v>
      </c>
      <c r="X17" s="100" t="str">
        <f>T5</f>
        <v>09.11.2024</v>
      </c>
      <c r="Y17" s="89" t="str">
        <f t="shared" si="6"/>
        <v>m</v>
      </c>
      <c r="Z17" s="89">
        <f t="shared" si="7"/>
        <v>16</v>
      </c>
      <c r="AA17" s="11">
        <f t="shared" si="8"/>
        <v>0</v>
      </c>
      <c r="AB17" s="11" t="b">
        <f>IF(AA17=1,LOOKUP(Z17,'Meltzer-Faber'!A11:A71,'Meltzer-Faber'!B11:B71))</f>
        <v>0</v>
      </c>
      <c r="AC17" s="11" t="b">
        <f>IF(AA17=1,LOOKUP(Z17,'Meltzer-Faber'!A11:A71,'Meltzer-Faber'!C11:C71))</f>
        <v>0</v>
      </c>
      <c r="AD17" s="11" t="b">
        <f t="shared" si="9"/>
        <v>0</v>
      </c>
    </row>
    <row r="18" spans="2:30" s="11" customFormat="1" ht="20" customHeight="1">
      <c r="B18" s="137"/>
      <c r="C18" s="165"/>
      <c r="D18" s="158"/>
      <c r="E18" s="159"/>
      <c r="F18" s="163"/>
      <c r="G18" s="160"/>
      <c r="H18" s="156"/>
      <c r="I18" s="147"/>
      <c r="J18" s="182"/>
      <c r="K18" s="183"/>
      <c r="L18" s="184"/>
      <c r="M18" s="182"/>
      <c r="N18" s="88"/>
      <c r="O18" s="88"/>
      <c r="P18" s="52">
        <f t="shared" si="0"/>
        <v>0</v>
      </c>
      <c r="Q18" s="52">
        <f t="shared" si="1"/>
        <v>0</v>
      </c>
      <c r="R18" s="52">
        <f t="shared" si="2"/>
        <v>0</v>
      </c>
      <c r="S18" s="53" t="str">
        <f t="shared" si="3"/>
        <v/>
      </c>
      <c r="T18" s="53" t="str">
        <f t="shared" si="4"/>
        <v/>
      </c>
      <c r="U18" s="57"/>
      <c r="V18" s="58" t="s">
        <v>18</v>
      </c>
      <c r="W18" s="56" t="str">
        <f t="shared" si="5"/>
        <v/>
      </c>
      <c r="X18" s="100" t="str">
        <f>T5</f>
        <v>09.11.2024</v>
      </c>
      <c r="Y18" s="89" t="b">
        <f t="shared" si="6"/>
        <v>0</v>
      </c>
      <c r="Z18" s="89">
        <f t="shared" si="7"/>
        <v>0</v>
      </c>
      <c r="AA18" s="11">
        <f t="shared" si="8"/>
        <v>0</v>
      </c>
      <c r="AB18" s="11" t="b">
        <f>IF(AA18=1,LOOKUP(Z18,'Meltzer-Faber'!A12:A72,'Meltzer-Faber'!B12:B72))</f>
        <v>0</v>
      </c>
      <c r="AC18" s="11" t="b">
        <f>IF(AA18=1,LOOKUP(Z18,'Meltzer-Faber'!A12:A72,'Meltzer-Faber'!C12:C72))</f>
        <v>0</v>
      </c>
      <c r="AD18" s="11" t="str">
        <f t="shared" si="9"/>
        <v/>
      </c>
    </row>
    <row r="19" spans="2:30" s="11" customFormat="1" ht="20" customHeight="1">
      <c r="B19" s="137"/>
      <c r="C19" s="165"/>
      <c r="D19" s="158"/>
      <c r="E19" s="159"/>
      <c r="F19" s="163"/>
      <c r="G19" s="160"/>
      <c r="H19" s="156"/>
      <c r="I19" s="147"/>
      <c r="J19" s="182"/>
      <c r="K19" s="183"/>
      <c r="L19" s="184"/>
      <c r="M19" s="182"/>
      <c r="N19" s="88"/>
      <c r="O19" s="88"/>
      <c r="P19" s="52">
        <f t="shared" si="0"/>
        <v>0</v>
      </c>
      <c r="Q19" s="52">
        <f t="shared" si="1"/>
        <v>0</v>
      </c>
      <c r="R19" s="52">
        <f t="shared" si="2"/>
        <v>0</v>
      </c>
      <c r="S19" s="53" t="str">
        <f t="shared" si="3"/>
        <v/>
      </c>
      <c r="T19" s="53" t="str">
        <f t="shared" si="4"/>
        <v/>
      </c>
      <c r="U19" s="57"/>
      <c r="V19" s="58"/>
      <c r="W19" s="56" t="str">
        <f t="shared" si="5"/>
        <v/>
      </c>
      <c r="X19" s="100" t="str">
        <f>T5</f>
        <v>09.11.2024</v>
      </c>
      <c r="Y19" s="89" t="b">
        <f t="shared" si="6"/>
        <v>0</v>
      </c>
      <c r="Z19" s="89">
        <f t="shared" si="7"/>
        <v>0</v>
      </c>
      <c r="AA19" s="11">
        <f t="shared" si="8"/>
        <v>0</v>
      </c>
      <c r="AB19" s="11" t="b">
        <f>IF(AA19=1,LOOKUP(Z19,'Meltzer-Faber'!A13:A73,'Meltzer-Faber'!B13:B73))</f>
        <v>0</v>
      </c>
      <c r="AC19" s="11" t="b">
        <f>IF(AA19=1,LOOKUP(Z19,'Meltzer-Faber'!A13:A73,'Meltzer-Faber'!C13:C73))</f>
        <v>0</v>
      </c>
      <c r="AD19" s="11" t="str">
        <f t="shared" si="9"/>
        <v/>
      </c>
    </row>
    <row r="20" spans="2:30" s="11" customFormat="1" ht="20" customHeight="1">
      <c r="B20" s="117"/>
      <c r="C20" s="80"/>
      <c r="D20" s="81"/>
      <c r="E20" s="82"/>
      <c r="F20" s="83"/>
      <c r="G20" s="84"/>
      <c r="H20" s="85"/>
      <c r="I20" s="86"/>
      <c r="J20" s="90"/>
      <c r="K20" s="91"/>
      <c r="L20" s="92"/>
      <c r="M20" s="87"/>
      <c r="N20" s="88"/>
      <c r="O20" s="88"/>
      <c r="P20" s="52">
        <f t="shared" si="0"/>
        <v>0</v>
      </c>
      <c r="Q20" s="52">
        <f t="shared" si="1"/>
        <v>0</v>
      </c>
      <c r="R20" s="52">
        <f t="shared" si="2"/>
        <v>0</v>
      </c>
      <c r="S20" s="53" t="str">
        <f t="shared" si="3"/>
        <v/>
      </c>
      <c r="T20" s="53" t="str">
        <f t="shared" si="4"/>
        <v/>
      </c>
      <c r="U20" s="57"/>
      <c r="V20" s="58"/>
      <c r="W20" s="56" t="str">
        <f t="shared" si="5"/>
        <v/>
      </c>
      <c r="X20" s="100" t="str">
        <f>T5</f>
        <v>09.11.2024</v>
      </c>
      <c r="Y20" s="89" t="b">
        <f t="shared" si="6"/>
        <v>0</v>
      </c>
      <c r="Z20" s="89">
        <f t="shared" si="7"/>
        <v>0</v>
      </c>
      <c r="AA20" s="11">
        <f t="shared" si="8"/>
        <v>0</v>
      </c>
      <c r="AB20" s="11" t="b">
        <f>IF(AA20=1,LOOKUP(Z20,'Meltzer-Faber'!A14:A74,'Meltzer-Faber'!B14:B74))</f>
        <v>0</v>
      </c>
      <c r="AC20" s="11" t="b">
        <f>IF(AA20=1,LOOKUP(Z20,'Meltzer-Faber'!A14:A74,'Meltzer-Faber'!C14:C74))</f>
        <v>0</v>
      </c>
      <c r="AD20" s="11" t="str">
        <f t="shared" si="9"/>
        <v/>
      </c>
    </row>
    <row r="21" spans="2:30" s="11" customFormat="1" ht="20" customHeight="1">
      <c r="B21" s="117"/>
      <c r="C21" s="80"/>
      <c r="D21" s="81"/>
      <c r="E21" s="82"/>
      <c r="F21" s="83"/>
      <c r="G21" s="84"/>
      <c r="H21" s="85"/>
      <c r="I21" s="86"/>
      <c r="J21" s="90"/>
      <c r="K21" s="91"/>
      <c r="L21" s="92"/>
      <c r="M21" s="87"/>
      <c r="N21" s="88"/>
      <c r="O21" s="88"/>
      <c r="P21" s="52">
        <f t="shared" si="0"/>
        <v>0</v>
      </c>
      <c r="Q21" s="52">
        <f t="shared" si="1"/>
        <v>0</v>
      </c>
      <c r="R21" s="52">
        <f t="shared" si="2"/>
        <v>0</v>
      </c>
      <c r="S21" s="53" t="str">
        <f t="shared" si="3"/>
        <v/>
      </c>
      <c r="T21" s="53" t="str">
        <f t="shared" si="4"/>
        <v/>
      </c>
      <c r="U21" s="57"/>
      <c r="V21" s="58"/>
      <c r="W21" s="56" t="str">
        <f t="shared" si="5"/>
        <v/>
      </c>
      <c r="X21" s="100" t="str">
        <f>T5</f>
        <v>09.11.2024</v>
      </c>
      <c r="Y21" s="89" t="b">
        <f t="shared" si="6"/>
        <v>0</v>
      </c>
      <c r="Z21" s="89">
        <f t="shared" si="7"/>
        <v>0</v>
      </c>
      <c r="AA21" s="11">
        <f t="shared" si="8"/>
        <v>0</v>
      </c>
      <c r="AB21" s="11" t="b">
        <f>IF(AA21=1,LOOKUP(Z21,'Meltzer-Faber'!A15:A75,'Meltzer-Faber'!B15:B75))</f>
        <v>0</v>
      </c>
      <c r="AC21" s="11" t="b">
        <f>IF(AA21=1,LOOKUP(Z21,'Meltzer-Faber'!A15:A75,'Meltzer-Faber'!C15:C75))</f>
        <v>0</v>
      </c>
      <c r="AD21" s="11" t="str">
        <f t="shared" si="9"/>
        <v/>
      </c>
    </row>
    <row r="22" spans="2:30" s="11" customFormat="1" ht="20" customHeight="1">
      <c r="B22" s="117"/>
      <c r="C22" s="80"/>
      <c r="D22" s="81"/>
      <c r="E22" s="82"/>
      <c r="F22" s="83"/>
      <c r="G22" s="84"/>
      <c r="H22" s="85"/>
      <c r="I22" s="86"/>
      <c r="J22" s="90"/>
      <c r="K22" s="91"/>
      <c r="L22" s="92"/>
      <c r="M22" s="87"/>
      <c r="N22" s="88"/>
      <c r="O22" s="88"/>
      <c r="P22" s="52">
        <f t="shared" si="0"/>
        <v>0</v>
      </c>
      <c r="Q22" s="52">
        <f t="shared" si="1"/>
        <v>0</v>
      </c>
      <c r="R22" s="52">
        <f t="shared" si="2"/>
        <v>0</v>
      </c>
      <c r="S22" s="53" t="str">
        <f t="shared" si="3"/>
        <v/>
      </c>
      <c r="T22" s="53" t="str">
        <f t="shared" si="4"/>
        <v/>
      </c>
      <c r="U22" s="57"/>
      <c r="V22" s="58"/>
      <c r="W22" s="56" t="str">
        <f t="shared" si="5"/>
        <v/>
      </c>
      <c r="X22" s="100" t="str">
        <f>T5</f>
        <v>09.11.2024</v>
      </c>
      <c r="Y22" s="89" t="b">
        <f t="shared" si="6"/>
        <v>0</v>
      </c>
      <c r="Z22" s="89">
        <f t="shared" si="7"/>
        <v>0</v>
      </c>
      <c r="AA22" s="11">
        <f t="shared" si="8"/>
        <v>0</v>
      </c>
      <c r="AB22" s="11" t="b">
        <f>IF(AA22=1,LOOKUP(Z22,'Meltzer-Faber'!A16:A76,'Meltzer-Faber'!B16:B76))</f>
        <v>0</v>
      </c>
      <c r="AC22" s="11" t="b">
        <f>IF(AA22=1,LOOKUP(Z22,'Meltzer-Faber'!A16:A76,'Meltzer-Faber'!C16:C76))</f>
        <v>0</v>
      </c>
      <c r="AD22" s="11" t="str">
        <f t="shared" si="9"/>
        <v/>
      </c>
    </row>
    <row r="23" spans="2:30" s="11" customFormat="1" ht="20" customHeight="1">
      <c r="B23" s="117"/>
      <c r="C23" s="80"/>
      <c r="D23" s="81"/>
      <c r="E23" s="82"/>
      <c r="F23" s="83"/>
      <c r="G23" s="84"/>
      <c r="H23" s="85"/>
      <c r="I23" s="86"/>
      <c r="J23" s="90"/>
      <c r="K23" s="91"/>
      <c r="L23" s="92"/>
      <c r="M23" s="87"/>
      <c r="N23" s="88"/>
      <c r="O23" s="88"/>
      <c r="P23" s="52">
        <f t="shared" si="0"/>
        <v>0</v>
      </c>
      <c r="Q23" s="52">
        <f t="shared" si="1"/>
        <v>0</v>
      </c>
      <c r="R23" s="52">
        <f t="shared" si="2"/>
        <v>0</v>
      </c>
      <c r="S23" s="53" t="str">
        <f t="shared" si="3"/>
        <v/>
      </c>
      <c r="T23" s="53" t="str">
        <f t="shared" si="4"/>
        <v/>
      </c>
      <c r="U23" s="57"/>
      <c r="V23" s="58"/>
      <c r="W23" s="56" t="str">
        <f t="shared" si="5"/>
        <v/>
      </c>
      <c r="X23" s="100" t="str">
        <f>T5</f>
        <v>09.11.2024</v>
      </c>
      <c r="Y23" s="89" t="b">
        <f t="shared" si="6"/>
        <v>0</v>
      </c>
      <c r="Z23" s="89">
        <f t="shared" si="7"/>
        <v>0</v>
      </c>
      <c r="AA23" s="11">
        <f t="shared" si="8"/>
        <v>0</v>
      </c>
      <c r="AB23" s="11" t="b">
        <f>IF(AA23=1,LOOKUP(Z23,'Meltzer-Faber'!A17:A77,'Meltzer-Faber'!B17:B77))</f>
        <v>0</v>
      </c>
      <c r="AC23" s="11" t="b">
        <f>IF(AA23=1,LOOKUP(Z23,'Meltzer-Faber'!A17:A77,'Meltzer-Faber'!C17:C77))</f>
        <v>0</v>
      </c>
      <c r="AD23" s="11" t="str">
        <f t="shared" si="9"/>
        <v/>
      </c>
    </row>
    <row r="24" spans="2:30" s="11" customFormat="1" ht="20" customHeight="1">
      <c r="B24" s="118"/>
      <c r="C24" s="80"/>
      <c r="D24" s="66"/>
      <c r="E24" s="82"/>
      <c r="F24" s="59"/>
      <c r="G24" s="60"/>
      <c r="H24" s="61"/>
      <c r="I24" s="62"/>
      <c r="J24" s="94"/>
      <c r="K24" s="95"/>
      <c r="L24" s="96"/>
      <c r="M24" s="87"/>
      <c r="N24" s="88"/>
      <c r="O24" s="88"/>
      <c r="P24" s="52">
        <f t="shared" si="0"/>
        <v>0</v>
      </c>
      <c r="Q24" s="52">
        <f t="shared" si="1"/>
        <v>0</v>
      </c>
      <c r="R24" s="63">
        <f>IF(P24=0,0,IF(Q24=0,0,SUM(P24:Q24)))</f>
        <v>0</v>
      </c>
      <c r="S24" s="53" t="str">
        <f t="shared" si="3"/>
        <v/>
      </c>
      <c r="T24" s="53" t="str">
        <f t="shared" si="4"/>
        <v/>
      </c>
      <c r="U24" s="64"/>
      <c r="V24" s="65"/>
      <c r="W24" s="56" t="str">
        <f t="shared" si="5"/>
        <v/>
      </c>
      <c r="X24" s="100" t="str">
        <f>T5</f>
        <v>09.11.2024</v>
      </c>
      <c r="Y24" s="89" t="b">
        <f t="shared" si="6"/>
        <v>0</v>
      </c>
      <c r="Z24" s="89">
        <f t="shared" si="7"/>
        <v>0</v>
      </c>
      <c r="AA24" s="11">
        <f t="shared" si="8"/>
        <v>0</v>
      </c>
      <c r="AB24" s="11" t="b">
        <v>0</v>
      </c>
      <c r="AC24" s="11" t="b">
        <f>IF(AA24=1,LOOKUP(Z24,'Meltzer-Faber'!A18:A78,'Meltzer-Faber'!C18:C78))</f>
        <v>0</v>
      </c>
      <c r="AD24" s="11" t="str">
        <f t="shared" si="9"/>
        <v/>
      </c>
    </row>
    <row r="25" spans="2:30" s="7" customFormat="1" ht="9" customHeight="1">
      <c r="C25" s="13"/>
      <c r="D25" s="14"/>
      <c r="E25" s="15"/>
      <c r="F25" s="16"/>
      <c r="G25" s="16"/>
      <c r="H25" s="13"/>
      <c r="I25" s="13"/>
      <c r="J25" s="46"/>
      <c r="K25" s="47"/>
      <c r="L25" s="46"/>
      <c r="M25" s="46"/>
      <c r="N25" s="46"/>
      <c r="O25" s="46"/>
      <c r="P25" s="15"/>
      <c r="Q25" s="15"/>
      <c r="R25" s="15"/>
      <c r="S25" s="48"/>
      <c r="T25" s="48"/>
      <c r="U25" s="49"/>
      <c r="V25" s="8"/>
      <c r="W25" s="9"/>
      <c r="AA25" s="11"/>
    </row>
    <row r="26" spans="2:30" customFormat="1">
      <c r="J26" s="40"/>
      <c r="K26" s="5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2:30" customFormat="1" ht="23" customHeight="1">
      <c r="B27" s="218" t="s">
        <v>44</v>
      </c>
      <c r="C27" s="218"/>
      <c r="D27" s="119" t="s">
        <v>43</v>
      </c>
      <c r="E27" s="218" t="s">
        <v>6</v>
      </c>
      <c r="F27" s="218"/>
      <c r="G27" s="218"/>
      <c r="H27" s="119" t="s">
        <v>45</v>
      </c>
      <c r="I27" s="36"/>
      <c r="J27" s="218" t="s">
        <v>44</v>
      </c>
      <c r="K27" s="218"/>
      <c r="L27" s="218"/>
      <c r="M27" s="120" t="s">
        <v>43</v>
      </c>
      <c r="N27" s="219" t="s">
        <v>6</v>
      </c>
      <c r="O27" s="219"/>
      <c r="P27" s="219"/>
      <c r="Q27" s="219"/>
      <c r="R27" s="219" t="s">
        <v>45</v>
      </c>
      <c r="S27" s="219"/>
      <c r="T27" s="40"/>
      <c r="U27" s="40"/>
      <c r="V27" s="40"/>
      <c r="X27" s="4"/>
      <c r="Y27" s="4"/>
      <c r="Z27" s="4"/>
      <c r="AA27" s="1"/>
      <c r="AC27" s="33"/>
      <c r="AD27" s="33"/>
    </row>
    <row r="28" spans="2:30" s="6" customFormat="1" ht="20" customHeight="1">
      <c r="B28" s="223" t="s">
        <v>46</v>
      </c>
      <c r="C28" s="224"/>
      <c r="D28" s="174">
        <v>1965002</v>
      </c>
      <c r="E28" s="224" t="s">
        <v>86</v>
      </c>
      <c r="F28" s="224"/>
      <c r="G28" s="224"/>
      <c r="H28" s="121" t="s">
        <v>67</v>
      </c>
      <c r="I28" s="5"/>
      <c r="J28" s="223" t="s">
        <v>47</v>
      </c>
      <c r="K28" s="224"/>
      <c r="L28" s="224"/>
      <c r="M28" s="174">
        <v>1969007</v>
      </c>
      <c r="N28" s="225" t="s">
        <v>83</v>
      </c>
      <c r="O28" s="225"/>
      <c r="P28" s="225"/>
      <c r="Q28" s="225"/>
      <c r="R28" s="225" t="s">
        <v>67</v>
      </c>
      <c r="S28" s="226"/>
      <c r="AA28" s="1"/>
      <c r="AC28" s="122"/>
      <c r="AD28" s="122"/>
    </row>
    <row r="29" spans="2:30" s="6" customFormat="1" ht="21" customHeight="1">
      <c r="B29" s="207" t="s">
        <v>48</v>
      </c>
      <c r="C29" s="208"/>
      <c r="D29" s="173">
        <v>2002007</v>
      </c>
      <c r="E29" s="208" t="s">
        <v>91</v>
      </c>
      <c r="F29" s="208"/>
      <c r="G29" s="208"/>
      <c r="H29" s="123" t="s">
        <v>67</v>
      </c>
      <c r="I29" s="5"/>
      <c r="J29" s="207" t="s">
        <v>49</v>
      </c>
      <c r="K29" s="208"/>
      <c r="L29" s="208"/>
      <c r="M29" s="124">
        <v>1989022</v>
      </c>
      <c r="N29" s="210" t="s">
        <v>92</v>
      </c>
      <c r="O29" s="210"/>
      <c r="P29" s="210"/>
      <c r="Q29" s="210"/>
      <c r="R29" s="210" t="s">
        <v>79</v>
      </c>
      <c r="S29" s="211"/>
      <c r="AC29" s="122"/>
      <c r="AD29" s="122"/>
    </row>
    <row r="30" spans="2:30" s="6" customFormat="1" ht="19" customHeight="1">
      <c r="B30" s="207" t="s">
        <v>48</v>
      </c>
      <c r="C30" s="208"/>
      <c r="D30" s="173">
        <v>1983002</v>
      </c>
      <c r="E30" s="209" t="s">
        <v>76</v>
      </c>
      <c r="F30" s="209"/>
      <c r="G30" s="209"/>
      <c r="H30" s="123" t="s">
        <v>77</v>
      </c>
      <c r="I30" s="5"/>
      <c r="J30" s="207" t="s">
        <v>49</v>
      </c>
      <c r="K30" s="208"/>
      <c r="L30" s="208"/>
      <c r="M30" s="173">
        <v>1979008</v>
      </c>
      <c r="N30" s="210" t="s">
        <v>82</v>
      </c>
      <c r="O30" s="210"/>
      <c r="P30" s="210"/>
      <c r="Q30" s="210"/>
      <c r="R30" s="210" t="s">
        <v>67</v>
      </c>
      <c r="S30" s="211"/>
      <c r="AC30" s="122"/>
      <c r="AD30" s="122"/>
    </row>
    <row r="31" spans="2:30" s="6" customFormat="1" ht="21" customHeight="1">
      <c r="B31" s="207" t="s">
        <v>48</v>
      </c>
      <c r="C31" s="208"/>
      <c r="D31" s="173">
        <v>1983006</v>
      </c>
      <c r="E31" s="208" t="s">
        <v>87</v>
      </c>
      <c r="F31" s="208"/>
      <c r="G31" s="208"/>
      <c r="H31" s="123" t="s">
        <v>79</v>
      </c>
      <c r="I31" s="5"/>
      <c r="J31" s="207" t="s">
        <v>50</v>
      </c>
      <c r="K31" s="208"/>
      <c r="L31" s="208"/>
      <c r="M31" s="173">
        <v>1980011</v>
      </c>
      <c r="N31" s="210" t="s">
        <v>84</v>
      </c>
      <c r="O31" s="210"/>
      <c r="P31" s="210"/>
      <c r="Q31" s="210"/>
      <c r="R31" s="210" t="s">
        <v>67</v>
      </c>
      <c r="S31" s="211"/>
      <c r="Y31" s="6" t="s">
        <v>18</v>
      </c>
      <c r="AC31" s="122"/>
      <c r="AD31" s="122"/>
    </row>
    <row r="32" spans="2:30" s="6" customFormat="1" ht="20" customHeight="1">
      <c r="B32" s="207" t="s">
        <v>48</v>
      </c>
      <c r="C32" s="208"/>
      <c r="D32" s="173"/>
      <c r="E32" s="208"/>
      <c r="F32" s="208"/>
      <c r="G32" s="208"/>
      <c r="H32" s="123"/>
      <c r="I32" s="5"/>
      <c r="J32" s="212" t="s">
        <v>60</v>
      </c>
      <c r="K32" s="213"/>
      <c r="L32" s="214"/>
      <c r="M32" s="124">
        <v>1947002</v>
      </c>
      <c r="N32" s="210" t="s">
        <v>81</v>
      </c>
      <c r="O32" s="210"/>
      <c r="P32" s="210"/>
      <c r="Q32" s="210"/>
      <c r="R32" s="210" t="s">
        <v>69</v>
      </c>
      <c r="S32" s="211"/>
      <c r="AC32" s="122"/>
      <c r="AD32" s="122"/>
    </row>
    <row r="33" spans="2:30" ht="19" customHeight="1">
      <c r="B33" s="207" t="s">
        <v>48</v>
      </c>
      <c r="C33" s="208"/>
      <c r="D33" s="173"/>
      <c r="E33" s="208"/>
      <c r="F33" s="208"/>
      <c r="G33" s="208"/>
      <c r="H33" s="123"/>
      <c r="I33" s="4"/>
      <c r="J33" s="207"/>
      <c r="K33" s="208"/>
      <c r="L33" s="208"/>
      <c r="M33" s="124"/>
      <c r="N33" s="210"/>
      <c r="O33" s="210"/>
      <c r="P33" s="210"/>
      <c r="Q33" s="210"/>
      <c r="R33" s="210"/>
      <c r="S33" s="211"/>
      <c r="T33" s="4"/>
      <c r="U33" s="4"/>
      <c r="AC33" s="3"/>
      <c r="AD33" s="3"/>
    </row>
    <row r="34" spans="2:30" ht="20" customHeight="1">
      <c r="B34" s="207" t="s">
        <v>51</v>
      </c>
      <c r="C34" s="208"/>
      <c r="D34" s="173">
        <v>2008031</v>
      </c>
      <c r="E34" s="208" t="s">
        <v>72</v>
      </c>
      <c r="F34" s="208"/>
      <c r="G34" s="208"/>
      <c r="H34" s="123" t="s">
        <v>67</v>
      </c>
      <c r="I34" s="4"/>
      <c r="J34" s="207"/>
      <c r="K34" s="208"/>
      <c r="L34" s="208"/>
      <c r="M34" s="124"/>
      <c r="N34" s="210"/>
      <c r="O34" s="210"/>
      <c r="P34" s="210"/>
      <c r="Q34" s="210"/>
      <c r="R34" s="210"/>
      <c r="S34" s="211"/>
      <c r="T34" s="4"/>
      <c r="U34" s="4"/>
      <c r="AC34" s="3"/>
      <c r="AD34" s="3"/>
    </row>
    <row r="35" spans="2:30" ht="20" customHeight="1">
      <c r="B35" s="203"/>
      <c r="C35" s="204"/>
      <c r="D35" s="175"/>
      <c r="E35" s="204"/>
      <c r="F35" s="204"/>
      <c r="G35" s="204"/>
      <c r="H35" s="125"/>
      <c r="I35" s="4"/>
      <c r="J35" s="203"/>
      <c r="K35" s="204"/>
      <c r="L35" s="204"/>
      <c r="M35" s="126"/>
      <c r="N35" s="205"/>
      <c r="O35" s="205"/>
      <c r="P35" s="205"/>
      <c r="Q35" s="205"/>
      <c r="R35" s="205"/>
      <c r="S35" s="206"/>
      <c r="T35" s="4"/>
      <c r="U35" s="4"/>
      <c r="AC35" s="3"/>
      <c r="AD35" s="3"/>
    </row>
    <row r="36" spans="2:30" ht="19" customHeight="1">
      <c r="B36" s="202"/>
      <c r="C36" s="202"/>
      <c r="D36" s="194"/>
      <c r="E36" s="194"/>
      <c r="F36" s="194"/>
      <c r="G36" s="194"/>
      <c r="H36" s="194"/>
      <c r="I36" s="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4"/>
      <c r="U36" s="4"/>
      <c r="AC36" s="3"/>
      <c r="AD36" s="3"/>
    </row>
    <row r="37" spans="2:30" ht="18" customHeight="1">
      <c r="B37" s="195" t="s">
        <v>52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7"/>
      <c r="T37" s="4"/>
      <c r="U37" s="4"/>
      <c r="AC37" s="3"/>
      <c r="AD37" s="3"/>
    </row>
    <row r="38" spans="2:30" ht="18" customHeight="1">
      <c r="B38" s="198" t="s">
        <v>168</v>
      </c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200"/>
      <c r="T38" s="4"/>
      <c r="U38" s="4"/>
      <c r="AC38" s="3"/>
      <c r="AD38" s="3"/>
    </row>
    <row r="39" spans="2:30" ht="14">
      <c r="E39" s="2"/>
      <c r="F39" s="3"/>
      <c r="G39" s="3"/>
      <c r="H39" s="4"/>
      <c r="I39" s="4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</row>
    <row r="40" spans="2:30">
      <c r="J40" s="5"/>
    </row>
  </sheetData>
  <mergeCells count="60">
    <mergeCell ref="E27:G27"/>
    <mergeCell ref="J27:L27"/>
    <mergeCell ref="N27:Q27"/>
    <mergeCell ref="B7:B8"/>
    <mergeCell ref="J39:V39"/>
    <mergeCell ref="B27:C27"/>
    <mergeCell ref="R27:S27"/>
    <mergeCell ref="B28:C28"/>
    <mergeCell ref="E28:G28"/>
    <mergeCell ref="J28:L28"/>
    <mergeCell ref="N28:Q28"/>
    <mergeCell ref="R28:S28"/>
    <mergeCell ref="B29:C29"/>
    <mergeCell ref="E29:G29"/>
    <mergeCell ref="J29:L29"/>
    <mergeCell ref="N29:Q29"/>
    <mergeCell ref="H1:R1"/>
    <mergeCell ref="H2:R2"/>
    <mergeCell ref="J5:M5"/>
    <mergeCell ref="O5:R5"/>
    <mergeCell ref="D5:H5"/>
    <mergeCell ref="R29:S29"/>
    <mergeCell ref="B30:C30"/>
    <mergeCell ref="E30:G30"/>
    <mergeCell ref="J30:L30"/>
    <mergeCell ref="N30:Q30"/>
    <mergeCell ref="R30:S30"/>
    <mergeCell ref="B31:C31"/>
    <mergeCell ref="E31:G31"/>
    <mergeCell ref="J31:L31"/>
    <mergeCell ref="N31:Q31"/>
    <mergeCell ref="R31:S31"/>
    <mergeCell ref="B32:C32"/>
    <mergeCell ref="E32:G32"/>
    <mergeCell ref="J32:L32"/>
    <mergeCell ref="N32:Q32"/>
    <mergeCell ref="R32:S32"/>
    <mergeCell ref="B33:C33"/>
    <mergeCell ref="E33:G33"/>
    <mergeCell ref="J33:L33"/>
    <mergeCell ref="N33:Q33"/>
    <mergeCell ref="R33:S33"/>
    <mergeCell ref="B34:C34"/>
    <mergeCell ref="E34:G34"/>
    <mergeCell ref="J34:L34"/>
    <mergeCell ref="N34:Q34"/>
    <mergeCell ref="R34:S34"/>
    <mergeCell ref="B35:C35"/>
    <mergeCell ref="E35:G35"/>
    <mergeCell ref="J35:L35"/>
    <mergeCell ref="N35:Q35"/>
    <mergeCell ref="R35:S35"/>
    <mergeCell ref="O36:S36"/>
    <mergeCell ref="B37:S37"/>
    <mergeCell ref="B38:S38"/>
    <mergeCell ref="B36:C36"/>
    <mergeCell ref="D36:E36"/>
    <mergeCell ref="F36:H36"/>
    <mergeCell ref="J36:L36"/>
    <mergeCell ref="M36:N36"/>
  </mergeCells>
  <phoneticPr fontId="0" type="noConversion"/>
  <conditionalFormatting sqref="J9:O24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dataValidations count="6">
    <dataValidation type="list" allowBlank="1" showInputMessage="1" showErrorMessage="1" errorTitle="Feil_i_vektklasse" error="Feil verdi i vektklasse" sqref="C20:C24" xr:uid="{00000000-0002-0000-0400-000000000000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kategori" error="Feil verdi i kategori" sqref="E20:E24" xr:uid="{00000000-0002-0000-0400-000001000000}">
      <formula1>"UM,JM,SM,UK,JK,SK,M1,M2,M3,M4,M5,M6,M8,M9,M10,K1,K2,K3,K4,K5,K6,K7,K8,K9,K10"</formula1>
    </dataValidation>
    <dataValidation type="list" allowBlank="1" showInputMessage="1" showErrorMessage="1" sqref="B28:C35 J28:L31 J33:L35" xr:uid="{BBE23F0F-701F-D641-8C64-7FC67508112C}">
      <formula1>"Dommer,Stevnets leder,Jury,Sekretær,Speaker,Teknisk kontrollør, Chief Marshall,Tidtaker"</formula1>
    </dataValidation>
    <dataValidation type="list" allowBlank="1" showInputMessage="1" showErrorMessage="1" sqref="D5:H5" xr:uid="{4F33B955-A676-E94B-9FB9-C9427615B66D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:C19" xr:uid="{38461CB9-A14E-2049-9CC0-7F2B08FBD35B}">
      <formula1>"40,45,49,55,59,64,71,76,81,'+81,81+,87,'+87,87+,49,55,61,67,73,81,89,96,102,'+102,102+,109,'+109,109+"</formula1>
    </dataValidation>
    <dataValidation type="list" allowBlank="1" showInputMessage="1" showErrorMessage="1" prompt="Feil_i_kategori - Feil verdi i kategori" sqref="E9:E19" xr:uid="{8662D4B9-4111-AC43-AFF9-713A3607D339}">
      <formula1>"UM,JM,SM,UK,JK,SK,M1,M2,M3,M4,M5,M6,M8,M9,M10,K1,K2,K3,K4,K5,K6,K7,K8,K9,K10"</formula1>
    </dataValidation>
  </dataValidations>
  <pageMargins left="0.27559055118110198" right="0.35433070866141703" top="0.27559055118110198" bottom="0.27559055118110198" header="0.5" footer="0.5"/>
  <pageSetup paperSize="9" scale="68" orientation="landscape" horizontalDpi="360" verticalDpi="360" copies="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>
    <pageSetUpPr autoPageBreaks="0" fitToPage="1"/>
  </sheetPr>
  <dimension ref="B1:AD40"/>
  <sheetViews>
    <sheetView showGridLines="0" showRowColHeaders="0" showZeros="0" showOutlineSymbols="0" zoomScaleSheetLayoutView="75" workbookViewId="0">
      <selection activeCell="B9" sqref="B9"/>
    </sheetView>
  </sheetViews>
  <sheetFormatPr baseColWidth="10" defaultColWidth="9.1640625" defaultRowHeight="13"/>
  <cols>
    <col min="1" max="1" width="6.83203125" style="4" customWidth="1"/>
    <col min="2" max="2" width="10.1640625" style="4" customWidth="1"/>
    <col min="3" max="3" width="6.33203125" style="1" customWidth="1"/>
    <col min="4" max="4" width="8.6640625" style="1" customWidth="1"/>
    <col min="5" max="5" width="6.33203125" style="39" customWidth="1"/>
    <col min="6" max="6" width="10.6640625" style="1" customWidth="1"/>
    <col min="7" max="7" width="3.83203125" style="1" customWidth="1"/>
    <col min="8" max="8" width="27.6640625" style="5" customWidth="1"/>
    <col min="9" max="9" width="20.33203125" style="5" customWidth="1"/>
    <col min="10" max="10" width="7.1640625" style="1" customWidth="1"/>
    <col min="11" max="11" width="7.1640625" style="38" customWidth="1"/>
    <col min="12" max="12" width="7.1640625" style="1" customWidth="1"/>
    <col min="13" max="13" width="8.83203125" style="1" customWidth="1"/>
    <col min="14" max="15" width="7.1640625" style="1" customWidth="1"/>
    <col min="16" max="18" width="7.6640625" style="1" customWidth="1"/>
    <col min="19" max="20" width="10.6640625" style="37" customWidth="1"/>
    <col min="21" max="21" width="5.6640625" style="37" customWidth="1"/>
    <col min="22" max="22" width="5.6640625" style="4" customWidth="1"/>
    <col min="23" max="23" width="14.1640625" style="4" customWidth="1"/>
    <col min="24" max="30" width="0" style="4" hidden="1" customWidth="1"/>
    <col min="31" max="16384" width="9.1640625" style="4"/>
  </cols>
  <sheetData>
    <row r="1" spans="2:30" ht="53.25" customHeight="1">
      <c r="H1" s="220" t="s">
        <v>30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V1" s="37"/>
    </row>
    <row r="2" spans="2:30" ht="24.75" customHeight="1">
      <c r="H2" s="221" t="s">
        <v>25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V2" s="37"/>
    </row>
    <row r="3" spans="2:30">
      <c r="D3" s="102" t="s">
        <v>53</v>
      </c>
      <c r="V3" s="37"/>
    </row>
    <row r="4" spans="2:30" ht="12" customHeight="1">
      <c r="V4" s="37"/>
    </row>
    <row r="5" spans="2:30" s="6" customFormat="1" ht="16">
      <c r="C5" s="77" t="s">
        <v>22</v>
      </c>
      <c r="D5" s="201" t="s">
        <v>59</v>
      </c>
      <c r="E5" s="201"/>
      <c r="F5" s="201"/>
      <c r="G5" s="201"/>
      <c r="H5" s="201"/>
      <c r="I5" s="77" t="s">
        <v>0</v>
      </c>
      <c r="J5" s="201" t="s">
        <v>67</v>
      </c>
      <c r="K5" s="201"/>
      <c r="L5" s="201"/>
      <c r="M5" s="201"/>
      <c r="N5" s="77" t="s">
        <v>1</v>
      </c>
      <c r="O5" s="222" t="s">
        <v>68</v>
      </c>
      <c r="P5" s="222"/>
      <c r="Q5" s="222"/>
      <c r="R5" s="222"/>
      <c r="S5" s="77" t="s">
        <v>2</v>
      </c>
      <c r="T5" s="127" t="s">
        <v>173</v>
      </c>
      <c r="U5" s="128" t="s">
        <v>21</v>
      </c>
      <c r="V5" s="78">
        <v>6</v>
      </c>
      <c r="AC5" s="122"/>
      <c r="AD5" s="122"/>
    </row>
    <row r="6" spans="2:30">
      <c r="V6" s="37"/>
      <c r="AB6" s="4" t="s">
        <v>36</v>
      </c>
      <c r="AC6" s="4" t="s">
        <v>39</v>
      </c>
      <c r="AD6" s="4" t="s">
        <v>36</v>
      </c>
    </row>
    <row r="7" spans="2:30" s="1" customFormat="1" ht="14">
      <c r="B7" s="215" t="s">
        <v>43</v>
      </c>
      <c r="C7" s="25" t="s">
        <v>3</v>
      </c>
      <c r="D7" s="17" t="s">
        <v>4</v>
      </c>
      <c r="E7" s="41" t="s">
        <v>26</v>
      </c>
      <c r="F7" s="17" t="s">
        <v>5</v>
      </c>
      <c r="G7" s="17" t="s">
        <v>23</v>
      </c>
      <c r="H7" s="17" t="s">
        <v>6</v>
      </c>
      <c r="I7" s="17" t="s">
        <v>7</v>
      </c>
      <c r="J7" s="17"/>
      <c r="K7" s="42" t="s">
        <v>8</v>
      </c>
      <c r="L7" s="12"/>
      <c r="M7" s="17"/>
      <c r="N7" s="12" t="s">
        <v>9</v>
      </c>
      <c r="O7" s="12"/>
      <c r="P7" s="43" t="s">
        <v>27</v>
      </c>
      <c r="Q7" s="12"/>
      <c r="R7" s="17" t="s">
        <v>10</v>
      </c>
      <c r="S7" s="20" t="s">
        <v>11</v>
      </c>
      <c r="T7" s="79" t="s">
        <v>11</v>
      </c>
      <c r="U7" s="20" t="s">
        <v>12</v>
      </c>
      <c r="V7" s="27" t="s">
        <v>17</v>
      </c>
      <c r="W7" s="27" t="s">
        <v>13</v>
      </c>
      <c r="X7" s="3"/>
      <c r="AB7" s="1" t="s">
        <v>37</v>
      </c>
      <c r="AC7" s="1" t="s">
        <v>37</v>
      </c>
      <c r="AD7" s="1" t="s">
        <v>37</v>
      </c>
    </row>
    <row r="8" spans="2:30" s="1" customFormat="1">
      <c r="B8" s="216"/>
      <c r="C8" s="26" t="s">
        <v>14</v>
      </c>
      <c r="D8" s="18" t="s">
        <v>15</v>
      </c>
      <c r="E8" s="19" t="s">
        <v>20</v>
      </c>
      <c r="F8" s="18" t="s">
        <v>19</v>
      </c>
      <c r="G8" s="18" t="s">
        <v>24</v>
      </c>
      <c r="H8" s="18"/>
      <c r="I8" s="18"/>
      <c r="J8" s="23">
        <v>1</v>
      </c>
      <c r="K8" s="24">
        <v>2</v>
      </c>
      <c r="L8" s="22">
        <v>3</v>
      </c>
      <c r="M8" s="23">
        <v>1</v>
      </c>
      <c r="N8" s="24">
        <v>2</v>
      </c>
      <c r="O8" s="22">
        <v>3</v>
      </c>
      <c r="P8" s="44" t="s">
        <v>28</v>
      </c>
      <c r="Q8" s="45"/>
      <c r="R8" s="18" t="s">
        <v>16</v>
      </c>
      <c r="S8" s="21"/>
      <c r="T8" s="21" t="s">
        <v>31</v>
      </c>
      <c r="U8" s="21"/>
      <c r="V8" s="28"/>
      <c r="W8" s="28"/>
      <c r="Y8" s="1" t="s">
        <v>35</v>
      </c>
      <c r="Z8" s="1" t="s">
        <v>29</v>
      </c>
      <c r="AA8" s="1" t="s">
        <v>31</v>
      </c>
      <c r="AB8" s="1" t="s">
        <v>38</v>
      </c>
      <c r="AC8" s="1" t="s">
        <v>40</v>
      </c>
      <c r="AD8" s="1" t="s">
        <v>41</v>
      </c>
    </row>
    <row r="9" spans="2:30" s="11" customFormat="1" ht="20" customHeight="1">
      <c r="B9" s="137">
        <v>2005009</v>
      </c>
      <c r="C9" s="130">
        <v>59</v>
      </c>
      <c r="D9" s="158">
        <v>58.16</v>
      </c>
      <c r="E9" s="159" t="s">
        <v>157</v>
      </c>
      <c r="F9" s="163">
        <v>38515</v>
      </c>
      <c r="G9" s="160">
        <v>1</v>
      </c>
      <c r="H9" s="156" t="s">
        <v>158</v>
      </c>
      <c r="I9" s="147" t="s">
        <v>75</v>
      </c>
      <c r="J9" s="182">
        <v>-44</v>
      </c>
      <c r="K9" s="183">
        <v>44</v>
      </c>
      <c r="L9" s="184">
        <v>47</v>
      </c>
      <c r="M9" s="182">
        <v>52</v>
      </c>
      <c r="N9" s="88">
        <v>-56</v>
      </c>
      <c r="O9" s="88">
        <v>58</v>
      </c>
      <c r="P9" s="52">
        <f t="shared" ref="P9:P24" si="0">IF(MAX(J9:L9)&lt;0,0,TRUNC(MAX(J9:L9)/1)*1)</f>
        <v>47</v>
      </c>
      <c r="Q9" s="52">
        <f t="shared" ref="Q9:Q24" si="1">IF(MAX(M9:O9)&lt;0,0,TRUNC(MAX(M9:O9)/1)*1)</f>
        <v>58</v>
      </c>
      <c r="R9" s="52">
        <f t="shared" ref="R9:R23" si="2">IF(P9=0,0,IF(Q9=0,0,SUM(P9:Q9)))</f>
        <v>105</v>
      </c>
      <c r="S9" s="53">
        <f>IF(R9="","",IF(D9="","",IF((Y9="k"),IF(D9&gt;153.757,R9,IF(D9&lt;28,10^(0.787004341*LOG10(28/153.757)^2)*R9,10^(0.787004341*LOG10(D9/153.757)^2)*R9)),IF(D9&gt;193.609,R9,IF(D9&lt;32,10^(0.722762521*LOG10(32/193.609)^2)*R9,10^(0.722762521*LOG10(D9/193.609)^2)*R9)))))</f>
        <v>145.03807768361784</v>
      </c>
      <c r="T9" s="53" t="str">
        <f>IF(AA9=1,S9*AD9,"")</f>
        <v/>
      </c>
      <c r="U9" s="54"/>
      <c r="V9" s="55"/>
      <c r="W9" s="56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1.3813150255582651</v>
      </c>
      <c r="X9" s="100" t="str">
        <f>T5</f>
        <v>09.11.2024</v>
      </c>
      <c r="Y9" s="89" t="str">
        <f>IF(ISNUMBER(FIND("M",E9)),"m",IF(ISNUMBER(FIND("K",E9)),"k"))</f>
        <v>k</v>
      </c>
      <c r="Z9" s="89">
        <f>IF(OR(F9="",X9=""),0,(YEAR(X9)-YEAR(F9)))</f>
        <v>19</v>
      </c>
      <c r="AA9" s="11">
        <f>IF(Z9&gt;34,1,0)</f>
        <v>0</v>
      </c>
      <c r="AB9" s="11" t="b">
        <f>IF(AA9=1,LOOKUP(Z9,'Meltzer-Faber'!A3:A63,'Meltzer-Faber'!B3:B63))</f>
        <v>0</v>
      </c>
      <c r="AC9" s="11" t="b">
        <f>IF(AA9=1,LOOKUP(Z9,'Meltzer-Faber'!A3:A63,'Meltzer-Faber'!C3:C63))</f>
        <v>0</v>
      </c>
      <c r="AD9" s="11" t="b">
        <f>IF(Y9="m",AB9,IF(Y9="k",AC9,""))</f>
        <v>0</v>
      </c>
    </row>
    <row r="10" spans="2:30" s="11" customFormat="1" ht="20" customHeight="1">
      <c r="B10" s="137">
        <v>2004022</v>
      </c>
      <c r="C10" s="130">
        <v>71</v>
      </c>
      <c r="D10" s="142">
        <v>70.239999999999995</v>
      </c>
      <c r="E10" s="143" t="s">
        <v>157</v>
      </c>
      <c r="F10" s="144">
        <v>38134</v>
      </c>
      <c r="G10" s="145">
        <v>2</v>
      </c>
      <c r="H10" s="161" t="s">
        <v>159</v>
      </c>
      <c r="I10" s="162" t="s">
        <v>121</v>
      </c>
      <c r="J10" s="179">
        <v>75</v>
      </c>
      <c r="K10" s="180">
        <v>-78</v>
      </c>
      <c r="L10" s="181">
        <v>-78</v>
      </c>
      <c r="M10" s="179">
        <v>-95</v>
      </c>
      <c r="N10" s="88">
        <v>-95</v>
      </c>
      <c r="O10" s="88">
        <v>95</v>
      </c>
      <c r="P10" s="52">
        <f t="shared" si="0"/>
        <v>75</v>
      </c>
      <c r="Q10" s="52">
        <f t="shared" si="1"/>
        <v>95</v>
      </c>
      <c r="R10" s="52">
        <f t="shared" si="2"/>
        <v>170</v>
      </c>
      <c r="S10" s="53">
        <f t="shared" ref="S10:S24" si="3">IF(R10="","",IF(D10="","",IF((Y10="k"),IF(D10&gt;153.757,R10,IF(D10&lt;28,10^(0.787004341*LOG10(28/153.757)^2)*R10,10^(0.787004341*LOG10(D10/153.757)^2)*R10)),IF(D10&gt;193.609,R10,IF(D10&lt;32,10^(0.722762521*LOG10(32/193.609)^2)*R10,10^(0.722762521*LOG10(D10/193.609)^2)*R10)))))</f>
        <v>209.68177003111717</v>
      </c>
      <c r="T10" s="53" t="str">
        <f t="shared" ref="T10:T24" si="4">IF(AA10=1,S10*AD10,"")</f>
        <v/>
      </c>
      <c r="U10" s="57"/>
      <c r="V10" s="58"/>
      <c r="W10" s="56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1.2334221766536304</v>
      </c>
      <c r="X10" s="100" t="str">
        <f>T5</f>
        <v>09.11.2024</v>
      </c>
      <c r="Y10" s="89" t="str">
        <f t="shared" ref="Y10:Y24" si="6">IF(ISNUMBER(FIND("M",E10)),"m",IF(ISNUMBER(FIND("K",E10)),"k"))</f>
        <v>k</v>
      </c>
      <c r="Z10" s="89">
        <f t="shared" ref="Z10:Z24" si="7">IF(OR(F10="",X10=""),0,(YEAR(X10)-YEAR(F10)))</f>
        <v>20</v>
      </c>
      <c r="AA10" s="11">
        <f t="shared" ref="AA10:AA24" si="8">IF(Z10&gt;34,1,0)</f>
        <v>0</v>
      </c>
      <c r="AB10" s="11" t="b">
        <f>IF(AA10=1,LOOKUP(Z10,'Meltzer-Faber'!A4:A64,'Meltzer-Faber'!B4:B64))</f>
        <v>0</v>
      </c>
      <c r="AC10" s="11" t="b">
        <f>IF(AA10=1,LOOKUP(Z10,'Meltzer-Faber'!A4:A64,'Meltzer-Faber'!C4:C64))</f>
        <v>0</v>
      </c>
      <c r="AD10" s="11" t="b">
        <f t="shared" ref="AD10:AD24" si="9">IF(Y10="m",AB10,IF(Y10="k",AC10,""))</f>
        <v>0</v>
      </c>
    </row>
    <row r="11" spans="2:30" s="11" customFormat="1" ht="20" customHeight="1">
      <c r="B11" s="137">
        <v>2005006</v>
      </c>
      <c r="C11" s="130">
        <v>81</v>
      </c>
      <c r="D11" s="158">
        <v>78.400000000000006</v>
      </c>
      <c r="E11" s="159" t="s">
        <v>157</v>
      </c>
      <c r="F11" s="163">
        <v>38610</v>
      </c>
      <c r="G11" s="160">
        <v>3</v>
      </c>
      <c r="H11" s="156" t="s">
        <v>160</v>
      </c>
      <c r="I11" s="147" t="s">
        <v>70</v>
      </c>
      <c r="J11" s="182">
        <v>65</v>
      </c>
      <c r="K11" s="183">
        <v>68</v>
      </c>
      <c r="L11" s="184">
        <v>71</v>
      </c>
      <c r="M11" s="182">
        <v>85</v>
      </c>
      <c r="N11" s="88">
        <v>88</v>
      </c>
      <c r="O11" s="88">
        <v>90</v>
      </c>
      <c r="P11" s="52">
        <f t="shared" si="0"/>
        <v>71</v>
      </c>
      <c r="Q11" s="52">
        <f t="shared" si="1"/>
        <v>90</v>
      </c>
      <c r="R11" s="52">
        <f t="shared" si="2"/>
        <v>161</v>
      </c>
      <c r="S11" s="53">
        <f t="shared" si="3"/>
        <v>188.00425893497317</v>
      </c>
      <c r="T11" s="53" t="str">
        <f t="shared" si="4"/>
        <v/>
      </c>
      <c r="U11" s="57"/>
      <c r="V11" s="58"/>
      <c r="W11" s="56">
        <f t="shared" si="5"/>
        <v>1.167728316366293</v>
      </c>
      <c r="X11" s="100" t="str">
        <f>T5</f>
        <v>09.11.2024</v>
      </c>
      <c r="Y11" s="89" t="str">
        <f t="shared" si="6"/>
        <v>k</v>
      </c>
      <c r="Z11" s="89">
        <f t="shared" si="7"/>
        <v>19</v>
      </c>
      <c r="AA11" s="11">
        <f t="shared" si="8"/>
        <v>0</v>
      </c>
      <c r="AB11" s="11" t="b">
        <f>IF(AA11=1,LOOKUP(Z11,'Meltzer-Faber'!A5:A65,'Meltzer-Faber'!B5:B65))</f>
        <v>0</v>
      </c>
      <c r="AC11" s="11" t="b">
        <f>IF(AA11=1,LOOKUP(Z11,'Meltzer-Faber'!A5:A65,'Meltzer-Faber'!C5:C65))</f>
        <v>0</v>
      </c>
      <c r="AD11" s="11" t="b">
        <f t="shared" si="9"/>
        <v>0</v>
      </c>
    </row>
    <row r="12" spans="2:30" s="11" customFormat="1" ht="20" customHeight="1">
      <c r="B12" s="137">
        <v>1996005</v>
      </c>
      <c r="C12" s="167">
        <v>59</v>
      </c>
      <c r="D12" s="142">
        <v>56.82</v>
      </c>
      <c r="E12" s="143" t="s">
        <v>161</v>
      </c>
      <c r="F12" s="144">
        <v>35320</v>
      </c>
      <c r="G12" s="145">
        <v>4</v>
      </c>
      <c r="H12" s="161" t="s">
        <v>162</v>
      </c>
      <c r="I12" s="147" t="s">
        <v>142</v>
      </c>
      <c r="J12" s="179">
        <v>77</v>
      </c>
      <c r="K12" s="180">
        <v>79</v>
      </c>
      <c r="L12" s="181">
        <v>-81</v>
      </c>
      <c r="M12" s="179">
        <v>102</v>
      </c>
      <c r="N12" s="93">
        <v>105</v>
      </c>
      <c r="O12" s="88">
        <v>-107</v>
      </c>
      <c r="P12" s="52">
        <f t="shared" si="0"/>
        <v>79</v>
      </c>
      <c r="Q12" s="52">
        <f t="shared" si="1"/>
        <v>105</v>
      </c>
      <c r="R12" s="52">
        <f t="shared" si="2"/>
        <v>184</v>
      </c>
      <c r="S12" s="53">
        <f t="shared" si="3"/>
        <v>258.17767956057497</v>
      </c>
      <c r="T12" s="53" t="str">
        <f t="shared" si="4"/>
        <v/>
      </c>
      <c r="U12" s="57"/>
      <c r="V12" s="58" t="s">
        <v>18</v>
      </c>
      <c r="W12" s="56">
        <f t="shared" si="5"/>
        <v>1.4031395628292118</v>
      </c>
      <c r="X12" s="100" t="str">
        <f>T5</f>
        <v>09.11.2024</v>
      </c>
      <c r="Y12" s="89" t="str">
        <f t="shared" si="6"/>
        <v>k</v>
      </c>
      <c r="Z12" s="89">
        <f t="shared" si="7"/>
        <v>28</v>
      </c>
      <c r="AA12" s="11">
        <f t="shared" si="8"/>
        <v>0</v>
      </c>
      <c r="AB12" s="11" t="b">
        <f>IF(AA12=1,LOOKUP(Z12,'Meltzer-Faber'!A6:A66,'Meltzer-Faber'!B6:B66))</f>
        <v>0</v>
      </c>
      <c r="AC12" s="11" t="b">
        <f>IF(AA12=1,LOOKUP(Z12,'Meltzer-Faber'!A6:A66,'Meltzer-Faber'!C6:C66))</f>
        <v>0</v>
      </c>
      <c r="AD12" s="11" t="b">
        <f t="shared" si="9"/>
        <v>0</v>
      </c>
    </row>
    <row r="13" spans="2:30" s="11" customFormat="1" ht="20" customHeight="1">
      <c r="B13" s="137">
        <v>2002003</v>
      </c>
      <c r="C13" s="130">
        <v>71</v>
      </c>
      <c r="D13" s="142">
        <v>69.53</v>
      </c>
      <c r="E13" s="143" t="s">
        <v>161</v>
      </c>
      <c r="F13" s="144">
        <v>37315</v>
      </c>
      <c r="G13" s="145">
        <v>5</v>
      </c>
      <c r="H13" s="161" t="s">
        <v>163</v>
      </c>
      <c r="I13" s="147" t="s">
        <v>121</v>
      </c>
      <c r="J13" s="179">
        <v>70</v>
      </c>
      <c r="K13" s="180">
        <v>80</v>
      </c>
      <c r="L13" s="181">
        <v>84</v>
      </c>
      <c r="M13" s="179">
        <v>95</v>
      </c>
      <c r="N13" s="88">
        <v>104</v>
      </c>
      <c r="O13" s="88">
        <v>109</v>
      </c>
      <c r="P13" s="52">
        <f t="shared" si="0"/>
        <v>84</v>
      </c>
      <c r="Q13" s="52">
        <f t="shared" si="1"/>
        <v>109</v>
      </c>
      <c r="R13" s="52">
        <f t="shared" si="2"/>
        <v>193</v>
      </c>
      <c r="S13" s="53">
        <f t="shared" si="3"/>
        <v>239.35770245516247</v>
      </c>
      <c r="T13" s="53" t="str">
        <f t="shared" si="4"/>
        <v/>
      </c>
      <c r="U13" s="57"/>
      <c r="V13" s="58" t="s">
        <v>18</v>
      </c>
      <c r="W13" s="56">
        <f t="shared" si="5"/>
        <v>1.2401953495086138</v>
      </c>
      <c r="X13" s="100" t="str">
        <f>T5</f>
        <v>09.11.2024</v>
      </c>
      <c r="Y13" s="89" t="str">
        <f t="shared" si="6"/>
        <v>k</v>
      </c>
      <c r="Z13" s="89">
        <f t="shared" si="7"/>
        <v>22</v>
      </c>
      <c r="AA13" s="11">
        <f t="shared" si="8"/>
        <v>0</v>
      </c>
      <c r="AB13" s="11" t="b">
        <f>IF(AA13=1,LOOKUP(Z13,'Meltzer-Faber'!A7:A67,'Meltzer-Faber'!B7:B67))</f>
        <v>0</v>
      </c>
      <c r="AC13" s="11" t="b">
        <f>IF(AA13=1,LOOKUP(Z13,'Meltzer-Faber'!A7:A67,'Meltzer-Faber'!C7:C67))</f>
        <v>0</v>
      </c>
      <c r="AD13" s="11" t="b">
        <f t="shared" si="9"/>
        <v>0</v>
      </c>
    </row>
    <row r="14" spans="2:30" s="11" customFormat="1" ht="20" customHeight="1">
      <c r="B14" s="137">
        <v>1992004</v>
      </c>
      <c r="C14" s="130">
        <v>71</v>
      </c>
      <c r="D14" s="142">
        <v>69.5</v>
      </c>
      <c r="E14" s="143" t="s">
        <v>161</v>
      </c>
      <c r="F14" s="144">
        <v>33735</v>
      </c>
      <c r="G14" s="145">
        <v>6</v>
      </c>
      <c r="H14" s="161" t="s">
        <v>164</v>
      </c>
      <c r="I14" s="147" t="s">
        <v>70</v>
      </c>
      <c r="J14" s="179">
        <v>84</v>
      </c>
      <c r="K14" s="180">
        <v>88</v>
      </c>
      <c r="L14" s="181">
        <v>-91</v>
      </c>
      <c r="M14" s="179">
        <v>103</v>
      </c>
      <c r="N14" s="88">
        <v>107</v>
      </c>
      <c r="O14" s="88">
        <v>110</v>
      </c>
      <c r="P14" s="52">
        <f t="shared" si="0"/>
        <v>88</v>
      </c>
      <c r="Q14" s="52">
        <f t="shared" si="1"/>
        <v>110</v>
      </c>
      <c r="R14" s="52">
        <f t="shared" si="2"/>
        <v>198</v>
      </c>
      <c r="S14" s="53">
        <f t="shared" si="3"/>
        <v>245.61619250601115</v>
      </c>
      <c r="T14" s="53" t="str">
        <f t="shared" si="4"/>
        <v/>
      </c>
      <c r="U14" s="57"/>
      <c r="V14" s="58" t="s">
        <v>18</v>
      </c>
      <c r="W14" s="56">
        <f t="shared" si="5"/>
        <v>1.2404858207374301</v>
      </c>
      <c r="X14" s="100" t="str">
        <f>T5</f>
        <v>09.11.2024</v>
      </c>
      <c r="Y14" s="89" t="str">
        <f t="shared" si="6"/>
        <v>k</v>
      </c>
      <c r="Z14" s="89">
        <f t="shared" si="7"/>
        <v>32</v>
      </c>
      <c r="AA14" s="11">
        <f t="shared" si="8"/>
        <v>0</v>
      </c>
      <c r="AB14" s="11" t="b">
        <f>IF(AA14=1,LOOKUP(Z14,'Meltzer-Faber'!A8:A68,'Meltzer-Faber'!B8:B68))</f>
        <v>0</v>
      </c>
      <c r="AC14" s="11" t="b">
        <f>IF(AA14=1,LOOKUP(Z14,'Meltzer-Faber'!A8:A68,'Meltzer-Faber'!C8:C68))</f>
        <v>0</v>
      </c>
      <c r="AD14" s="11" t="b">
        <f t="shared" si="9"/>
        <v>0</v>
      </c>
    </row>
    <row r="15" spans="2:30" s="11" customFormat="1" ht="20" customHeight="1">
      <c r="B15" s="137"/>
      <c r="C15" s="130"/>
      <c r="D15" s="142"/>
      <c r="E15" s="143"/>
      <c r="F15" s="144"/>
      <c r="G15" s="145"/>
      <c r="H15" s="161"/>
      <c r="I15" s="147"/>
      <c r="J15" s="179"/>
      <c r="K15" s="180"/>
      <c r="L15" s="181"/>
      <c r="M15" s="179"/>
      <c r="N15" s="88"/>
      <c r="O15" s="88"/>
      <c r="P15" s="52">
        <f t="shared" si="0"/>
        <v>0</v>
      </c>
      <c r="Q15" s="52">
        <f t="shared" si="1"/>
        <v>0</v>
      </c>
      <c r="R15" s="52">
        <f t="shared" si="2"/>
        <v>0</v>
      </c>
      <c r="S15" s="53" t="str">
        <f t="shared" si="3"/>
        <v/>
      </c>
      <c r="T15" s="53" t="str">
        <f t="shared" si="4"/>
        <v/>
      </c>
      <c r="U15" s="57"/>
      <c r="V15" s="58"/>
      <c r="W15" s="56" t="str">
        <f t="shared" si="5"/>
        <v/>
      </c>
      <c r="X15" s="100" t="str">
        <f>T5</f>
        <v>09.11.2024</v>
      </c>
      <c r="Y15" s="89" t="b">
        <f t="shared" si="6"/>
        <v>0</v>
      </c>
      <c r="Z15" s="89">
        <f t="shared" si="7"/>
        <v>0</v>
      </c>
      <c r="AA15" s="11">
        <f t="shared" si="8"/>
        <v>0</v>
      </c>
      <c r="AB15" s="11" t="b">
        <f>IF(AA15=1,LOOKUP(Z15,'Meltzer-Faber'!A9:A69,'Meltzer-Faber'!B9:B69))</f>
        <v>0</v>
      </c>
      <c r="AC15" s="11" t="b">
        <f>IF(AA15=1,LOOKUP(Z15,'Meltzer-Faber'!A9:A69,'Meltzer-Faber'!C9:C69))</f>
        <v>0</v>
      </c>
      <c r="AD15" s="11" t="str">
        <f t="shared" si="9"/>
        <v/>
      </c>
    </row>
    <row r="16" spans="2:30" s="11" customFormat="1" ht="20" customHeight="1">
      <c r="B16" s="117"/>
      <c r="C16" s="80"/>
      <c r="D16" s="81"/>
      <c r="E16" s="82"/>
      <c r="F16" s="83"/>
      <c r="G16" s="84"/>
      <c r="H16" s="85"/>
      <c r="I16" s="86"/>
      <c r="J16" s="90"/>
      <c r="K16" s="91"/>
      <c r="L16" s="92"/>
      <c r="M16" s="87"/>
      <c r="N16" s="88"/>
      <c r="O16" s="88"/>
      <c r="P16" s="52">
        <f t="shared" si="0"/>
        <v>0</v>
      </c>
      <c r="Q16" s="52">
        <f t="shared" si="1"/>
        <v>0</v>
      </c>
      <c r="R16" s="52">
        <f t="shared" si="2"/>
        <v>0</v>
      </c>
      <c r="S16" s="53" t="str">
        <f t="shared" si="3"/>
        <v/>
      </c>
      <c r="T16" s="53" t="str">
        <f t="shared" si="4"/>
        <v/>
      </c>
      <c r="U16" s="57"/>
      <c r="V16" s="58"/>
      <c r="W16" s="56" t="str">
        <f t="shared" si="5"/>
        <v/>
      </c>
      <c r="X16" s="100" t="str">
        <f>T5</f>
        <v>09.11.2024</v>
      </c>
      <c r="Y16" s="89" t="b">
        <f t="shared" si="6"/>
        <v>0</v>
      </c>
      <c r="Z16" s="89">
        <f t="shared" si="7"/>
        <v>0</v>
      </c>
      <c r="AA16" s="11">
        <f t="shared" si="8"/>
        <v>0</v>
      </c>
      <c r="AB16" s="11" t="b">
        <f>IF(AA16=1,LOOKUP(Z16,'Meltzer-Faber'!A10:A70,'Meltzer-Faber'!B10:B70))</f>
        <v>0</v>
      </c>
      <c r="AC16" s="11" t="b">
        <f>IF(AA16=1,LOOKUP(Z16,'Meltzer-Faber'!A10:A70,'Meltzer-Faber'!C10:C70))</f>
        <v>0</v>
      </c>
      <c r="AD16" s="11" t="str">
        <f t="shared" si="9"/>
        <v/>
      </c>
    </row>
    <row r="17" spans="2:30" s="11" customFormat="1" ht="20" customHeight="1">
      <c r="B17" s="117"/>
      <c r="C17" s="80"/>
      <c r="D17" s="81"/>
      <c r="E17" s="82"/>
      <c r="F17" s="83"/>
      <c r="G17" s="84"/>
      <c r="H17" s="85"/>
      <c r="I17" s="86"/>
      <c r="J17" s="90"/>
      <c r="K17" s="91"/>
      <c r="L17" s="92"/>
      <c r="M17" s="87"/>
      <c r="N17" s="88"/>
      <c r="O17" s="88"/>
      <c r="P17" s="52">
        <f t="shared" si="0"/>
        <v>0</v>
      </c>
      <c r="Q17" s="52">
        <f t="shared" si="1"/>
        <v>0</v>
      </c>
      <c r="R17" s="52">
        <f t="shared" si="2"/>
        <v>0</v>
      </c>
      <c r="S17" s="53" t="str">
        <f t="shared" si="3"/>
        <v/>
      </c>
      <c r="T17" s="53" t="str">
        <f t="shared" si="4"/>
        <v/>
      </c>
      <c r="U17" s="57"/>
      <c r="V17" s="58"/>
      <c r="W17" s="56" t="str">
        <f t="shared" si="5"/>
        <v/>
      </c>
      <c r="X17" s="100" t="str">
        <f>T5</f>
        <v>09.11.2024</v>
      </c>
      <c r="Y17" s="89" t="b">
        <f t="shared" si="6"/>
        <v>0</v>
      </c>
      <c r="Z17" s="89">
        <f t="shared" si="7"/>
        <v>0</v>
      </c>
      <c r="AA17" s="11">
        <f t="shared" si="8"/>
        <v>0</v>
      </c>
      <c r="AB17" s="11" t="b">
        <f>IF(AA17=1,LOOKUP(Z17,'Meltzer-Faber'!A11:A71,'Meltzer-Faber'!B11:B71))</f>
        <v>0</v>
      </c>
      <c r="AC17" s="11" t="b">
        <f>IF(AA17=1,LOOKUP(Z17,'Meltzer-Faber'!A11:A71,'Meltzer-Faber'!C11:C71))</f>
        <v>0</v>
      </c>
      <c r="AD17" s="11" t="str">
        <f t="shared" si="9"/>
        <v/>
      </c>
    </row>
    <row r="18" spans="2:30" s="11" customFormat="1" ht="20" customHeight="1">
      <c r="B18" s="117"/>
      <c r="C18" s="80"/>
      <c r="D18" s="81"/>
      <c r="E18" s="82"/>
      <c r="F18" s="83"/>
      <c r="G18" s="84"/>
      <c r="H18" s="85"/>
      <c r="I18" s="86"/>
      <c r="J18" s="90"/>
      <c r="K18" s="91"/>
      <c r="L18" s="92"/>
      <c r="M18" s="87"/>
      <c r="N18" s="88"/>
      <c r="O18" s="88"/>
      <c r="P18" s="52">
        <f t="shared" si="0"/>
        <v>0</v>
      </c>
      <c r="Q18" s="52">
        <f t="shared" si="1"/>
        <v>0</v>
      </c>
      <c r="R18" s="52">
        <f t="shared" si="2"/>
        <v>0</v>
      </c>
      <c r="S18" s="53" t="str">
        <f t="shared" si="3"/>
        <v/>
      </c>
      <c r="T18" s="53" t="str">
        <f t="shared" si="4"/>
        <v/>
      </c>
      <c r="U18" s="57"/>
      <c r="V18" s="58" t="s">
        <v>18</v>
      </c>
      <c r="W18" s="56" t="str">
        <f t="shared" si="5"/>
        <v/>
      </c>
      <c r="X18" s="100" t="str">
        <f>T5</f>
        <v>09.11.2024</v>
      </c>
      <c r="Y18" s="89" t="b">
        <f t="shared" si="6"/>
        <v>0</v>
      </c>
      <c r="Z18" s="89">
        <f t="shared" si="7"/>
        <v>0</v>
      </c>
      <c r="AA18" s="11">
        <f t="shared" si="8"/>
        <v>0</v>
      </c>
      <c r="AB18" s="11" t="b">
        <f>IF(AA18=1,LOOKUP(Z18,'Meltzer-Faber'!A12:A72,'Meltzer-Faber'!B12:B72))</f>
        <v>0</v>
      </c>
      <c r="AC18" s="11" t="b">
        <f>IF(AA18=1,LOOKUP(Z18,'Meltzer-Faber'!A12:A72,'Meltzer-Faber'!C12:C72))</f>
        <v>0</v>
      </c>
      <c r="AD18" s="11" t="str">
        <f t="shared" si="9"/>
        <v/>
      </c>
    </row>
    <row r="19" spans="2:30" s="11" customFormat="1" ht="20" customHeight="1">
      <c r="B19" s="117"/>
      <c r="C19" s="80"/>
      <c r="D19" s="81"/>
      <c r="E19" s="82"/>
      <c r="F19" s="83"/>
      <c r="G19" s="84"/>
      <c r="H19" s="85"/>
      <c r="I19" s="86"/>
      <c r="J19" s="90"/>
      <c r="K19" s="91"/>
      <c r="L19" s="92"/>
      <c r="M19" s="87"/>
      <c r="N19" s="88"/>
      <c r="O19" s="88"/>
      <c r="P19" s="52">
        <f t="shared" si="0"/>
        <v>0</v>
      </c>
      <c r="Q19" s="52">
        <f t="shared" si="1"/>
        <v>0</v>
      </c>
      <c r="R19" s="52">
        <f t="shared" si="2"/>
        <v>0</v>
      </c>
      <c r="S19" s="53" t="str">
        <f t="shared" si="3"/>
        <v/>
      </c>
      <c r="T19" s="53" t="str">
        <f t="shared" si="4"/>
        <v/>
      </c>
      <c r="U19" s="57"/>
      <c r="V19" s="58"/>
      <c r="W19" s="56" t="str">
        <f t="shared" si="5"/>
        <v/>
      </c>
      <c r="X19" s="100" t="str">
        <f>T5</f>
        <v>09.11.2024</v>
      </c>
      <c r="Y19" s="89" t="b">
        <f t="shared" si="6"/>
        <v>0</v>
      </c>
      <c r="Z19" s="89">
        <f t="shared" si="7"/>
        <v>0</v>
      </c>
      <c r="AA19" s="11">
        <f t="shared" si="8"/>
        <v>0</v>
      </c>
      <c r="AB19" s="11" t="b">
        <f>IF(AA19=1,LOOKUP(Z19,'Meltzer-Faber'!A13:A73,'Meltzer-Faber'!B13:B73))</f>
        <v>0</v>
      </c>
      <c r="AC19" s="11" t="b">
        <f>IF(AA19=1,LOOKUP(Z19,'Meltzer-Faber'!A13:A73,'Meltzer-Faber'!C13:C73))</f>
        <v>0</v>
      </c>
      <c r="AD19" s="11" t="str">
        <f t="shared" si="9"/>
        <v/>
      </c>
    </row>
    <row r="20" spans="2:30" s="11" customFormat="1" ht="20" customHeight="1">
      <c r="B20" s="117"/>
      <c r="C20" s="80"/>
      <c r="D20" s="81"/>
      <c r="E20" s="82"/>
      <c r="F20" s="83"/>
      <c r="G20" s="84"/>
      <c r="H20" s="85"/>
      <c r="I20" s="86"/>
      <c r="J20" s="90"/>
      <c r="K20" s="91"/>
      <c r="L20" s="92"/>
      <c r="M20" s="87"/>
      <c r="N20" s="88"/>
      <c r="O20" s="88"/>
      <c r="P20" s="52">
        <f t="shared" si="0"/>
        <v>0</v>
      </c>
      <c r="Q20" s="52">
        <f t="shared" si="1"/>
        <v>0</v>
      </c>
      <c r="R20" s="52">
        <f t="shared" si="2"/>
        <v>0</v>
      </c>
      <c r="S20" s="53" t="str">
        <f t="shared" si="3"/>
        <v/>
      </c>
      <c r="T20" s="53" t="str">
        <f t="shared" si="4"/>
        <v/>
      </c>
      <c r="U20" s="57"/>
      <c r="V20" s="58"/>
      <c r="W20" s="56" t="str">
        <f t="shared" si="5"/>
        <v/>
      </c>
      <c r="X20" s="100" t="str">
        <f>T5</f>
        <v>09.11.2024</v>
      </c>
      <c r="Y20" s="89" t="b">
        <f t="shared" si="6"/>
        <v>0</v>
      </c>
      <c r="Z20" s="89">
        <f t="shared" si="7"/>
        <v>0</v>
      </c>
      <c r="AA20" s="11">
        <f t="shared" si="8"/>
        <v>0</v>
      </c>
      <c r="AB20" s="11" t="b">
        <f>IF(AA20=1,LOOKUP(Z20,'Meltzer-Faber'!A14:A74,'Meltzer-Faber'!B14:B74))</f>
        <v>0</v>
      </c>
      <c r="AC20" s="11" t="b">
        <f>IF(AA20=1,LOOKUP(Z20,'Meltzer-Faber'!A14:A74,'Meltzer-Faber'!C14:C74))</f>
        <v>0</v>
      </c>
      <c r="AD20" s="11" t="str">
        <f t="shared" si="9"/>
        <v/>
      </c>
    </row>
    <row r="21" spans="2:30" s="11" customFormat="1" ht="20" customHeight="1">
      <c r="B21" s="117"/>
      <c r="C21" s="80"/>
      <c r="D21" s="81"/>
      <c r="E21" s="82"/>
      <c r="F21" s="83"/>
      <c r="G21" s="84"/>
      <c r="H21" s="85"/>
      <c r="I21" s="86"/>
      <c r="J21" s="90"/>
      <c r="K21" s="91"/>
      <c r="L21" s="92"/>
      <c r="M21" s="87"/>
      <c r="N21" s="88"/>
      <c r="O21" s="88"/>
      <c r="P21" s="52">
        <f t="shared" si="0"/>
        <v>0</v>
      </c>
      <c r="Q21" s="52">
        <f t="shared" si="1"/>
        <v>0</v>
      </c>
      <c r="R21" s="52">
        <f t="shared" si="2"/>
        <v>0</v>
      </c>
      <c r="S21" s="53" t="str">
        <f t="shared" si="3"/>
        <v/>
      </c>
      <c r="T21" s="53" t="str">
        <f t="shared" si="4"/>
        <v/>
      </c>
      <c r="U21" s="57"/>
      <c r="V21" s="58"/>
      <c r="W21" s="56" t="str">
        <f t="shared" si="5"/>
        <v/>
      </c>
      <c r="X21" s="100" t="str">
        <f>T5</f>
        <v>09.11.2024</v>
      </c>
      <c r="Y21" s="89" t="b">
        <f t="shared" si="6"/>
        <v>0</v>
      </c>
      <c r="Z21" s="89">
        <f t="shared" si="7"/>
        <v>0</v>
      </c>
      <c r="AA21" s="11">
        <f t="shared" si="8"/>
        <v>0</v>
      </c>
      <c r="AB21" s="11" t="b">
        <f>IF(AA21=1,LOOKUP(Z21,'Meltzer-Faber'!A15:A75,'Meltzer-Faber'!B15:B75))</f>
        <v>0</v>
      </c>
      <c r="AC21" s="11" t="b">
        <f>IF(AA21=1,LOOKUP(Z21,'Meltzer-Faber'!A15:A75,'Meltzer-Faber'!C15:C75))</f>
        <v>0</v>
      </c>
      <c r="AD21" s="11" t="str">
        <f t="shared" si="9"/>
        <v/>
      </c>
    </row>
    <row r="22" spans="2:30" s="11" customFormat="1" ht="20" customHeight="1">
      <c r="B22" s="117"/>
      <c r="C22" s="80"/>
      <c r="D22" s="81"/>
      <c r="E22" s="82"/>
      <c r="F22" s="83"/>
      <c r="G22" s="84"/>
      <c r="H22" s="85"/>
      <c r="I22" s="86"/>
      <c r="J22" s="90"/>
      <c r="K22" s="91"/>
      <c r="L22" s="92"/>
      <c r="M22" s="87"/>
      <c r="N22" s="88"/>
      <c r="O22" s="88"/>
      <c r="P22" s="52">
        <f t="shared" si="0"/>
        <v>0</v>
      </c>
      <c r="Q22" s="52">
        <f t="shared" si="1"/>
        <v>0</v>
      </c>
      <c r="R22" s="52">
        <f t="shared" si="2"/>
        <v>0</v>
      </c>
      <c r="S22" s="53" t="str">
        <f t="shared" si="3"/>
        <v/>
      </c>
      <c r="T22" s="53" t="str">
        <f t="shared" si="4"/>
        <v/>
      </c>
      <c r="U22" s="57"/>
      <c r="V22" s="58"/>
      <c r="W22" s="56" t="str">
        <f t="shared" si="5"/>
        <v/>
      </c>
      <c r="X22" s="100" t="str">
        <f>T5</f>
        <v>09.11.2024</v>
      </c>
      <c r="Y22" s="89" t="b">
        <f t="shared" si="6"/>
        <v>0</v>
      </c>
      <c r="Z22" s="89">
        <f t="shared" si="7"/>
        <v>0</v>
      </c>
      <c r="AA22" s="11">
        <f t="shared" si="8"/>
        <v>0</v>
      </c>
      <c r="AB22" s="11" t="b">
        <f>IF(AA22=1,LOOKUP(Z22,'Meltzer-Faber'!A16:A76,'Meltzer-Faber'!B16:B76))</f>
        <v>0</v>
      </c>
      <c r="AC22" s="11" t="b">
        <f>IF(AA22=1,LOOKUP(Z22,'Meltzer-Faber'!A16:A76,'Meltzer-Faber'!C16:C76))</f>
        <v>0</v>
      </c>
      <c r="AD22" s="11" t="str">
        <f t="shared" si="9"/>
        <v/>
      </c>
    </row>
    <row r="23" spans="2:30" s="11" customFormat="1" ht="20" customHeight="1">
      <c r="B23" s="117"/>
      <c r="C23" s="80"/>
      <c r="D23" s="81"/>
      <c r="E23" s="82"/>
      <c r="F23" s="83"/>
      <c r="G23" s="84"/>
      <c r="H23" s="85"/>
      <c r="I23" s="86"/>
      <c r="J23" s="90"/>
      <c r="K23" s="91"/>
      <c r="L23" s="92"/>
      <c r="M23" s="87"/>
      <c r="N23" s="88"/>
      <c r="O23" s="88"/>
      <c r="P23" s="52">
        <f t="shared" si="0"/>
        <v>0</v>
      </c>
      <c r="Q23" s="52">
        <f t="shared" si="1"/>
        <v>0</v>
      </c>
      <c r="R23" s="52">
        <f t="shared" si="2"/>
        <v>0</v>
      </c>
      <c r="S23" s="53" t="str">
        <f t="shared" si="3"/>
        <v/>
      </c>
      <c r="T23" s="53" t="str">
        <f t="shared" si="4"/>
        <v/>
      </c>
      <c r="U23" s="57"/>
      <c r="V23" s="58"/>
      <c r="W23" s="56" t="str">
        <f t="shared" si="5"/>
        <v/>
      </c>
      <c r="X23" s="100" t="str">
        <f>T5</f>
        <v>09.11.2024</v>
      </c>
      <c r="Y23" s="89" t="b">
        <f t="shared" si="6"/>
        <v>0</v>
      </c>
      <c r="Z23" s="89">
        <f t="shared" si="7"/>
        <v>0</v>
      </c>
      <c r="AA23" s="11">
        <f t="shared" si="8"/>
        <v>0</v>
      </c>
      <c r="AB23" s="11" t="b">
        <f>IF(AA23=1,LOOKUP(Z23,'Meltzer-Faber'!A17:A77,'Meltzer-Faber'!B17:B77))</f>
        <v>0</v>
      </c>
      <c r="AC23" s="11" t="b">
        <f>IF(AA23=1,LOOKUP(Z23,'Meltzer-Faber'!A17:A77,'Meltzer-Faber'!C17:C77))</f>
        <v>0</v>
      </c>
      <c r="AD23" s="11" t="str">
        <f t="shared" si="9"/>
        <v/>
      </c>
    </row>
    <row r="24" spans="2:30" s="11" customFormat="1" ht="20" customHeight="1">
      <c r="B24" s="118"/>
      <c r="C24" s="80"/>
      <c r="D24" s="66"/>
      <c r="E24" s="82"/>
      <c r="F24" s="59"/>
      <c r="G24" s="60"/>
      <c r="H24" s="61"/>
      <c r="I24" s="62"/>
      <c r="J24" s="94"/>
      <c r="K24" s="95"/>
      <c r="L24" s="96"/>
      <c r="M24" s="87"/>
      <c r="N24" s="88"/>
      <c r="O24" s="88"/>
      <c r="P24" s="52">
        <f t="shared" si="0"/>
        <v>0</v>
      </c>
      <c r="Q24" s="52">
        <f t="shared" si="1"/>
        <v>0</v>
      </c>
      <c r="R24" s="63">
        <f>IF(P24=0,0,IF(Q24=0,0,SUM(P24:Q24)))</f>
        <v>0</v>
      </c>
      <c r="S24" s="53" t="str">
        <f t="shared" si="3"/>
        <v/>
      </c>
      <c r="T24" s="53" t="str">
        <f t="shared" si="4"/>
        <v/>
      </c>
      <c r="U24" s="64"/>
      <c r="V24" s="65"/>
      <c r="W24" s="56" t="str">
        <f t="shared" si="5"/>
        <v/>
      </c>
      <c r="X24" s="100" t="str">
        <f>T5</f>
        <v>09.11.2024</v>
      </c>
      <c r="Y24" s="89" t="b">
        <f t="shared" si="6"/>
        <v>0</v>
      </c>
      <c r="Z24" s="89">
        <f t="shared" si="7"/>
        <v>0</v>
      </c>
      <c r="AA24" s="11">
        <f t="shared" si="8"/>
        <v>0</v>
      </c>
      <c r="AB24" s="11" t="b">
        <v>0</v>
      </c>
      <c r="AC24" s="11" t="b">
        <f>IF(AA24=1,LOOKUP(Z24,'Meltzer-Faber'!A18:A78,'Meltzer-Faber'!C18:C78))</f>
        <v>0</v>
      </c>
      <c r="AD24" s="11" t="str">
        <f t="shared" si="9"/>
        <v/>
      </c>
    </row>
    <row r="25" spans="2:30" s="7" customFormat="1" ht="9" customHeight="1">
      <c r="C25" s="13"/>
      <c r="D25" s="14"/>
      <c r="E25" s="15"/>
      <c r="F25" s="16"/>
      <c r="G25" s="16"/>
      <c r="H25" s="13"/>
      <c r="I25" s="13"/>
      <c r="J25" s="46"/>
      <c r="K25" s="47"/>
      <c r="L25" s="46"/>
      <c r="M25" s="46"/>
      <c r="N25" s="46"/>
      <c r="O25" s="46"/>
      <c r="P25" s="15"/>
      <c r="Q25" s="15"/>
      <c r="R25" s="15"/>
      <c r="S25" s="48"/>
      <c r="T25" s="48"/>
      <c r="U25" s="49"/>
      <c r="V25" s="8"/>
      <c r="W25" s="9"/>
      <c r="AA25" s="11"/>
    </row>
    <row r="26" spans="2:30" customFormat="1">
      <c r="J26" s="40"/>
      <c r="K26" s="5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2:30" customFormat="1" ht="23" customHeight="1">
      <c r="B27" s="218" t="s">
        <v>44</v>
      </c>
      <c r="C27" s="218"/>
      <c r="D27" s="119" t="s">
        <v>43</v>
      </c>
      <c r="E27" s="218" t="s">
        <v>6</v>
      </c>
      <c r="F27" s="218"/>
      <c r="G27" s="218"/>
      <c r="H27" s="119" t="s">
        <v>45</v>
      </c>
      <c r="I27" s="36"/>
      <c r="J27" s="218" t="s">
        <v>44</v>
      </c>
      <c r="K27" s="218"/>
      <c r="L27" s="218"/>
      <c r="M27" s="120" t="s">
        <v>43</v>
      </c>
      <c r="N27" s="219" t="s">
        <v>6</v>
      </c>
      <c r="O27" s="219"/>
      <c r="P27" s="219"/>
      <c r="Q27" s="219"/>
      <c r="R27" s="219" t="s">
        <v>45</v>
      </c>
      <c r="S27" s="219"/>
      <c r="T27" s="40"/>
      <c r="U27" s="40"/>
      <c r="V27" s="40"/>
      <c r="X27" s="4"/>
      <c r="Y27" s="4"/>
      <c r="Z27" s="4"/>
      <c r="AA27" s="1"/>
      <c r="AC27" s="33"/>
      <c r="AD27" s="33"/>
    </row>
    <row r="28" spans="2:30" s="6" customFormat="1" ht="20" customHeight="1">
      <c r="B28" s="223" t="s">
        <v>46</v>
      </c>
      <c r="C28" s="224"/>
      <c r="D28" s="174">
        <v>1965002</v>
      </c>
      <c r="E28" s="224" t="s">
        <v>86</v>
      </c>
      <c r="F28" s="224"/>
      <c r="G28" s="224"/>
      <c r="H28" s="121" t="s">
        <v>67</v>
      </c>
      <c r="I28" s="5"/>
      <c r="J28" s="223" t="s">
        <v>47</v>
      </c>
      <c r="K28" s="224"/>
      <c r="L28" s="224"/>
      <c r="M28" s="174">
        <v>1969007</v>
      </c>
      <c r="N28" s="225" t="s">
        <v>83</v>
      </c>
      <c r="O28" s="225"/>
      <c r="P28" s="225"/>
      <c r="Q28" s="225"/>
      <c r="R28" s="225" t="s">
        <v>67</v>
      </c>
      <c r="S28" s="226"/>
      <c r="AA28" s="1"/>
      <c r="AC28" s="122"/>
      <c r="AD28" s="122"/>
    </row>
    <row r="29" spans="2:30" s="6" customFormat="1" ht="21" customHeight="1">
      <c r="B29" s="207" t="s">
        <v>48</v>
      </c>
      <c r="C29" s="208"/>
      <c r="D29" s="173">
        <v>1978010</v>
      </c>
      <c r="E29" s="208" t="s">
        <v>90</v>
      </c>
      <c r="F29" s="208"/>
      <c r="G29" s="208"/>
      <c r="H29" s="123" t="s">
        <v>67</v>
      </c>
      <c r="I29" s="5"/>
      <c r="J29" s="207" t="s">
        <v>49</v>
      </c>
      <c r="K29" s="208"/>
      <c r="L29" s="208"/>
      <c r="M29" s="124">
        <v>1989022</v>
      </c>
      <c r="N29" s="210" t="s">
        <v>92</v>
      </c>
      <c r="O29" s="210"/>
      <c r="P29" s="210"/>
      <c r="Q29" s="210"/>
      <c r="R29" s="210" t="s">
        <v>79</v>
      </c>
      <c r="S29" s="211"/>
      <c r="AC29" s="122"/>
      <c r="AD29" s="122"/>
    </row>
    <row r="30" spans="2:30" s="6" customFormat="1" ht="19" customHeight="1">
      <c r="B30" s="207" t="s">
        <v>48</v>
      </c>
      <c r="C30" s="208"/>
      <c r="D30" s="173">
        <v>1983006</v>
      </c>
      <c r="E30" s="208" t="s">
        <v>87</v>
      </c>
      <c r="F30" s="208"/>
      <c r="G30" s="208"/>
      <c r="H30" s="123" t="s">
        <v>79</v>
      </c>
      <c r="I30" s="5"/>
      <c r="J30" s="207" t="s">
        <v>49</v>
      </c>
      <c r="K30" s="208"/>
      <c r="L30" s="208"/>
      <c r="M30" s="124">
        <v>2008031</v>
      </c>
      <c r="N30" s="210" t="s">
        <v>72</v>
      </c>
      <c r="O30" s="210"/>
      <c r="P30" s="210"/>
      <c r="Q30" s="210"/>
      <c r="R30" s="210" t="s">
        <v>67</v>
      </c>
      <c r="S30" s="211"/>
      <c r="AC30" s="122"/>
      <c r="AD30" s="122"/>
    </row>
    <row r="31" spans="2:30" s="6" customFormat="1" ht="21" customHeight="1">
      <c r="B31" s="207" t="s">
        <v>48</v>
      </c>
      <c r="C31" s="208"/>
      <c r="D31" s="173">
        <v>2003011</v>
      </c>
      <c r="E31" s="208" t="s">
        <v>80</v>
      </c>
      <c r="F31" s="208"/>
      <c r="G31" s="208"/>
      <c r="H31" s="123" t="s">
        <v>67</v>
      </c>
      <c r="I31" s="5"/>
      <c r="J31" s="207" t="s">
        <v>50</v>
      </c>
      <c r="K31" s="208"/>
      <c r="L31" s="208"/>
      <c r="M31" s="124">
        <v>2002007</v>
      </c>
      <c r="N31" s="210" t="s">
        <v>91</v>
      </c>
      <c r="O31" s="210"/>
      <c r="P31" s="210"/>
      <c r="Q31" s="210"/>
      <c r="R31" s="210" t="s">
        <v>67</v>
      </c>
      <c r="S31" s="211"/>
      <c r="Y31" s="6" t="s">
        <v>18</v>
      </c>
      <c r="AC31" s="122"/>
      <c r="AD31" s="122"/>
    </row>
    <row r="32" spans="2:30" s="6" customFormat="1" ht="20" customHeight="1">
      <c r="B32" s="207" t="s">
        <v>48</v>
      </c>
      <c r="C32" s="208"/>
      <c r="D32" s="173"/>
      <c r="E32" s="208"/>
      <c r="F32" s="208"/>
      <c r="G32" s="208"/>
      <c r="H32" s="123"/>
      <c r="I32" s="5"/>
      <c r="J32" s="212" t="s">
        <v>60</v>
      </c>
      <c r="K32" s="213"/>
      <c r="L32" s="214"/>
      <c r="M32" s="124">
        <v>1947002</v>
      </c>
      <c r="N32" s="210" t="s">
        <v>81</v>
      </c>
      <c r="O32" s="210"/>
      <c r="P32" s="210"/>
      <c r="Q32" s="210"/>
      <c r="R32" s="210" t="s">
        <v>69</v>
      </c>
      <c r="S32" s="211"/>
      <c r="AC32" s="122"/>
      <c r="AD32" s="122"/>
    </row>
    <row r="33" spans="2:30" ht="19" customHeight="1">
      <c r="B33" s="207" t="s">
        <v>48</v>
      </c>
      <c r="C33" s="208"/>
      <c r="D33" s="173"/>
      <c r="E33" s="208"/>
      <c r="F33" s="208"/>
      <c r="G33" s="208"/>
      <c r="H33" s="123"/>
      <c r="I33" s="4"/>
      <c r="J33" s="207"/>
      <c r="K33" s="208"/>
      <c r="L33" s="208"/>
      <c r="M33" s="124"/>
      <c r="N33" s="210"/>
      <c r="O33" s="210"/>
      <c r="P33" s="210"/>
      <c r="Q33" s="210"/>
      <c r="R33" s="210"/>
      <c r="S33" s="211"/>
      <c r="T33" s="4"/>
      <c r="U33" s="4"/>
      <c r="AC33" s="3"/>
      <c r="AD33" s="3"/>
    </row>
    <row r="34" spans="2:30" ht="20" customHeight="1">
      <c r="B34" s="207" t="s">
        <v>51</v>
      </c>
      <c r="C34" s="208"/>
      <c r="D34" s="173">
        <v>2008005</v>
      </c>
      <c r="E34" s="208" t="s">
        <v>73</v>
      </c>
      <c r="F34" s="208"/>
      <c r="G34" s="208"/>
      <c r="H34" s="123" t="s">
        <v>67</v>
      </c>
      <c r="I34" s="4"/>
      <c r="J34" s="207"/>
      <c r="K34" s="208"/>
      <c r="L34" s="208"/>
      <c r="M34" s="124"/>
      <c r="N34" s="210"/>
      <c r="O34" s="210"/>
      <c r="P34" s="210"/>
      <c r="Q34" s="210"/>
      <c r="R34" s="210"/>
      <c r="S34" s="211"/>
      <c r="T34" s="4"/>
      <c r="U34" s="4"/>
      <c r="AC34" s="3"/>
      <c r="AD34" s="3"/>
    </row>
    <row r="35" spans="2:30" ht="20" customHeight="1">
      <c r="B35" s="203"/>
      <c r="C35" s="204"/>
      <c r="D35" s="175"/>
      <c r="E35" s="204"/>
      <c r="F35" s="204"/>
      <c r="G35" s="204"/>
      <c r="H35" s="125"/>
      <c r="I35" s="4"/>
      <c r="J35" s="203"/>
      <c r="K35" s="204"/>
      <c r="L35" s="204"/>
      <c r="M35" s="126"/>
      <c r="N35" s="205"/>
      <c r="O35" s="205"/>
      <c r="P35" s="205"/>
      <c r="Q35" s="205"/>
      <c r="R35" s="205"/>
      <c r="S35" s="206"/>
      <c r="T35" s="4"/>
      <c r="U35" s="4"/>
      <c r="AC35" s="3"/>
      <c r="AD35" s="3"/>
    </row>
    <row r="36" spans="2:30" ht="19" customHeight="1">
      <c r="B36" s="202"/>
      <c r="C36" s="202"/>
      <c r="D36" s="194"/>
      <c r="E36" s="194"/>
      <c r="F36" s="194"/>
      <c r="G36" s="194"/>
      <c r="H36" s="194"/>
      <c r="I36" s="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4"/>
      <c r="U36" s="4"/>
      <c r="AC36" s="3"/>
      <c r="AD36" s="3"/>
    </row>
    <row r="37" spans="2:30" ht="18" customHeight="1">
      <c r="B37" s="195" t="s">
        <v>52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7"/>
      <c r="T37" s="4"/>
      <c r="U37" s="4"/>
      <c r="AC37" s="3"/>
      <c r="AD37" s="3"/>
    </row>
    <row r="38" spans="2:30" ht="18" customHeight="1"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200"/>
      <c r="T38" s="4"/>
      <c r="U38" s="4"/>
      <c r="AC38" s="3"/>
      <c r="AD38" s="3"/>
    </row>
    <row r="39" spans="2:30" ht="14">
      <c r="E39" s="2"/>
      <c r="F39" s="3"/>
      <c r="G39" s="3"/>
      <c r="H39" s="4"/>
      <c r="I39" s="4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</row>
    <row r="40" spans="2:30">
      <c r="J40" s="5"/>
    </row>
  </sheetData>
  <mergeCells count="60">
    <mergeCell ref="E27:G27"/>
    <mergeCell ref="J27:L27"/>
    <mergeCell ref="N27:Q27"/>
    <mergeCell ref="B7:B8"/>
    <mergeCell ref="J39:V39"/>
    <mergeCell ref="B27:C27"/>
    <mergeCell ref="R27:S27"/>
    <mergeCell ref="B28:C28"/>
    <mergeCell ref="E28:G28"/>
    <mergeCell ref="J28:L28"/>
    <mergeCell ref="N28:Q28"/>
    <mergeCell ref="R28:S28"/>
    <mergeCell ref="B29:C29"/>
    <mergeCell ref="E29:G29"/>
    <mergeCell ref="J29:L29"/>
    <mergeCell ref="N29:Q29"/>
    <mergeCell ref="H1:R1"/>
    <mergeCell ref="H2:R2"/>
    <mergeCell ref="J5:M5"/>
    <mergeCell ref="O5:R5"/>
    <mergeCell ref="D5:H5"/>
    <mergeCell ref="R29:S29"/>
    <mergeCell ref="B30:C30"/>
    <mergeCell ref="E30:G30"/>
    <mergeCell ref="J30:L30"/>
    <mergeCell ref="N30:Q30"/>
    <mergeCell ref="R30:S30"/>
    <mergeCell ref="B31:C31"/>
    <mergeCell ref="E31:G31"/>
    <mergeCell ref="J31:L31"/>
    <mergeCell ref="N31:Q31"/>
    <mergeCell ref="R31:S31"/>
    <mergeCell ref="B32:C32"/>
    <mergeCell ref="E32:G32"/>
    <mergeCell ref="J32:L32"/>
    <mergeCell ref="N32:Q32"/>
    <mergeCell ref="R32:S32"/>
    <mergeCell ref="B33:C33"/>
    <mergeCell ref="E33:G33"/>
    <mergeCell ref="J33:L33"/>
    <mergeCell ref="N33:Q33"/>
    <mergeCell ref="R33:S33"/>
    <mergeCell ref="B34:C34"/>
    <mergeCell ref="E34:G34"/>
    <mergeCell ref="J34:L34"/>
    <mergeCell ref="N34:Q34"/>
    <mergeCell ref="R34:S34"/>
    <mergeCell ref="B35:C35"/>
    <mergeCell ref="E35:G35"/>
    <mergeCell ref="J35:L35"/>
    <mergeCell ref="N35:Q35"/>
    <mergeCell ref="R35:S35"/>
    <mergeCell ref="O36:S36"/>
    <mergeCell ref="B37:S37"/>
    <mergeCell ref="B38:S38"/>
    <mergeCell ref="B36:C36"/>
    <mergeCell ref="D36:E36"/>
    <mergeCell ref="F36:H36"/>
    <mergeCell ref="J36:L36"/>
    <mergeCell ref="M36:N36"/>
  </mergeCells>
  <phoneticPr fontId="0" type="noConversion"/>
  <conditionalFormatting sqref="J9:O24">
    <cfRule type="cellIs" dxfId="11" priority="1" stopIfTrue="1" operator="between">
      <formula>1</formula>
      <formula>300</formula>
    </cfRule>
    <cfRule type="cellIs" dxfId="10" priority="2" stopIfTrue="1" operator="lessThanOrEqual">
      <formula>0</formula>
    </cfRule>
  </conditionalFormatting>
  <dataValidations count="7">
    <dataValidation type="list" allowBlank="1" showInputMessage="1" showErrorMessage="1" errorTitle="Feil_i_vektklasse" error="Feil verdi i vektklasse" sqref="C16:C24" xr:uid="{00000000-0002-0000-0500-000000000000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kategori" error="Feil verdi i kategori" sqref="E16:E24" xr:uid="{00000000-0002-0000-0500-000001000000}">
      <formula1>"UM,JM,SM,UK,JK,SK,M1,M2,M3,M4,M5,M6,M8,M9,M10,K1,K2,K3,K4,K5,K6,K7,K8,K9,K10"</formula1>
    </dataValidation>
    <dataValidation type="list" allowBlank="1" showInputMessage="1" showErrorMessage="1" sqref="B28:C35 J28:L31 J33:L35" xr:uid="{A0DBF38D-FA32-9747-BF25-A19C1C541012}">
      <formula1>"Dommer,Stevnets leder,Jury,Sekretær,Speaker,Teknisk kontrollør, Chief Marshall,Tidtaker"</formula1>
    </dataValidation>
    <dataValidation type="list" allowBlank="1" showInputMessage="1" showErrorMessage="1" sqref="D5:H5" xr:uid="{6532EEB9-B02E-D441-9801-DE5AC2A81036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:C15" xr:uid="{2D1CEA4D-F20B-C446-B527-86334E72D8A4}">
      <formula1>"40,45,49,55,59,64,71,76,81,'+81,81+,87,'+87,87+,49,55,61,67,73,81,89,96,102,'+102,102+,109,'+109,109+"</formula1>
    </dataValidation>
    <dataValidation type="list" allowBlank="1" showInputMessage="1" showErrorMessage="1" prompt="Feil_i_kategori - Feil verdi i kategori" sqref="E9:E15" xr:uid="{A1956BA2-E8E8-1E4D-9E0A-1A6E27D4D6C4}">
      <formula1>"UM,JM,SM,UK,JK,SK,M1,M2,M3,M4,M5,M6,M8,M9,M10,K1,K2,K3,K4,K5,K6,K7,K8,K9,K10"</formula1>
    </dataValidation>
    <dataValidation type="list" allowBlank="1" showInputMessage="1" showErrorMessage="1" prompt="Feil_i_vektklasse - Feil verdi i vektklasse" sqref="C9" xr:uid="{03EBBE70-4498-9D4A-BD9A-2717DD693C9C}">
      <formula1>"40.0,45.0,49.0,55.0,59.0,64.0,71.0,76.0,81.0,=81,+81,81+,87.0,=87,+87,87+,49.0,55.0,61.0,67.0,73.0,81.0,89.0,96.0,102.0,=102,+102,102+,109.0,=109,+109,109+"</formula1>
    </dataValidation>
  </dataValidations>
  <pageMargins left="0.27559055118110198" right="0.35433070866141703" top="0.27559055118110198" bottom="0.27559055118110198" header="0.5" footer="0.5"/>
  <pageSetup paperSize="9" scale="68" orientation="landscape" horizontalDpi="360" verticalDpi="360" copies="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pageSetUpPr autoPageBreaks="0" fitToPage="1"/>
  </sheetPr>
  <dimension ref="B1:AG40"/>
  <sheetViews>
    <sheetView showGridLines="0" showRowColHeaders="0" showZeros="0" showOutlineSymbols="0" zoomScaleSheetLayoutView="75" workbookViewId="0">
      <selection activeCell="B9" sqref="B9"/>
    </sheetView>
  </sheetViews>
  <sheetFormatPr baseColWidth="10" defaultColWidth="9.1640625" defaultRowHeight="13"/>
  <cols>
    <col min="1" max="1" width="6.83203125" style="4" customWidth="1"/>
    <col min="2" max="2" width="10.1640625" style="4" customWidth="1"/>
    <col min="3" max="3" width="6.33203125" style="1" customWidth="1"/>
    <col min="4" max="4" width="8.6640625" style="1" customWidth="1"/>
    <col min="5" max="5" width="6.33203125" style="39" customWidth="1"/>
    <col min="6" max="6" width="10.6640625" style="1" customWidth="1"/>
    <col min="7" max="7" width="3.83203125" style="1" customWidth="1"/>
    <col min="8" max="8" width="27.6640625" style="5" customWidth="1"/>
    <col min="9" max="9" width="20.33203125" style="5" customWidth="1"/>
    <col min="10" max="10" width="7.1640625" style="1" customWidth="1"/>
    <col min="11" max="11" width="7.1640625" style="38" customWidth="1"/>
    <col min="12" max="12" width="7.1640625" style="1" customWidth="1"/>
    <col min="13" max="13" width="8.83203125" style="1" customWidth="1"/>
    <col min="14" max="15" width="7.1640625" style="1" customWidth="1"/>
    <col min="16" max="18" width="7.6640625" style="1" customWidth="1"/>
    <col min="19" max="20" width="10.6640625" style="37" customWidth="1"/>
    <col min="21" max="21" width="5.6640625" style="37" customWidth="1"/>
    <col min="22" max="22" width="5.6640625" style="4" customWidth="1"/>
    <col min="23" max="23" width="14.1640625" style="4" customWidth="1"/>
    <col min="24" max="30" width="9.1640625" style="4" hidden="1" customWidth="1"/>
    <col min="31" max="16384" width="9.1640625" style="4"/>
  </cols>
  <sheetData>
    <row r="1" spans="2:30" ht="53.25" customHeight="1">
      <c r="H1" s="220" t="s">
        <v>30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V1" s="37"/>
    </row>
    <row r="2" spans="2:30" ht="24.75" customHeight="1">
      <c r="H2" s="221" t="s">
        <v>25</v>
      </c>
      <c r="I2" s="221"/>
      <c r="J2" s="221"/>
      <c r="K2" s="221"/>
      <c r="L2" s="221"/>
      <c r="M2" s="221"/>
      <c r="N2" s="221"/>
      <c r="O2" s="221"/>
      <c r="P2" s="221"/>
      <c r="Q2" s="221"/>
      <c r="R2" s="221"/>
      <c r="V2" s="37"/>
    </row>
    <row r="3" spans="2:30">
      <c r="D3" s="102" t="s">
        <v>53</v>
      </c>
      <c r="V3" s="37"/>
    </row>
    <row r="4" spans="2:30" ht="12" customHeight="1">
      <c r="V4" s="37"/>
    </row>
    <row r="5" spans="2:30" s="6" customFormat="1" ht="16">
      <c r="C5" s="77" t="s">
        <v>22</v>
      </c>
      <c r="D5" s="201" t="s">
        <v>59</v>
      </c>
      <c r="E5" s="201"/>
      <c r="F5" s="201"/>
      <c r="G5" s="201"/>
      <c r="H5" s="201"/>
      <c r="I5" s="77" t="s">
        <v>0</v>
      </c>
      <c r="J5" s="201" t="s">
        <v>67</v>
      </c>
      <c r="K5" s="201"/>
      <c r="L5" s="201"/>
      <c r="M5" s="201"/>
      <c r="N5" s="77" t="s">
        <v>1</v>
      </c>
      <c r="O5" s="222" t="s">
        <v>68</v>
      </c>
      <c r="P5" s="222"/>
      <c r="Q5" s="222"/>
      <c r="R5" s="222"/>
      <c r="S5" s="77" t="s">
        <v>2</v>
      </c>
      <c r="T5" s="127" t="s">
        <v>173</v>
      </c>
      <c r="U5" s="128" t="s">
        <v>21</v>
      </c>
      <c r="V5" s="78">
        <v>7</v>
      </c>
      <c r="AC5" s="122"/>
      <c r="AD5" s="122"/>
    </row>
    <row r="6" spans="2:30">
      <c r="V6" s="37"/>
      <c r="AB6" s="4" t="s">
        <v>36</v>
      </c>
      <c r="AC6" s="4" t="s">
        <v>39</v>
      </c>
      <c r="AD6" s="4" t="s">
        <v>36</v>
      </c>
    </row>
    <row r="7" spans="2:30" s="1" customFormat="1" ht="14">
      <c r="B7" s="215" t="s">
        <v>43</v>
      </c>
      <c r="C7" s="25" t="s">
        <v>3</v>
      </c>
      <c r="D7" s="17" t="s">
        <v>4</v>
      </c>
      <c r="E7" s="41" t="s">
        <v>26</v>
      </c>
      <c r="F7" s="17" t="s">
        <v>5</v>
      </c>
      <c r="G7" s="17" t="s">
        <v>23</v>
      </c>
      <c r="H7" s="17" t="s">
        <v>6</v>
      </c>
      <c r="I7" s="17" t="s">
        <v>7</v>
      </c>
      <c r="J7" s="17"/>
      <c r="K7" s="42" t="s">
        <v>8</v>
      </c>
      <c r="L7" s="12"/>
      <c r="M7" s="17"/>
      <c r="N7" s="12" t="s">
        <v>9</v>
      </c>
      <c r="O7" s="12"/>
      <c r="P7" s="43" t="s">
        <v>27</v>
      </c>
      <c r="Q7" s="12"/>
      <c r="R7" s="17" t="s">
        <v>10</v>
      </c>
      <c r="S7" s="20" t="s">
        <v>11</v>
      </c>
      <c r="T7" s="79" t="s">
        <v>11</v>
      </c>
      <c r="U7" s="20" t="s">
        <v>12</v>
      </c>
      <c r="V7" s="27" t="s">
        <v>17</v>
      </c>
      <c r="W7" s="27" t="s">
        <v>13</v>
      </c>
      <c r="X7" s="3"/>
      <c r="AB7" s="1" t="s">
        <v>37</v>
      </c>
      <c r="AC7" s="1" t="s">
        <v>37</v>
      </c>
      <c r="AD7" s="1" t="s">
        <v>37</v>
      </c>
    </row>
    <row r="8" spans="2:30" s="1" customFormat="1">
      <c r="B8" s="216"/>
      <c r="C8" s="26" t="s">
        <v>14</v>
      </c>
      <c r="D8" s="18" t="s">
        <v>15</v>
      </c>
      <c r="E8" s="19" t="s">
        <v>20</v>
      </c>
      <c r="F8" s="18" t="s">
        <v>19</v>
      </c>
      <c r="G8" s="18" t="s">
        <v>24</v>
      </c>
      <c r="H8" s="18"/>
      <c r="I8" s="18"/>
      <c r="J8" s="23">
        <v>1</v>
      </c>
      <c r="K8" s="24">
        <v>2</v>
      </c>
      <c r="L8" s="22">
        <v>3</v>
      </c>
      <c r="M8" s="23">
        <v>1</v>
      </c>
      <c r="N8" s="24">
        <v>2</v>
      </c>
      <c r="O8" s="22">
        <v>3</v>
      </c>
      <c r="P8" s="44" t="s">
        <v>28</v>
      </c>
      <c r="Q8" s="45"/>
      <c r="R8" s="18" t="s">
        <v>16</v>
      </c>
      <c r="S8" s="21"/>
      <c r="T8" s="21" t="s">
        <v>31</v>
      </c>
      <c r="U8" s="21"/>
      <c r="V8" s="28"/>
      <c r="W8" s="28"/>
      <c r="Y8" s="1" t="s">
        <v>35</v>
      </c>
      <c r="Z8" s="1" t="s">
        <v>29</v>
      </c>
      <c r="AA8" s="1" t="s">
        <v>31</v>
      </c>
      <c r="AB8" s="1" t="s">
        <v>38</v>
      </c>
      <c r="AC8" s="1" t="s">
        <v>40</v>
      </c>
      <c r="AD8" s="1" t="s">
        <v>41</v>
      </c>
    </row>
    <row r="9" spans="2:30" s="11" customFormat="1" ht="20" customHeight="1">
      <c r="B9" s="137">
        <v>2006008</v>
      </c>
      <c r="C9" s="130">
        <v>73</v>
      </c>
      <c r="D9" s="158">
        <v>68.27</v>
      </c>
      <c r="E9" s="159" t="s">
        <v>148</v>
      </c>
      <c r="F9" s="163">
        <v>38922</v>
      </c>
      <c r="G9" s="160">
        <v>1</v>
      </c>
      <c r="H9" s="156" t="s">
        <v>149</v>
      </c>
      <c r="I9" s="147" t="s">
        <v>70</v>
      </c>
      <c r="J9" s="182">
        <v>90</v>
      </c>
      <c r="K9" s="183">
        <v>-95</v>
      </c>
      <c r="L9" s="184">
        <v>-95</v>
      </c>
      <c r="M9" s="182">
        <v>115</v>
      </c>
      <c r="N9" s="88">
        <v>-123</v>
      </c>
      <c r="O9" s="88">
        <v>-118</v>
      </c>
      <c r="P9" s="52">
        <f t="shared" ref="P9:P24" si="0">IF(MAX(J9:L9)&lt;0,0,TRUNC(MAX(J9:L9)/1)*1)</f>
        <v>90</v>
      </c>
      <c r="Q9" s="52">
        <f t="shared" ref="Q9:Q24" si="1">IF(MAX(M9:O9)&lt;0,0,TRUNC(MAX(M9:O9)/1)*1)</f>
        <v>115</v>
      </c>
      <c r="R9" s="52">
        <f t="shared" ref="R9:R23" si="2">IF(P9=0,0,IF(Q9=0,0,SUM(P9:Q9)))</f>
        <v>205</v>
      </c>
      <c r="S9" s="53">
        <f>IF(R9="","",IF(D9="","",IF((Y9="k"),IF(D9&gt;153.757,R9,IF(D9&lt;28,10^(0.787004341*LOG10(28/153.757)^2)*R9,10^(0.787004341*LOG10(D9/153.757)^2)*R9)),IF(D9&gt;193.609,R9,IF(D9&lt;32,10^(0.722762521*LOG10(32/193.609)^2)*R9,10^(0.722762521*LOG10(D9/193.609)^2)*R9)))))</f>
        <v>288.31816126773663</v>
      </c>
      <c r="T9" s="53" t="str">
        <f>IF(AA9=1,S9*AD9,"")</f>
        <v/>
      </c>
      <c r="U9" s="54"/>
      <c r="V9" s="55"/>
      <c r="W9" s="56">
        <f>IF(R9="","",IF(D9="","",IF(Y9="k",IF(D9&gt;153.757,1,IF(D9&lt;28,10^(0.787004341*LOG10(28/153.757)^2),10^(0.787004341*LOG10(D9/153.757)^2))),IF(D9&gt;193.609,1,IF(D9&lt;32,10^(0.722762521*LOG10(32/193.609)^2),10^(0.722762521*LOG10(D9/193.609)^2))))))</f>
        <v>1.406430054964569</v>
      </c>
      <c r="X9" s="100" t="str">
        <f>T5</f>
        <v>09.11.2024</v>
      </c>
      <c r="Y9" s="89" t="str">
        <f>IF(ISNUMBER(FIND("M",E9)),"m",IF(ISNUMBER(FIND("K",E9)),"k"))</f>
        <v>m</v>
      </c>
      <c r="Z9" s="89">
        <f>IF(OR(F9="",X9=""),0,(YEAR(X9)-YEAR(F9)))</f>
        <v>18</v>
      </c>
      <c r="AA9" s="11">
        <f>IF(Z9&gt;34,1,0)</f>
        <v>0</v>
      </c>
      <c r="AB9" s="11" t="b">
        <f>IF(AA9=1,LOOKUP(Z9,'Meltzer-Faber'!A3:A63,'Meltzer-Faber'!B3:B63))</f>
        <v>0</v>
      </c>
      <c r="AC9" s="11" t="b">
        <f>IF(AA9=1,LOOKUP(Z9,'Meltzer-Faber'!A3:A63,'Meltzer-Faber'!C3:C63))</f>
        <v>0</v>
      </c>
      <c r="AD9" s="11" t="b">
        <f>IF(Y9="m",AB9,IF(Y9="k",AC9,""))</f>
        <v>0</v>
      </c>
    </row>
    <row r="10" spans="2:30" s="11" customFormat="1" ht="20" customHeight="1">
      <c r="B10" s="137">
        <v>2006011</v>
      </c>
      <c r="C10" s="130">
        <v>89</v>
      </c>
      <c r="D10" s="158">
        <v>81.459999999999994</v>
      </c>
      <c r="E10" s="159" t="s">
        <v>148</v>
      </c>
      <c r="F10" s="163">
        <v>38896</v>
      </c>
      <c r="G10" s="160">
        <v>2</v>
      </c>
      <c r="H10" s="156" t="s">
        <v>150</v>
      </c>
      <c r="I10" s="147" t="s">
        <v>70</v>
      </c>
      <c r="J10" s="182">
        <v>110</v>
      </c>
      <c r="K10" s="183">
        <v>114</v>
      </c>
      <c r="L10" s="184">
        <v>117</v>
      </c>
      <c r="M10" s="182">
        <v>-137</v>
      </c>
      <c r="N10" s="88">
        <v>140</v>
      </c>
      <c r="O10" s="88">
        <v>145</v>
      </c>
      <c r="P10" s="52">
        <f t="shared" si="0"/>
        <v>117</v>
      </c>
      <c r="Q10" s="52">
        <f t="shared" si="1"/>
        <v>145</v>
      </c>
      <c r="R10" s="52">
        <f t="shared" si="2"/>
        <v>262</v>
      </c>
      <c r="S10" s="53">
        <f t="shared" ref="S10:S24" si="3">IF(R10="","",IF(D10="","",IF((Y10="k"),IF(D10&gt;153.757,R10,IF(D10&lt;28,10^(0.787004341*LOG10(28/153.757)^2)*R10,10^(0.787004341*LOG10(D10/153.757)^2)*R10)),IF(D10&gt;193.609,R10,IF(D10&lt;32,10^(0.722762521*LOG10(32/193.609)^2)*R10,10^(0.722762521*LOG10(D10/193.609)^2)*R10)))))</f>
        <v>331.49143590319193</v>
      </c>
      <c r="T10" s="53" t="str">
        <f t="shared" ref="T10:T24" si="4">IF(AA10=1,S10*AD10,"")</f>
        <v/>
      </c>
      <c r="U10" s="57"/>
      <c r="V10" s="58"/>
      <c r="W10" s="56">
        <f t="shared" ref="W10:W24" si="5">IF(R10="","",IF(D10="","",IF(Y10="k",IF(D10&gt;153.757,1,IF(D10&lt;28,10^(0.787004341*LOG10(28/153.757)^2),10^(0.787004341*LOG10(D10/153.757)^2))),IF(D10&gt;193.609,1,IF(D10&lt;32,10^(0.722762521*LOG10(32/193.609)^2),10^(0.722762521*LOG10(D10/193.609)^2))))))</f>
        <v>1.2652344881801219</v>
      </c>
      <c r="X10" s="100" t="str">
        <f>T5</f>
        <v>09.11.2024</v>
      </c>
      <c r="Y10" s="89" t="str">
        <f t="shared" ref="Y10:Y24" si="6">IF(ISNUMBER(FIND("M",E10)),"m",IF(ISNUMBER(FIND("K",E10)),"k"))</f>
        <v>m</v>
      </c>
      <c r="Z10" s="89">
        <f t="shared" ref="Z10:Z24" si="7">IF(OR(F10="",X10=""),0,(YEAR(X10)-YEAR(F10)))</f>
        <v>18</v>
      </c>
      <c r="AA10" s="11">
        <f t="shared" ref="AA10:AA24" si="8">IF(Z10&gt;34,1,0)</f>
        <v>0</v>
      </c>
      <c r="AB10" s="11" t="b">
        <f>IF(AA10=1,LOOKUP(Z10,'Meltzer-Faber'!A4:A64,'Meltzer-Faber'!B4:B64))</f>
        <v>0</v>
      </c>
      <c r="AC10" s="11" t="b">
        <f>IF(AA10=1,LOOKUP(Z10,'Meltzer-Faber'!A4:A64,'Meltzer-Faber'!C4:C64))</f>
        <v>0</v>
      </c>
      <c r="AD10" s="11" t="b">
        <f t="shared" ref="AD10:AD24" si="9">IF(Y10="m",AB10,IF(Y10="k",AC10,""))</f>
        <v>0</v>
      </c>
    </row>
    <row r="11" spans="2:30" s="11" customFormat="1" ht="20" customHeight="1">
      <c r="B11" s="137">
        <v>2006024</v>
      </c>
      <c r="C11" s="130">
        <v>89</v>
      </c>
      <c r="D11" s="158">
        <v>87.51</v>
      </c>
      <c r="E11" s="159" t="s">
        <v>148</v>
      </c>
      <c r="F11" s="163">
        <v>38859</v>
      </c>
      <c r="G11" s="160">
        <v>3</v>
      </c>
      <c r="H11" s="156" t="s">
        <v>151</v>
      </c>
      <c r="I11" s="147" t="s">
        <v>70</v>
      </c>
      <c r="J11" s="182">
        <v>100</v>
      </c>
      <c r="K11" s="183">
        <v>105</v>
      </c>
      <c r="L11" s="184">
        <v>109</v>
      </c>
      <c r="M11" s="182">
        <v>128</v>
      </c>
      <c r="N11" s="88">
        <v>-133</v>
      </c>
      <c r="O11" s="88">
        <v>-135</v>
      </c>
      <c r="P11" s="52">
        <f t="shared" si="0"/>
        <v>109</v>
      </c>
      <c r="Q11" s="52">
        <f t="shared" si="1"/>
        <v>128</v>
      </c>
      <c r="R11" s="52">
        <f t="shared" si="2"/>
        <v>237</v>
      </c>
      <c r="S11" s="53">
        <f t="shared" si="3"/>
        <v>288.87454048472961</v>
      </c>
      <c r="T11" s="53" t="str">
        <f t="shared" si="4"/>
        <v/>
      </c>
      <c r="U11" s="57"/>
      <c r="V11" s="58"/>
      <c r="W11" s="56">
        <f t="shared" si="5"/>
        <v>1.218879917657087</v>
      </c>
      <c r="X11" s="100" t="str">
        <f>T5</f>
        <v>09.11.2024</v>
      </c>
      <c r="Y11" s="89" t="str">
        <f t="shared" si="6"/>
        <v>m</v>
      </c>
      <c r="Z11" s="89">
        <f t="shared" si="7"/>
        <v>18</v>
      </c>
      <c r="AA11" s="11">
        <f t="shared" si="8"/>
        <v>0</v>
      </c>
      <c r="AB11" s="11" t="b">
        <f>IF(AA11=1,LOOKUP(Z11,'Meltzer-Faber'!A5:A65,'Meltzer-Faber'!B5:B65))</f>
        <v>0</v>
      </c>
      <c r="AC11" s="11" t="b">
        <f>IF(AA11=1,LOOKUP(Z11,'Meltzer-Faber'!A5:A65,'Meltzer-Faber'!C5:C65))</f>
        <v>0</v>
      </c>
      <c r="AD11" s="11" t="b">
        <f t="shared" si="9"/>
        <v>0</v>
      </c>
    </row>
    <row r="12" spans="2:30" s="11" customFormat="1" ht="20" customHeight="1">
      <c r="B12" s="137">
        <v>2004016</v>
      </c>
      <c r="C12" s="130">
        <v>109</v>
      </c>
      <c r="D12" s="142">
        <v>107.22</v>
      </c>
      <c r="E12" s="143" t="s">
        <v>148</v>
      </c>
      <c r="F12" s="144">
        <v>37993</v>
      </c>
      <c r="G12" s="145">
        <v>4</v>
      </c>
      <c r="H12" s="161" t="s">
        <v>152</v>
      </c>
      <c r="I12" s="147" t="s">
        <v>100</v>
      </c>
      <c r="J12" s="179">
        <v>-117</v>
      </c>
      <c r="K12" s="180">
        <v>117</v>
      </c>
      <c r="L12" s="181">
        <v>120</v>
      </c>
      <c r="M12" s="179">
        <v>130</v>
      </c>
      <c r="N12" s="93">
        <v>135</v>
      </c>
      <c r="O12" s="88">
        <v>137</v>
      </c>
      <c r="P12" s="52">
        <f t="shared" si="0"/>
        <v>120</v>
      </c>
      <c r="Q12" s="52">
        <f t="shared" si="1"/>
        <v>137</v>
      </c>
      <c r="R12" s="52">
        <f t="shared" si="2"/>
        <v>257</v>
      </c>
      <c r="S12" s="53">
        <f t="shared" si="3"/>
        <v>286.77469846269332</v>
      </c>
      <c r="T12" s="53" t="str">
        <f t="shared" si="4"/>
        <v/>
      </c>
      <c r="U12" s="57"/>
      <c r="V12" s="58" t="s">
        <v>18</v>
      </c>
      <c r="W12" s="56">
        <f t="shared" si="5"/>
        <v>1.1158548578314915</v>
      </c>
      <c r="X12" s="100" t="str">
        <f>T5</f>
        <v>09.11.2024</v>
      </c>
      <c r="Y12" s="89" t="str">
        <f t="shared" si="6"/>
        <v>m</v>
      </c>
      <c r="Z12" s="89">
        <f t="shared" si="7"/>
        <v>20</v>
      </c>
      <c r="AA12" s="11">
        <f t="shared" si="8"/>
        <v>0</v>
      </c>
      <c r="AB12" s="11" t="b">
        <f>IF(AA12=1,LOOKUP(Z12,'Meltzer-Faber'!A6:A66,'Meltzer-Faber'!B6:B66))</f>
        <v>0</v>
      </c>
      <c r="AC12" s="11" t="b">
        <f>IF(AA12=1,LOOKUP(Z12,'Meltzer-Faber'!A6:A66,'Meltzer-Faber'!C6:C66))</f>
        <v>0</v>
      </c>
      <c r="AD12" s="11" t="b">
        <f t="shared" si="9"/>
        <v>0</v>
      </c>
    </row>
    <row r="13" spans="2:30" s="11" customFormat="1" ht="20" customHeight="1">
      <c r="B13" s="137">
        <v>2000025</v>
      </c>
      <c r="C13" s="130">
        <v>61</v>
      </c>
      <c r="D13" s="142">
        <v>59.69</v>
      </c>
      <c r="E13" s="143" t="s">
        <v>153</v>
      </c>
      <c r="F13" s="144">
        <v>36793</v>
      </c>
      <c r="G13" s="145">
        <v>5</v>
      </c>
      <c r="H13" s="161" t="s">
        <v>172</v>
      </c>
      <c r="I13" s="147" t="s">
        <v>71</v>
      </c>
      <c r="J13" s="179">
        <v>91</v>
      </c>
      <c r="K13" s="180">
        <v>-94</v>
      </c>
      <c r="L13" s="181">
        <v>95</v>
      </c>
      <c r="M13" s="179">
        <v>-112</v>
      </c>
      <c r="N13" s="88">
        <v>-112</v>
      </c>
      <c r="O13" s="88">
        <v>112</v>
      </c>
      <c r="P13" s="52">
        <f t="shared" si="0"/>
        <v>95</v>
      </c>
      <c r="Q13" s="52">
        <f t="shared" si="1"/>
        <v>112</v>
      </c>
      <c r="R13" s="52">
        <f t="shared" si="2"/>
        <v>207</v>
      </c>
      <c r="S13" s="53">
        <f t="shared" si="3"/>
        <v>319.68077444337172</v>
      </c>
      <c r="T13" s="53" t="str">
        <f t="shared" si="4"/>
        <v/>
      </c>
      <c r="U13" s="57"/>
      <c r="V13" s="58" t="s">
        <v>18</v>
      </c>
      <c r="W13" s="56">
        <f t="shared" si="5"/>
        <v>1.5443515673592836</v>
      </c>
      <c r="X13" s="100" t="str">
        <f>T5</f>
        <v>09.11.2024</v>
      </c>
      <c r="Y13" s="89" t="str">
        <f t="shared" si="6"/>
        <v>m</v>
      </c>
      <c r="Z13" s="89">
        <f t="shared" si="7"/>
        <v>24</v>
      </c>
      <c r="AA13" s="11">
        <f t="shared" si="8"/>
        <v>0</v>
      </c>
      <c r="AB13" s="11" t="b">
        <f>IF(AA13=1,LOOKUP(Z13,'Meltzer-Faber'!A7:A67,'Meltzer-Faber'!B7:B67))</f>
        <v>0</v>
      </c>
      <c r="AC13" s="11" t="b">
        <f>IF(AA13=1,LOOKUP(Z13,'Meltzer-Faber'!A7:A67,'Meltzer-Faber'!C7:C67))</f>
        <v>0</v>
      </c>
      <c r="AD13" s="11" t="b">
        <f t="shared" si="9"/>
        <v>0</v>
      </c>
    </row>
    <row r="14" spans="2:30" s="11" customFormat="1" ht="20" customHeight="1">
      <c r="B14" s="137">
        <v>1999007</v>
      </c>
      <c r="C14" s="130">
        <v>89</v>
      </c>
      <c r="D14" s="142">
        <v>81.55</v>
      </c>
      <c r="E14" s="143" t="s">
        <v>153</v>
      </c>
      <c r="F14" s="144">
        <v>36505</v>
      </c>
      <c r="G14" s="145">
        <v>6</v>
      </c>
      <c r="H14" s="161" t="s">
        <v>154</v>
      </c>
      <c r="I14" s="147" t="s">
        <v>69</v>
      </c>
      <c r="J14" s="179">
        <v>110</v>
      </c>
      <c r="K14" s="180">
        <v>122</v>
      </c>
      <c r="L14" s="181">
        <v>127</v>
      </c>
      <c r="M14" s="179">
        <v>140</v>
      </c>
      <c r="N14" s="88">
        <v>147</v>
      </c>
      <c r="O14" s="88">
        <v>-154</v>
      </c>
      <c r="P14" s="52">
        <f t="shared" si="0"/>
        <v>127</v>
      </c>
      <c r="Q14" s="52">
        <f t="shared" si="1"/>
        <v>147</v>
      </c>
      <c r="R14" s="52">
        <f t="shared" si="2"/>
        <v>274</v>
      </c>
      <c r="S14" s="53">
        <f t="shared" si="3"/>
        <v>346.46639294257722</v>
      </c>
      <c r="T14" s="53" t="str">
        <f t="shared" si="4"/>
        <v/>
      </c>
      <c r="U14" s="57"/>
      <c r="V14" s="58" t="s">
        <v>18</v>
      </c>
      <c r="W14" s="56">
        <f t="shared" si="5"/>
        <v>1.2644758866517416</v>
      </c>
      <c r="X14" s="100" t="str">
        <f>T5</f>
        <v>09.11.2024</v>
      </c>
      <c r="Y14" s="89" t="str">
        <f t="shared" si="6"/>
        <v>m</v>
      </c>
      <c r="Z14" s="89">
        <f t="shared" si="7"/>
        <v>25</v>
      </c>
      <c r="AA14" s="11">
        <f t="shared" si="8"/>
        <v>0</v>
      </c>
      <c r="AB14" s="11" t="b">
        <f>IF(AA14=1,LOOKUP(Z14,'Meltzer-Faber'!A8:A68,'Meltzer-Faber'!B8:B68))</f>
        <v>0</v>
      </c>
      <c r="AC14" s="11" t="b">
        <f>IF(AA14=1,LOOKUP(Z14,'Meltzer-Faber'!A8:A68,'Meltzer-Faber'!C8:C68))</f>
        <v>0</v>
      </c>
      <c r="AD14" s="11" t="b">
        <f t="shared" si="9"/>
        <v>0</v>
      </c>
    </row>
    <row r="15" spans="2:30" s="11" customFormat="1" ht="20" customHeight="1">
      <c r="B15" s="137">
        <v>2001001</v>
      </c>
      <c r="C15" s="130">
        <v>89</v>
      </c>
      <c r="D15" s="142">
        <v>82.51</v>
      </c>
      <c r="E15" s="143" t="s">
        <v>153</v>
      </c>
      <c r="F15" s="144">
        <v>37160</v>
      </c>
      <c r="G15" s="145">
        <v>7</v>
      </c>
      <c r="H15" s="161" t="s">
        <v>155</v>
      </c>
      <c r="I15" s="147" t="s">
        <v>71</v>
      </c>
      <c r="J15" s="179">
        <v>113</v>
      </c>
      <c r="K15" s="180">
        <v>116</v>
      </c>
      <c r="L15" s="181">
        <v>-119</v>
      </c>
      <c r="M15" s="179">
        <v>150</v>
      </c>
      <c r="N15" s="88">
        <v>-155</v>
      </c>
      <c r="O15" s="88">
        <v>155</v>
      </c>
      <c r="P15" s="52">
        <f t="shared" si="0"/>
        <v>116</v>
      </c>
      <c r="Q15" s="52">
        <f t="shared" si="1"/>
        <v>155</v>
      </c>
      <c r="R15" s="52">
        <f t="shared" si="2"/>
        <v>271</v>
      </c>
      <c r="S15" s="53">
        <f t="shared" si="3"/>
        <v>340.51769298721945</v>
      </c>
      <c r="T15" s="53" t="str">
        <f t="shared" si="4"/>
        <v/>
      </c>
      <c r="U15" s="57"/>
      <c r="V15" s="58"/>
      <c r="W15" s="56">
        <f t="shared" si="5"/>
        <v>1.2565228523513632</v>
      </c>
      <c r="X15" s="100" t="str">
        <f>T5</f>
        <v>09.11.2024</v>
      </c>
      <c r="Y15" s="89" t="str">
        <f t="shared" si="6"/>
        <v>m</v>
      </c>
      <c r="Z15" s="89">
        <f t="shared" si="7"/>
        <v>23</v>
      </c>
      <c r="AA15" s="11">
        <f t="shared" si="8"/>
        <v>0</v>
      </c>
      <c r="AB15" s="11" t="b">
        <f>IF(AA15=1,LOOKUP(Z15,'Meltzer-Faber'!A9:A69,'Meltzer-Faber'!B9:B69))</f>
        <v>0</v>
      </c>
      <c r="AC15" s="11" t="b">
        <f>IF(AA15=1,LOOKUP(Z15,'Meltzer-Faber'!A9:A69,'Meltzer-Faber'!C9:C69))</f>
        <v>0</v>
      </c>
      <c r="AD15" s="11" t="b">
        <f t="shared" si="9"/>
        <v>0</v>
      </c>
    </row>
    <row r="16" spans="2:30" s="11" customFormat="1" ht="20" customHeight="1">
      <c r="B16" s="137">
        <v>2001014</v>
      </c>
      <c r="C16" s="130">
        <v>109</v>
      </c>
      <c r="D16" s="142">
        <v>107.77</v>
      </c>
      <c r="E16" s="143" t="s">
        <v>153</v>
      </c>
      <c r="F16" s="144">
        <v>36937</v>
      </c>
      <c r="G16" s="145">
        <v>8</v>
      </c>
      <c r="H16" s="161" t="s">
        <v>156</v>
      </c>
      <c r="I16" s="147" t="s">
        <v>69</v>
      </c>
      <c r="J16" s="179">
        <v>125</v>
      </c>
      <c r="K16" s="180">
        <v>-130</v>
      </c>
      <c r="L16" s="181">
        <v>-130</v>
      </c>
      <c r="M16" s="179">
        <v>-157</v>
      </c>
      <c r="N16" s="88">
        <v>157</v>
      </c>
      <c r="O16" s="88">
        <v>165</v>
      </c>
      <c r="P16" s="52">
        <f t="shared" si="0"/>
        <v>125</v>
      </c>
      <c r="Q16" s="52">
        <f t="shared" si="1"/>
        <v>165</v>
      </c>
      <c r="R16" s="52">
        <f t="shared" si="2"/>
        <v>290</v>
      </c>
      <c r="S16" s="53">
        <f t="shared" si="3"/>
        <v>322.98689212998369</v>
      </c>
      <c r="T16" s="53" t="str">
        <f t="shared" si="4"/>
        <v/>
      </c>
      <c r="U16" s="57"/>
      <c r="V16" s="58"/>
      <c r="W16" s="56">
        <f t="shared" si="5"/>
        <v>1.1137479038964955</v>
      </c>
      <c r="X16" s="100" t="str">
        <f>T5</f>
        <v>09.11.2024</v>
      </c>
      <c r="Y16" s="89" t="str">
        <f t="shared" si="6"/>
        <v>m</v>
      </c>
      <c r="Z16" s="89">
        <f t="shared" si="7"/>
        <v>23</v>
      </c>
      <c r="AA16" s="11">
        <f t="shared" si="8"/>
        <v>0</v>
      </c>
      <c r="AB16" s="11" t="b">
        <f>IF(AA16=1,LOOKUP(Z16,'Meltzer-Faber'!A10:A70,'Meltzer-Faber'!B10:B70))</f>
        <v>0</v>
      </c>
      <c r="AC16" s="11" t="b">
        <f>IF(AA16=1,LOOKUP(Z16,'Meltzer-Faber'!A10:A70,'Meltzer-Faber'!C10:C70))</f>
        <v>0</v>
      </c>
      <c r="AD16" s="11" t="b">
        <f t="shared" si="9"/>
        <v>0</v>
      </c>
    </row>
    <row r="17" spans="2:33" s="11" customFormat="1" ht="20" customHeight="1">
      <c r="B17" s="117"/>
      <c r="C17" s="80"/>
      <c r="D17" s="81"/>
      <c r="E17" s="82"/>
      <c r="F17" s="83"/>
      <c r="G17" s="84"/>
      <c r="H17" s="85"/>
      <c r="I17" s="86"/>
      <c r="J17" s="90"/>
      <c r="K17" s="91"/>
      <c r="L17" s="92"/>
      <c r="M17" s="87"/>
      <c r="N17" s="88"/>
      <c r="O17" s="88"/>
      <c r="P17" s="52">
        <f t="shared" si="0"/>
        <v>0</v>
      </c>
      <c r="Q17" s="52">
        <f t="shared" si="1"/>
        <v>0</v>
      </c>
      <c r="R17" s="52">
        <f t="shared" si="2"/>
        <v>0</v>
      </c>
      <c r="S17" s="53" t="str">
        <f t="shared" si="3"/>
        <v/>
      </c>
      <c r="T17" s="53" t="str">
        <f t="shared" si="4"/>
        <v/>
      </c>
      <c r="U17" s="57"/>
      <c r="V17" s="58"/>
      <c r="W17" s="56" t="str">
        <f t="shared" si="5"/>
        <v/>
      </c>
      <c r="X17" s="100" t="str">
        <f>T5</f>
        <v>09.11.2024</v>
      </c>
      <c r="Y17" s="89" t="b">
        <f t="shared" si="6"/>
        <v>0</v>
      </c>
      <c r="Z17" s="89">
        <f t="shared" si="7"/>
        <v>0</v>
      </c>
      <c r="AA17" s="11">
        <f t="shared" si="8"/>
        <v>0</v>
      </c>
      <c r="AB17" s="11" t="b">
        <f>IF(AA17=1,LOOKUP(Z17,'Meltzer-Faber'!A11:A71,'Meltzer-Faber'!B11:B71))</f>
        <v>0</v>
      </c>
      <c r="AC17" s="11" t="b">
        <f>IF(AA17=1,LOOKUP(Z17,'Meltzer-Faber'!A11:A71,'Meltzer-Faber'!C11:C71))</f>
        <v>0</v>
      </c>
      <c r="AD17" s="11" t="str">
        <f t="shared" si="9"/>
        <v/>
      </c>
    </row>
    <row r="18" spans="2:33" s="11" customFormat="1" ht="20" customHeight="1">
      <c r="B18" s="117"/>
      <c r="C18" s="80"/>
      <c r="D18" s="81"/>
      <c r="E18" s="82"/>
      <c r="F18" s="83"/>
      <c r="G18" s="84"/>
      <c r="H18" s="85"/>
      <c r="I18" s="86"/>
      <c r="J18" s="90"/>
      <c r="K18" s="91"/>
      <c r="L18" s="92"/>
      <c r="M18" s="87"/>
      <c r="N18" s="88"/>
      <c r="O18" s="88"/>
      <c r="P18" s="52">
        <f t="shared" si="0"/>
        <v>0</v>
      </c>
      <c r="Q18" s="52">
        <f t="shared" si="1"/>
        <v>0</v>
      </c>
      <c r="R18" s="52">
        <f t="shared" si="2"/>
        <v>0</v>
      </c>
      <c r="S18" s="53" t="str">
        <f t="shared" si="3"/>
        <v/>
      </c>
      <c r="T18" s="53" t="str">
        <f t="shared" si="4"/>
        <v/>
      </c>
      <c r="U18" s="57"/>
      <c r="V18" s="58" t="s">
        <v>18</v>
      </c>
      <c r="W18" s="56" t="str">
        <f t="shared" si="5"/>
        <v/>
      </c>
      <c r="X18" s="100" t="str">
        <f>T5</f>
        <v>09.11.2024</v>
      </c>
      <c r="Y18" s="89" t="b">
        <f t="shared" si="6"/>
        <v>0</v>
      </c>
      <c r="Z18" s="89">
        <f t="shared" si="7"/>
        <v>0</v>
      </c>
      <c r="AA18" s="11">
        <f t="shared" si="8"/>
        <v>0</v>
      </c>
      <c r="AB18" s="11" t="b">
        <f>IF(AA18=1,LOOKUP(Z18,'Meltzer-Faber'!A12:A72,'Meltzer-Faber'!B12:B72))</f>
        <v>0</v>
      </c>
      <c r="AC18" s="11" t="b">
        <f>IF(AA18=1,LOOKUP(Z18,'Meltzer-Faber'!A12:A72,'Meltzer-Faber'!C12:C72))</f>
        <v>0</v>
      </c>
      <c r="AD18" s="11" t="str">
        <f t="shared" si="9"/>
        <v/>
      </c>
    </row>
    <row r="19" spans="2:33" s="11" customFormat="1" ht="20" customHeight="1">
      <c r="B19" s="117"/>
      <c r="C19" s="80"/>
      <c r="D19" s="81"/>
      <c r="E19" s="82"/>
      <c r="F19" s="83"/>
      <c r="G19" s="84"/>
      <c r="H19" s="85"/>
      <c r="I19" s="86"/>
      <c r="J19" s="90"/>
      <c r="K19" s="91"/>
      <c r="L19" s="92"/>
      <c r="M19" s="87"/>
      <c r="N19" s="88"/>
      <c r="O19" s="88"/>
      <c r="P19" s="52">
        <f t="shared" si="0"/>
        <v>0</v>
      </c>
      <c r="Q19" s="52">
        <f t="shared" si="1"/>
        <v>0</v>
      </c>
      <c r="R19" s="52">
        <f t="shared" si="2"/>
        <v>0</v>
      </c>
      <c r="S19" s="53" t="str">
        <f t="shared" si="3"/>
        <v/>
      </c>
      <c r="T19" s="53" t="str">
        <f t="shared" si="4"/>
        <v/>
      </c>
      <c r="U19" s="57"/>
      <c r="V19" s="58"/>
      <c r="W19" s="56" t="str">
        <f t="shared" si="5"/>
        <v/>
      </c>
      <c r="X19" s="100" t="str">
        <f>T5</f>
        <v>09.11.2024</v>
      </c>
      <c r="Y19" s="89" t="b">
        <f t="shared" si="6"/>
        <v>0</v>
      </c>
      <c r="Z19" s="89">
        <f t="shared" si="7"/>
        <v>0</v>
      </c>
      <c r="AA19" s="11">
        <f t="shared" si="8"/>
        <v>0</v>
      </c>
      <c r="AB19" s="11" t="b">
        <f>IF(AA19=1,LOOKUP(Z19,'Meltzer-Faber'!A13:A73,'Meltzer-Faber'!B13:B73))</f>
        <v>0</v>
      </c>
      <c r="AC19" s="11" t="b">
        <f>IF(AA19=1,LOOKUP(Z19,'Meltzer-Faber'!A13:A73,'Meltzer-Faber'!C13:C73))</f>
        <v>0</v>
      </c>
      <c r="AD19" s="11" t="str">
        <f t="shared" si="9"/>
        <v/>
      </c>
    </row>
    <row r="20" spans="2:33" s="11" customFormat="1" ht="20" customHeight="1">
      <c r="B20" s="117"/>
      <c r="C20" s="80"/>
      <c r="D20" s="81"/>
      <c r="E20" s="82"/>
      <c r="F20" s="83"/>
      <c r="G20" s="84"/>
      <c r="H20" s="85"/>
      <c r="I20" s="86"/>
      <c r="J20" s="90"/>
      <c r="K20" s="91"/>
      <c r="L20" s="92"/>
      <c r="M20" s="87"/>
      <c r="N20" s="88"/>
      <c r="O20" s="88"/>
      <c r="P20" s="52">
        <f t="shared" si="0"/>
        <v>0</v>
      </c>
      <c r="Q20" s="52">
        <f t="shared" si="1"/>
        <v>0</v>
      </c>
      <c r="R20" s="52">
        <f t="shared" si="2"/>
        <v>0</v>
      </c>
      <c r="S20" s="53" t="str">
        <f t="shared" si="3"/>
        <v/>
      </c>
      <c r="T20" s="53" t="str">
        <f t="shared" si="4"/>
        <v/>
      </c>
      <c r="U20" s="57"/>
      <c r="V20" s="58"/>
      <c r="W20" s="56" t="str">
        <f t="shared" si="5"/>
        <v/>
      </c>
      <c r="X20" s="100" t="str">
        <f>T5</f>
        <v>09.11.2024</v>
      </c>
      <c r="Y20" s="89" t="b">
        <f t="shared" si="6"/>
        <v>0</v>
      </c>
      <c r="Z20" s="89">
        <f t="shared" si="7"/>
        <v>0</v>
      </c>
      <c r="AA20" s="11">
        <f t="shared" si="8"/>
        <v>0</v>
      </c>
      <c r="AB20" s="11" t="b">
        <f>IF(AA20=1,LOOKUP(Z20,'Meltzer-Faber'!A14:A74,'Meltzer-Faber'!B14:B74))</f>
        <v>0</v>
      </c>
      <c r="AC20" s="11" t="b">
        <f>IF(AA20=1,LOOKUP(Z20,'Meltzer-Faber'!A14:A74,'Meltzer-Faber'!C14:C74))</f>
        <v>0</v>
      </c>
      <c r="AD20" s="11" t="str">
        <f t="shared" si="9"/>
        <v/>
      </c>
    </row>
    <row r="21" spans="2:33" s="11" customFormat="1" ht="20" customHeight="1">
      <c r="B21" s="117"/>
      <c r="C21" s="80"/>
      <c r="D21" s="81"/>
      <c r="E21" s="82"/>
      <c r="F21" s="83"/>
      <c r="G21" s="84"/>
      <c r="H21" s="85"/>
      <c r="I21" s="86"/>
      <c r="J21" s="90"/>
      <c r="K21" s="91"/>
      <c r="L21" s="92"/>
      <c r="M21" s="87"/>
      <c r="N21" s="88"/>
      <c r="O21" s="88"/>
      <c r="P21" s="52">
        <f t="shared" si="0"/>
        <v>0</v>
      </c>
      <c r="Q21" s="52">
        <f t="shared" si="1"/>
        <v>0</v>
      </c>
      <c r="R21" s="52">
        <f t="shared" si="2"/>
        <v>0</v>
      </c>
      <c r="S21" s="53" t="str">
        <f t="shared" si="3"/>
        <v/>
      </c>
      <c r="T21" s="53" t="str">
        <f t="shared" si="4"/>
        <v/>
      </c>
      <c r="U21" s="57"/>
      <c r="V21" s="58"/>
      <c r="W21" s="56" t="str">
        <f t="shared" si="5"/>
        <v/>
      </c>
      <c r="X21" s="100" t="str">
        <f>T5</f>
        <v>09.11.2024</v>
      </c>
      <c r="Y21" s="89" t="b">
        <f t="shared" si="6"/>
        <v>0</v>
      </c>
      <c r="Z21" s="89">
        <f t="shared" si="7"/>
        <v>0</v>
      </c>
      <c r="AA21" s="11">
        <f t="shared" si="8"/>
        <v>0</v>
      </c>
      <c r="AB21" s="11" t="b">
        <f>IF(AA21=1,LOOKUP(Z21,'Meltzer-Faber'!A15:A75,'Meltzer-Faber'!B15:B75))</f>
        <v>0</v>
      </c>
      <c r="AC21" s="11" t="b">
        <f>IF(AA21=1,LOOKUP(Z21,'Meltzer-Faber'!A15:A75,'Meltzer-Faber'!C15:C75))</f>
        <v>0</v>
      </c>
      <c r="AD21" s="11" t="str">
        <f t="shared" si="9"/>
        <v/>
      </c>
    </row>
    <row r="22" spans="2:33" s="11" customFormat="1" ht="20" customHeight="1">
      <c r="B22" s="117"/>
      <c r="C22" s="80"/>
      <c r="D22" s="81"/>
      <c r="E22" s="82"/>
      <c r="F22" s="83"/>
      <c r="G22" s="84"/>
      <c r="H22" s="85"/>
      <c r="I22" s="86"/>
      <c r="J22" s="90"/>
      <c r="K22" s="91"/>
      <c r="L22" s="92"/>
      <c r="M22" s="87"/>
      <c r="N22" s="88"/>
      <c r="O22" s="88"/>
      <c r="P22" s="52">
        <f t="shared" si="0"/>
        <v>0</v>
      </c>
      <c r="Q22" s="52">
        <f t="shared" si="1"/>
        <v>0</v>
      </c>
      <c r="R22" s="52">
        <f t="shared" si="2"/>
        <v>0</v>
      </c>
      <c r="S22" s="53" t="str">
        <f t="shared" si="3"/>
        <v/>
      </c>
      <c r="T22" s="53" t="str">
        <f t="shared" si="4"/>
        <v/>
      </c>
      <c r="U22" s="57"/>
      <c r="V22" s="58"/>
      <c r="W22" s="56" t="str">
        <f t="shared" si="5"/>
        <v/>
      </c>
      <c r="X22" s="100" t="str">
        <f>T5</f>
        <v>09.11.2024</v>
      </c>
      <c r="Y22" s="89" t="b">
        <f t="shared" si="6"/>
        <v>0</v>
      </c>
      <c r="Z22" s="89">
        <f t="shared" si="7"/>
        <v>0</v>
      </c>
      <c r="AA22" s="11">
        <f t="shared" si="8"/>
        <v>0</v>
      </c>
      <c r="AB22" s="11" t="b">
        <f>IF(AA22=1,LOOKUP(Z22,'Meltzer-Faber'!A16:A76,'Meltzer-Faber'!B16:B76))</f>
        <v>0</v>
      </c>
      <c r="AC22" s="11" t="b">
        <f>IF(AA22=1,LOOKUP(Z22,'Meltzer-Faber'!A16:A76,'Meltzer-Faber'!C16:C76))</f>
        <v>0</v>
      </c>
      <c r="AD22" s="11" t="str">
        <f t="shared" si="9"/>
        <v/>
      </c>
    </row>
    <row r="23" spans="2:33" s="11" customFormat="1" ht="20" customHeight="1">
      <c r="B23" s="117"/>
      <c r="C23" s="80"/>
      <c r="D23" s="81"/>
      <c r="E23" s="82"/>
      <c r="F23" s="83"/>
      <c r="G23" s="84"/>
      <c r="H23" s="85"/>
      <c r="I23" s="86"/>
      <c r="J23" s="90"/>
      <c r="K23" s="91"/>
      <c r="L23" s="92"/>
      <c r="M23" s="87"/>
      <c r="N23" s="88"/>
      <c r="O23" s="88"/>
      <c r="P23" s="52">
        <f t="shared" si="0"/>
        <v>0</v>
      </c>
      <c r="Q23" s="52">
        <f t="shared" si="1"/>
        <v>0</v>
      </c>
      <c r="R23" s="52">
        <f t="shared" si="2"/>
        <v>0</v>
      </c>
      <c r="S23" s="53" t="str">
        <f t="shared" si="3"/>
        <v/>
      </c>
      <c r="T23" s="53" t="str">
        <f t="shared" si="4"/>
        <v/>
      </c>
      <c r="U23" s="57"/>
      <c r="V23" s="58"/>
      <c r="W23" s="56" t="str">
        <f t="shared" si="5"/>
        <v/>
      </c>
      <c r="X23" s="100" t="str">
        <f>T5</f>
        <v>09.11.2024</v>
      </c>
      <c r="Y23" s="89" t="b">
        <f t="shared" si="6"/>
        <v>0</v>
      </c>
      <c r="Z23" s="89">
        <f t="shared" si="7"/>
        <v>0</v>
      </c>
      <c r="AA23" s="11">
        <f t="shared" si="8"/>
        <v>0</v>
      </c>
      <c r="AB23" s="11" t="b">
        <f>IF(AA23=1,LOOKUP(Z23,'Meltzer-Faber'!A17:A77,'Meltzer-Faber'!B17:B77))</f>
        <v>0</v>
      </c>
      <c r="AC23" s="11" t="b">
        <f>IF(AA23=1,LOOKUP(Z23,'Meltzer-Faber'!A17:A77,'Meltzer-Faber'!C17:C77))</f>
        <v>0</v>
      </c>
      <c r="AD23" s="11" t="str">
        <f t="shared" si="9"/>
        <v/>
      </c>
    </row>
    <row r="24" spans="2:33" s="11" customFormat="1" ht="20" customHeight="1">
      <c r="B24" s="118"/>
      <c r="C24" s="80"/>
      <c r="D24" s="66"/>
      <c r="E24" s="82"/>
      <c r="F24" s="59"/>
      <c r="G24" s="60"/>
      <c r="H24" s="61"/>
      <c r="I24" s="62"/>
      <c r="J24" s="94"/>
      <c r="K24" s="95"/>
      <c r="L24" s="96"/>
      <c r="M24" s="87"/>
      <c r="N24" s="88"/>
      <c r="O24" s="88"/>
      <c r="P24" s="52">
        <f t="shared" si="0"/>
        <v>0</v>
      </c>
      <c r="Q24" s="52">
        <f t="shared" si="1"/>
        <v>0</v>
      </c>
      <c r="R24" s="63">
        <f>IF(P24=0,0,IF(Q24=0,0,SUM(P24:Q24)))</f>
        <v>0</v>
      </c>
      <c r="S24" s="53" t="str">
        <f t="shared" si="3"/>
        <v/>
      </c>
      <c r="T24" s="53" t="str">
        <f t="shared" si="4"/>
        <v/>
      </c>
      <c r="U24" s="64"/>
      <c r="V24" s="65"/>
      <c r="W24" s="56" t="str">
        <f t="shared" si="5"/>
        <v/>
      </c>
      <c r="X24" s="100" t="str">
        <f>T5</f>
        <v>09.11.2024</v>
      </c>
      <c r="Y24" s="89" t="b">
        <f t="shared" si="6"/>
        <v>0</v>
      </c>
      <c r="Z24" s="89">
        <f t="shared" si="7"/>
        <v>0</v>
      </c>
      <c r="AA24" s="11">
        <f t="shared" si="8"/>
        <v>0</v>
      </c>
      <c r="AB24" s="11" t="b">
        <v>0</v>
      </c>
      <c r="AC24" s="11" t="b">
        <f>IF(AA24=1,LOOKUP(Z24,'Meltzer-Faber'!A18:A78,'Meltzer-Faber'!C18:C78))</f>
        <v>0</v>
      </c>
      <c r="AD24" s="11" t="str">
        <f t="shared" si="9"/>
        <v/>
      </c>
    </row>
    <row r="25" spans="2:33" s="7" customFormat="1" ht="9" customHeight="1">
      <c r="C25" s="13"/>
      <c r="D25" s="14"/>
      <c r="E25" s="15"/>
      <c r="F25" s="16"/>
      <c r="G25" s="16"/>
      <c r="H25" s="13"/>
      <c r="I25" s="13"/>
      <c r="J25" s="46"/>
      <c r="K25" s="47"/>
      <c r="L25" s="46"/>
      <c r="M25" s="46"/>
      <c r="N25" s="46"/>
      <c r="O25" s="46"/>
      <c r="P25" s="15"/>
      <c r="Q25" s="15"/>
      <c r="R25" s="15"/>
      <c r="S25" s="48"/>
      <c r="T25" s="48"/>
      <c r="U25" s="49"/>
      <c r="V25" s="8"/>
      <c r="W25" s="9"/>
      <c r="AA25" s="11"/>
    </row>
    <row r="26" spans="2:33" customFormat="1">
      <c r="J26" s="40"/>
      <c r="K26" s="5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2:33" customFormat="1" ht="23" customHeight="1">
      <c r="B27" s="218" t="s">
        <v>44</v>
      </c>
      <c r="C27" s="218"/>
      <c r="D27" s="119" t="s">
        <v>43</v>
      </c>
      <c r="E27" s="218" t="s">
        <v>6</v>
      </c>
      <c r="F27" s="218"/>
      <c r="G27" s="218"/>
      <c r="H27" s="119" t="s">
        <v>45</v>
      </c>
      <c r="I27" s="36"/>
      <c r="J27" s="218" t="s">
        <v>44</v>
      </c>
      <c r="K27" s="218"/>
      <c r="L27" s="218"/>
      <c r="M27" s="120" t="s">
        <v>43</v>
      </c>
      <c r="N27" s="219" t="s">
        <v>6</v>
      </c>
      <c r="O27" s="219"/>
      <c r="P27" s="219"/>
      <c r="Q27" s="219"/>
      <c r="R27" s="219" t="s">
        <v>45</v>
      </c>
      <c r="S27" s="219"/>
      <c r="T27" s="40"/>
      <c r="U27" s="40"/>
      <c r="V27" s="40"/>
      <c r="X27" s="4"/>
      <c r="Y27" s="4"/>
      <c r="Z27" s="4"/>
      <c r="AA27" s="1"/>
      <c r="AC27" s="33"/>
      <c r="AD27" s="33"/>
    </row>
    <row r="28" spans="2:33" s="6" customFormat="1" ht="20" customHeight="1">
      <c r="B28" s="223" t="s">
        <v>46</v>
      </c>
      <c r="C28" s="224"/>
      <c r="D28" s="174">
        <v>1965002</v>
      </c>
      <c r="E28" s="224" t="s">
        <v>86</v>
      </c>
      <c r="F28" s="224"/>
      <c r="G28" s="224"/>
      <c r="H28" s="121" t="s">
        <v>67</v>
      </c>
      <c r="I28" s="5"/>
      <c r="J28" s="223" t="s">
        <v>47</v>
      </c>
      <c r="K28" s="224"/>
      <c r="L28" s="224"/>
      <c r="M28" s="174">
        <v>1969007</v>
      </c>
      <c r="N28" s="225" t="s">
        <v>83</v>
      </c>
      <c r="O28" s="225"/>
      <c r="P28" s="225"/>
      <c r="Q28" s="225"/>
      <c r="R28" s="225" t="s">
        <v>67</v>
      </c>
      <c r="S28" s="226"/>
      <c r="AA28" s="1"/>
      <c r="AC28" s="122"/>
      <c r="AD28" s="122"/>
    </row>
    <row r="29" spans="2:33" s="6" customFormat="1" ht="21" customHeight="1">
      <c r="B29" s="207" t="s">
        <v>48</v>
      </c>
      <c r="C29" s="208"/>
      <c r="D29" s="173">
        <v>1980011</v>
      </c>
      <c r="E29" s="208" t="s">
        <v>84</v>
      </c>
      <c r="F29" s="208"/>
      <c r="G29" s="208"/>
      <c r="H29" s="123" t="s">
        <v>67</v>
      </c>
      <c r="I29" s="5"/>
      <c r="J29" s="207" t="s">
        <v>49</v>
      </c>
      <c r="K29" s="208"/>
      <c r="L29" s="208"/>
      <c r="M29" s="124">
        <v>1989022</v>
      </c>
      <c r="N29" s="210" t="s">
        <v>92</v>
      </c>
      <c r="O29" s="210"/>
      <c r="P29" s="210"/>
      <c r="Q29" s="210"/>
      <c r="R29" s="210" t="s">
        <v>79</v>
      </c>
      <c r="S29" s="211"/>
      <c r="AC29" s="122"/>
      <c r="AD29" s="122"/>
    </row>
    <row r="30" spans="2:33" s="6" customFormat="1" ht="19" customHeight="1">
      <c r="B30" s="207" t="s">
        <v>48</v>
      </c>
      <c r="C30" s="208"/>
      <c r="D30" s="173">
        <v>1997007</v>
      </c>
      <c r="E30" s="208" t="s">
        <v>78</v>
      </c>
      <c r="F30" s="208"/>
      <c r="G30" s="208"/>
      <c r="H30" s="123" t="s">
        <v>79</v>
      </c>
      <c r="I30" s="5"/>
      <c r="J30" s="207" t="s">
        <v>49</v>
      </c>
      <c r="K30" s="208"/>
      <c r="L30" s="208"/>
      <c r="M30" s="173">
        <v>1983006</v>
      </c>
      <c r="N30" s="210" t="s">
        <v>87</v>
      </c>
      <c r="O30" s="210"/>
      <c r="P30" s="210"/>
      <c r="Q30" s="210"/>
      <c r="R30" s="210" t="s">
        <v>79</v>
      </c>
      <c r="S30" s="211"/>
      <c r="AC30" s="122"/>
      <c r="AD30" s="122"/>
    </row>
    <row r="31" spans="2:33" s="6" customFormat="1" ht="21" customHeight="1">
      <c r="B31" s="207" t="s">
        <v>48</v>
      </c>
      <c r="C31" s="208"/>
      <c r="D31" s="173">
        <v>1990018</v>
      </c>
      <c r="E31" s="208" t="s">
        <v>85</v>
      </c>
      <c r="F31" s="208"/>
      <c r="G31" s="208"/>
      <c r="H31" s="123" t="s">
        <v>67</v>
      </c>
      <c r="I31" s="5"/>
      <c r="J31" s="207" t="s">
        <v>50</v>
      </c>
      <c r="K31" s="208"/>
      <c r="L31" s="208"/>
      <c r="M31" s="124">
        <v>1978010</v>
      </c>
      <c r="N31" s="210" t="s">
        <v>90</v>
      </c>
      <c r="O31" s="210"/>
      <c r="P31" s="210"/>
      <c r="Q31" s="210"/>
      <c r="R31" s="210" t="s">
        <v>67</v>
      </c>
      <c r="S31" s="211"/>
      <c r="Y31" s="6" t="s">
        <v>18</v>
      </c>
      <c r="AC31" s="122"/>
      <c r="AD31" s="122"/>
    </row>
    <row r="32" spans="2:33" s="6" customFormat="1" ht="20" customHeight="1">
      <c r="B32" s="207" t="s">
        <v>48</v>
      </c>
      <c r="C32" s="208"/>
      <c r="D32" s="173"/>
      <c r="E32" s="208"/>
      <c r="F32" s="208"/>
      <c r="G32" s="208"/>
      <c r="H32" s="123"/>
      <c r="I32" s="5"/>
      <c r="J32" s="212" t="s">
        <v>60</v>
      </c>
      <c r="K32" s="213"/>
      <c r="L32" s="214"/>
      <c r="M32" s="124">
        <v>1947002</v>
      </c>
      <c r="N32" s="210" t="s">
        <v>81</v>
      </c>
      <c r="O32" s="210"/>
      <c r="P32" s="210"/>
      <c r="Q32" s="210"/>
      <c r="R32" s="210" t="s">
        <v>69</v>
      </c>
      <c r="S32" s="211"/>
      <c r="AC32" s="122"/>
      <c r="AD32" s="122"/>
    </row>
    <row r="33" spans="2:30" ht="19" customHeight="1">
      <c r="B33" s="207" t="s">
        <v>48</v>
      </c>
      <c r="C33" s="208"/>
      <c r="D33" s="173"/>
      <c r="E33" s="208"/>
      <c r="F33" s="208"/>
      <c r="G33" s="208"/>
      <c r="H33" s="123"/>
      <c r="I33" s="4"/>
      <c r="J33" s="207"/>
      <c r="K33" s="208"/>
      <c r="L33" s="208"/>
      <c r="M33" s="124"/>
      <c r="N33" s="210"/>
      <c r="O33" s="210"/>
      <c r="P33" s="210"/>
      <c r="Q33" s="210"/>
      <c r="R33" s="210"/>
      <c r="S33" s="211"/>
      <c r="T33" s="4"/>
      <c r="U33" s="4"/>
      <c r="AC33" s="3"/>
      <c r="AD33" s="3"/>
    </row>
    <row r="34" spans="2:30" ht="20" customHeight="1">
      <c r="B34" s="207" t="s">
        <v>51</v>
      </c>
      <c r="C34" s="208"/>
      <c r="D34" s="173">
        <v>1954001</v>
      </c>
      <c r="E34" s="208" t="s">
        <v>88</v>
      </c>
      <c r="F34" s="208"/>
      <c r="G34" s="208"/>
      <c r="H34" s="123" t="s">
        <v>67</v>
      </c>
      <c r="I34" s="4"/>
      <c r="J34" s="207"/>
      <c r="K34" s="208"/>
      <c r="L34" s="208"/>
      <c r="M34" s="124"/>
      <c r="N34" s="210"/>
      <c r="O34" s="210"/>
      <c r="P34" s="210"/>
      <c r="Q34" s="210"/>
      <c r="R34" s="210"/>
      <c r="S34" s="211"/>
      <c r="T34" s="4"/>
      <c r="U34" s="4"/>
      <c r="AC34" s="3"/>
      <c r="AD34" s="3"/>
    </row>
    <row r="35" spans="2:30" ht="20" customHeight="1">
      <c r="B35" s="203"/>
      <c r="C35" s="204"/>
      <c r="D35" s="175"/>
      <c r="E35" s="204"/>
      <c r="F35" s="204"/>
      <c r="G35" s="204"/>
      <c r="H35" s="125"/>
      <c r="I35" s="4"/>
      <c r="J35" s="203"/>
      <c r="K35" s="204"/>
      <c r="L35" s="204"/>
      <c r="M35" s="126"/>
      <c r="N35" s="205"/>
      <c r="O35" s="205"/>
      <c r="P35" s="205"/>
      <c r="Q35" s="205"/>
      <c r="R35" s="205"/>
      <c r="S35" s="206"/>
      <c r="T35" s="4"/>
      <c r="U35" s="4"/>
      <c r="AC35" s="3"/>
      <c r="AD35" s="3"/>
    </row>
    <row r="36" spans="2:30" ht="19" customHeight="1">
      <c r="B36" s="202"/>
      <c r="C36" s="202"/>
      <c r="D36" s="194"/>
      <c r="E36" s="194"/>
      <c r="F36" s="194"/>
      <c r="G36" s="194"/>
      <c r="H36" s="194"/>
      <c r="I36" s="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4"/>
      <c r="U36" s="4"/>
      <c r="AC36" s="3"/>
      <c r="AD36" s="3"/>
    </row>
    <row r="37" spans="2:30" ht="18" customHeight="1">
      <c r="B37" s="195" t="s">
        <v>52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7"/>
      <c r="T37" s="4"/>
      <c r="U37" s="4"/>
      <c r="AC37" s="3"/>
      <c r="AD37" s="3"/>
    </row>
    <row r="38" spans="2:30" ht="18" customHeight="1"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200"/>
      <c r="T38" s="4"/>
      <c r="U38" s="4"/>
      <c r="AC38" s="3"/>
      <c r="AD38" s="3"/>
    </row>
    <row r="39" spans="2:30" ht="14">
      <c r="E39" s="2"/>
      <c r="F39" s="3"/>
      <c r="G39" s="3"/>
      <c r="H39" s="4"/>
      <c r="I39" s="4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</row>
    <row r="40" spans="2:30">
      <c r="J40" s="5"/>
    </row>
  </sheetData>
  <mergeCells count="60">
    <mergeCell ref="E27:G27"/>
    <mergeCell ref="J27:L27"/>
    <mergeCell ref="N27:Q27"/>
    <mergeCell ref="B7:B8"/>
    <mergeCell ref="J39:V39"/>
    <mergeCell ref="B27:C27"/>
    <mergeCell ref="R27:S27"/>
    <mergeCell ref="B28:C28"/>
    <mergeCell ref="E28:G28"/>
    <mergeCell ref="J28:L28"/>
    <mergeCell ref="N28:Q28"/>
    <mergeCell ref="R28:S28"/>
    <mergeCell ref="B29:C29"/>
    <mergeCell ref="E29:G29"/>
    <mergeCell ref="J29:L29"/>
    <mergeCell ref="N29:Q29"/>
    <mergeCell ref="H1:R1"/>
    <mergeCell ref="H2:R2"/>
    <mergeCell ref="J5:M5"/>
    <mergeCell ref="O5:R5"/>
    <mergeCell ref="D5:H5"/>
    <mergeCell ref="R29:S29"/>
    <mergeCell ref="B30:C30"/>
    <mergeCell ref="E30:G30"/>
    <mergeCell ref="J30:L30"/>
    <mergeCell ref="N30:Q30"/>
    <mergeCell ref="R30:S30"/>
    <mergeCell ref="B31:C31"/>
    <mergeCell ref="E31:G31"/>
    <mergeCell ref="J31:L31"/>
    <mergeCell ref="N31:Q31"/>
    <mergeCell ref="R31:S31"/>
    <mergeCell ref="B32:C32"/>
    <mergeCell ref="E32:G32"/>
    <mergeCell ref="J32:L32"/>
    <mergeCell ref="N32:Q32"/>
    <mergeCell ref="R32:S32"/>
    <mergeCell ref="B33:C33"/>
    <mergeCell ref="E33:G33"/>
    <mergeCell ref="J33:L33"/>
    <mergeCell ref="N33:Q33"/>
    <mergeCell ref="R33:S33"/>
    <mergeCell ref="B34:C34"/>
    <mergeCell ref="E34:G34"/>
    <mergeCell ref="J34:L34"/>
    <mergeCell ref="N34:Q34"/>
    <mergeCell ref="R34:S34"/>
    <mergeCell ref="B35:C35"/>
    <mergeCell ref="E35:G35"/>
    <mergeCell ref="J35:L35"/>
    <mergeCell ref="N35:Q35"/>
    <mergeCell ref="R35:S35"/>
    <mergeCell ref="O36:S36"/>
    <mergeCell ref="B37:S37"/>
    <mergeCell ref="B38:S38"/>
    <mergeCell ref="B36:C36"/>
    <mergeCell ref="D36:E36"/>
    <mergeCell ref="F36:H36"/>
    <mergeCell ref="J36:L36"/>
    <mergeCell ref="M36:N36"/>
  </mergeCells>
  <phoneticPr fontId="0" type="noConversion"/>
  <conditionalFormatting sqref="J9:O24">
    <cfRule type="cellIs" dxfId="9" priority="1" stopIfTrue="1" operator="between">
      <formula>1</formula>
      <formula>300</formula>
    </cfRule>
    <cfRule type="cellIs" dxfId="8" priority="2" stopIfTrue="1" operator="lessThanOrEqual">
      <formula>0</formula>
    </cfRule>
  </conditionalFormatting>
  <dataValidations count="6">
    <dataValidation type="list" allowBlank="1" showInputMessage="1" showErrorMessage="1" errorTitle="Feil_i_vektklasse" error="Feil verdi i vektklasse" sqref="C17:C24" xr:uid="{00000000-0002-0000-0600-000000000000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kategori" error="Feil verdi i kategori" sqref="E17:E24" xr:uid="{00000000-0002-0000-0600-000001000000}">
      <formula1>"UM,JM,SM,UK,JK,SK,M1,M2,M3,M4,M5,M6,M8,M9,M10,K1,K2,K3,K4,K5,K6,K7,K8,K9,K10"</formula1>
    </dataValidation>
    <dataValidation type="list" allowBlank="1" showInputMessage="1" showErrorMessage="1" sqref="B28:C35 J28:L31 J33:L35" xr:uid="{B7E2563F-932C-D142-A7C6-DE20C7010335}">
      <formula1>"Dommer,Stevnets leder,Jury,Sekretær,Speaker,Teknisk kontrollør, Chief Marshall,Tidtaker"</formula1>
    </dataValidation>
    <dataValidation type="list" allowBlank="1" showInputMessage="1" showErrorMessage="1" sqref="D5:H5" xr:uid="{30DB87B3-CDB3-D147-8AE2-9D9D1880E57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:C16" xr:uid="{E4679776-CC1F-7A4B-9CC7-825478959EE9}">
      <formula1>"40,45,49,55,59,64,71,76,81,'+81,81+,87,'+87,87+,49,55,61,67,73,81,89,96,102,'+102,102+,109,'+109,109+"</formula1>
    </dataValidation>
    <dataValidation type="list" allowBlank="1" showInputMessage="1" showErrorMessage="1" prompt="Feil_i_kategori - Feil verdi i kategori" sqref="E9:E16" xr:uid="{77D52CA7-56FE-4449-94FC-FD27DA255C3C}">
      <formula1>"UM,JM,SM,UK,JK,SK,M1,M2,M3,M4,M5,M6,M8,M9,M10,K1,K2,K3,K4,K5,K6,K7,K8,K9,K10"</formula1>
    </dataValidation>
  </dataValidations>
  <pageMargins left="0.27559055118110198" right="0.35433070866141703" top="0.27559055118110198" bottom="0.27559055118110198" header="0.5" footer="0.5"/>
  <pageSetup paperSize="9" scale="68" orientation="landscape" horizontalDpi="360" verticalDpi="360" copies="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72"/>
  <sheetViews>
    <sheetView topLeftCell="A41" workbookViewId="0">
      <selection activeCell="U28" sqref="U28"/>
    </sheetView>
  </sheetViews>
  <sheetFormatPr baseColWidth="10" defaultColWidth="8.83203125" defaultRowHeight="13"/>
  <cols>
    <col min="1" max="1" width="4.6640625" customWidth="1"/>
    <col min="2" max="2" width="5.33203125" customWidth="1"/>
    <col min="3" max="3" width="9.6640625" style="33" customWidth="1"/>
    <col min="4" max="4" width="5.33203125" customWidth="1"/>
    <col min="5" max="5" width="11.6640625" customWidth="1"/>
    <col min="6" max="6" width="39.33203125" style="10" bestFit="1" customWidth="1"/>
    <col min="7" max="7" width="23.83203125" style="10" bestFit="1" customWidth="1"/>
    <col min="8" max="13" width="6.83203125" style="10" customWidth="1"/>
    <col min="14" max="16" width="6.83203125" style="33" customWidth="1"/>
    <col min="17" max="17" width="15.6640625" style="33" customWidth="1"/>
  </cols>
  <sheetData>
    <row r="1" spans="1:23" s="34" customFormat="1" ht="33.75" customHeight="1">
      <c r="A1" s="229" t="s">
        <v>57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23" s="34" customFormat="1" ht="27" customHeight="1">
      <c r="A2" s="230" t="str">
        <f>IF('Pulje 1'!J5&gt;0,'Pulje 1'!J5,"")</f>
        <v>Vigrestad IK</v>
      </c>
      <c r="B2" s="230"/>
      <c r="C2" s="230"/>
      <c r="D2" s="230"/>
      <c r="E2" s="230"/>
      <c r="F2" s="231" t="str">
        <f>IF('Pulje 1'!O5&gt;0,'Pulje 1'!O5,"")</f>
        <v>Vigrestadhallen</v>
      </c>
      <c r="G2" s="231"/>
      <c r="H2" s="231"/>
      <c r="I2" s="231"/>
      <c r="J2" s="231"/>
      <c r="K2" s="231"/>
      <c r="L2" s="231"/>
      <c r="M2" s="70"/>
      <c r="N2" s="232" t="str">
        <f>IF('Pulje 1'!T5&gt;0,'Pulje 1'!T5,"")</f>
        <v>09.11.2024</v>
      </c>
      <c r="O2" s="232"/>
      <c r="P2" s="232"/>
      <c r="Q2" s="232"/>
    </row>
    <row r="3" spans="1:23" ht="14" customHeight="1">
      <c r="A3" s="30"/>
      <c r="B3" s="30"/>
      <c r="C3" s="75"/>
      <c r="D3" s="30"/>
      <c r="E3" s="32"/>
      <c r="F3" s="74"/>
      <c r="G3" s="74"/>
      <c r="H3" s="74"/>
      <c r="I3" s="74"/>
      <c r="J3" s="74"/>
      <c r="K3" s="74"/>
      <c r="L3" s="74"/>
      <c r="M3" s="74"/>
      <c r="N3" s="68"/>
      <c r="O3" s="68"/>
      <c r="P3" s="68"/>
      <c r="Q3" s="75"/>
    </row>
    <row r="4" spans="1:23" s="35" customFormat="1" ht="28">
      <c r="A4" s="228" t="s">
        <v>55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23" ht="14" customHeight="1">
      <c r="A5" s="30"/>
      <c r="B5" s="30"/>
      <c r="C5" s="75"/>
      <c r="D5" s="30"/>
      <c r="E5" s="32"/>
      <c r="F5" s="74"/>
      <c r="G5" s="74"/>
      <c r="H5" s="74"/>
      <c r="I5" s="74"/>
      <c r="J5" s="74"/>
      <c r="K5" s="74"/>
      <c r="L5" s="74"/>
      <c r="M5" s="74"/>
      <c r="N5" s="68"/>
      <c r="O5" s="68"/>
      <c r="P5" s="68"/>
      <c r="Q5" s="75"/>
    </row>
    <row r="6" spans="1:23" s="116" customFormat="1" ht="17">
      <c r="A6" s="108">
        <v>1</v>
      </c>
      <c r="B6" s="109">
        <f>IF('Pulje 1'!C9="","",'Pulje 1'!C9)</f>
        <v>45</v>
      </c>
      <c r="C6" s="110">
        <f>IF('Pulje 1'!D9="","",'Pulje 1'!D9)</f>
        <v>41.03</v>
      </c>
      <c r="D6" s="109" t="str">
        <f>IF('Pulje 1'!E9="","",'Pulje 1'!E9)</f>
        <v>UK</v>
      </c>
      <c r="E6" s="111">
        <f>IF('Pulje 1'!F9="","",'Pulje 1'!F9)</f>
        <v>40848</v>
      </c>
      <c r="F6" s="112" t="str">
        <f>IF('Pulje 1'!H9="","",'Pulje 1'!H9)</f>
        <v>Ingrid Skag Skjefstad</v>
      </c>
      <c r="G6" s="112" t="str">
        <f>IF('Pulje 1'!I9="","",'Pulje 1'!I9)</f>
        <v>AK Bjørgvin</v>
      </c>
      <c r="H6" s="113">
        <f>IF('Pulje 1'!J9=0,"",'Pulje 1'!J9)</f>
        <v>30</v>
      </c>
      <c r="I6" s="113">
        <f>IF('Pulje 1'!K9=0,"",'Pulje 1'!K9)</f>
        <v>32</v>
      </c>
      <c r="J6" s="113">
        <f>IF('Pulje 1'!L9=0,"",'Pulje 1'!L9)</f>
        <v>35</v>
      </c>
      <c r="K6" s="113">
        <f>IF('Pulje 1'!M9=0,"",'Pulje 1'!M9)</f>
        <v>39</v>
      </c>
      <c r="L6" s="113">
        <f>IF('Pulje 1'!N9=0,"",'Pulje 1'!N9)</f>
        <v>42</v>
      </c>
      <c r="M6" s="113">
        <f>IF('Pulje 1'!O9=0,"",'Pulje 1'!O9)</f>
        <v>45</v>
      </c>
      <c r="N6" s="113">
        <f>IF('Pulje 1'!P9=0,"",'Pulje 1'!P9)</f>
        <v>35</v>
      </c>
      <c r="O6" s="113">
        <f>IF('Pulje 1'!Q9=0,"",'Pulje 1'!Q9)</f>
        <v>45</v>
      </c>
      <c r="P6" s="113">
        <f>IF('Pulje 1'!R9=0,"",'Pulje 1'!R9)</f>
        <v>80</v>
      </c>
      <c r="Q6" s="115">
        <f>IF('Pulje 1'!S9=0,"",'Pulje 1'!S9)</f>
        <v>145.26072215525562</v>
      </c>
    </row>
    <row r="7" spans="1:23" s="116" customFormat="1" ht="17">
      <c r="A7" s="108">
        <v>2</v>
      </c>
      <c r="B7" s="109">
        <f>IF('Pulje 1'!C10="","",'Pulje 1'!C10)</f>
        <v>45</v>
      </c>
      <c r="C7" s="110">
        <f>IF('Pulje 1'!D10="","",'Pulje 1'!D10)</f>
        <v>42.11</v>
      </c>
      <c r="D7" s="109" t="str">
        <f>IF('Pulje 1'!E10="","",'Pulje 1'!E10)</f>
        <v>UK</v>
      </c>
      <c r="E7" s="111">
        <f>IF('Pulje 1'!F10="","",'Pulje 1'!F10)</f>
        <v>40757</v>
      </c>
      <c r="F7" s="112" t="str">
        <f>IF('Pulje 1'!H10="","",'Pulje 1'!H10)</f>
        <v>Ingrid Emilie Haugland</v>
      </c>
      <c r="G7" s="112" t="str">
        <f>IF('Pulje 1'!I10="","",'Pulje 1'!I10)</f>
        <v>Vigrestad IK</v>
      </c>
      <c r="H7" s="113">
        <f>IF('Pulje 1'!J10=0,"",'Pulje 1'!J10)</f>
        <v>25</v>
      </c>
      <c r="I7" s="113">
        <f>IF('Pulje 1'!K10=0,"",'Pulje 1'!K10)</f>
        <v>27</v>
      </c>
      <c r="J7" s="113">
        <f>IF('Pulje 1'!L10=0,"",'Pulje 1'!L10)</f>
        <v>-29</v>
      </c>
      <c r="K7" s="113">
        <f>IF('Pulje 1'!M10=0,"",'Pulje 1'!M10)</f>
        <v>27</v>
      </c>
      <c r="L7" s="113">
        <f>IF('Pulje 1'!N10=0,"",'Pulje 1'!N10)</f>
        <v>30</v>
      </c>
      <c r="M7" s="113">
        <f>IF('Pulje 1'!O10=0,"",'Pulje 1'!O10)</f>
        <v>32</v>
      </c>
      <c r="N7" s="113">
        <f>IF('Pulje 1'!P10=0,"",'Pulje 1'!P10)</f>
        <v>27</v>
      </c>
      <c r="O7" s="113">
        <f>IF('Pulje 1'!Q10=0,"",'Pulje 1'!Q10)</f>
        <v>32</v>
      </c>
      <c r="P7" s="113">
        <f>IF('Pulje 1'!R10=0,"",'Pulje 1'!R10)</f>
        <v>59</v>
      </c>
      <c r="Q7" s="115">
        <f>IF('Pulje 1'!S10=0,"",'Pulje 1'!S10)</f>
        <v>104.66959210896181</v>
      </c>
    </row>
    <row r="8" spans="1:23" s="116" customFormat="1" ht="17">
      <c r="A8" s="108"/>
      <c r="B8" s="109"/>
      <c r="C8" s="110"/>
      <c r="D8" s="109"/>
      <c r="E8" s="111"/>
      <c r="F8" s="112"/>
      <c r="G8" s="112"/>
      <c r="H8" s="113"/>
      <c r="I8" s="113"/>
      <c r="J8" s="113"/>
      <c r="K8" s="113"/>
      <c r="L8" s="113"/>
      <c r="M8" s="113"/>
      <c r="N8" s="113"/>
      <c r="O8" s="113"/>
      <c r="P8" s="113"/>
      <c r="Q8" s="115"/>
    </row>
    <row r="9" spans="1:23" s="116" customFormat="1" ht="17">
      <c r="A9" s="108">
        <v>1</v>
      </c>
      <c r="B9" s="109">
        <f>IF('Pulje 1'!C11="","",'Pulje 1'!C11)</f>
        <v>49</v>
      </c>
      <c r="C9" s="110">
        <f>IF('Pulje 1'!D11="","",'Pulje 1'!D11)</f>
        <v>45.8</v>
      </c>
      <c r="D9" s="109" t="str">
        <f>IF('Pulje 1'!E11="","",'Pulje 1'!E11)</f>
        <v>UK</v>
      </c>
      <c r="E9" s="111">
        <f>IF('Pulje 1'!F11="","",'Pulje 1'!F11)</f>
        <v>39944</v>
      </c>
      <c r="F9" s="112" t="str">
        <f>IF('Pulje 1'!H11="","",'Pulje 1'!H11)</f>
        <v>Emine Tefre Grønnevik</v>
      </c>
      <c r="G9" s="112" t="str">
        <f>IF('Pulje 1'!I11="","",'Pulje 1'!I11)</f>
        <v>Tambarskjelvar IL</v>
      </c>
      <c r="H9" s="113">
        <f>IF('Pulje 1'!J11=0,"",'Pulje 1'!J11)</f>
        <v>-40</v>
      </c>
      <c r="I9" s="113">
        <f>IF('Pulje 1'!K11=0,"",'Pulje 1'!K11)</f>
        <v>40</v>
      </c>
      <c r="J9" s="113">
        <f>IF('Pulje 1'!L11=0,"",'Pulje 1'!L11)</f>
        <v>-43</v>
      </c>
      <c r="K9" s="113">
        <f>IF('Pulje 1'!M11=0,"",'Pulje 1'!M11)</f>
        <v>52</v>
      </c>
      <c r="L9" s="113">
        <f>IF('Pulje 1'!N11=0,"",'Pulje 1'!N11)</f>
        <v>-55</v>
      </c>
      <c r="M9" s="113">
        <f>IF('Pulje 1'!O11=0,"",'Pulje 1'!O11)</f>
        <v>-57</v>
      </c>
      <c r="N9" s="113">
        <f>IF('Pulje 1'!P11=0,"",'Pulje 1'!P11)</f>
        <v>40</v>
      </c>
      <c r="O9" s="113">
        <f>IF('Pulje 1'!Q11=0,"",'Pulje 1'!Q11)</f>
        <v>52</v>
      </c>
      <c r="P9" s="113">
        <f>IF('Pulje 1'!R11=0,"",'Pulje 1'!R11)</f>
        <v>92</v>
      </c>
      <c r="Q9" s="115">
        <f>IF('Pulje 1'!S11=0,"",'Pulje 1'!S11)</f>
        <v>151.88249474996317</v>
      </c>
    </row>
    <row r="10" spans="1:23" s="116" customFormat="1" ht="17">
      <c r="A10" s="108">
        <v>2</v>
      </c>
      <c r="B10" s="109">
        <f>IF('Pulje 1'!C12="","",'Pulje 1'!C12)</f>
        <v>49</v>
      </c>
      <c r="C10" s="110">
        <f>IF('Pulje 1'!D12="","",'Pulje 1'!D12)</f>
        <v>47.55</v>
      </c>
      <c r="D10" s="109" t="str">
        <f>IF('Pulje 1'!E12="","",'Pulje 1'!E12)</f>
        <v>UK</v>
      </c>
      <c r="E10" s="111">
        <f>IF('Pulje 1'!F12="","",'Pulje 1'!F12)</f>
        <v>40626</v>
      </c>
      <c r="F10" s="112" t="str">
        <f>IF('Pulje 1'!H12="","",'Pulje 1'!H12)</f>
        <v>Anna Siqveland</v>
      </c>
      <c r="G10" s="112" t="str">
        <f>IF('Pulje 1'!I12="","",'Pulje 1'!I12)</f>
        <v>Vigrestad IK</v>
      </c>
      <c r="H10" s="113">
        <f>IF('Pulje 1'!J12=0,"",'Pulje 1'!J12)</f>
        <v>22</v>
      </c>
      <c r="I10" s="113">
        <f>IF('Pulje 1'!K12=0,"",'Pulje 1'!K12)</f>
        <v>24</v>
      </c>
      <c r="J10" s="113">
        <f>IF('Pulje 1'!L12=0,"",'Pulje 1'!L12)</f>
        <v>-26</v>
      </c>
      <c r="K10" s="113">
        <f>IF('Pulje 1'!M12=0,"",'Pulje 1'!M12)</f>
        <v>22</v>
      </c>
      <c r="L10" s="113">
        <f>IF('Pulje 1'!N12=0,"",'Pulje 1'!N12)</f>
        <v>24</v>
      </c>
      <c r="M10" s="113">
        <f>IF('Pulje 1'!O12=0,"",'Pulje 1'!O12)</f>
        <v>26</v>
      </c>
      <c r="N10" s="113">
        <f>IF('Pulje 1'!P12=0,"",'Pulje 1'!P12)</f>
        <v>24</v>
      </c>
      <c r="O10" s="113">
        <f>IF('Pulje 1'!Q12=0,"",'Pulje 1'!Q12)</f>
        <v>26</v>
      </c>
      <c r="P10" s="113">
        <f>IF('Pulje 1'!R12=0,"",'Pulje 1'!R12)</f>
        <v>50</v>
      </c>
      <c r="Q10" s="115">
        <f>IF('Pulje 1'!S12=0,"",'Pulje 1'!S12)</f>
        <v>80.060177015130137</v>
      </c>
    </row>
    <row r="11" spans="1:23" s="116" customFormat="1" ht="17">
      <c r="A11" s="108"/>
      <c r="B11" s="109"/>
      <c r="C11" s="110"/>
      <c r="D11" s="109"/>
      <c r="E11" s="111"/>
      <c r="F11" s="112"/>
      <c r="G11" s="112"/>
      <c r="H11" s="113"/>
      <c r="I11" s="113"/>
      <c r="J11" s="113"/>
      <c r="K11" s="113"/>
      <c r="L11" s="113"/>
      <c r="M11" s="113"/>
      <c r="N11" s="113"/>
      <c r="O11" s="113"/>
      <c r="P11" s="113"/>
      <c r="Q11" s="115"/>
    </row>
    <row r="12" spans="1:23" s="114" customFormat="1" ht="17">
      <c r="A12" s="108">
        <v>1</v>
      </c>
      <c r="B12" s="109">
        <f>IF('Pulje 1'!C14="","",'Pulje 1'!C14)</f>
        <v>55</v>
      </c>
      <c r="C12" s="110">
        <f>IF('Pulje 1'!D14="","",'Pulje 1'!D14)</f>
        <v>51.38</v>
      </c>
      <c r="D12" s="109" t="str">
        <f>IF('Pulje 1'!E14="","",'Pulje 1'!E14)</f>
        <v>UK</v>
      </c>
      <c r="E12" s="111">
        <f>IF('Pulje 1'!F14="","",'Pulje 1'!F14)</f>
        <v>40008</v>
      </c>
      <c r="F12" s="112" t="str">
        <f>IF('Pulje 1'!H14="","",'Pulje 1'!H14)</f>
        <v>Heidi Nævdal</v>
      </c>
      <c r="G12" s="112" t="str">
        <f>IF('Pulje 1'!I14="","",'Pulje 1'!I14)</f>
        <v>AK Bjørgvin</v>
      </c>
      <c r="H12" s="113">
        <f>IF('Pulje 1'!J14=0,"",'Pulje 1'!J14)</f>
        <v>41</v>
      </c>
      <c r="I12" s="113">
        <f>IF('Pulje 1'!K14=0,"",'Pulje 1'!K14)</f>
        <v>44</v>
      </c>
      <c r="J12" s="113">
        <f>IF('Pulje 1'!L14=0,"",'Pulje 1'!L14)</f>
        <v>47</v>
      </c>
      <c r="K12" s="113">
        <f>IF('Pulje 1'!M14=0,"",'Pulje 1'!M14)</f>
        <v>51</v>
      </c>
      <c r="L12" s="113">
        <f>IF('Pulje 1'!N14=0,"",'Pulje 1'!N14)</f>
        <v>54</v>
      </c>
      <c r="M12" s="113">
        <f>IF('Pulje 1'!O14=0,"",'Pulje 1'!O14)</f>
        <v>57</v>
      </c>
      <c r="N12" s="113">
        <f>IF('Pulje 1'!P14=0,"",'Pulje 1'!P14)</f>
        <v>47</v>
      </c>
      <c r="O12" s="113">
        <f>IF('Pulje 1'!Q14=0,"",'Pulje 1'!Q14)</f>
        <v>57</v>
      </c>
      <c r="P12" s="113">
        <f>IF('Pulje 1'!R14=0,"",'Pulje 1'!R14)</f>
        <v>104</v>
      </c>
      <c r="Q12" s="115">
        <f>IF('Pulje 1'!S14=0,"",'Pulje 1'!S14)</f>
        <v>156.81232800048335</v>
      </c>
      <c r="W12" s="114" t="s">
        <v>18</v>
      </c>
    </row>
    <row r="13" spans="1:23" s="114" customFormat="1" ht="17">
      <c r="A13" s="108">
        <v>2</v>
      </c>
      <c r="B13" s="109">
        <f>IF('Pulje 1'!C16="","",'Pulje 1'!C16)</f>
        <v>55</v>
      </c>
      <c r="C13" s="110">
        <f>IF('Pulje 1'!D16="","",'Pulje 1'!D16)</f>
        <v>55</v>
      </c>
      <c r="D13" s="109" t="str">
        <f>IF('Pulje 1'!E16="","",'Pulje 1'!E16)</f>
        <v>UK</v>
      </c>
      <c r="E13" s="111">
        <f>IF('Pulje 1'!F16="","",'Pulje 1'!F16)</f>
        <v>40851</v>
      </c>
      <c r="F13" s="112" t="str">
        <f>IF('Pulje 1'!H16="","",'Pulje 1'!H16)</f>
        <v>Sara K. Olsen</v>
      </c>
      <c r="G13" s="112" t="str">
        <f>IF('Pulje 1'!I16="","",'Pulje 1'!I16)</f>
        <v>Elverum AK</v>
      </c>
      <c r="H13" s="113">
        <f>IF('Pulje 1'!J16=0,"",'Pulje 1'!J16)</f>
        <v>37</v>
      </c>
      <c r="I13" s="113">
        <f>IF('Pulje 1'!K16=0,"",'Pulje 1'!K16)</f>
        <v>40</v>
      </c>
      <c r="J13" s="113">
        <f>IF('Pulje 1'!L16=0,"",'Pulje 1'!L16)</f>
        <v>-45</v>
      </c>
      <c r="K13" s="113">
        <f>IF('Pulje 1'!M16=0,"",'Pulje 1'!M16)</f>
        <v>49</v>
      </c>
      <c r="L13" s="113">
        <f>IF('Pulje 1'!N16=0,"",'Pulje 1'!N16)</f>
        <v>53</v>
      </c>
      <c r="M13" s="113">
        <f>IF('Pulje 1'!O16=0,"",'Pulje 1'!O16)</f>
        <v>55</v>
      </c>
      <c r="N13" s="113">
        <f>IF('Pulje 1'!P16=0,"",'Pulje 1'!P16)</f>
        <v>40</v>
      </c>
      <c r="O13" s="113">
        <f>IF('Pulje 1'!Q16=0,"",'Pulje 1'!Q16)</f>
        <v>55</v>
      </c>
      <c r="P13" s="113">
        <f>IF('Pulje 1'!R16=0,"",'Pulje 1'!R16)</f>
        <v>95</v>
      </c>
      <c r="Q13" s="115">
        <f>IF('Pulje 1'!S16=0,"",'Pulje 1'!S16)</f>
        <v>136.33363978004093</v>
      </c>
    </row>
    <row r="14" spans="1:23" s="114" customFormat="1" ht="17">
      <c r="A14" s="108">
        <v>3</v>
      </c>
      <c r="B14" s="109">
        <f>IF('Pulje 1'!C15="","",'Pulje 1'!C15)</f>
        <v>55</v>
      </c>
      <c r="C14" s="110">
        <f>IF('Pulje 1'!D15="","",'Pulje 1'!D15)</f>
        <v>51.84</v>
      </c>
      <c r="D14" s="109" t="str">
        <f>IF('Pulje 1'!E15="","",'Pulje 1'!E15)</f>
        <v>UK</v>
      </c>
      <c r="E14" s="111">
        <f>IF('Pulje 1'!F15="","",'Pulje 1'!F15)</f>
        <v>40056</v>
      </c>
      <c r="F14" s="112" t="str">
        <f>IF('Pulje 1'!H15="","",'Pulje 1'!H15)</f>
        <v>Mathea Dypvik Kvaale</v>
      </c>
      <c r="G14" s="112" t="str">
        <f>IF('Pulje 1'!I15="","",'Pulje 1'!I15)</f>
        <v>Hitra VK</v>
      </c>
      <c r="H14" s="113">
        <f>IF('Pulje 1'!J15=0,"",'Pulje 1'!J15)</f>
        <v>35</v>
      </c>
      <c r="I14" s="113">
        <f>IF('Pulje 1'!K15=0,"",'Pulje 1'!K15)</f>
        <v>37</v>
      </c>
      <c r="J14" s="113">
        <f>IF('Pulje 1'!L15=0,"",'Pulje 1'!L15)</f>
        <v>-38</v>
      </c>
      <c r="K14" s="113">
        <f>IF('Pulje 1'!M15=0,"",'Pulje 1'!M15)</f>
        <v>45</v>
      </c>
      <c r="L14" s="113">
        <f>IF('Pulje 1'!N15=0,"",'Pulje 1'!N15)</f>
        <v>48</v>
      </c>
      <c r="M14" s="113">
        <f>IF('Pulje 1'!O15=0,"",'Pulje 1'!O15)</f>
        <v>-50</v>
      </c>
      <c r="N14" s="113">
        <f>IF('Pulje 1'!P15=0,"",'Pulje 1'!P15)</f>
        <v>37</v>
      </c>
      <c r="O14" s="113">
        <f>IF('Pulje 1'!Q15=0,"",'Pulje 1'!Q15)</f>
        <v>48</v>
      </c>
      <c r="P14" s="113">
        <f>IF('Pulje 1'!R15=0,"",'Pulje 1'!R15)</f>
        <v>85</v>
      </c>
      <c r="Q14" s="115">
        <f>IF('Pulje 1'!S15=0,"",'Pulje 1'!S15)</f>
        <v>127.31428946008582</v>
      </c>
    </row>
    <row r="15" spans="1:23" s="114" customFormat="1" ht="17">
      <c r="A15" s="108"/>
      <c r="B15" s="109"/>
      <c r="C15" s="110"/>
      <c r="D15" s="109"/>
      <c r="E15" s="111"/>
      <c r="F15" s="112"/>
      <c r="G15" s="112"/>
      <c r="H15" s="113"/>
      <c r="I15" s="113"/>
      <c r="J15" s="113"/>
      <c r="K15" s="113"/>
      <c r="L15" s="113"/>
      <c r="M15" s="113"/>
      <c r="N15" s="113"/>
      <c r="O15" s="113"/>
      <c r="P15" s="113"/>
      <c r="Q15" s="115"/>
    </row>
    <row r="16" spans="1:23" s="114" customFormat="1" ht="17">
      <c r="A16" s="108">
        <v>1</v>
      </c>
      <c r="B16" s="109">
        <f>IF('Pulje 1'!C19="","",'Pulje 1'!C19)</f>
        <v>59</v>
      </c>
      <c r="C16" s="110">
        <f>IF('Pulje 1'!D19="","",'Pulje 1'!D19)</f>
        <v>58.64</v>
      </c>
      <c r="D16" s="109" t="str">
        <f>IF('Pulje 1'!E19="","",'Pulje 1'!E19)</f>
        <v>UK</v>
      </c>
      <c r="E16" s="111">
        <f>IF('Pulje 1'!F19="","",'Pulje 1'!F19)</f>
        <v>40263</v>
      </c>
      <c r="F16" s="112" t="str">
        <f>IF('Pulje 1'!H19="","",'Pulje 1'!H19)</f>
        <v>Sandra Viktoria N. Amundsen</v>
      </c>
      <c r="G16" s="112" t="str">
        <f>IF('Pulje 1'!I19="","",'Pulje 1'!I19)</f>
        <v>AK Bjørgvin</v>
      </c>
      <c r="H16" s="113">
        <f>IF('Pulje 1'!J19=0,"",'Pulje 1'!J19)</f>
        <v>-64</v>
      </c>
      <c r="I16" s="113">
        <f>IF('Pulje 1'!K19=0,"",'Pulje 1'!K19)</f>
        <v>64</v>
      </c>
      <c r="J16" s="113">
        <f>IF('Pulje 1'!L19=0,"",'Pulje 1'!L19)</f>
        <v>-68</v>
      </c>
      <c r="K16" s="113">
        <f>IF('Pulje 1'!M19=0,"",'Pulje 1'!M19)</f>
        <v>78</v>
      </c>
      <c r="L16" s="113">
        <f>IF('Pulje 1'!N19=0,"",'Pulje 1'!N19)</f>
        <v>82</v>
      </c>
      <c r="M16" s="113">
        <f>IF('Pulje 1'!O19=0,"",'Pulje 1'!O19)</f>
        <v>85</v>
      </c>
      <c r="N16" s="113">
        <f>IF('Pulje 1'!P19=0,"",'Pulje 1'!P19)</f>
        <v>64</v>
      </c>
      <c r="O16" s="113">
        <f>IF('Pulje 1'!Q19=0,"",'Pulje 1'!Q19)</f>
        <v>85</v>
      </c>
      <c r="P16" s="113">
        <f>IF('Pulje 1'!R19=0,"",'Pulje 1'!R19)</f>
        <v>149</v>
      </c>
      <c r="Q16" s="115">
        <f>IF('Pulje 1'!S19=0,"",'Pulje 1'!S19)</f>
        <v>204.6995237493154</v>
      </c>
    </row>
    <row r="17" spans="1:17" s="114" customFormat="1" ht="17">
      <c r="A17" s="108">
        <v>2</v>
      </c>
      <c r="B17" s="109">
        <f>IF('Pulje 1'!C17="","",'Pulje 1'!C17)</f>
        <v>59</v>
      </c>
      <c r="C17" s="110">
        <f>IF('Pulje 1'!D17="","",'Pulje 1'!D17)</f>
        <v>57.74</v>
      </c>
      <c r="D17" s="109" t="str">
        <f>IF('Pulje 1'!E17="","",'Pulje 1'!E17)</f>
        <v>UK</v>
      </c>
      <c r="E17" s="111">
        <f>IF('Pulje 1'!F17="","",'Pulje 1'!F17)</f>
        <v>39927</v>
      </c>
      <c r="F17" s="112" t="str">
        <f>IF('Pulje 1'!H17="","",'Pulje 1'!H17)</f>
        <v>Lea Berge Jensen</v>
      </c>
      <c r="G17" s="112" t="str">
        <f>IF('Pulje 1'!I17="","",'Pulje 1'!I17)</f>
        <v>Vigrestad IK</v>
      </c>
      <c r="H17" s="113">
        <f>IF('Pulje 1'!J17=0,"",'Pulje 1'!J17)</f>
        <v>54</v>
      </c>
      <c r="I17" s="113">
        <f>IF('Pulje 1'!K17=0,"",'Pulje 1'!K17)</f>
        <v>57</v>
      </c>
      <c r="J17" s="113">
        <f>IF('Pulje 1'!L17=0,"",'Pulje 1'!L17)</f>
        <v>59</v>
      </c>
      <c r="K17" s="113">
        <f>IF('Pulje 1'!M17=0,"",'Pulje 1'!M17)</f>
        <v>71</v>
      </c>
      <c r="L17" s="113">
        <f>IF('Pulje 1'!N17=0,"",'Pulje 1'!N17)</f>
        <v>74</v>
      </c>
      <c r="M17" s="113">
        <f>IF('Pulje 1'!O17=0,"",'Pulje 1'!O17)</f>
        <v>-76</v>
      </c>
      <c r="N17" s="113">
        <f>IF('Pulje 1'!P17=0,"",'Pulje 1'!P17)</f>
        <v>59</v>
      </c>
      <c r="O17" s="113">
        <f>IF('Pulje 1'!Q17=0,"",'Pulje 1'!Q17)</f>
        <v>74</v>
      </c>
      <c r="P17" s="113">
        <f>IF('Pulje 1'!R17=0,"",'Pulje 1'!R17)</f>
        <v>133</v>
      </c>
      <c r="Q17" s="115">
        <f>IF('Pulje 1'!S17=0,"",'Pulje 1'!S17)</f>
        <v>184.60521473105109</v>
      </c>
    </row>
    <row r="18" spans="1:17" s="114" customFormat="1" ht="16" customHeight="1">
      <c r="A18" s="108">
        <v>3</v>
      </c>
      <c r="B18" s="109">
        <f>IF('Pulje 1'!C18="","",'Pulje 1'!C18)</f>
        <v>59</v>
      </c>
      <c r="C18" s="110">
        <f>IF('Pulje 1'!D18="","",'Pulje 1'!D18)</f>
        <v>58.22</v>
      </c>
      <c r="D18" s="109" t="str">
        <f>IF('Pulje 1'!E18="","",'Pulje 1'!E18)</f>
        <v>UK</v>
      </c>
      <c r="E18" s="111">
        <f>IF('Pulje 1'!F18="","",'Pulje 1'!F18)</f>
        <v>40180</v>
      </c>
      <c r="F18" s="112" t="str">
        <f>IF('Pulje 1'!H18="","",'Pulje 1'!H18)</f>
        <v>Lilje Kristine M. Røyseth</v>
      </c>
      <c r="G18" s="112" t="str">
        <f>IF('Pulje 1'!I18="","",'Pulje 1'!I18)</f>
        <v>Tambarskjelvar IL</v>
      </c>
      <c r="H18" s="113">
        <f>IF('Pulje 1'!J18=0,"",'Pulje 1'!J18)</f>
        <v>50</v>
      </c>
      <c r="I18" s="113">
        <f>IF('Pulje 1'!K18=0,"",'Pulje 1'!K18)</f>
        <v>53</v>
      </c>
      <c r="J18" s="113">
        <f>IF('Pulje 1'!L18=0,"",'Pulje 1'!L18)</f>
        <v>-55</v>
      </c>
      <c r="K18" s="113">
        <f>IF('Pulje 1'!M18=0,"",'Pulje 1'!M18)</f>
        <v>69</v>
      </c>
      <c r="L18" s="113">
        <f>IF('Pulje 1'!N18=0,"",'Pulje 1'!N18)</f>
        <v>72</v>
      </c>
      <c r="M18" s="113">
        <f>IF('Pulje 1'!O18=0,"",'Pulje 1'!O18)</f>
        <v>75</v>
      </c>
      <c r="N18" s="113">
        <f>IF('Pulje 1'!P18=0,"",'Pulje 1'!P18)</f>
        <v>53</v>
      </c>
      <c r="O18" s="113">
        <f>IF('Pulje 1'!Q18=0,"",'Pulje 1'!Q18)</f>
        <v>75</v>
      </c>
      <c r="P18" s="113">
        <f>IF('Pulje 1'!R18=0,"",'Pulje 1'!R18)</f>
        <v>128</v>
      </c>
      <c r="Q18" s="115">
        <f>IF('Pulje 1'!S18=0,"",'Pulje 1'!S18)</f>
        <v>176.68727385253396</v>
      </c>
    </row>
    <row r="19" spans="1:17" s="114" customFormat="1" ht="17">
      <c r="A19" s="108">
        <v>4</v>
      </c>
      <c r="B19" s="109">
        <f>IF('Pulje 1'!C13="","",'Pulje 1'!C13)</f>
        <v>59</v>
      </c>
      <c r="C19" s="110">
        <f>IF('Pulje 1'!D13="","",'Pulje 1'!D13)</f>
        <v>55.53</v>
      </c>
      <c r="D19" s="109" t="str">
        <f>IF('Pulje 1'!E13="","",'Pulje 1'!E13)</f>
        <v>UK</v>
      </c>
      <c r="E19" s="111">
        <f>IF('Pulje 1'!F13="","",'Pulje 1'!F13)</f>
        <v>39806</v>
      </c>
      <c r="F19" s="112" t="str">
        <f>IF('Pulje 1'!H13="","",'Pulje 1'!H13)</f>
        <v>Lilly Stokka Nærland</v>
      </c>
      <c r="G19" s="112" t="str">
        <f>IF('Pulje 1'!I13="","",'Pulje 1'!I13)</f>
        <v>Vigrestad IK</v>
      </c>
      <c r="H19" s="113">
        <f>IF('Pulje 1'!J13=0,"",'Pulje 1'!J13)</f>
        <v>29</v>
      </c>
      <c r="I19" s="113">
        <f>IF('Pulje 1'!K13=0,"",'Pulje 1'!K13)</f>
        <v>32</v>
      </c>
      <c r="J19" s="113">
        <f>IF('Pulje 1'!L13=0,"",'Pulje 1'!L13)</f>
        <v>34</v>
      </c>
      <c r="K19" s="113">
        <f>IF('Pulje 1'!M13=0,"",'Pulje 1'!M13)</f>
        <v>36</v>
      </c>
      <c r="L19" s="113">
        <f>IF('Pulje 1'!N13=0,"",'Pulje 1'!N13)</f>
        <v>39</v>
      </c>
      <c r="M19" s="113">
        <f>IF('Pulje 1'!O13=0,"",'Pulje 1'!O13)</f>
        <v>-42</v>
      </c>
      <c r="N19" s="113">
        <f>IF('Pulje 1'!P13=0,"",'Pulje 1'!P13)</f>
        <v>34</v>
      </c>
      <c r="O19" s="113">
        <f>IF('Pulje 1'!Q13=0,"",'Pulje 1'!Q13)</f>
        <v>39</v>
      </c>
      <c r="P19" s="113">
        <f>IF('Pulje 1'!R13=0,"",'Pulje 1'!R13)</f>
        <v>73</v>
      </c>
      <c r="Q19" s="115">
        <f>IF('Pulje 1'!S13=0,"",'Pulje 1'!S13)</f>
        <v>104.06123824645231</v>
      </c>
    </row>
    <row r="20" spans="1:17" s="114" customFormat="1" ht="17">
      <c r="A20" s="108"/>
      <c r="B20" s="109"/>
      <c r="C20" s="110"/>
      <c r="D20" s="109"/>
      <c r="E20" s="111"/>
      <c r="F20" s="112"/>
      <c r="G20" s="112"/>
      <c r="H20" s="113"/>
      <c r="I20" s="113"/>
      <c r="J20" s="113"/>
      <c r="K20" s="113"/>
      <c r="L20" s="113"/>
      <c r="M20" s="113"/>
      <c r="N20" s="113"/>
      <c r="O20" s="113"/>
      <c r="P20" s="113"/>
      <c r="Q20" s="115"/>
    </row>
    <row r="21" spans="1:17" s="114" customFormat="1" ht="17">
      <c r="A21" s="108">
        <v>1</v>
      </c>
      <c r="B21" s="109">
        <f>IF('Pulje 3'!C13="","",'Pulje 3'!C13)</f>
        <v>64</v>
      </c>
      <c r="C21" s="110">
        <f>IF('Pulje 3'!D13="","",'Pulje 3'!D13)</f>
        <v>62.38</v>
      </c>
      <c r="D21" s="109" t="str">
        <f>IF('Pulje 3'!E13="","",'Pulje 3'!E13)</f>
        <v>UK</v>
      </c>
      <c r="E21" s="111">
        <f>IF('Pulje 3'!F13="","",'Pulje 3'!F13)</f>
        <v>39505</v>
      </c>
      <c r="F21" s="112" t="str">
        <f>IF('Pulje 3'!H13="","",'Pulje 3'!H13)</f>
        <v>Eline Høien</v>
      </c>
      <c r="G21" s="112" t="str">
        <f>IF('Pulje 3'!I13="","",'Pulje 3'!I13)</f>
        <v>Vigrestad IK</v>
      </c>
      <c r="H21" s="113">
        <f>IF('Pulje 3'!J13=0,"",'Pulje 3'!J13)</f>
        <v>60</v>
      </c>
      <c r="I21" s="113">
        <f>IF('Pulje 3'!K13=0,"",'Pulje 3'!K13)</f>
        <v>64</v>
      </c>
      <c r="J21" s="113">
        <f>IF('Pulje 3'!L13=0,"",'Pulje 3'!L13)</f>
        <v>-66</v>
      </c>
      <c r="K21" s="113">
        <f>IF('Pulje 3'!M13=0,"",'Pulje 3'!M13)</f>
        <v>72</v>
      </c>
      <c r="L21" s="113">
        <f>IF('Pulje 3'!N13=0,"",'Pulje 3'!N13)</f>
        <v>75</v>
      </c>
      <c r="M21" s="113">
        <f>IF('Pulje 3'!O13=0,"",'Pulje 3'!O13)</f>
        <v>78</v>
      </c>
      <c r="N21" s="113">
        <f>IF('Pulje 3'!P13=0,"",'Pulje 3'!P13)</f>
        <v>64</v>
      </c>
      <c r="O21" s="113">
        <f>IF('Pulje 3'!Q13=0,"",'Pulje 3'!Q13)</f>
        <v>78</v>
      </c>
      <c r="P21" s="113">
        <f>IF('Pulje 3'!R13=0,"",'Pulje 3'!R13)</f>
        <v>142</v>
      </c>
      <c r="Q21" s="110">
        <f>IF('Pulje 3'!S13=0,"",'Pulje 3'!S13)</f>
        <v>187.53949820822555</v>
      </c>
    </row>
    <row r="22" spans="1:17" s="114" customFormat="1" ht="17">
      <c r="A22" s="108">
        <v>2</v>
      </c>
      <c r="B22" s="109">
        <f>IF('Pulje 3'!C9="","",'Pulje 3'!C9)</f>
        <v>64</v>
      </c>
      <c r="C22" s="110">
        <f>IF('Pulje 3'!D9="","",'Pulje 3'!D9)</f>
        <v>63.61</v>
      </c>
      <c r="D22" s="109" t="str">
        <f>IF('Pulje 3'!E9="","",'Pulje 3'!E9)</f>
        <v>UK</v>
      </c>
      <c r="E22" s="111">
        <f>IF('Pulje 3'!F9="","",'Pulje 3'!F9)</f>
        <v>40152</v>
      </c>
      <c r="F22" s="112" t="str">
        <f>IF('Pulje 3'!H9="","",'Pulje 3'!H9)</f>
        <v>Sigrid Johanne Røvik</v>
      </c>
      <c r="G22" s="112" t="str">
        <f>IF('Pulje 3'!I9="","",'Pulje 3'!I9)</f>
        <v>Hitra VK</v>
      </c>
      <c r="H22" s="113">
        <f>IF('Pulje 3'!J9=0,"",'Pulje 3'!J9)</f>
        <v>-43</v>
      </c>
      <c r="I22" s="113">
        <f>IF('Pulje 3'!K9=0,"",'Pulje 3'!K9)</f>
        <v>43</v>
      </c>
      <c r="J22" s="113">
        <f>IF('Pulje 3'!L9=0,"",'Pulje 3'!L9)</f>
        <v>45</v>
      </c>
      <c r="K22" s="113">
        <f>IF('Pulje 3'!M9=0,"",'Pulje 3'!M9)</f>
        <v>-53</v>
      </c>
      <c r="L22" s="113">
        <f>IF('Pulje 3'!N9=0,"",'Pulje 3'!N9)</f>
        <v>53</v>
      </c>
      <c r="M22" s="113">
        <f>IF('Pulje 3'!O9=0,"",'Pulje 3'!O9)</f>
        <v>56</v>
      </c>
      <c r="N22" s="113">
        <f>IF('Pulje 3'!P9=0,"",'Pulje 3'!P9)</f>
        <v>45</v>
      </c>
      <c r="O22" s="113">
        <f>IF('Pulje 3'!Q9=0,"",'Pulje 3'!Q9)</f>
        <v>56</v>
      </c>
      <c r="P22" s="113">
        <f>IF('Pulje 3'!R9=0,"",'Pulje 3'!R9)</f>
        <v>101</v>
      </c>
      <c r="Q22" s="110">
        <f>IF('Pulje 3'!S9=0,"",'Pulje 3'!S9)</f>
        <v>131.8113810265661</v>
      </c>
    </row>
    <row r="23" spans="1:17" s="114" customFormat="1" ht="17">
      <c r="A23" s="108">
        <v>3</v>
      </c>
      <c r="B23" s="109">
        <f>IF('Pulje 3'!C10="","",'Pulje 3'!C10)</f>
        <v>64</v>
      </c>
      <c r="C23" s="110">
        <f>IF('Pulje 3'!D10="","",'Pulje 3'!D10)</f>
        <v>62.32</v>
      </c>
      <c r="D23" s="109" t="str">
        <f>IF('Pulje 3'!E10="","",'Pulje 3'!E10)</f>
        <v>UK</v>
      </c>
      <c r="E23" s="111">
        <f>IF('Pulje 3'!F10="","",'Pulje 3'!F10)</f>
        <v>39121</v>
      </c>
      <c r="F23" s="112" t="str">
        <f>IF('Pulje 3'!H10="","",'Pulje 3'!H10)</f>
        <v>Elnaz Tajik</v>
      </c>
      <c r="G23" s="112" t="str">
        <f>IF('Pulje 3'!I10="","",'Pulje 3'!I10)</f>
        <v>Tønsberg-Kam.</v>
      </c>
      <c r="H23" s="113">
        <f>IF('Pulje 3'!J10=0,"",'Pulje 3'!J10)</f>
        <v>39</v>
      </c>
      <c r="I23" s="113">
        <f>IF('Pulje 3'!K10=0,"",'Pulje 3'!K10)</f>
        <v>43</v>
      </c>
      <c r="J23" s="113">
        <f>IF('Pulje 3'!L10=0,"",'Pulje 3'!L10)</f>
        <v>-46</v>
      </c>
      <c r="K23" s="113">
        <f>IF('Pulje 3'!M10=0,"",'Pulje 3'!M10)</f>
        <v>50</v>
      </c>
      <c r="L23" s="113">
        <f>IF('Pulje 3'!N10=0,"",'Pulje 3'!N10)</f>
        <v>54</v>
      </c>
      <c r="M23" s="113">
        <f>IF('Pulje 3'!O10=0,"",'Pulje 3'!O10)</f>
        <v>-58</v>
      </c>
      <c r="N23" s="113">
        <f>IF('Pulje 3'!P10=0,"",'Pulje 3'!P10)</f>
        <v>43</v>
      </c>
      <c r="O23" s="113">
        <f>IF('Pulje 3'!Q10=0,"",'Pulje 3'!Q10)</f>
        <v>54</v>
      </c>
      <c r="P23" s="113">
        <f>IF('Pulje 3'!R10=0,"",'Pulje 3'!R10)</f>
        <v>97</v>
      </c>
      <c r="Q23" s="110">
        <f>IF('Pulje 3'!S10=0,"",'Pulje 3'!S10)</f>
        <v>128.18405425407184</v>
      </c>
    </row>
    <row r="24" spans="1:17" s="114" customFormat="1" ht="17">
      <c r="A24" s="108">
        <v>4</v>
      </c>
      <c r="B24" s="109">
        <f>IF('Pulje 3'!C11="","",'Pulje 3'!C11)</f>
        <v>64</v>
      </c>
      <c r="C24" s="110">
        <f>IF('Pulje 3'!D11="","",'Pulje 3'!D11)</f>
        <v>59.17</v>
      </c>
      <c r="D24" s="109" t="str">
        <f>IF('Pulje 3'!E11="","",'Pulje 3'!E11)</f>
        <v>UK</v>
      </c>
      <c r="E24" s="111">
        <f>IF('Pulje 3'!F11="","",'Pulje 3'!F11)</f>
        <v>40728</v>
      </c>
      <c r="F24" s="112" t="str">
        <f>IF('Pulje 3'!H11="","",'Pulje 3'!H11)</f>
        <v>Kristell Arvesen</v>
      </c>
      <c r="G24" s="112" t="str">
        <f>IF('Pulje 3'!I11="","",'Pulje 3'!I11)</f>
        <v>Vigrestad IK</v>
      </c>
      <c r="H24" s="113">
        <f>IF('Pulje 3'!J11=0,"",'Pulje 3'!J11)</f>
        <v>18</v>
      </c>
      <c r="I24" s="113">
        <f>IF('Pulje 3'!K11=0,"",'Pulje 3'!K11)</f>
        <v>-20</v>
      </c>
      <c r="J24" s="113">
        <f>IF('Pulje 3'!L11=0,"",'Pulje 3'!L11)</f>
        <v>20</v>
      </c>
      <c r="K24" s="113">
        <f>IF('Pulje 3'!M11=0,"",'Pulje 3'!M11)</f>
        <v>20</v>
      </c>
      <c r="L24" s="113">
        <f>IF('Pulje 3'!N11=0,"",'Pulje 3'!N11)</f>
        <v>22</v>
      </c>
      <c r="M24" s="113">
        <f>IF('Pulje 3'!O11=0,"",'Pulje 3'!O11)</f>
        <v>24</v>
      </c>
      <c r="N24" s="113">
        <f>IF('Pulje 3'!P11=0,"",'Pulje 3'!P11)</f>
        <v>20</v>
      </c>
      <c r="O24" s="113">
        <f>IF('Pulje 3'!Q11=0,"",'Pulje 3'!Q11)</f>
        <v>24</v>
      </c>
      <c r="P24" s="113">
        <f>IF('Pulje 3'!R11=0,"",'Pulje 3'!R11)</f>
        <v>44</v>
      </c>
      <c r="Q24" s="110">
        <f>IF('Pulje 3'!S11=0,"",'Pulje 3'!S11)</f>
        <v>60.092512290499926</v>
      </c>
    </row>
    <row r="25" spans="1:17" s="114" customFormat="1" ht="17">
      <c r="A25" s="108"/>
      <c r="B25" s="109"/>
      <c r="C25" s="110"/>
      <c r="D25" s="109"/>
      <c r="E25" s="111"/>
      <c r="F25" s="112"/>
      <c r="G25" s="112"/>
      <c r="H25" s="113"/>
      <c r="I25" s="113"/>
      <c r="J25" s="113"/>
      <c r="K25" s="113"/>
      <c r="L25" s="113"/>
      <c r="M25" s="113"/>
      <c r="N25" s="113"/>
      <c r="O25" s="113"/>
      <c r="P25" s="113"/>
      <c r="Q25" s="110"/>
    </row>
    <row r="26" spans="1:17" s="114" customFormat="1" ht="17">
      <c r="A26" s="108">
        <v>1</v>
      </c>
      <c r="B26" s="109">
        <f>IF('Pulje 3'!C12="","",'Pulje 3'!C12)</f>
        <v>71</v>
      </c>
      <c r="C26" s="110">
        <f>IF('Pulje 3'!D12="","",'Pulje 3'!D12)</f>
        <v>67.739999999999995</v>
      </c>
      <c r="D26" s="109" t="str">
        <f>IF('Pulje 3'!E12="","",'Pulje 3'!E12)</f>
        <v>UK</v>
      </c>
      <c r="E26" s="111">
        <f>IF('Pulje 3'!F12="","",'Pulje 3'!F12)</f>
        <v>39619</v>
      </c>
      <c r="F26" s="112" t="str">
        <f>IF('Pulje 3'!H12="","",'Pulje 3'!H12)</f>
        <v>Ingeborg Liland</v>
      </c>
      <c r="G26" s="112" t="str">
        <f>IF('Pulje 3'!I12="","",'Pulje 3'!I12)</f>
        <v>Vigrestad IK</v>
      </c>
      <c r="H26" s="113">
        <f>IF('Pulje 3'!J12=0,"",'Pulje 3'!J12)</f>
        <v>50</v>
      </c>
      <c r="I26" s="113">
        <f>IF('Pulje 3'!K12=0,"",'Pulje 3'!K12)</f>
        <v>53</v>
      </c>
      <c r="J26" s="113">
        <f>IF('Pulje 3'!L12=0,"",'Pulje 3'!L12)</f>
        <v>56</v>
      </c>
      <c r="K26" s="113">
        <f>IF('Pulje 3'!M12=0,"",'Pulje 3'!M12)</f>
        <v>69</v>
      </c>
      <c r="L26" s="113">
        <f>IF('Pulje 3'!N12=0,"",'Pulje 3'!N12)</f>
        <v>-72</v>
      </c>
      <c r="M26" s="113">
        <f>IF('Pulje 3'!O12=0,"",'Pulje 3'!O12)</f>
        <v>72</v>
      </c>
      <c r="N26" s="113">
        <f>IF('Pulje 3'!P12=0,"",'Pulje 3'!P12)</f>
        <v>56</v>
      </c>
      <c r="O26" s="113">
        <f>IF('Pulje 3'!Q12=0,"",'Pulje 3'!Q12)</f>
        <v>72</v>
      </c>
      <c r="P26" s="113">
        <f>IF('Pulje 3'!R12=0,"",'Pulje 3'!R12)</f>
        <v>128</v>
      </c>
      <c r="Q26" s="110">
        <f>IF('Pulje 3'!S12=0,"",'Pulje 3'!S12)</f>
        <v>161.04453168523952</v>
      </c>
    </row>
    <row r="27" spans="1:17" s="114" customFormat="1" ht="17">
      <c r="A27" s="108">
        <v>2</v>
      </c>
      <c r="B27" s="109">
        <f>IF('Pulje 3'!C14="","",'Pulje 3'!C14)</f>
        <v>71</v>
      </c>
      <c r="C27" s="110">
        <f>IF('Pulje 3'!D14="","",'Pulje 3'!D14)</f>
        <v>64.88</v>
      </c>
      <c r="D27" s="109" t="str">
        <f>IF('Pulje 3'!E14="","",'Pulje 3'!E14)</f>
        <v>UK</v>
      </c>
      <c r="E27" s="111">
        <f>IF('Pulje 3'!F14="","",'Pulje 3'!F14)</f>
        <v>39099</v>
      </c>
      <c r="F27" s="112" t="str">
        <f>IF('Pulje 3'!H14="","",'Pulje 3'!H14)</f>
        <v>Eline Svendsen</v>
      </c>
      <c r="G27" s="112" t="str">
        <f>IF('Pulje 3'!I14="","",'Pulje 3'!I14)</f>
        <v>Haugesund VK</v>
      </c>
      <c r="H27" s="113">
        <f>IF('Pulje 3'!J14=0,"",'Pulje 3'!J14)</f>
        <v>-43</v>
      </c>
      <c r="I27" s="113">
        <f>IF('Pulje 3'!K14=0,"",'Pulje 3'!K14)</f>
        <v>43</v>
      </c>
      <c r="J27" s="113">
        <f>IF('Pulje 3'!L14=0,"",'Pulje 3'!L14)</f>
        <v>45</v>
      </c>
      <c r="K27" s="113">
        <f>IF('Pulje 3'!M14=0,"",'Pulje 3'!M14)</f>
        <v>53</v>
      </c>
      <c r="L27" s="113">
        <f>IF('Pulje 3'!N14=0,"",'Pulje 3'!N14)</f>
        <v>56</v>
      </c>
      <c r="M27" s="113">
        <f>IF('Pulje 3'!O14=0,"",'Pulje 3'!O14)</f>
        <v>58</v>
      </c>
      <c r="N27" s="113">
        <f>IF('Pulje 3'!P14=0,"",'Pulje 3'!P14)</f>
        <v>45</v>
      </c>
      <c r="O27" s="113">
        <f>IF('Pulje 3'!Q14=0,"",'Pulje 3'!Q14)</f>
        <v>58</v>
      </c>
      <c r="P27" s="113">
        <f>IF('Pulje 3'!R14=0,"",'Pulje 3'!R14)</f>
        <v>103</v>
      </c>
      <c r="Q27" s="110">
        <f>IF('Pulje 3'!S14=0,"",'Pulje 3'!S14)</f>
        <v>132.84551383954494</v>
      </c>
    </row>
    <row r="28" spans="1:17" s="114" customFormat="1" ht="17">
      <c r="A28" s="108"/>
      <c r="B28" s="109"/>
      <c r="C28" s="110"/>
      <c r="D28" s="109"/>
      <c r="E28" s="111"/>
      <c r="F28" s="112"/>
      <c r="G28" s="112"/>
      <c r="H28" s="113"/>
      <c r="I28" s="113"/>
      <c r="J28" s="113"/>
      <c r="K28" s="113"/>
      <c r="L28" s="113"/>
      <c r="M28" s="113"/>
      <c r="N28" s="113"/>
      <c r="O28" s="113"/>
      <c r="P28" s="113"/>
      <c r="Q28" s="110"/>
    </row>
    <row r="29" spans="1:17" s="114" customFormat="1" ht="17">
      <c r="A29" s="108">
        <v>1</v>
      </c>
      <c r="B29" s="109">
        <f>IF('Pulje 3'!C15="","",'Pulje 3'!C15)</f>
        <v>76</v>
      </c>
      <c r="C29" s="110">
        <f>IF('Pulje 3'!D15="","",'Pulje 3'!D15)</f>
        <v>75.27</v>
      </c>
      <c r="D29" s="109" t="str">
        <f>IF('Pulje 3'!E15="","",'Pulje 3'!E15)</f>
        <v>UK</v>
      </c>
      <c r="E29" s="111">
        <f>IF('Pulje 3'!F15="","",'Pulje 3'!F15)</f>
        <v>39575</v>
      </c>
      <c r="F29" s="112" t="str">
        <f>IF('Pulje 3'!H15="","",'Pulje 3'!H15)</f>
        <v>Mariell Endestad Hellevang</v>
      </c>
      <c r="G29" s="112" t="str">
        <f>IF('Pulje 3'!I15="","",'Pulje 3'!I15)</f>
        <v>Tambarskjelvar IL</v>
      </c>
      <c r="H29" s="113">
        <f>IF('Pulje 3'!J15=0,"",'Pulje 3'!J15)</f>
        <v>-64</v>
      </c>
      <c r="I29" s="113">
        <f>IF('Pulje 3'!K15=0,"",'Pulje 3'!K15)</f>
        <v>64</v>
      </c>
      <c r="J29" s="113">
        <f>IF('Pulje 3'!L15=0,"",'Pulje 3'!L15)</f>
        <v>-68</v>
      </c>
      <c r="K29" s="113">
        <f>IF('Pulje 3'!M15=0,"",'Pulje 3'!M15)</f>
        <v>70</v>
      </c>
      <c r="L29" s="113">
        <f>IF('Pulje 3'!N15=0,"",'Pulje 3'!N15)</f>
        <v>75</v>
      </c>
      <c r="M29" s="113">
        <f>IF('Pulje 3'!O15=0,"",'Pulje 3'!O15)</f>
        <v>80</v>
      </c>
      <c r="N29" s="113">
        <f>IF('Pulje 3'!P15=0,"",'Pulje 3'!P15)</f>
        <v>64</v>
      </c>
      <c r="O29" s="113">
        <f>IF('Pulje 3'!Q15=0,"",'Pulje 3'!Q15)</f>
        <v>80</v>
      </c>
      <c r="P29" s="113">
        <f>IF('Pulje 3'!R15=0,"",'Pulje 3'!R15)</f>
        <v>144</v>
      </c>
      <c r="Q29" s="110">
        <f>IF('Pulje 3'!S15=0,"",'Pulje 3'!S15)</f>
        <v>171.43424034871637</v>
      </c>
    </row>
    <row r="30" spans="1:17" s="114" customFormat="1" ht="17">
      <c r="A30" s="108"/>
      <c r="B30" s="109"/>
      <c r="C30" s="110"/>
      <c r="D30" s="109"/>
      <c r="E30" s="111"/>
      <c r="F30" s="112"/>
      <c r="G30" s="112"/>
      <c r="H30" s="113"/>
      <c r="I30" s="113"/>
      <c r="J30" s="113"/>
      <c r="K30" s="113"/>
      <c r="L30" s="113"/>
      <c r="M30" s="113"/>
      <c r="N30" s="113"/>
      <c r="O30" s="113"/>
      <c r="P30" s="113"/>
      <c r="Q30" s="110"/>
    </row>
    <row r="31" spans="1:17" s="114" customFormat="1" ht="17">
      <c r="A31" s="108">
        <v>1</v>
      </c>
      <c r="B31" s="109">
        <f>IF('Pulje 3'!C16="","",'Pulje 3'!C16)</f>
        <v>81</v>
      </c>
      <c r="C31" s="110">
        <f>IF('Pulje 3'!D16="","",'Pulje 3'!D16)</f>
        <v>77.91</v>
      </c>
      <c r="D31" s="109" t="str">
        <f>IF('Pulje 3'!E16="","",'Pulje 3'!E16)</f>
        <v>UK</v>
      </c>
      <c r="E31" s="111">
        <f>IF('Pulje 3'!F16="","",'Pulje 3'!F16)</f>
        <v>39742</v>
      </c>
      <c r="F31" s="112" t="str">
        <f>IF('Pulje 3'!H16="","",'Pulje 3'!H16)</f>
        <v>Mille Østli Dekke</v>
      </c>
      <c r="G31" s="112" t="str">
        <f>IF('Pulje 3'!I16="","",'Pulje 3'!I16)</f>
        <v>Spydeberg Atletene</v>
      </c>
      <c r="H31" s="113">
        <f>IF('Pulje 3'!J16=0,"",'Pulje 3'!J16)</f>
        <v>45</v>
      </c>
      <c r="I31" s="113">
        <f>IF('Pulje 3'!K16=0,"",'Pulje 3'!K16)</f>
        <v>-48</v>
      </c>
      <c r="J31" s="113">
        <f>IF('Pulje 3'!L16=0,"",'Pulje 3'!L16)</f>
        <v>48</v>
      </c>
      <c r="K31" s="113">
        <f>IF('Pulje 3'!M16=0,"",'Pulje 3'!M16)</f>
        <v>56</v>
      </c>
      <c r="L31" s="113">
        <f>IF('Pulje 3'!N16=0,"",'Pulje 3'!N16)</f>
        <v>60</v>
      </c>
      <c r="M31" s="113">
        <f>IF('Pulje 3'!O16=0,"",'Pulje 3'!O16)</f>
        <v>-65</v>
      </c>
      <c r="N31" s="113">
        <f>IF('Pulje 3'!P16=0,"",'Pulje 3'!P16)</f>
        <v>48</v>
      </c>
      <c r="O31" s="113">
        <f>IF('Pulje 3'!Q16=0,"",'Pulje 3'!Q16)</f>
        <v>60</v>
      </c>
      <c r="P31" s="113">
        <f>IF('Pulje 3'!R16=0,"",'Pulje 3'!R16)</f>
        <v>108</v>
      </c>
      <c r="Q31" s="110">
        <f>IF('Pulje 3'!S16=0,"",'Pulje 3'!S16)</f>
        <v>126.48093863065932</v>
      </c>
    </row>
    <row r="32" spans="1:17" ht="14" customHeight="1">
      <c r="A32" s="30"/>
      <c r="B32" s="30"/>
      <c r="C32" s="75"/>
      <c r="D32" s="30"/>
      <c r="E32" s="32"/>
      <c r="F32" s="74"/>
      <c r="G32" s="74"/>
      <c r="H32" s="74"/>
      <c r="I32" s="74"/>
      <c r="J32" s="74"/>
      <c r="K32" s="74"/>
      <c r="L32" s="74"/>
      <c r="M32" s="74"/>
      <c r="N32" s="68"/>
      <c r="O32" s="68"/>
      <c r="P32" s="68"/>
      <c r="Q32" s="75"/>
    </row>
    <row r="33" spans="1:17" s="71" customFormat="1" ht="28">
      <c r="A33" s="227" t="s">
        <v>56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</row>
    <row r="34" spans="1:17" ht="14" customHeight="1">
      <c r="A34" s="30"/>
      <c r="B34" s="30"/>
      <c r="C34" s="75"/>
      <c r="D34" s="30"/>
      <c r="E34" s="32"/>
      <c r="F34" s="74"/>
      <c r="G34" s="74"/>
      <c r="H34" s="74"/>
      <c r="I34" s="74"/>
      <c r="J34" s="74"/>
      <c r="K34" s="74"/>
      <c r="L34" s="74"/>
      <c r="M34" s="74"/>
      <c r="N34" s="68"/>
      <c r="O34" s="68"/>
      <c r="P34" s="68"/>
      <c r="Q34" s="75"/>
    </row>
    <row r="35" spans="1:17" s="114" customFormat="1" ht="17">
      <c r="A35" s="108">
        <v>1</v>
      </c>
      <c r="B35" s="109">
        <f>IF('Pulje 2'!C9="","",'Pulje 2'!C9)</f>
        <v>49</v>
      </c>
      <c r="C35" s="110">
        <f>IF('Pulje 2'!D9="","",'Pulje 2'!D9)</f>
        <v>38.119999999999997</v>
      </c>
      <c r="D35" s="109" t="str">
        <f>IF('Pulje 2'!E9="","",'Pulje 2'!E9)</f>
        <v>UM</v>
      </c>
      <c r="E35" s="111">
        <f>IF('Pulje 2'!F9="","",'Pulje 2'!F9)</f>
        <v>40698</v>
      </c>
      <c r="F35" s="112" t="str">
        <f>IF('Pulje 2'!H9="","",'Pulje 2'!H9)</f>
        <v>Thomas Kongsvik Vihovde</v>
      </c>
      <c r="G35" s="112" t="str">
        <f>IF('Pulje 2'!I9="","",'Pulje 2'!I9)</f>
        <v>Haugesund VK</v>
      </c>
      <c r="H35" s="113">
        <f>IF('Pulje 2'!J9=0,"",'Pulje 2'!J9)</f>
        <v>20</v>
      </c>
      <c r="I35" s="113">
        <f>IF('Pulje 2'!K9=0,"",'Pulje 2'!K9)</f>
        <v>24</v>
      </c>
      <c r="J35" s="113">
        <f>IF('Pulje 2'!L9=0,"",'Pulje 2'!L9)</f>
        <v>26</v>
      </c>
      <c r="K35" s="113">
        <f>IF('Pulje 2'!M9=0,"",'Pulje 2'!M9)</f>
        <v>26</v>
      </c>
      <c r="L35" s="113">
        <f>IF('Pulje 2'!N9=0,"",'Pulje 2'!N9)</f>
        <v>30</v>
      </c>
      <c r="M35" s="113">
        <f>IF('Pulje 2'!O9=0,"",'Pulje 2'!O9)</f>
        <v>-33</v>
      </c>
      <c r="N35" s="113">
        <f>IF('Pulje 2'!P9=0,"",'Pulje 2'!P9)</f>
        <v>26</v>
      </c>
      <c r="O35" s="113">
        <f>IF('Pulje 2'!Q9=0,"",'Pulje 2'!Q9)</f>
        <v>30</v>
      </c>
      <c r="P35" s="113">
        <f>IF('Pulje 2'!R9=0,"",'Pulje 2'!R9)</f>
        <v>56</v>
      </c>
      <c r="Q35" s="110">
        <f>IF('Pulje 2'!S9=0,"",'Pulje 2'!S9)</f>
        <v>128.29416491262992</v>
      </c>
    </row>
    <row r="36" spans="1:17" s="114" customFormat="1" ht="17">
      <c r="A36" s="108"/>
      <c r="B36" s="109"/>
      <c r="C36" s="110"/>
      <c r="D36" s="109"/>
      <c r="E36" s="111"/>
      <c r="F36" s="112"/>
      <c r="G36" s="112"/>
      <c r="H36" s="113"/>
      <c r="I36" s="113"/>
      <c r="J36" s="113"/>
      <c r="K36" s="113"/>
      <c r="L36" s="113"/>
      <c r="M36" s="113"/>
      <c r="N36" s="113"/>
      <c r="O36" s="113"/>
      <c r="P36" s="113"/>
      <c r="Q36" s="110"/>
    </row>
    <row r="37" spans="1:17" s="114" customFormat="1" ht="17">
      <c r="A37" s="108">
        <v>1</v>
      </c>
      <c r="B37" s="109">
        <f>IF('Pulje 2'!C10="","",'Pulje 2'!C10)</f>
        <v>55</v>
      </c>
      <c r="C37" s="110">
        <f>IF('Pulje 2'!D10="","",'Pulje 2'!D10)</f>
        <v>51.16</v>
      </c>
      <c r="D37" s="109" t="str">
        <f>IF('Pulje 2'!E10="","",'Pulje 2'!E10)</f>
        <v>UM</v>
      </c>
      <c r="E37" s="111">
        <f>IF('Pulje 2'!F10="","",'Pulje 2'!F10)</f>
        <v>39674</v>
      </c>
      <c r="F37" s="112" t="str">
        <f>IF('Pulje 2'!H10="","",'Pulje 2'!H10)</f>
        <v>Roland Siska</v>
      </c>
      <c r="G37" s="112" t="str">
        <f>IF('Pulje 2'!I10="","",'Pulje 2'!I10)</f>
        <v>Hitra VK</v>
      </c>
      <c r="H37" s="113">
        <f>IF('Pulje 2'!J10=0,"",'Pulje 2'!J10)</f>
        <v>-56</v>
      </c>
      <c r="I37" s="113">
        <f>IF('Pulje 2'!K10=0,"",'Pulje 2'!K10)</f>
        <v>56</v>
      </c>
      <c r="J37" s="113">
        <f>IF('Pulje 2'!L10=0,"",'Pulje 2'!L10)</f>
        <v>-59</v>
      </c>
      <c r="K37" s="113">
        <f>IF('Pulje 2'!M10=0,"",'Pulje 2'!M10)</f>
        <v>-70</v>
      </c>
      <c r="L37" s="113">
        <f>IF('Pulje 2'!N10=0,"",'Pulje 2'!N10)</f>
        <v>70</v>
      </c>
      <c r="M37" s="113" t="str">
        <f>IF('Pulje 2'!O10=0,"",'Pulje 2'!O10)</f>
        <v>-</v>
      </c>
      <c r="N37" s="113">
        <f>IF('Pulje 2'!P10=0,"",'Pulje 2'!P10)</f>
        <v>56</v>
      </c>
      <c r="O37" s="113">
        <f>IF('Pulje 2'!Q10=0,"",'Pulje 2'!Q10)</f>
        <v>70</v>
      </c>
      <c r="P37" s="113">
        <f>IF('Pulje 2'!R10=0,"",'Pulje 2'!R10)</f>
        <v>126</v>
      </c>
      <c r="Q37" s="110">
        <f>IF('Pulje 2'!S10=0,"",'Pulje 2'!S10)</f>
        <v>219.69985315968742</v>
      </c>
    </row>
    <row r="38" spans="1:17" s="114" customFormat="1" ht="17">
      <c r="A38" s="108">
        <v>2</v>
      </c>
      <c r="B38" s="109">
        <f>IF('Pulje 2'!C15="","",'Pulje 2'!C15)</f>
        <v>55</v>
      </c>
      <c r="C38" s="110">
        <f>IF('Pulje 2'!D15="","",'Pulje 2'!D15)</f>
        <v>54.9</v>
      </c>
      <c r="D38" s="109" t="str">
        <f>IF('Pulje 2'!E15="","",'Pulje 2'!E15)</f>
        <v>UM</v>
      </c>
      <c r="E38" s="111">
        <f>IF('Pulje 2'!F15="","",'Pulje 2'!F15)</f>
        <v>40536</v>
      </c>
      <c r="F38" s="112" t="str">
        <f>IF('Pulje 2'!H15="","",'Pulje 2'!H15)</f>
        <v>Jacob T. Sverdrup</v>
      </c>
      <c r="G38" s="112" t="str">
        <f>IF('Pulje 2'!I15="","",'Pulje 2'!I15)</f>
        <v>Larvik AK</v>
      </c>
      <c r="H38" s="113">
        <f>IF('Pulje 2'!J15=0,"",'Pulje 2'!J15)</f>
        <v>43</v>
      </c>
      <c r="I38" s="113">
        <f>IF('Pulje 2'!K15=0,"",'Pulje 2'!K15)</f>
        <v>46</v>
      </c>
      <c r="J38" s="113">
        <f>IF('Pulje 2'!L15=0,"",'Pulje 2'!L15)</f>
        <v>48</v>
      </c>
      <c r="K38" s="113">
        <f>IF('Pulje 2'!M15=0,"",'Pulje 2'!M15)</f>
        <v>54</v>
      </c>
      <c r="L38" s="113">
        <f>IF('Pulje 2'!N15=0,"",'Pulje 2'!N15)</f>
        <v>57</v>
      </c>
      <c r="M38" s="113">
        <f>IF('Pulje 2'!O15=0,"",'Pulje 2'!O15)</f>
        <v>60</v>
      </c>
      <c r="N38" s="113">
        <f>IF('Pulje 2'!P15=0,"",'Pulje 2'!P15)</f>
        <v>48</v>
      </c>
      <c r="O38" s="113">
        <f>IF('Pulje 2'!Q15=0,"",'Pulje 2'!Q15)</f>
        <v>60</v>
      </c>
      <c r="P38" s="113">
        <f>IF('Pulje 2'!R15=0,"",'Pulje 2'!R15)</f>
        <v>108</v>
      </c>
      <c r="Q38" s="110">
        <f>IF('Pulje 2'!S15=0,"",'Pulje 2'!S15)</f>
        <v>177.81163309970981</v>
      </c>
    </row>
    <row r="39" spans="1:17" s="114" customFormat="1" ht="17">
      <c r="A39" s="108"/>
      <c r="B39" s="109"/>
      <c r="C39" s="110"/>
      <c r="D39" s="109"/>
      <c r="E39" s="111"/>
      <c r="F39" s="112"/>
      <c r="G39" s="112"/>
      <c r="H39" s="113"/>
      <c r="I39" s="113"/>
      <c r="J39" s="113"/>
      <c r="K39" s="113"/>
      <c r="L39" s="113"/>
      <c r="M39" s="113"/>
      <c r="N39" s="113"/>
      <c r="O39" s="113"/>
      <c r="P39" s="113"/>
      <c r="Q39" s="110"/>
    </row>
    <row r="40" spans="1:17" s="114" customFormat="1" ht="17">
      <c r="A40" s="108">
        <v>1</v>
      </c>
      <c r="B40" s="109">
        <f>IF('Pulje 2'!C13="","",'Pulje 2'!C13)</f>
        <v>61</v>
      </c>
      <c r="C40" s="110">
        <f>IF('Pulje 2'!D13="","",'Pulje 2'!D13)</f>
        <v>60.19</v>
      </c>
      <c r="D40" s="109" t="str">
        <f>IF('Pulje 2'!E13="","",'Pulje 2'!E13)</f>
        <v>UM</v>
      </c>
      <c r="E40" s="111">
        <f>IF('Pulje 2'!F13="","",'Pulje 2'!F13)</f>
        <v>40390</v>
      </c>
      <c r="F40" s="112" t="str">
        <f>IF('Pulje 2'!H13="","",'Pulje 2'!H13)</f>
        <v>Jørgen Bysveen</v>
      </c>
      <c r="G40" s="112" t="str">
        <f>IF('Pulje 2'!I13="","",'Pulje 2'!I13)</f>
        <v>T&amp;IL National</v>
      </c>
      <c r="H40" s="113">
        <f>IF('Pulje 2'!J13=0,"",'Pulje 2'!J13)</f>
        <v>62</v>
      </c>
      <c r="I40" s="113">
        <f>IF('Pulje 2'!K13=0,"",'Pulje 2'!K13)</f>
        <v>-66</v>
      </c>
      <c r="J40" s="113">
        <f>IF('Pulje 2'!L13=0,"",'Pulje 2'!L13)</f>
        <v>-66</v>
      </c>
      <c r="K40" s="113">
        <f>IF('Pulje 2'!M13=0,"",'Pulje 2'!M13)</f>
        <v>77</v>
      </c>
      <c r="L40" s="113">
        <f>IF('Pulje 2'!N13=0,"",'Pulje 2'!N13)</f>
        <v>-82</v>
      </c>
      <c r="M40" s="113">
        <f>IF('Pulje 2'!O13=0,"",'Pulje 2'!O13)</f>
        <v>83</v>
      </c>
      <c r="N40" s="113">
        <f>IF('Pulje 2'!P13=0,"",'Pulje 2'!P13)</f>
        <v>62</v>
      </c>
      <c r="O40" s="113">
        <f>IF('Pulje 2'!Q13=0,"",'Pulje 2'!Q13)</f>
        <v>83</v>
      </c>
      <c r="P40" s="113">
        <f>IF('Pulje 2'!R13=0,"",'Pulje 2'!R13)</f>
        <v>145</v>
      </c>
      <c r="Q40" s="110">
        <f>IF('Pulje 2'!S13=0,"",'Pulje 2'!S13)</f>
        <v>222.56021524051087</v>
      </c>
    </row>
    <row r="41" spans="1:17" s="114" customFormat="1" ht="17">
      <c r="A41" s="108">
        <v>2</v>
      </c>
      <c r="B41" s="109">
        <f>IF('Pulje 2'!C12="","",'Pulje 2'!C12)</f>
        <v>61</v>
      </c>
      <c r="C41" s="110">
        <f>IF('Pulje 2'!D12="","",'Pulje 2'!D12)</f>
        <v>60.93</v>
      </c>
      <c r="D41" s="109" t="str">
        <f>IF('Pulje 2'!E12="","",'Pulje 2'!E12)</f>
        <v>UM</v>
      </c>
      <c r="E41" s="111">
        <f>IF('Pulje 2'!F12="","",'Pulje 2'!F12)</f>
        <v>40404</v>
      </c>
      <c r="F41" s="112" t="str">
        <f>IF('Pulje 2'!H12="","",'Pulje 2'!H12)</f>
        <v>Marius Karagiannis</v>
      </c>
      <c r="G41" s="112" t="str">
        <f>IF('Pulje 2'!I12="","",'Pulje 2'!I12)</f>
        <v>T&amp;IL National</v>
      </c>
      <c r="H41" s="113">
        <f>IF('Pulje 2'!J12=0,"",'Pulje 2'!J12)</f>
        <v>56</v>
      </c>
      <c r="I41" s="113">
        <f>IF('Pulje 2'!K12=0,"",'Pulje 2'!K12)</f>
        <v>59</v>
      </c>
      <c r="J41" s="113">
        <f>IF('Pulje 2'!L12=0,"",'Pulje 2'!L12)</f>
        <v>61</v>
      </c>
      <c r="K41" s="113">
        <f>IF('Pulje 2'!M12=0,"",'Pulje 2'!M12)</f>
        <v>-67</v>
      </c>
      <c r="L41" s="113">
        <f>IF('Pulje 2'!N12=0,"",'Pulje 2'!N12)</f>
        <v>-68</v>
      </c>
      <c r="M41" s="113">
        <f>IF('Pulje 2'!O12=0,"",'Pulje 2'!O12)</f>
        <v>68</v>
      </c>
      <c r="N41" s="113">
        <f>IF('Pulje 2'!P12=0,"",'Pulje 2'!P12)</f>
        <v>61</v>
      </c>
      <c r="O41" s="113">
        <f>IF('Pulje 2'!Q12=0,"",'Pulje 2'!Q12)</f>
        <v>68</v>
      </c>
      <c r="P41" s="113">
        <f>IF('Pulje 2'!R12=0,"",'Pulje 2'!R12)</f>
        <v>129</v>
      </c>
      <c r="Q41" s="110">
        <f>IF('Pulje 2'!S12=0,"",'Pulje 2'!S12)</f>
        <v>196.24438454196425</v>
      </c>
    </row>
    <row r="42" spans="1:17" s="114" customFormat="1" ht="17">
      <c r="A42" s="108">
        <v>3</v>
      </c>
      <c r="B42" s="109">
        <f>IF('Pulje 2'!C14="","",'Pulje 2'!C14)</f>
        <v>61</v>
      </c>
      <c r="C42" s="110">
        <f>IF('Pulje 2'!D14="","",'Pulje 2'!D14)</f>
        <v>59.36</v>
      </c>
      <c r="D42" s="109" t="str">
        <f>IF('Pulje 2'!E14="","",'Pulje 2'!E14)</f>
        <v>UM</v>
      </c>
      <c r="E42" s="111">
        <f>IF('Pulje 2'!F14="","",'Pulje 2'!F14)</f>
        <v>39932</v>
      </c>
      <c r="F42" s="112" t="str">
        <f>IF('Pulje 2'!H14="","",'Pulje 2'!H14)</f>
        <v>Andreas Kvame</v>
      </c>
      <c r="G42" s="112" t="str">
        <f>IF('Pulje 2'!I14="","",'Pulje 2'!I14)</f>
        <v>Tambarskjelvar IL</v>
      </c>
      <c r="H42" s="113">
        <f>IF('Pulje 2'!J14=0,"",'Pulje 2'!J14)</f>
        <v>53</v>
      </c>
      <c r="I42" s="113">
        <f>IF('Pulje 2'!K14=0,"",'Pulje 2'!K14)</f>
        <v>-56</v>
      </c>
      <c r="J42" s="113">
        <f>IF('Pulje 2'!L14=0,"",'Pulje 2'!L14)</f>
        <v>56</v>
      </c>
      <c r="K42" s="113">
        <f>IF('Pulje 2'!M14=0,"",'Pulje 2'!M14)</f>
        <v>-67</v>
      </c>
      <c r="L42" s="113">
        <f>IF('Pulje 2'!N14=0,"",'Pulje 2'!N14)</f>
        <v>67</v>
      </c>
      <c r="M42" s="113">
        <f>IF('Pulje 2'!O14=0,"",'Pulje 2'!O14)</f>
        <v>-68</v>
      </c>
      <c r="N42" s="113">
        <f>IF('Pulje 2'!P14=0,"",'Pulje 2'!P14)</f>
        <v>56</v>
      </c>
      <c r="O42" s="113">
        <f>IF('Pulje 2'!Q14=0,"",'Pulje 2'!Q14)</f>
        <v>67</v>
      </c>
      <c r="P42" s="113">
        <f>IF('Pulje 2'!R14=0,"",'Pulje 2'!R14)</f>
        <v>123</v>
      </c>
      <c r="Q42" s="110">
        <f>IF('Pulje 2'!S14=0,"",'Pulje 2'!S14)</f>
        <v>190.73659595665475</v>
      </c>
    </row>
    <row r="43" spans="1:17" s="114" customFormat="1" ht="17">
      <c r="A43" s="108">
        <v>4</v>
      </c>
      <c r="B43" s="109">
        <f>IF('Pulje 2'!C17="","",'Pulje 2'!C17)</f>
        <v>61</v>
      </c>
      <c r="C43" s="110">
        <f>IF('Pulje 2'!D17="","",'Pulje 2'!D17)</f>
        <v>60.6</v>
      </c>
      <c r="D43" s="109" t="str">
        <f>IF('Pulje 2'!E17="","",'Pulje 2'!E17)</f>
        <v>UM</v>
      </c>
      <c r="E43" s="111">
        <f>IF('Pulje 2'!F17="","",'Pulje 2'!F17)</f>
        <v>39607</v>
      </c>
      <c r="F43" s="112" t="str">
        <f>IF('Pulje 2'!H17="","",'Pulje 2'!H17)</f>
        <v>Anders Lysø Sletvold</v>
      </c>
      <c r="G43" s="112" t="str">
        <f>IF('Pulje 2'!I17="","",'Pulje 2'!I17)</f>
        <v>Hitra VK</v>
      </c>
      <c r="H43" s="113">
        <f>IF('Pulje 2'!J17=0,"",'Pulje 2'!J17)</f>
        <v>48</v>
      </c>
      <c r="I43" s="113">
        <f>IF('Pulje 2'!K17=0,"",'Pulje 2'!K17)</f>
        <v>51</v>
      </c>
      <c r="J43" s="113">
        <f>IF('Pulje 2'!L17=0,"",'Pulje 2'!L17)</f>
        <v>-53</v>
      </c>
      <c r="K43" s="113">
        <f>IF('Pulje 2'!M17=0,"",'Pulje 2'!M17)</f>
        <v>61</v>
      </c>
      <c r="L43" s="113">
        <f>IF('Pulje 2'!N17=0,"",'Pulje 2'!N17)</f>
        <v>64</v>
      </c>
      <c r="M43" s="113">
        <f>IF('Pulje 2'!O17=0,"",'Pulje 2'!O17)</f>
        <v>67</v>
      </c>
      <c r="N43" s="113">
        <f>IF('Pulje 2'!P17=0,"",'Pulje 2'!P17)</f>
        <v>51</v>
      </c>
      <c r="O43" s="113">
        <f>IF('Pulje 2'!Q17=0,"",'Pulje 2'!Q17)</f>
        <v>67</v>
      </c>
      <c r="P43" s="113">
        <f>IF('Pulje 2'!R17=0,"",'Pulje 2'!R17)</f>
        <v>118</v>
      </c>
      <c r="Q43" s="110">
        <f>IF('Pulje 2'!S17=0,"",'Pulje 2'!S17)</f>
        <v>180.22098990377106</v>
      </c>
    </row>
    <row r="44" spans="1:17" s="114" customFormat="1" ht="17">
      <c r="A44" s="108">
        <v>5</v>
      </c>
      <c r="B44" s="109">
        <f>IF('Pulje 2'!C16="","",'Pulje 2'!C16)</f>
        <v>61</v>
      </c>
      <c r="C44" s="110">
        <f>IF('Pulje 2'!D16="","",'Pulje 2'!D16)</f>
        <v>58.9</v>
      </c>
      <c r="D44" s="109" t="str">
        <f>IF('Pulje 2'!E16="","",'Pulje 2'!E16)</f>
        <v>UM</v>
      </c>
      <c r="E44" s="111">
        <f>IF('Pulje 2'!F16="","",'Pulje 2'!F16)</f>
        <v>40408</v>
      </c>
      <c r="F44" s="112" t="str">
        <f>IF('Pulje 2'!H16="","",'Pulje 2'!H16)</f>
        <v>Alexander Stormoen Bruun</v>
      </c>
      <c r="G44" s="112" t="str">
        <f>IF('Pulje 2'!I16="","",'Pulje 2'!I16)</f>
        <v>Nidelv IL</v>
      </c>
      <c r="H44" s="113">
        <f>IF('Pulje 2'!J16=0,"",'Pulje 2'!J16)</f>
        <v>41</v>
      </c>
      <c r="I44" s="113">
        <f>IF('Pulje 2'!K16=0,"",'Pulje 2'!K16)</f>
        <v>43</v>
      </c>
      <c r="J44" s="113">
        <f>IF('Pulje 2'!L16=0,"",'Pulje 2'!L16)</f>
        <v>45</v>
      </c>
      <c r="K44" s="113">
        <f>IF('Pulje 2'!M16=0,"",'Pulje 2'!M16)</f>
        <v>50</v>
      </c>
      <c r="L44" s="113">
        <f>IF('Pulje 2'!N16=0,"",'Pulje 2'!N16)</f>
        <v>53</v>
      </c>
      <c r="M44" s="113">
        <f>IF('Pulje 2'!O16=0,"",'Pulje 2'!O16)</f>
        <v>-55</v>
      </c>
      <c r="N44" s="113">
        <f>IF('Pulje 2'!P16=0,"",'Pulje 2'!P16)</f>
        <v>45</v>
      </c>
      <c r="O44" s="113">
        <f>IF('Pulje 2'!Q16=0,"",'Pulje 2'!Q16)</f>
        <v>53</v>
      </c>
      <c r="P44" s="113">
        <f>IF('Pulje 2'!R16=0,"",'Pulje 2'!R16)</f>
        <v>98</v>
      </c>
      <c r="Q44" s="110">
        <f>IF('Pulje 2'!S16=0,"",'Pulje 2'!S16)</f>
        <v>152.85187267344799</v>
      </c>
    </row>
    <row r="45" spans="1:17" s="114" customFormat="1" ht="17">
      <c r="A45" s="108">
        <v>6</v>
      </c>
      <c r="B45" s="109">
        <f>IF('Pulje 2'!C11="","",'Pulje 2'!C11)</f>
        <v>61</v>
      </c>
      <c r="C45" s="110">
        <f>IF('Pulje 2'!D11="","",'Pulje 2'!D11)</f>
        <v>56.73</v>
      </c>
      <c r="D45" s="109" t="str">
        <f>IF('Pulje 2'!E11="","",'Pulje 2'!E11)</f>
        <v>UM</v>
      </c>
      <c r="E45" s="111">
        <f>IF('Pulje 2'!F11="","",'Pulje 2'!F11)</f>
        <v>40085</v>
      </c>
      <c r="F45" s="112" t="str">
        <f>IF('Pulje 2'!H11="","",'Pulje 2'!H11)</f>
        <v>Tord Risdal</v>
      </c>
      <c r="G45" s="112" t="str">
        <f>IF('Pulje 2'!I11="","",'Pulje 2'!I11)</f>
        <v>Vigrestad IK</v>
      </c>
      <c r="H45" s="113">
        <f>IF('Pulje 2'!J11=0,"",'Pulje 2'!J11)</f>
        <v>28</v>
      </c>
      <c r="I45" s="113">
        <f>IF('Pulje 2'!K11=0,"",'Pulje 2'!K11)</f>
        <v>31</v>
      </c>
      <c r="J45" s="113">
        <f>IF('Pulje 2'!L11=0,"",'Pulje 2'!L11)</f>
        <v>34</v>
      </c>
      <c r="K45" s="113">
        <f>IF('Pulje 2'!M11=0,"",'Pulje 2'!M11)</f>
        <v>35</v>
      </c>
      <c r="L45" s="113">
        <f>IF('Pulje 2'!N11=0,"",'Pulje 2'!N11)</f>
        <v>38</v>
      </c>
      <c r="M45" s="113">
        <f>IF('Pulje 2'!O11=0,"",'Pulje 2'!O11)</f>
        <v>41</v>
      </c>
      <c r="N45" s="113">
        <f>IF('Pulje 2'!P11=0,"",'Pulje 2'!P11)</f>
        <v>34</v>
      </c>
      <c r="O45" s="113">
        <f>IF('Pulje 2'!Q11=0,"",'Pulje 2'!Q11)</f>
        <v>41</v>
      </c>
      <c r="P45" s="113">
        <f>IF('Pulje 2'!R11=0,"",'Pulje 2'!R11)</f>
        <v>75</v>
      </c>
      <c r="Q45" s="110">
        <f>IF('Pulje 2'!S11=0,"",'Pulje 2'!S11)</f>
        <v>120.35857318748171</v>
      </c>
    </row>
    <row r="46" spans="1:17" s="114" customFormat="1" ht="17">
      <c r="A46" s="108"/>
      <c r="B46" s="109"/>
      <c r="C46" s="110"/>
      <c r="D46" s="109"/>
      <c r="E46" s="111"/>
      <c r="F46" s="112"/>
      <c r="G46" s="112"/>
      <c r="H46" s="113"/>
      <c r="I46" s="113"/>
      <c r="J46" s="113"/>
      <c r="K46" s="113"/>
      <c r="L46" s="113"/>
      <c r="M46" s="113"/>
      <c r="N46" s="113"/>
      <c r="O46" s="113"/>
      <c r="P46" s="113"/>
      <c r="Q46" s="110"/>
    </row>
    <row r="47" spans="1:17" s="114" customFormat="1" ht="17">
      <c r="A47" s="108">
        <v>1</v>
      </c>
      <c r="B47" s="109">
        <f>IF('Pulje 2'!C19="","",'Pulje 2'!C19)</f>
        <v>67</v>
      </c>
      <c r="C47" s="110">
        <f>IF('Pulje 2'!D19="","",'Pulje 2'!D19)</f>
        <v>67</v>
      </c>
      <c r="D47" s="109" t="str">
        <f>IF('Pulje 2'!E19="","",'Pulje 2'!E19)</f>
        <v>UM</v>
      </c>
      <c r="E47" s="111">
        <f>IF('Pulje 2'!F19="","",'Pulje 2'!F19)</f>
        <v>39199</v>
      </c>
      <c r="F47" s="112" t="str">
        <f>IF('Pulje 2'!H19="","",'Pulje 2'!H19)</f>
        <v>Tomack Sand</v>
      </c>
      <c r="G47" s="112" t="str">
        <f>IF('Pulje 2'!I19="","",'Pulje 2'!I19)</f>
        <v>Hitra VK</v>
      </c>
      <c r="H47" s="113">
        <f>IF('Pulje 2'!J19=0,"",'Pulje 2'!J19)</f>
        <v>85</v>
      </c>
      <c r="I47" s="113">
        <f>IF('Pulje 2'!K19=0,"",'Pulje 2'!K19)</f>
        <v>-88</v>
      </c>
      <c r="J47" s="113">
        <f>IF('Pulje 2'!L19=0,"",'Pulje 2'!L19)</f>
        <v>88</v>
      </c>
      <c r="K47" s="113">
        <f>IF('Pulje 2'!M19=0,"",'Pulje 2'!M19)</f>
        <v>110</v>
      </c>
      <c r="L47" s="113">
        <f>IF('Pulje 2'!N19=0,"",'Pulje 2'!N19)</f>
        <v>115</v>
      </c>
      <c r="M47" s="113">
        <f>IF('Pulje 2'!O19=0,"",'Pulje 2'!O19)</f>
        <v>-118</v>
      </c>
      <c r="N47" s="113">
        <f>IF('Pulje 2'!P19=0,"",'Pulje 2'!P19)</f>
        <v>88</v>
      </c>
      <c r="O47" s="113">
        <f>IF('Pulje 2'!Q19=0,"",'Pulje 2'!Q19)</f>
        <v>115</v>
      </c>
      <c r="P47" s="113">
        <f>IF('Pulje 2'!R19=0,"",'Pulje 2'!R19)</f>
        <v>203</v>
      </c>
      <c r="Q47" s="110">
        <f>IF('Pulje 2'!S19=0,"",'Pulje 2'!S19)</f>
        <v>289.06719099016698</v>
      </c>
    </row>
    <row r="48" spans="1:17" s="114" customFormat="1" ht="17">
      <c r="A48" s="108">
        <v>2</v>
      </c>
      <c r="B48" s="109">
        <f>IF('Pulje 2'!C20="","",'Pulje 2'!C20)</f>
        <v>67</v>
      </c>
      <c r="C48" s="110">
        <f>IF('Pulje 2'!D20="","",'Pulje 2'!D20)</f>
        <v>65.349999999999994</v>
      </c>
      <c r="D48" s="109" t="str">
        <f>IF('Pulje 2'!E20="","",'Pulje 2'!E20)</f>
        <v>UM</v>
      </c>
      <c r="E48" s="111">
        <f>IF('Pulje 2'!F20="","",'Pulje 2'!F20)</f>
        <v>39342</v>
      </c>
      <c r="F48" s="112" t="str">
        <f>IF('Pulje 2'!H20="","",'Pulje 2'!H20)</f>
        <v>Erik Orasmäe</v>
      </c>
      <c r="G48" s="112" t="str">
        <f>IF('Pulje 2'!I20="","",'Pulje 2'!I20)</f>
        <v>Tambarskjelvar IL</v>
      </c>
      <c r="H48" s="113">
        <f>IF('Pulje 2'!J20=0,"",'Pulje 2'!J20)</f>
        <v>75</v>
      </c>
      <c r="I48" s="113">
        <f>IF('Pulje 2'!K20=0,"",'Pulje 2'!K20)</f>
        <v>78</v>
      </c>
      <c r="J48" s="113">
        <f>IF('Pulje 2'!L20=0,"",'Pulje 2'!L20)</f>
        <v>-80</v>
      </c>
      <c r="K48" s="113">
        <f>IF('Pulje 2'!M20=0,"",'Pulje 2'!M20)</f>
        <v>90</v>
      </c>
      <c r="L48" s="113">
        <f>IF('Pulje 2'!N20=0,"",'Pulje 2'!N20)</f>
        <v>95</v>
      </c>
      <c r="M48" s="113">
        <f>IF('Pulje 2'!O20=0,"",'Pulje 2'!O20)</f>
        <v>-100</v>
      </c>
      <c r="N48" s="113">
        <f>IF('Pulje 2'!P20=0,"",'Pulje 2'!P20)</f>
        <v>78</v>
      </c>
      <c r="O48" s="113">
        <f>IF('Pulje 2'!Q20=0,"",'Pulje 2'!Q20)</f>
        <v>95</v>
      </c>
      <c r="P48" s="113">
        <f>IF('Pulje 2'!R20=0,"",'Pulje 2'!R20)</f>
        <v>173</v>
      </c>
      <c r="Q48" s="110">
        <f>IF('Pulje 2'!S20=0,"",'Pulje 2'!S20)</f>
        <v>250.52307651306199</v>
      </c>
    </row>
    <row r="49" spans="1:17" s="114" customFormat="1" ht="17">
      <c r="A49" s="108">
        <v>3</v>
      </c>
      <c r="B49" s="109">
        <f>IF('Pulje 2'!C18="","",'Pulje 2'!C18)</f>
        <v>67</v>
      </c>
      <c r="C49" s="110">
        <f>IF('Pulje 2'!D18="","",'Pulje 2'!D18)</f>
        <v>63.95</v>
      </c>
      <c r="D49" s="109" t="str">
        <f>IF('Pulje 2'!E18="","",'Pulje 2'!E18)</f>
        <v>UM</v>
      </c>
      <c r="E49" s="111">
        <f>IF('Pulje 2'!F18="","",'Pulje 2'!F18)</f>
        <v>39198</v>
      </c>
      <c r="F49" s="112" t="str">
        <f>IF('Pulje 2'!H18="","",'Pulje 2'!H18)</f>
        <v>Lars Erik Jordanger</v>
      </c>
      <c r="G49" s="112" t="str">
        <f>IF('Pulje 2'!I18="","",'Pulje 2'!I18)</f>
        <v>Breimsbygda IL</v>
      </c>
      <c r="H49" s="113">
        <f>IF('Pulje 2'!J18=0,"",'Pulje 2'!J18)</f>
        <v>40</v>
      </c>
      <c r="I49" s="113">
        <f>IF('Pulje 2'!K18=0,"",'Pulje 2'!K18)</f>
        <v>45</v>
      </c>
      <c r="J49" s="113">
        <f>IF('Pulje 2'!L18=0,"",'Pulje 2'!L18)</f>
        <v>50</v>
      </c>
      <c r="K49" s="113">
        <f>IF('Pulje 2'!M18=0,"",'Pulje 2'!M18)</f>
        <v>58</v>
      </c>
      <c r="L49" s="113">
        <f>IF('Pulje 2'!N18=0,"",'Pulje 2'!N18)</f>
        <v>64</v>
      </c>
      <c r="M49" s="113">
        <f>IF('Pulje 2'!O18=0,"",'Pulje 2'!O18)</f>
        <v>-70</v>
      </c>
      <c r="N49" s="113">
        <f>IF('Pulje 2'!P18=0,"",'Pulje 2'!P18)</f>
        <v>50</v>
      </c>
      <c r="O49" s="113">
        <f>IF('Pulje 2'!Q18=0,"",'Pulje 2'!Q18)</f>
        <v>64</v>
      </c>
      <c r="P49" s="113">
        <f>IF('Pulje 2'!R18=0,"",'Pulje 2'!R18)</f>
        <v>114</v>
      </c>
      <c r="Q49" s="110">
        <f>IF('Pulje 2'!S18=0,"",'Pulje 2'!S18)</f>
        <v>167.56488453324314</v>
      </c>
    </row>
    <row r="50" spans="1:17" s="114" customFormat="1" ht="17">
      <c r="A50" s="108"/>
      <c r="B50" s="109"/>
      <c r="C50" s="110"/>
      <c r="D50" s="109"/>
      <c r="E50" s="111"/>
      <c r="F50" s="112"/>
      <c r="G50" s="112"/>
      <c r="H50" s="113"/>
      <c r="I50" s="113"/>
      <c r="J50" s="113"/>
      <c r="K50" s="113"/>
      <c r="L50" s="113"/>
      <c r="M50" s="113"/>
      <c r="N50" s="113"/>
      <c r="O50" s="113"/>
      <c r="P50" s="113"/>
      <c r="Q50" s="110"/>
    </row>
    <row r="51" spans="1:17" s="114" customFormat="1" ht="17">
      <c r="A51" s="108">
        <v>1</v>
      </c>
      <c r="B51" s="109">
        <f>IF('Pulje 4'!C9="","",'Pulje 4'!C9)</f>
        <v>73</v>
      </c>
      <c r="C51" s="110">
        <f>IF('Pulje 4'!D9="","",'Pulje 4'!D9)</f>
        <v>71.67</v>
      </c>
      <c r="D51" s="109" t="str">
        <f>IF('Pulje 4'!E9="","",'Pulje 4'!E9)</f>
        <v>UM</v>
      </c>
      <c r="E51" s="111">
        <f>IF('Pulje 4'!F9="","",'Pulje 4'!F9)</f>
        <v>40263</v>
      </c>
      <c r="F51" s="112" t="str">
        <f>IF('Pulje 4'!H9="","",'Pulje 4'!H9)</f>
        <v>Lyder Slagstad Aamot</v>
      </c>
      <c r="G51" s="112" t="str">
        <f>IF('Pulje 4'!I9="","",'Pulje 4'!I9)</f>
        <v>Tambarskjelvar IL</v>
      </c>
      <c r="H51" s="113">
        <f>IF('Pulje 4'!J9=0,"",'Pulje 4'!J9)</f>
        <v>60</v>
      </c>
      <c r="I51" s="113">
        <f>IF('Pulje 4'!K9=0,"",'Pulje 4'!K9)</f>
        <v>63</v>
      </c>
      <c r="J51" s="113">
        <f>IF('Pulje 4'!L9=0,"",'Pulje 4'!L9)</f>
        <v>-66</v>
      </c>
      <c r="K51" s="113">
        <f>IF('Pulje 4'!M9=0,"",'Pulje 4'!M9)</f>
        <v>73</v>
      </c>
      <c r="L51" s="113">
        <f>IF('Pulje 4'!N9=0,"",'Pulje 4'!N9)</f>
        <v>-80</v>
      </c>
      <c r="M51" s="113">
        <f>IF('Pulje 4'!O9=0,"",'Pulje 4'!O9)</f>
        <v>80</v>
      </c>
      <c r="N51" s="113">
        <f>IF('Pulje 4'!P9=0,"",'Pulje 4'!P9)</f>
        <v>63</v>
      </c>
      <c r="O51" s="113">
        <f>IF('Pulje 4'!Q9=0,"",'Pulje 4'!Q9)</f>
        <v>80</v>
      </c>
      <c r="P51" s="113">
        <f>IF('Pulje 4'!R9=0,"",'Pulje 4'!R9)</f>
        <v>143</v>
      </c>
      <c r="Q51" s="110">
        <f>IF('Pulje 4'!S9=0,"",'Pulje 4'!S9)</f>
        <v>194.96820720305965</v>
      </c>
    </row>
    <row r="52" spans="1:17" s="114" customFormat="1" ht="17">
      <c r="A52" s="108"/>
      <c r="B52" s="109"/>
      <c r="C52" s="110"/>
      <c r="D52" s="109"/>
      <c r="E52" s="111"/>
      <c r="F52" s="112"/>
      <c r="G52" s="112"/>
      <c r="H52" s="113"/>
      <c r="I52" s="113"/>
      <c r="J52" s="113"/>
      <c r="K52" s="113"/>
      <c r="L52" s="113"/>
      <c r="M52" s="113"/>
      <c r="N52" s="113"/>
      <c r="O52" s="113"/>
      <c r="P52" s="113"/>
      <c r="Q52" s="110"/>
    </row>
    <row r="53" spans="1:17" s="114" customFormat="1" ht="17">
      <c r="A53" s="108">
        <v>1</v>
      </c>
      <c r="B53" s="109">
        <f>IF('Pulje 4'!C12="","",'Pulje 4'!C12)</f>
        <v>81</v>
      </c>
      <c r="C53" s="110">
        <f>IF('Pulje 4'!D12="","",'Pulje 4'!D12)</f>
        <v>78.8</v>
      </c>
      <c r="D53" s="109" t="str">
        <f>IF('Pulje 4'!E12="","",'Pulje 4'!E12)</f>
        <v>UM</v>
      </c>
      <c r="E53" s="111">
        <f>IF('Pulje 4'!F12="","",'Pulje 4'!F12)</f>
        <v>39196</v>
      </c>
      <c r="F53" s="112" t="str">
        <f>IF('Pulje 4'!H12="","",'Pulje 4'!H12)</f>
        <v>Kristian Ege</v>
      </c>
      <c r="G53" s="112" t="str">
        <f>IF('Pulje 4'!I12="","",'Pulje 4'!I12)</f>
        <v>Vigrestad IK</v>
      </c>
      <c r="H53" s="113">
        <f>IF('Pulje 4'!J12=0,"",'Pulje 4'!J12)</f>
        <v>87</v>
      </c>
      <c r="I53" s="113">
        <f>IF('Pulje 4'!K12=0,"",'Pulje 4'!K12)</f>
        <v>-91</v>
      </c>
      <c r="J53" s="113">
        <f>IF('Pulje 4'!L12=0,"",'Pulje 4'!L12)</f>
        <v>91</v>
      </c>
      <c r="K53" s="113">
        <f>IF('Pulje 4'!M12=0,"",'Pulje 4'!M12)</f>
        <v>98</v>
      </c>
      <c r="L53" s="113">
        <f>IF('Pulje 4'!N12=0,"",'Pulje 4'!N12)</f>
        <v>-102</v>
      </c>
      <c r="M53" s="113">
        <f>IF('Pulje 4'!O12=0,"",'Pulje 4'!O12)</f>
        <v>102</v>
      </c>
      <c r="N53" s="113">
        <f>IF('Pulje 4'!P12=0,"",'Pulje 4'!P12)</f>
        <v>91</v>
      </c>
      <c r="O53" s="113">
        <f>IF('Pulje 4'!Q12=0,"",'Pulje 4'!Q12)</f>
        <v>102</v>
      </c>
      <c r="P53" s="113">
        <f>IF('Pulje 4'!R12=0,"",'Pulje 4'!R12)</f>
        <v>193</v>
      </c>
      <c r="Q53" s="110">
        <f>IF('Pulje 4'!S12=0,"",'Pulje 4'!S12)</f>
        <v>248.72229977432318</v>
      </c>
    </row>
    <row r="54" spans="1:17" s="114" customFormat="1" ht="17">
      <c r="A54" s="108">
        <v>2</v>
      </c>
      <c r="B54" s="109">
        <f>IF('Pulje 4'!C11="","",'Pulje 4'!C11)</f>
        <v>81</v>
      </c>
      <c r="C54" s="110">
        <f>IF('Pulje 4'!D11="","",'Pulje 4'!D11)</f>
        <v>77.680000000000007</v>
      </c>
      <c r="D54" s="109" t="str">
        <f>IF('Pulje 4'!E11="","",'Pulje 4'!E11)</f>
        <v>UM</v>
      </c>
      <c r="E54" s="111">
        <f>IF('Pulje 4'!F11="","",'Pulje 4'!F11)</f>
        <v>39679</v>
      </c>
      <c r="F54" s="112" t="str">
        <f>IF('Pulje 4'!H11="","",'Pulje 4'!H11)</f>
        <v>Olai Slagstad Aamot</v>
      </c>
      <c r="G54" s="112" t="str">
        <f>IF('Pulje 4'!I11="","",'Pulje 4'!I11)</f>
        <v>Tambarskjelvar IL</v>
      </c>
      <c r="H54" s="113">
        <f>IF('Pulje 4'!J11=0,"",'Pulje 4'!J11)</f>
        <v>-79</v>
      </c>
      <c r="I54" s="113">
        <f>IF('Pulje 4'!K11=0,"",'Pulje 4'!K11)</f>
        <v>79</v>
      </c>
      <c r="J54" s="113">
        <f>IF('Pulje 4'!L11=0,"",'Pulje 4'!L11)</f>
        <v>-83</v>
      </c>
      <c r="K54" s="113">
        <f>IF('Pulje 4'!M11=0,"",'Pulje 4'!M11)</f>
        <v>105</v>
      </c>
      <c r="L54" s="113">
        <f>IF('Pulje 4'!N11=0,"",'Pulje 4'!N11)</f>
        <v>-110</v>
      </c>
      <c r="M54" s="113">
        <f>IF('Pulje 4'!O11=0,"",'Pulje 4'!O11)</f>
        <v>110</v>
      </c>
      <c r="N54" s="113">
        <f>IF('Pulje 4'!P11=0,"",'Pulje 4'!P11)</f>
        <v>79</v>
      </c>
      <c r="O54" s="113">
        <f>IF('Pulje 4'!Q11=0,"",'Pulje 4'!Q11)</f>
        <v>110</v>
      </c>
      <c r="P54" s="113">
        <f>IF('Pulje 4'!R11=0,"",'Pulje 4'!R11)</f>
        <v>189</v>
      </c>
      <c r="Q54" s="110">
        <f>IF('Pulje 4'!S11=0,"",'Pulje 4'!S11)</f>
        <v>245.55885959568215</v>
      </c>
    </row>
    <row r="55" spans="1:17" s="114" customFormat="1" ht="17">
      <c r="A55" s="108">
        <v>3</v>
      </c>
      <c r="B55" s="109">
        <f>IF('Pulje 4'!C10="","",'Pulje 4'!C10)</f>
        <v>81</v>
      </c>
      <c r="C55" s="110">
        <f>IF('Pulje 4'!D10="","",'Pulje 4'!D10)</f>
        <v>77.77</v>
      </c>
      <c r="D55" s="109" t="str">
        <f>IF('Pulje 4'!E10="","",'Pulje 4'!E10)</f>
        <v>UM</v>
      </c>
      <c r="E55" s="111">
        <f>IF('Pulje 4'!F10="","",'Pulje 4'!F10)</f>
        <v>39126</v>
      </c>
      <c r="F55" s="112" t="str">
        <f>IF('Pulje 4'!H10="","",'Pulje 4'!H10)</f>
        <v>Rene A. Rand Djupå</v>
      </c>
      <c r="G55" s="112" t="str">
        <f>IF('Pulje 4'!I10="","",'Pulje 4'!I10)</f>
        <v>Hitra VK</v>
      </c>
      <c r="H55" s="113">
        <f>IF('Pulje 4'!J10=0,"",'Pulje 4'!J10)</f>
        <v>79</v>
      </c>
      <c r="I55" s="113">
        <f>IF('Pulje 4'!K10=0,"",'Pulje 4'!K10)</f>
        <v>82</v>
      </c>
      <c r="J55" s="113">
        <f>IF('Pulje 4'!L10=0,"",'Pulje 4'!L10)</f>
        <v>84</v>
      </c>
      <c r="K55" s="113">
        <f>IF('Pulje 4'!M10=0,"",'Pulje 4'!M10)</f>
        <v>98</v>
      </c>
      <c r="L55" s="113">
        <f>IF('Pulje 4'!N10=0,"",'Pulje 4'!N10)</f>
        <v>101</v>
      </c>
      <c r="M55" s="113">
        <f>IF('Pulje 4'!O10=0,"",'Pulje 4'!O10)</f>
        <v>104</v>
      </c>
      <c r="N55" s="113">
        <f>IF('Pulje 4'!P10=0,"",'Pulje 4'!P10)</f>
        <v>84</v>
      </c>
      <c r="O55" s="113">
        <f>IF('Pulje 4'!Q10=0,"",'Pulje 4'!Q10)</f>
        <v>104</v>
      </c>
      <c r="P55" s="113">
        <f>IF('Pulje 4'!R10=0,"",'Pulje 4'!R10)</f>
        <v>188</v>
      </c>
      <c r="Q55" s="110">
        <f>IF('Pulje 4'!S10=0,"",'Pulje 4'!S10)</f>
        <v>244.09760816086506</v>
      </c>
    </row>
    <row r="56" spans="1:17" s="114" customFormat="1" ht="17">
      <c r="A56" s="108">
        <v>4</v>
      </c>
      <c r="B56" s="109">
        <f>IF('Pulje 4'!C14="","",'Pulje 4'!C14)</f>
        <v>81</v>
      </c>
      <c r="C56" s="110">
        <f>IF('Pulje 4'!D14="","",'Pulje 4'!D14)</f>
        <v>76.22</v>
      </c>
      <c r="D56" s="109" t="str">
        <f>IF('Pulje 4'!E14="","",'Pulje 4'!E14)</f>
        <v>UM</v>
      </c>
      <c r="E56" s="111">
        <f>IF('Pulje 4'!F14="","",'Pulje 4'!F14)</f>
        <v>39569</v>
      </c>
      <c r="F56" s="112" t="str">
        <f>IF('Pulje 4'!H14="","",'Pulje 4'!H14)</f>
        <v>Aaron Jensen Fauske</v>
      </c>
      <c r="G56" s="112" t="str">
        <f>IF('Pulje 4'!I14="","",'Pulje 4'!I14)</f>
        <v>Tambarskjelvar IL</v>
      </c>
      <c r="H56" s="113">
        <f>IF('Pulje 4'!J14=0,"",'Pulje 4'!J14)</f>
        <v>76</v>
      </c>
      <c r="I56" s="113">
        <f>IF('Pulje 4'!K14=0,"",'Pulje 4'!K14)</f>
        <v>80</v>
      </c>
      <c r="J56" s="113">
        <f>IF('Pulje 4'!L14=0,"",'Pulje 4'!L14)</f>
        <v>-83</v>
      </c>
      <c r="K56" s="113">
        <f>IF('Pulje 4'!M14=0,"",'Pulje 4'!M14)</f>
        <v>90</v>
      </c>
      <c r="L56" s="113">
        <f>IF('Pulje 4'!N14=0,"",'Pulje 4'!N14)</f>
        <v>100</v>
      </c>
      <c r="M56" s="113">
        <f>IF('Pulje 4'!O14=0,"",'Pulje 4'!O14)</f>
        <v>-109</v>
      </c>
      <c r="N56" s="113">
        <f>IF('Pulje 4'!P14=0,"",'Pulje 4'!P14)</f>
        <v>80</v>
      </c>
      <c r="O56" s="113">
        <f>IF('Pulje 4'!Q14=0,"",'Pulje 4'!Q14)</f>
        <v>100</v>
      </c>
      <c r="P56" s="113">
        <f>IF('Pulje 4'!R14=0,"",'Pulje 4'!R14)</f>
        <v>180</v>
      </c>
      <c r="Q56" s="110">
        <f>IF('Pulje 4'!S14=0,"",'Pulje 4'!S14)</f>
        <v>236.4502018961476</v>
      </c>
    </row>
    <row r="57" spans="1:17" s="114" customFormat="1" ht="17">
      <c r="A57" s="108">
        <v>5</v>
      </c>
      <c r="B57" s="109">
        <f>IF('Pulje 4'!C13="","",'Pulje 4'!C13)</f>
        <v>81</v>
      </c>
      <c r="C57" s="110">
        <f>IF('Pulje 4'!D13="","",'Pulje 4'!D13)</f>
        <v>80.180000000000007</v>
      </c>
      <c r="D57" s="109" t="str">
        <f>IF('Pulje 4'!E13="","",'Pulje 4'!E13)</f>
        <v>UM</v>
      </c>
      <c r="E57" s="111">
        <f>IF('Pulje 4'!F13="","",'Pulje 4'!F13)</f>
        <v>39808</v>
      </c>
      <c r="F57" s="112" t="str">
        <f>IF('Pulje 4'!H13="","",'Pulje 4'!H13)</f>
        <v>Nawat Mangmee</v>
      </c>
      <c r="G57" s="112" t="str">
        <f>IF('Pulje 4'!I13="","",'Pulje 4'!I13)</f>
        <v>Vigrestad IK</v>
      </c>
      <c r="H57" s="113">
        <f>IF('Pulje 4'!J13=0,"",'Pulje 4'!J13)</f>
        <v>70</v>
      </c>
      <c r="I57" s="113">
        <f>IF('Pulje 4'!K13=0,"",'Pulje 4'!K13)</f>
        <v>-75</v>
      </c>
      <c r="J57" s="113">
        <f>IF('Pulje 4'!L13=0,"",'Pulje 4'!L13)</f>
        <v>75</v>
      </c>
      <c r="K57" s="113">
        <f>IF('Pulje 4'!M13=0,"",'Pulje 4'!M13)</f>
        <v>95</v>
      </c>
      <c r="L57" s="113">
        <f>IF('Pulje 4'!N13=0,"",'Pulje 4'!N13)</f>
        <v>-97</v>
      </c>
      <c r="M57" s="113">
        <f>IF('Pulje 4'!O13=0,"",'Pulje 4'!O13)</f>
        <v>97</v>
      </c>
      <c r="N57" s="113">
        <f>IF('Pulje 4'!P13=0,"",'Pulje 4'!P13)</f>
        <v>75</v>
      </c>
      <c r="O57" s="113">
        <f>IF('Pulje 4'!Q13=0,"",'Pulje 4'!Q13)</f>
        <v>97</v>
      </c>
      <c r="P57" s="113">
        <f>IF('Pulje 4'!R13=0,"",'Pulje 4'!R13)</f>
        <v>172</v>
      </c>
      <c r="Q57" s="110">
        <f>IF('Pulje 4'!S13=0,"",'Pulje 4'!S13)</f>
        <v>219.51893202392912</v>
      </c>
    </row>
    <row r="58" spans="1:17" s="114" customFormat="1" ht="17">
      <c r="A58" s="108"/>
      <c r="B58" s="109">
        <f>IF('Pulje 4'!C15="","",'Pulje 4'!C15)</f>
        <v>81</v>
      </c>
      <c r="C58" s="110">
        <f>IF('Pulje 4'!D15="","",'Pulje 4'!D15)</f>
        <v>75</v>
      </c>
      <c r="D58" s="109" t="str">
        <f>IF('Pulje 4'!E15="","",'Pulje 4'!E15)</f>
        <v>UM</v>
      </c>
      <c r="E58" s="111">
        <f>IF('Pulje 4'!F15="","",'Pulje 4'!F15)</f>
        <v>40296</v>
      </c>
      <c r="F58" s="112" t="str">
        <f>IF('Pulje 4'!H15="","",'Pulje 4'!H15)</f>
        <v>Sondre Elias Fredriksen</v>
      </c>
      <c r="G58" s="112" t="str">
        <f>IF('Pulje 4'!I15="","",'Pulje 4'!I15)</f>
        <v>Nidelv IL</v>
      </c>
      <c r="H58" s="113">
        <f>IF('Pulje 4'!J15=0,"",'Pulje 4'!J15)</f>
        <v>-70</v>
      </c>
      <c r="I58" s="113">
        <f>IF('Pulje 4'!K15=0,"",'Pulje 4'!K15)</f>
        <v>-70</v>
      </c>
      <c r="J58" s="113">
        <f>IF('Pulje 4'!L15=0,"",'Pulje 4'!L15)</f>
        <v>-70</v>
      </c>
      <c r="K58" s="113">
        <f>IF('Pulje 4'!M15=0,"",'Pulje 4'!M15)</f>
        <v>82</v>
      </c>
      <c r="L58" s="113">
        <f>IF('Pulje 4'!N15=0,"",'Pulje 4'!N15)</f>
        <v>87</v>
      </c>
      <c r="M58" s="113">
        <f>IF('Pulje 4'!O15=0,"",'Pulje 4'!O15)</f>
        <v>91</v>
      </c>
      <c r="N58" s="113" t="str">
        <f>IF('Pulje 4'!P15=0,"",'Pulje 4'!P15)</f>
        <v/>
      </c>
      <c r="O58" s="113">
        <f>IF('Pulje 4'!Q15=0,"",'Pulje 4'!Q15)</f>
        <v>91</v>
      </c>
      <c r="P58" s="113" t="str">
        <f>IF('Pulje 4'!R15=0,"",'Pulje 4'!R15)</f>
        <v/>
      </c>
      <c r="Q58" s="110" t="str">
        <f>IF('Pulje 4'!S15=0,"",'Pulje 4'!S15)</f>
        <v/>
      </c>
    </row>
    <row r="59" spans="1:17" s="114" customFormat="1" ht="17">
      <c r="A59" s="108"/>
      <c r="B59" s="109">
        <f>IF('Pulje 4'!C16="","",'Pulje 4'!C16)</f>
        <v>81</v>
      </c>
      <c r="C59" s="110">
        <f>IF('Pulje 4'!D16="","",'Pulje 4'!D16)</f>
        <v>76.73</v>
      </c>
      <c r="D59" s="109" t="str">
        <f>IF('Pulje 4'!E16="","",'Pulje 4'!E16)</f>
        <v>UM</v>
      </c>
      <c r="E59" s="111">
        <f>IF('Pulje 4'!F16="","",'Pulje 4'!F16)</f>
        <v>39328</v>
      </c>
      <c r="F59" s="112" t="str">
        <f>IF('Pulje 4'!H16="","",'Pulje 4'!H16)</f>
        <v>Oliver Mitseim-Haugan</v>
      </c>
      <c r="G59" s="112" t="str">
        <f>IF('Pulje 4'!I16="","",'Pulje 4'!I16)</f>
        <v>Tønsberg-Kam.</v>
      </c>
      <c r="H59" s="113">
        <f>IF('Pulje 4'!J16=0,"",'Pulje 4'!J16)</f>
        <v>-83</v>
      </c>
      <c r="I59" s="113">
        <f>IF('Pulje 4'!K16=0,"",'Pulje 4'!K16)</f>
        <v>-85</v>
      </c>
      <c r="J59" s="113">
        <f>IF('Pulje 4'!L16=0,"",'Pulje 4'!L16)</f>
        <v>-85</v>
      </c>
      <c r="K59" s="113" t="str">
        <f>IF('Pulje 4'!M16=0,"",'Pulje 4'!M16)</f>
        <v>-</v>
      </c>
      <c r="L59" s="113" t="str">
        <f>IF('Pulje 4'!N16=0,"",'Pulje 4'!N16)</f>
        <v>-</v>
      </c>
      <c r="M59" s="113" t="str">
        <f>IF('Pulje 4'!O16=0,"",'Pulje 4'!O16)</f>
        <v>-</v>
      </c>
      <c r="N59" s="113" t="str">
        <f>IF('Pulje 4'!P16=0,"",'Pulje 4'!P16)</f>
        <v/>
      </c>
      <c r="O59" s="113" t="str">
        <f>IF('Pulje 4'!Q16=0,"",'Pulje 4'!Q16)</f>
        <v/>
      </c>
      <c r="P59" s="113" t="str">
        <f>IF('Pulje 4'!R16=0,"",'Pulje 4'!R16)</f>
        <v/>
      </c>
      <c r="Q59" s="110" t="str">
        <f>IF('Pulje 4'!S16=0,"",'Pulje 4'!S16)</f>
        <v/>
      </c>
    </row>
    <row r="60" spans="1:17" s="114" customFormat="1" ht="17">
      <c r="A60" s="108"/>
      <c r="B60" s="109"/>
      <c r="C60" s="110"/>
      <c r="D60" s="109"/>
      <c r="E60" s="111"/>
      <c r="F60" s="112"/>
      <c r="G60" s="112"/>
      <c r="H60" s="113"/>
      <c r="I60" s="113"/>
      <c r="J60" s="113"/>
      <c r="K60" s="113"/>
      <c r="L60" s="113"/>
      <c r="M60" s="113"/>
      <c r="N60" s="113"/>
      <c r="O60" s="113"/>
      <c r="P60" s="113"/>
      <c r="Q60" s="110"/>
    </row>
    <row r="61" spans="1:17" s="114" customFormat="1" ht="17">
      <c r="A61" s="108">
        <v>1</v>
      </c>
      <c r="B61" s="109">
        <f>IF('Pulje 5'!C13="","",'Pulje 5'!C13)</f>
        <v>89</v>
      </c>
      <c r="C61" s="110">
        <f>IF('Pulje 5'!D13="","",'Pulje 5'!D13)</f>
        <v>88.44</v>
      </c>
      <c r="D61" s="109" t="str">
        <f>IF('Pulje 5'!E13="","",'Pulje 5'!E13)</f>
        <v>UM</v>
      </c>
      <c r="E61" s="111">
        <f>IF('Pulje 5'!F13="","",'Pulje 5'!F13)</f>
        <v>39160</v>
      </c>
      <c r="F61" s="112" t="str">
        <f>IF('Pulje 5'!H13="","",'Pulje 5'!H13)</f>
        <v>Teo Martinus Mork-Tøvik</v>
      </c>
      <c r="G61" s="112" t="str">
        <f>IF('Pulje 5'!I13="","",'Pulje 5'!I13)</f>
        <v>Hitra VK</v>
      </c>
      <c r="H61" s="113">
        <f>IF('Pulje 5'!J13=0,"",'Pulje 5'!J13)</f>
        <v>110</v>
      </c>
      <c r="I61" s="113">
        <f>IF('Pulje 5'!K13=0,"",'Pulje 5'!K13)</f>
        <v>115</v>
      </c>
      <c r="J61" s="113">
        <f>IF('Pulje 5'!L13=0,"",'Pulje 5'!L13)</f>
        <v>-120</v>
      </c>
      <c r="K61" s="113">
        <f>IF('Pulje 5'!M13=0,"",'Pulje 5'!M13)</f>
        <v>136</v>
      </c>
      <c r="L61" s="113">
        <f>IF('Pulje 5'!N13=0,"",'Pulje 5'!N13)</f>
        <v>142</v>
      </c>
      <c r="M61" s="113">
        <f>IF('Pulje 5'!O13=0,"",'Pulje 5'!O13)</f>
        <v>145</v>
      </c>
      <c r="N61" s="113">
        <f>IF('Pulje 5'!P13=0,"",'Pulje 5'!P13)</f>
        <v>115</v>
      </c>
      <c r="O61" s="113">
        <f>IF('Pulje 5'!Q13=0,"",'Pulje 5'!Q13)</f>
        <v>145</v>
      </c>
      <c r="P61" s="113">
        <f>IF('Pulje 5'!R13=0,"",'Pulje 5'!R13)</f>
        <v>260</v>
      </c>
      <c r="Q61" s="110">
        <f>IF('Pulje 5'!S13=0,"",'Pulje 5'!S13)</f>
        <v>315.25413808742155</v>
      </c>
    </row>
    <row r="62" spans="1:17" s="114" customFormat="1" ht="17">
      <c r="A62" s="108">
        <v>2</v>
      </c>
      <c r="B62" s="109">
        <f>IF('Pulje 5'!C11="","",'Pulje 5'!C11)</f>
        <v>89</v>
      </c>
      <c r="C62" s="110">
        <f>IF('Pulje 5'!D11="","",'Pulje 5'!D11)</f>
        <v>86.8</v>
      </c>
      <c r="D62" s="109" t="str">
        <f>IF('Pulje 5'!E11="","",'Pulje 5'!E11)</f>
        <v>UM</v>
      </c>
      <c r="E62" s="111">
        <f>IF('Pulje 5'!F11="","",'Pulje 5'!F11)</f>
        <v>39760</v>
      </c>
      <c r="F62" s="112" t="str">
        <f>IF('Pulje 5'!H11="","",'Pulje 5'!H11)</f>
        <v>Nikolai K. Aadland</v>
      </c>
      <c r="G62" s="112" t="str">
        <f>IF('Pulje 5'!I11="","",'Pulje 5'!I11)</f>
        <v>AK Bjørgvin</v>
      </c>
      <c r="H62" s="113">
        <f>IF('Pulje 5'!J11=0,"",'Pulje 5'!J11)</f>
        <v>106</v>
      </c>
      <c r="I62" s="113">
        <f>IF('Pulje 5'!K11=0,"",'Pulje 5'!K11)</f>
        <v>111</v>
      </c>
      <c r="J62" s="113">
        <f>IF('Pulje 5'!L11=0,"",'Pulje 5'!L11)</f>
        <v>-114</v>
      </c>
      <c r="K62" s="113">
        <f>IF('Pulje 5'!M11=0,"",'Pulje 5'!M11)</f>
        <v>135</v>
      </c>
      <c r="L62" s="113">
        <f>IF('Pulje 5'!N11=0,"",'Pulje 5'!N11)</f>
        <v>141</v>
      </c>
      <c r="M62" s="113">
        <f>IF('Pulje 5'!O11=0,"",'Pulje 5'!O11)</f>
        <v>-145</v>
      </c>
      <c r="N62" s="113">
        <f>IF('Pulje 5'!P11=0,"",'Pulje 5'!P11)</f>
        <v>111</v>
      </c>
      <c r="O62" s="113">
        <f>IF('Pulje 5'!Q11=0,"",'Pulje 5'!Q11)</f>
        <v>141</v>
      </c>
      <c r="P62" s="113">
        <f>IF('Pulje 5'!R11=0,"",'Pulje 5'!R11)</f>
        <v>252</v>
      </c>
      <c r="Q62" s="110">
        <f>IF('Pulje 5'!S11=0,"",'Pulje 5'!S11)</f>
        <v>308.41410742503575</v>
      </c>
    </row>
    <row r="63" spans="1:17" s="114" customFormat="1" ht="17">
      <c r="A63" s="108">
        <v>3</v>
      </c>
      <c r="B63" s="109">
        <f>IF('Pulje 5'!C9="","",'Pulje 5'!C9)</f>
        <v>89</v>
      </c>
      <c r="C63" s="110">
        <f>IF('Pulje 5'!D9="","",'Pulje 5'!D9)</f>
        <v>86.94</v>
      </c>
      <c r="D63" s="109" t="str">
        <f>IF('Pulje 5'!E9="","",'Pulje 5'!E9)</f>
        <v>UM</v>
      </c>
      <c r="E63" s="111">
        <f>IF('Pulje 5'!F9="","",'Pulje 5'!F9)</f>
        <v>39541</v>
      </c>
      <c r="F63" s="112" t="str">
        <f>IF('Pulje 5'!H9="","",'Pulje 5'!H9)</f>
        <v>Andreas Kvamsås Savland</v>
      </c>
      <c r="G63" s="112" t="str">
        <f>IF('Pulje 5'!I9="","",'Pulje 5'!I9)</f>
        <v>Tambarskjelvar IL</v>
      </c>
      <c r="H63" s="113">
        <f>IF('Pulje 5'!J9=0,"",'Pulje 5'!J9)</f>
        <v>75</v>
      </c>
      <c r="I63" s="113">
        <f>IF('Pulje 5'!K9=0,"",'Pulje 5'!K9)</f>
        <v>80</v>
      </c>
      <c r="J63" s="113">
        <f>IF('Pulje 5'!L9=0,"",'Pulje 5'!L9)</f>
        <v>-82</v>
      </c>
      <c r="K63" s="113">
        <f>IF('Pulje 5'!M9=0,"",'Pulje 5'!M9)</f>
        <v>85</v>
      </c>
      <c r="L63" s="113">
        <f>IF('Pulje 5'!N9=0,"",'Pulje 5'!N9)</f>
        <v>-90</v>
      </c>
      <c r="M63" s="113">
        <f>IF('Pulje 5'!O9=0,"",'Pulje 5'!O9)</f>
        <v>-90</v>
      </c>
      <c r="N63" s="113">
        <f>IF('Pulje 5'!P9=0,"",'Pulje 5'!P9)</f>
        <v>80</v>
      </c>
      <c r="O63" s="113">
        <f>IF('Pulje 5'!Q9=0,"",'Pulje 5'!Q9)</f>
        <v>85</v>
      </c>
      <c r="P63" s="113">
        <f>IF('Pulje 5'!R9=0,"",'Pulje 5'!R9)</f>
        <v>165</v>
      </c>
      <c r="Q63" s="110">
        <f>IF('Pulje 5'!S9=0,"",'Pulje 5'!S9)</f>
        <v>201.77413640664</v>
      </c>
    </row>
    <row r="64" spans="1:17" s="114" customFormat="1" ht="17">
      <c r="A64" s="108">
        <v>4</v>
      </c>
      <c r="B64" s="109">
        <f>IF('Pulje 5'!C10="","",'Pulje 5'!C10)</f>
        <v>89</v>
      </c>
      <c r="C64" s="110">
        <f>IF('Pulje 5'!D10="","",'Pulje 5'!D10)</f>
        <v>81.900000000000006</v>
      </c>
      <c r="D64" s="109" t="str">
        <f>IF('Pulje 5'!E10="","",'Pulje 5'!E10)</f>
        <v>UM</v>
      </c>
      <c r="E64" s="111">
        <f>IF('Pulje 5'!F10="","",'Pulje 5'!F10)</f>
        <v>40239</v>
      </c>
      <c r="F64" s="112" t="str">
        <f>IF('Pulje 5'!H10="","",'Pulje 5'!H10)</f>
        <v>John Martin Torres Eriksen</v>
      </c>
      <c r="G64" s="112" t="str">
        <f>IF('Pulje 5'!I10="","",'Pulje 5'!I10)</f>
        <v>T&amp;IL National</v>
      </c>
      <c r="H64" s="113">
        <f>IF('Pulje 5'!J10=0,"",'Pulje 5'!J10)</f>
        <v>-42</v>
      </c>
      <c r="I64" s="113">
        <f>IF('Pulje 5'!K10=0,"",'Pulje 5'!K10)</f>
        <v>42</v>
      </c>
      <c r="J64" s="113">
        <f>IF('Pulje 5'!L10=0,"",'Pulje 5'!L10)</f>
        <v>47</v>
      </c>
      <c r="K64" s="113">
        <f>IF('Pulje 5'!M10=0,"",'Pulje 5'!M10)</f>
        <v>55</v>
      </c>
      <c r="L64" s="113">
        <f>IF('Pulje 5'!N10=0,"",'Pulje 5'!N10)</f>
        <v>-60</v>
      </c>
      <c r="M64" s="113">
        <f>IF('Pulje 5'!O10=0,"",'Pulje 5'!O10)</f>
        <v>60</v>
      </c>
      <c r="N64" s="113">
        <f>IF('Pulje 5'!P10=0,"",'Pulje 5'!P10)</f>
        <v>47</v>
      </c>
      <c r="O64" s="113">
        <f>IF('Pulje 5'!Q10=0,"",'Pulje 5'!Q10)</f>
        <v>60</v>
      </c>
      <c r="P64" s="113">
        <f>IF('Pulje 5'!R10=0,"",'Pulje 5'!R10)</f>
        <v>107</v>
      </c>
      <c r="Q64" s="110">
        <f>IF('Pulje 5'!S10=0,"",'Pulje 5'!S10)</f>
        <v>134.98554429420562</v>
      </c>
    </row>
    <row r="65" spans="1:17" s="114" customFormat="1" ht="17">
      <c r="A65" s="108"/>
      <c r="B65" s="109"/>
      <c r="C65" s="110"/>
      <c r="D65" s="109"/>
      <c r="E65" s="111"/>
      <c r="F65" s="112"/>
      <c r="G65" s="112"/>
      <c r="H65" s="113"/>
      <c r="I65" s="113"/>
      <c r="J65" s="113"/>
      <c r="K65" s="113"/>
      <c r="L65" s="113"/>
      <c r="M65" s="113"/>
      <c r="N65" s="113"/>
      <c r="O65" s="113"/>
      <c r="P65" s="113"/>
      <c r="Q65" s="110"/>
    </row>
    <row r="66" spans="1:17" s="114" customFormat="1" ht="17">
      <c r="A66" s="108">
        <v>1</v>
      </c>
      <c r="B66" s="109">
        <f>IF('Pulje 5'!C12="","",'Pulje 5'!C12)</f>
        <v>96</v>
      </c>
      <c r="C66" s="110">
        <f>IF('Pulje 5'!D12="","",'Pulje 5'!D12)</f>
        <v>92.18</v>
      </c>
      <c r="D66" s="109" t="str">
        <f>IF('Pulje 5'!E12="","",'Pulje 5'!E12)</f>
        <v>UM</v>
      </c>
      <c r="E66" s="111">
        <f>IF('Pulje 5'!F12="","",'Pulje 5'!F12)</f>
        <v>39709</v>
      </c>
      <c r="F66" s="112" t="str">
        <f>IF('Pulje 5'!H12="","",'Pulje 5'!H12)</f>
        <v>Mathias Birkeland</v>
      </c>
      <c r="G66" s="112" t="str">
        <f>IF('Pulje 5'!I12="","",'Pulje 5'!I12)</f>
        <v>Tambarskjelvar IL</v>
      </c>
      <c r="H66" s="113">
        <f>IF('Pulje 5'!J12=0,"",'Pulje 5'!J12)</f>
        <v>77</v>
      </c>
      <c r="I66" s="113">
        <f>IF('Pulje 5'!K12=0,"",'Pulje 5'!K12)</f>
        <v>81</v>
      </c>
      <c r="J66" s="113">
        <f>IF('Pulje 5'!L12=0,"",'Pulje 5'!L12)</f>
        <v>84</v>
      </c>
      <c r="K66" s="113">
        <f>IF('Pulje 5'!M12=0,"",'Pulje 5'!M12)</f>
        <v>85</v>
      </c>
      <c r="L66" s="113">
        <f>IF('Pulje 5'!N12=0,"",'Pulje 5'!N12)</f>
        <v>90</v>
      </c>
      <c r="M66" s="113">
        <f>IF('Pulje 5'!O12=0,"",'Pulje 5'!O12)</f>
        <v>-95</v>
      </c>
      <c r="N66" s="113">
        <f>IF('Pulje 5'!P12=0,"",'Pulje 5'!P12)</f>
        <v>84</v>
      </c>
      <c r="O66" s="113">
        <f>IF('Pulje 5'!Q12=0,"",'Pulje 5'!Q12)</f>
        <v>90</v>
      </c>
      <c r="P66" s="113">
        <f>IF('Pulje 5'!R12=0,"",'Pulje 5'!R12)</f>
        <v>174</v>
      </c>
      <c r="Q66" s="110">
        <f>IF('Pulje 5'!S12=0,"",'Pulje 5'!S12)</f>
        <v>206.83434726033843</v>
      </c>
    </row>
    <row r="67" spans="1:17" s="114" customFormat="1" ht="17">
      <c r="A67" s="108"/>
      <c r="B67" s="109"/>
      <c r="C67" s="110"/>
      <c r="D67" s="109"/>
      <c r="E67" s="111"/>
      <c r="F67" s="112"/>
      <c r="G67" s="112"/>
      <c r="H67" s="113"/>
      <c r="I67" s="113"/>
      <c r="J67" s="113"/>
      <c r="K67" s="113"/>
      <c r="L67" s="113"/>
      <c r="M67" s="113"/>
      <c r="N67" s="113"/>
      <c r="O67" s="113"/>
      <c r="P67" s="113"/>
      <c r="Q67" s="110"/>
    </row>
    <row r="68" spans="1:17" s="114" customFormat="1" ht="17">
      <c r="A68" s="108">
        <v>1</v>
      </c>
      <c r="B68" s="109">
        <f>IF('Pulje 5'!C14="","",'Pulje 5'!C14)</f>
        <v>102</v>
      </c>
      <c r="C68" s="110">
        <f>IF('Pulje 5'!D14="","",'Pulje 5'!D14)</f>
        <v>100.1</v>
      </c>
      <c r="D68" s="109" t="str">
        <f>IF('Pulje 5'!E14="","",'Pulje 5'!E14)</f>
        <v>UM</v>
      </c>
      <c r="E68" s="111">
        <f>IF('Pulje 5'!F14="","",'Pulje 5'!F14)</f>
        <v>40589</v>
      </c>
      <c r="F68" s="112" t="str">
        <f>IF('Pulje 5'!H14="","",'Pulje 5'!H14)</f>
        <v>Noah Gimmestad Støyva</v>
      </c>
      <c r="G68" s="112" t="str">
        <f>IF('Pulje 5'!I14="","",'Pulje 5'!I14)</f>
        <v>Breimsbygda IL</v>
      </c>
      <c r="H68" s="113">
        <f>IF('Pulje 5'!J14=0,"",'Pulje 5'!J14)</f>
        <v>50</v>
      </c>
      <c r="I68" s="113">
        <f>IF('Pulje 5'!K14=0,"",'Pulje 5'!K14)</f>
        <v>-55</v>
      </c>
      <c r="J68" s="113">
        <f>IF('Pulje 5'!L14=0,"",'Pulje 5'!L14)</f>
        <v>57</v>
      </c>
      <c r="K68" s="113">
        <f>IF('Pulje 5'!M14=0,"",'Pulje 5'!M14)</f>
        <v>57</v>
      </c>
      <c r="L68" s="113">
        <f>IF('Pulje 5'!N14=0,"",'Pulje 5'!N14)</f>
        <v>62</v>
      </c>
      <c r="M68" s="113">
        <f>IF('Pulje 5'!O14=0,"",'Pulje 5'!O14)</f>
        <v>68</v>
      </c>
      <c r="N68" s="113">
        <f>IF('Pulje 5'!P14=0,"",'Pulje 5'!P14)</f>
        <v>57</v>
      </c>
      <c r="O68" s="113">
        <f>IF('Pulje 5'!Q14=0,"",'Pulje 5'!Q14)</f>
        <v>68</v>
      </c>
      <c r="P68" s="113">
        <f>IF('Pulje 5'!R14=0,"",'Pulje 5'!R14)</f>
        <v>125</v>
      </c>
      <c r="Q68" s="110">
        <f>IF('Pulje 5'!S14=0,"",'Pulje 5'!S14)</f>
        <v>143.29546694867744</v>
      </c>
    </row>
    <row r="69" spans="1:17" s="114" customFormat="1" ht="17">
      <c r="A69" s="108">
        <v>2</v>
      </c>
      <c r="B69" s="109">
        <f>IF('Pulje 5'!C15="","",'Pulje 5'!C15)</f>
        <v>102</v>
      </c>
      <c r="C69" s="110">
        <f>IF('Pulje 5'!D15="","",'Pulje 5'!D15)</f>
        <v>96.73</v>
      </c>
      <c r="D69" s="109" t="str">
        <f>IF('Pulje 5'!E15="","",'Pulje 5'!E15)</f>
        <v>UM</v>
      </c>
      <c r="E69" s="111">
        <f>IF('Pulje 5'!F15="","",'Pulje 5'!F15)</f>
        <v>39803</v>
      </c>
      <c r="F69" s="112" t="str">
        <f>IF('Pulje 5'!H15="","",'Pulje 5'!H15)</f>
        <v>Oliver Andre Håland Stokkeland</v>
      </c>
      <c r="G69" s="112" t="str">
        <f>IF('Pulje 5'!I15="","",'Pulje 5'!I15)</f>
        <v>Vigrestad IK</v>
      </c>
      <c r="H69" s="113">
        <f>IF('Pulje 5'!J15=0,"",'Pulje 5'!J15)</f>
        <v>53</v>
      </c>
      <c r="I69" s="113">
        <f>IF('Pulje 5'!K15=0,"",'Pulje 5'!K15)</f>
        <v>56</v>
      </c>
      <c r="J69" s="113">
        <f>IF('Pulje 5'!L15=0,"",'Pulje 5'!L15)</f>
        <v>60</v>
      </c>
      <c r="K69" s="113">
        <f>IF('Pulje 5'!M15=0,"",'Pulje 5'!M15)</f>
        <v>62</v>
      </c>
      <c r="L69" s="113">
        <f>IF('Pulje 5'!N15=0,"",'Pulje 5'!N15)</f>
        <v>-64</v>
      </c>
      <c r="M69" s="113">
        <f>IF('Pulje 5'!O15=0,"",'Pulje 5'!O15)</f>
        <v>64</v>
      </c>
      <c r="N69" s="113">
        <f>IF('Pulje 5'!P15=0,"",'Pulje 5'!P15)</f>
        <v>60</v>
      </c>
      <c r="O69" s="113">
        <f>IF('Pulje 5'!Q15=0,"",'Pulje 5'!Q15)</f>
        <v>64</v>
      </c>
      <c r="P69" s="113">
        <f>IF('Pulje 5'!R15=0,"",'Pulje 5'!R15)</f>
        <v>124</v>
      </c>
      <c r="Q69" s="110">
        <f>IF('Pulje 5'!S15=0,"",'Pulje 5'!S15)</f>
        <v>144.23256262446958</v>
      </c>
    </row>
    <row r="70" spans="1:17" s="114" customFormat="1" ht="17">
      <c r="A70" s="108"/>
      <c r="B70" s="109"/>
      <c r="C70" s="110"/>
      <c r="D70" s="109"/>
      <c r="E70" s="111"/>
      <c r="F70" s="112"/>
      <c r="G70" s="112"/>
      <c r="H70" s="113"/>
      <c r="I70" s="113"/>
      <c r="J70" s="113"/>
      <c r="K70" s="113"/>
      <c r="L70" s="113"/>
      <c r="M70" s="113"/>
      <c r="N70" s="113"/>
      <c r="O70" s="113"/>
      <c r="P70" s="113"/>
      <c r="Q70" s="110"/>
    </row>
    <row r="71" spans="1:17" s="114" customFormat="1" ht="17">
      <c r="A71" s="108">
        <v>1</v>
      </c>
      <c r="B71" s="109" t="str">
        <f>IF('Pulje 5'!C16="","",'Pulje 5'!C16)</f>
        <v>+102</v>
      </c>
      <c r="C71" s="110">
        <f>IF('Pulje 5'!D16="","",'Pulje 5'!D16)</f>
        <v>146.61000000000001</v>
      </c>
      <c r="D71" s="109" t="str">
        <f>IF('Pulje 5'!E16="","",'Pulje 5'!E16)</f>
        <v>UM</v>
      </c>
      <c r="E71" s="111">
        <f>IF('Pulje 5'!F16="","",'Pulje 5'!F16)</f>
        <v>40418</v>
      </c>
      <c r="F71" s="112" t="str">
        <f>IF('Pulje 5'!H16="","",'Pulje 5'!H16)</f>
        <v>Albert Jonas Midtbø-Figueroa</v>
      </c>
      <c r="G71" s="112" t="str">
        <f>IF('Pulje 5'!I16="","",'Pulje 5'!I16)</f>
        <v>Tambarskjelvar IL</v>
      </c>
      <c r="H71" s="113">
        <f>IF('Pulje 5'!J16=0,"",'Pulje 5'!J16)</f>
        <v>60</v>
      </c>
      <c r="I71" s="113">
        <f>IF('Pulje 5'!K16=0,"",'Pulje 5'!K16)</f>
        <v>65</v>
      </c>
      <c r="J71" s="113">
        <f>IF('Pulje 5'!L16=0,"",'Pulje 5'!L16)</f>
        <v>70</v>
      </c>
      <c r="K71" s="113">
        <f>IF('Pulje 5'!M16=0,"",'Pulje 5'!M16)</f>
        <v>70</v>
      </c>
      <c r="L71" s="113">
        <f>IF('Pulje 5'!N16=0,"",'Pulje 5'!N16)</f>
        <v>75</v>
      </c>
      <c r="M71" s="113">
        <f>IF('Pulje 5'!O16=0,"",'Pulje 5'!O16)</f>
        <v>80</v>
      </c>
      <c r="N71" s="113">
        <f>IF('Pulje 5'!P16=0,"",'Pulje 5'!P16)</f>
        <v>70</v>
      </c>
      <c r="O71" s="113">
        <f>IF('Pulje 5'!Q16=0,"",'Pulje 5'!Q16)</f>
        <v>80</v>
      </c>
      <c r="P71" s="113">
        <f>IF('Pulje 5'!R16=0,"",'Pulje 5'!R16)</f>
        <v>150</v>
      </c>
      <c r="Q71" s="110">
        <f>IF('Pulje 5'!S16=0,"",'Pulje 5'!S16)</f>
        <v>153.6850521307619</v>
      </c>
    </row>
    <row r="72" spans="1:17" s="114" customFormat="1" ht="16" customHeight="1">
      <c r="A72" s="108">
        <v>2</v>
      </c>
      <c r="B72" s="109" t="str">
        <f>IF('Pulje 5'!C17="","",'Pulje 5'!C17)</f>
        <v>+102</v>
      </c>
      <c r="C72" s="110">
        <f>IF('Pulje 5'!D17="","",'Pulje 5'!D17)</f>
        <v>103.23</v>
      </c>
      <c r="D72" s="109" t="str">
        <f>IF('Pulje 5'!E17="","",'Pulje 5'!E17)</f>
        <v>UM</v>
      </c>
      <c r="E72" s="111">
        <f>IF('Pulje 5'!F17="","",'Pulje 5'!F17)</f>
        <v>39576</v>
      </c>
      <c r="F72" s="112" t="str">
        <f>IF('Pulje 5'!H17="","",'Pulje 5'!H17)</f>
        <v>Kåre Jan Hansen</v>
      </c>
      <c r="G72" s="112" t="str">
        <f>IF('Pulje 5'!I17="","",'Pulje 5'!I17)</f>
        <v>Vigrestad IK</v>
      </c>
      <c r="H72" s="113">
        <f>IF('Pulje 5'!J17=0,"",'Pulje 5'!J17)</f>
        <v>-50</v>
      </c>
      <c r="I72" s="113">
        <f>IF('Pulje 5'!K17=0,"",'Pulje 5'!K17)</f>
        <v>52</v>
      </c>
      <c r="J72" s="113">
        <f>IF('Pulje 5'!L17=0,"",'Pulje 5'!L17)</f>
        <v>55</v>
      </c>
      <c r="K72" s="113">
        <f>IF('Pulje 5'!M17=0,"",'Pulje 5'!M17)</f>
        <v>70</v>
      </c>
      <c r="L72" s="113">
        <f>IF('Pulje 5'!N17=0,"",'Pulje 5'!N17)</f>
        <v>-73</v>
      </c>
      <c r="M72" s="113">
        <f>IF('Pulje 5'!O17=0,"",'Pulje 5'!O17)</f>
        <v>-75</v>
      </c>
      <c r="N72" s="113">
        <f>IF('Pulje 5'!P17=0,"",'Pulje 5'!P17)</f>
        <v>55</v>
      </c>
      <c r="O72" s="113">
        <f>IF('Pulje 5'!Q17=0,"",'Pulje 5'!Q17)</f>
        <v>70</v>
      </c>
      <c r="P72" s="113">
        <f>IF('Pulje 5'!R17=0,"",'Pulje 5'!R17)</f>
        <v>125</v>
      </c>
      <c r="Q72" s="110">
        <f>IF('Pulje 5'!S17=0,"",'Pulje 5'!S17)</f>
        <v>141.52201209229233</v>
      </c>
    </row>
  </sheetData>
  <sortState xmlns:xlrd2="http://schemas.microsoft.com/office/spreadsheetml/2017/richdata2" ref="A69:Q69">
    <sortCondition descending="1" ref="P69"/>
  </sortState>
  <mergeCells count="6">
    <mergeCell ref="A33:Q33"/>
    <mergeCell ref="A4:Q4"/>
    <mergeCell ref="A1:Q1"/>
    <mergeCell ref="A2:E2"/>
    <mergeCell ref="F2:L2"/>
    <mergeCell ref="N2:Q2"/>
  </mergeCells>
  <conditionalFormatting sqref="H6:M31 H35:M72">
    <cfRule type="cellIs" dxfId="7" priority="1" stopIfTrue="1" operator="lessThanOrEqual">
      <formula>0</formula>
    </cfRule>
    <cfRule type="cellIs" dxfId="6" priority="2" stopIfTrue="1" operator="between">
      <formula>1</formula>
      <formula>300</formula>
    </cfRule>
  </conditionalFormatting>
  <pageMargins left="0.75" right="0.75" top="1" bottom="1" header="0.5" footer="0.5"/>
  <pageSetup paperSize="9" scale="45" fitToHeight="0" orientation="portrait" copies="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24989-7FC1-4D44-8ADF-CCAA993F2282}">
  <sheetPr>
    <pageSetUpPr fitToPage="1"/>
  </sheetPr>
  <dimension ref="A1:W56"/>
  <sheetViews>
    <sheetView workbookViewId="0">
      <selection activeCell="T14" sqref="T14"/>
    </sheetView>
  </sheetViews>
  <sheetFormatPr baseColWidth="10" defaultColWidth="8.83203125" defaultRowHeight="13"/>
  <cols>
    <col min="1" max="1" width="4.6640625" customWidth="1"/>
    <col min="2" max="2" width="5.33203125" customWidth="1"/>
    <col min="3" max="3" width="9.6640625" style="33" customWidth="1"/>
    <col min="4" max="4" width="5.33203125" customWidth="1"/>
    <col min="5" max="5" width="11.6640625" customWidth="1"/>
    <col min="6" max="6" width="39.33203125" style="10" bestFit="1" customWidth="1"/>
    <col min="7" max="7" width="23.83203125" style="10" bestFit="1" customWidth="1"/>
    <col min="8" max="13" width="6.83203125" style="10" customWidth="1"/>
    <col min="14" max="16" width="6.83203125" style="33" customWidth="1"/>
    <col min="17" max="17" width="15.6640625" style="33" customWidth="1"/>
  </cols>
  <sheetData>
    <row r="1" spans="1:23" s="34" customFormat="1" ht="33.75" customHeight="1">
      <c r="A1" s="229" t="s">
        <v>58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23" s="34" customFormat="1" ht="27" customHeight="1">
      <c r="A2" s="230" t="str">
        <f>IF('Pulje 1'!J5&gt;0,'Pulje 1'!J5,"")</f>
        <v>Vigrestad IK</v>
      </c>
      <c r="B2" s="230"/>
      <c r="C2" s="230"/>
      <c r="D2" s="230"/>
      <c r="E2" s="230"/>
      <c r="F2" s="231" t="str">
        <f>IF('Pulje 1'!O5&gt;0,'Pulje 1'!O5,"")</f>
        <v>Vigrestadhallen</v>
      </c>
      <c r="G2" s="231"/>
      <c r="H2" s="231"/>
      <c r="I2" s="231"/>
      <c r="J2" s="231"/>
      <c r="K2" s="231"/>
      <c r="L2" s="231"/>
      <c r="M2" s="70"/>
      <c r="N2" s="232" t="str">
        <f>IF('Pulje 1'!T5&gt;0,'Pulje 1'!T5,"")</f>
        <v>09.11.2024</v>
      </c>
      <c r="O2" s="232"/>
      <c r="P2" s="232"/>
      <c r="Q2" s="232"/>
    </row>
    <row r="3" spans="1:23" ht="14" customHeight="1">
      <c r="A3" s="30"/>
      <c r="B3" s="30"/>
      <c r="C3" s="75"/>
      <c r="D3" s="30"/>
      <c r="E3" s="32"/>
      <c r="F3" s="74"/>
      <c r="G3" s="74"/>
      <c r="H3" s="74"/>
      <c r="I3" s="74"/>
      <c r="J3" s="74"/>
      <c r="K3" s="74"/>
      <c r="L3" s="74"/>
      <c r="M3" s="74"/>
      <c r="N3" s="68"/>
      <c r="O3" s="68"/>
      <c r="P3" s="68"/>
      <c r="Q3" s="75"/>
    </row>
    <row r="4" spans="1:23" s="35" customFormat="1" ht="28">
      <c r="A4" s="228" t="s">
        <v>55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23" ht="14" customHeight="1">
      <c r="A5" s="30"/>
      <c r="B5" s="30"/>
      <c r="C5" s="75"/>
      <c r="D5" s="30"/>
      <c r="E5" s="32"/>
      <c r="F5" s="74"/>
      <c r="G5" s="74"/>
      <c r="H5" s="74"/>
      <c r="I5" s="74"/>
      <c r="J5" s="74"/>
      <c r="K5" s="74"/>
      <c r="L5" s="74"/>
      <c r="M5" s="74"/>
      <c r="N5" s="68"/>
      <c r="O5" s="68"/>
      <c r="P5" s="68"/>
      <c r="Q5" s="75"/>
    </row>
    <row r="6" spans="1:23" s="116" customFormat="1" ht="17">
      <c r="A6" s="108">
        <v>1</v>
      </c>
      <c r="B6" s="109">
        <f>IF('Pulje 1'!C19="","",'Pulje 1'!C19)</f>
        <v>59</v>
      </c>
      <c r="C6" s="110">
        <f>IF('Pulje 1'!D19="","",'Pulje 1'!D19)</f>
        <v>58.64</v>
      </c>
      <c r="D6" s="109" t="str">
        <f>IF('Pulje 1'!E19="","",'Pulje 1'!E19)</f>
        <v>UK</v>
      </c>
      <c r="E6" s="111">
        <f>IF('Pulje 1'!F19="","",'Pulje 1'!F19)</f>
        <v>40263</v>
      </c>
      <c r="F6" s="166" t="str">
        <f>IF('Pulje 1'!H19="","",'Pulje 1'!H19)</f>
        <v>Sandra Viktoria N. Amundsen</v>
      </c>
      <c r="G6" s="166" t="str">
        <f>IF('Pulje 1'!I19="","",'Pulje 1'!I19)</f>
        <v>AK Bjørgvin</v>
      </c>
      <c r="H6" s="113">
        <f>IF('Pulje 1'!J15=0,"",'Pulje 1'!J15)</f>
        <v>35</v>
      </c>
      <c r="I6" s="113">
        <f>IF('Pulje 1'!K19=0,"",'Pulje 1'!K19)</f>
        <v>64</v>
      </c>
      <c r="J6" s="113">
        <f>IF('Pulje 1'!L19=0,"",'Pulje 1'!L19)</f>
        <v>-68</v>
      </c>
      <c r="K6" s="113">
        <f>IF('Pulje 1'!M19=0,"",'Pulje 1'!M19)</f>
        <v>78</v>
      </c>
      <c r="L6" s="113">
        <f>IF('Pulje 1'!N19=0,"",'Pulje 1'!N19)</f>
        <v>82</v>
      </c>
      <c r="M6" s="113">
        <f>IF('Pulje 1'!O19=0,"",'Pulje 1'!O19)</f>
        <v>85</v>
      </c>
      <c r="N6" s="113">
        <f>IF('Pulje 1'!P19=0,"",'Pulje 1'!P19)</f>
        <v>64</v>
      </c>
      <c r="O6" s="113">
        <f>IF('Pulje 1'!Q19=0,"",'Pulje 1'!Q19)</f>
        <v>85</v>
      </c>
      <c r="P6" s="113">
        <f>IF('Pulje 1'!R19=0,"",'Pulje 1'!R19)</f>
        <v>149</v>
      </c>
      <c r="Q6" s="115">
        <f>IF('Pulje 1'!S19=0,"",'Pulje 1'!S19)</f>
        <v>204.6995237493154</v>
      </c>
    </row>
    <row r="7" spans="1:23" s="116" customFormat="1" ht="17">
      <c r="A7" s="108">
        <v>2</v>
      </c>
      <c r="B7" s="109">
        <f>IF('Pulje 3'!C13="","",'Pulje 3'!C13)</f>
        <v>64</v>
      </c>
      <c r="C7" s="110">
        <f>IF('Pulje 3'!D13="","",'Pulje 3'!D13)</f>
        <v>62.38</v>
      </c>
      <c r="D7" s="109" t="str">
        <f>IF('Pulje 3'!E13="","",'Pulje 3'!E13)</f>
        <v>UK</v>
      </c>
      <c r="E7" s="111">
        <f>IF('Pulje 3'!F13="","",'Pulje 3'!F13)</f>
        <v>39505</v>
      </c>
      <c r="F7" s="112" t="str">
        <f>IF('Pulje 3'!H13="","",'Pulje 3'!H13)</f>
        <v>Eline Høien</v>
      </c>
      <c r="G7" s="112" t="str">
        <f>IF('Pulje 3'!I13="","",'Pulje 3'!I13)</f>
        <v>Vigrestad IK</v>
      </c>
      <c r="H7" s="113">
        <f>IF('Pulje 3'!J13=0,"",'Pulje 3'!J13)</f>
        <v>60</v>
      </c>
      <c r="I7" s="113">
        <f>IF('Pulje 3'!K13=0,"",'Pulje 3'!K13)</f>
        <v>64</v>
      </c>
      <c r="J7" s="113">
        <f>IF('Pulje 3'!L13=0,"",'Pulje 3'!L13)</f>
        <v>-66</v>
      </c>
      <c r="K7" s="113">
        <f>IF('Pulje 3'!M13=0,"",'Pulje 3'!M13)</f>
        <v>72</v>
      </c>
      <c r="L7" s="113">
        <f>IF('Pulje 3'!N13=0,"",'Pulje 3'!N13)</f>
        <v>75</v>
      </c>
      <c r="M7" s="113">
        <f>IF('Pulje 3'!O13=0,"",'Pulje 3'!O13)</f>
        <v>78</v>
      </c>
      <c r="N7" s="113">
        <f>IF('Pulje 3'!P13=0,"",'Pulje 3'!P13)</f>
        <v>64</v>
      </c>
      <c r="O7" s="113">
        <f>IF('Pulje 3'!Q13=0,"",'Pulje 3'!Q13)</f>
        <v>78</v>
      </c>
      <c r="P7" s="113">
        <f>IF('Pulje 3'!R13=0,"",'Pulje 3'!R13)</f>
        <v>142</v>
      </c>
      <c r="Q7" s="110">
        <f>IF('Pulje 3'!S13=0,"",'Pulje 3'!S13)</f>
        <v>187.53949820822555</v>
      </c>
    </row>
    <row r="8" spans="1:23" s="116" customFormat="1" ht="17">
      <c r="A8" s="108">
        <v>3</v>
      </c>
      <c r="B8" s="109">
        <f>IF('Pulje 1'!C17="","",'Pulje 1'!C17)</f>
        <v>59</v>
      </c>
      <c r="C8" s="110">
        <f>IF('Pulje 1'!D17="","",'Pulje 1'!D17)</f>
        <v>57.74</v>
      </c>
      <c r="D8" s="109" t="str">
        <f>IF('Pulje 1'!E17="","",'Pulje 1'!E17)</f>
        <v>UK</v>
      </c>
      <c r="E8" s="111">
        <f>IF('Pulje 1'!F17="","",'Pulje 1'!F17)</f>
        <v>39927</v>
      </c>
      <c r="F8" s="112" t="str">
        <f>IF('Pulje 1'!H17="","",'Pulje 1'!H17)</f>
        <v>Lea Berge Jensen</v>
      </c>
      <c r="G8" s="112" t="str">
        <f>IF('Pulje 1'!I17="","",'Pulje 1'!I17)</f>
        <v>Vigrestad IK</v>
      </c>
      <c r="H8" s="113">
        <f>IF('Pulje 1'!J17=0,"",'Pulje 1'!J17)</f>
        <v>54</v>
      </c>
      <c r="I8" s="113">
        <f>IF('Pulje 1'!K17=0,"",'Pulje 1'!K17)</f>
        <v>57</v>
      </c>
      <c r="J8" s="113">
        <f>IF('Pulje 1'!L17=0,"",'Pulje 1'!L17)</f>
        <v>59</v>
      </c>
      <c r="K8" s="113">
        <f>IF('Pulje 1'!M17=0,"",'Pulje 1'!M17)</f>
        <v>71</v>
      </c>
      <c r="L8" s="113">
        <f>IF('Pulje 1'!N17=0,"",'Pulje 1'!N17)</f>
        <v>74</v>
      </c>
      <c r="M8" s="113">
        <f>IF('Pulje 1'!O17=0,"",'Pulje 1'!O17)</f>
        <v>-76</v>
      </c>
      <c r="N8" s="113">
        <f>IF('Pulje 1'!P17=0,"",'Pulje 1'!P17)</f>
        <v>59</v>
      </c>
      <c r="O8" s="113">
        <f>IF('Pulje 1'!Q17=0,"",'Pulje 1'!Q17)</f>
        <v>74</v>
      </c>
      <c r="P8" s="113">
        <f>IF('Pulje 1'!R17=0,"",'Pulje 1'!R17)</f>
        <v>133</v>
      </c>
      <c r="Q8" s="115">
        <f>IF('Pulje 1'!S17=0,"",'Pulje 1'!S17)</f>
        <v>184.60521473105109</v>
      </c>
    </row>
    <row r="9" spans="1:23" s="116" customFormat="1" ht="17">
      <c r="A9" s="108">
        <v>4</v>
      </c>
      <c r="B9" s="109">
        <f>IF('Pulje 1'!C18="","",'Pulje 1'!C18)</f>
        <v>59</v>
      </c>
      <c r="C9" s="110">
        <f>IF('Pulje 1'!D18="","",'Pulje 1'!D18)</f>
        <v>58.22</v>
      </c>
      <c r="D9" s="109" t="str">
        <f>IF('Pulje 1'!E18="","",'Pulje 1'!E18)</f>
        <v>UK</v>
      </c>
      <c r="E9" s="111">
        <f>IF('Pulje 1'!F18="","",'Pulje 1'!F18)</f>
        <v>40180</v>
      </c>
      <c r="F9" s="166" t="str">
        <f>IF('Pulje 1'!H18="","",'Pulje 1'!H18)</f>
        <v>Lilje Kristine M. Røyseth</v>
      </c>
      <c r="G9" s="166" t="str">
        <f>IF('Pulje 1'!I18="","",'Pulje 1'!I18)</f>
        <v>Tambarskjelvar IL</v>
      </c>
      <c r="H9" s="113">
        <f>IF('Pulje 1'!J14=0,"",'Pulje 1'!J14)</f>
        <v>41</v>
      </c>
      <c r="I9" s="113">
        <f>IF('Pulje 1'!K18=0,"",'Pulje 1'!K18)</f>
        <v>53</v>
      </c>
      <c r="J9" s="113">
        <f>IF('Pulje 1'!L18=0,"",'Pulje 1'!L18)</f>
        <v>-55</v>
      </c>
      <c r="K9" s="113">
        <f>IF('Pulje 1'!M18=0,"",'Pulje 1'!M18)</f>
        <v>69</v>
      </c>
      <c r="L9" s="113">
        <f>IF('Pulje 1'!N18=0,"",'Pulje 1'!N18)</f>
        <v>72</v>
      </c>
      <c r="M9" s="113">
        <f>IF('Pulje 1'!O18=0,"",'Pulje 1'!O18)</f>
        <v>75</v>
      </c>
      <c r="N9" s="113">
        <f>IF('Pulje 1'!P18=0,"",'Pulje 1'!P18)</f>
        <v>53</v>
      </c>
      <c r="O9" s="113">
        <f>IF('Pulje 1'!Q18=0,"",'Pulje 1'!Q18)</f>
        <v>75</v>
      </c>
      <c r="P9" s="113">
        <f>IF('Pulje 1'!R18=0,"",'Pulje 1'!R18)</f>
        <v>128</v>
      </c>
      <c r="Q9" s="115">
        <f>IF('Pulje 1'!S18=0,"",'Pulje 1'!S18)</f>
        <v>176.68727385253396</v>
      </c>
    </row>
    <row r="10" spans="1:23" s="114" customFormat="1" ht="17">
      <c r="A10" s="108">
        <v>5</v>
      </c>
      <c r="B10" s="109">
        <f>IF('Pulje 3'!C15="","",'Pulje 3'!C15)</f>
        <v>76</v>
      </c>
      <c r="C10" s="110">
        <f>IF('Pulje 3'!D15="","",'Pulje 3'!D15)</f>
        <v>75.27</v>
      </c>
      <c r="D10" s="109" t="str">
        <f>IF('Pulje 3'!E15="","",'Pulje 3'!E15)</f>
        <v>UK</v>
      </c>
      <c r="E10" s="111">
        <f>IF('Pulje 3'!F15="","",'Pulje 3'!F15)</f>
        <v>39575</v>
      </c>
      <c r="F10" s="112" t="str">
        <f>IF('Pulje 3'!H15="","",'Pulje 3'!H15)</f>
        <v>Mariell Endestad Hellevang</v>
      </c>
      <c r="G10" s="112" t="str">
        <f>IF('Pulje 3'!I15="","",'Pulje 3'!I15)</f>
        <v>Tambarskjelvar IL</v>
      </c>
      <c r="H10" s="113">
        <f>IF('Pulje 3'!J15=0,"",'Pulje 3'!J15)</f>
        <v>-64</v>
      </c>
      <c r="I10" s="113">
        <f>IF('Pulje 3'!K15=0,"",'Pulje 3'!K15)</f>
        <v>64</v>
      </c>
      <c r="J10" s="113">
        <f>IF('Pulje 3'!L15=0,"",'Pulje 3'!L15)</f>
        <v>-68</v>
      </c>
      <c r="K10" s="113">
        <f>IF('Pulje 3'!M15=0,"",'Pulje 3'!M15)</f>
        <v>70</v>
      </c>
      <c r="L10" s="113">
        <f>IF('Pulje 3'!N15=0,"",'Pulje 3'!N15)</f>
        <v>75</v>
      </c>
      <c r="M10" s="113">
        <f>IF('Pulje 3'!O15=0,"",'Pulje 3'!O15)</f>
        <v>80</v>
      </c>
      <c r="N10" s="113">
        <f>IF('Pulje 3'!P15=0,"",'Pulje 3'!P15)</f>
        <v>64</v>
      </c>
      <c r="O10" s="113">
        <f>IF('Pulje 3'!Q15=0,"",'Pulje 3'!Q15)</f>
        <v>80</v>
      </c>
      <c r="P10" s="113">
        <f>IF('Pulje 3'!R15=0,"",'Pulje 3'!R15)</f>
        <v>144</v>
      </c>
      <c r="Q10" s="110">
        <f>IF('Pulje 3'!S15=0,"",'Pulje 3'!S15)</f>
        <v>171.43424034871637</v>
      </c>
    </row>
    <row r="11" spans="1:23" s="114" customFormat="1" ht="17">
      <c r="A11" s="108">
        <v>6</v>
      </c>
      <c r="B11" s="109">
        <f>IF('Pulje 3'!C12="","",'Pulje 3'!C12)</f>
        <v>71</v>
      </c>
      <c r="C11" s="110">
        <f>IF('Pulje 3'!D12="","",'Pulje 3'!D12)</f>
        <v>67.739999999999995</v>
      </c>
      <c r="D11" s="109" t="str">
        <f>IF('Pulje 3'!E12="","",'Pulje 3'!E12)</f>
        <v>UK</v>
      </c>
      <c r="E11" s="111">
        <f>IF('Pulje 3'!F12="","",'Pulje 3'!F12)</f>
        <v>39619</v>
      </c>
      <c r="F11" s="112" t="str">
        <f>IF('Pulje 3'!H12="","",'Pulje 3'!H12)</f>
        <v>Ingeborg Liland</v>
      </c>
      <c r="G11" s="112" t="str">
        <f>IF('Pulje 3'!I12="","",'Pulje 3'!I12)</f>
        <v>Vigrestad IK</v>
      </c>
      <c r="H11" s="113">
        <f>IF('Pulje 3'!J12=0,"",'Pulje 3'!J12)</f>
        <v>50</v>
      </c>
      <c r="I11" s="113">
        <f>IF('Pulje 3'!K12=0,"",'Pulje 3'!K12)</f>
        <v>53</v>
      </c>
      <c r="J11" s="113">
        <f>IF('Pulje 3'!L12=0,"",'Pulje 3'!L12)</f>
        <v>56</v>
      </c>
      <c r="K11" s="113">
        <f>IF('Pulje 3'!M12=0,"",'Pulje 3'!M12)</f>
        <v>69</v>
      </c>
      <c r="L11" s="113">
        <f>IF('Pulje 3'!N12=0,"",'Pulje 3'!N12)</f>
        <v>-72</v>
      </c>
      <c r="M11" s="113">
        <f>IF('Pulje 3'!O12=0,"",'Pulje 3'!O12)</f>
        <v>72</v>
      </c>
      <c r="N11" s="113">
        <f>IF('Pulje 3'!P12=0,"",'Pulje 3'!P12)</f>
        <v>56</v>
      </c>
      <c r="O11" s="113">
        <f>IF('Pulje 3'!Q12=0,"",'Pulje 3'!Q12)</f>
        <v>72</v>
      </c>
      <c r="P11" s="113">
        <f>IF('Pulje 3'!R12=0,"",'Pulje 3'!R12)</f>
        <v>128</v>
      </c>
      <c r="Q11" s="110">
        <f>IF('Pulje 3'!S12=0,"",'Pulje 3'!S12)</f>
        <v>161.04453168523952</v>
      </c>
      <c r="W11" s="114" t="s">
        <v>18</v>
      </c>
    </row>
    <row r="12" spans="1:23" s="114" customFormat="1" ht="17">
      <c r="A12" s="108">
        <v>7</v>
      </c>
      <c r="B12" s="109">
        <f>IF('Pulje 1'!C14="","",'Pulje 1'!C14)</f>
        <v>55</v>
      </c>
      <c r="C12" s="110">
        <f>IF('Pulje 1'!D14="","",'Pulje 1'!D14)</f>
        <v>51.38</v>
      </c>
      <c r="D12" s="109" t="str">
        <f>IF('Pulje 1'!E14="","",'Pulje 1'!E14)</f>
        <v>UK</v>
      </c>
      <c r="E12" s="111">
        <f>IF('Pulje 1'!F14="","",'Pulje 1'!F14)</f>
        <v>40008</v>
      </c>
      <c r="F12" s="112" t="str">
        <f>IF('Pulje 1'!H14="","",'Pulje 1'!H14)</f>
        <v>Heidi Nævdal</v>
      </c>
      <c r="G12" s="112" t="str">
        <f>IF('Pulje 1'!I14="","",'Pulje 1'!I14)</f>
        <v>AK Bjørgvin</v>
      </c>
      <c r="H12" s="113">
        <f>IF('Pulje 1'!J14=0,"",'Pulje 1'!J14)</f>
        <v>41</v>
      </c>
      <c r="I12" s="113">
        <f>IF('Pulje 1'!K14=0,"",'Pulje 1'!K14)</f>
        <v>44</v>
      </c>
      <c r="J12" s="113">
        <f>IF('Pulje 1'!L14=0,"",'Pulje 1'!L14)</f>
        <v>47</v>
      </c>
      <c r="K12" s="113">
        <f>IF('Pulje 1'!M14=0,"",'Pulje 1'!M14)</f>
        <v>51</v>
      </c>
      <c r="L12" s="113">
        <f>IF('Pulje 1'!N14=0,"",'Pulje 1'!N14)</f>
        <v>54</v>
      </c>
      <c r="M12" s="113">
        <f>IF('Pulje 1'!O14=0,"",'Pulje 1'!O14)</f>
        <v>57</v>
      </c>
      <c r="N12" s="113">
        <f>IF('Pulje 1'!P14=0,"",'Pulje 1'!P14)</f>
        <v>47</v>
      </c>
      <c r="O12" s="113">
        <f>IF('Pulje 1'!Q14=0,"",'Pulje 1'!Q14)</f>
        <v>57</v>
      </c>
      <c r="P12" s="113">
        <f>IF('Pulje 1'!R14=0,"",'Pulje 1'!R14)</f>
        <v>104</v>
      </c>
      <c r="Q12" s="115">
        <f>IF('Pulje 1'!S14=0,"",'Pulje 1'!S14)</f>
        <v>156.81232800048335</v>
      </c>
    </row>
    <row r="13" spans="1:23" s="114" customFormat="1" ht="17">
      <c r="A13" s="108">
        <v>8</v>
      </c>
      <c r="B13" s="109">
        <f>IF('Pulje 1'!C11="","",'Pulje 1'!C11)</f>
        <v>49</v>
      </c>
      <c r="C13" s="110">
        <f>IF('Pulje 1'!D11="","",'Pulje 1'!D11)</f>
        <v>45.8</v>
      </c>
      <c r="D13" s="109" t="str">
        <f>IF('Pulje 1'!E11="","",'Pulje 1'!E11)</f>
        <v>UK</v>
      </c>
      <c r="E13" s="111">
        <f>IF('Pulje 1'!F11="","",'Pulje 1'!F11)</f>
        <v>39944</v>
      </c>
      <c r="F13" s="112" t="str">
        <f>IF('Pulje 1'!H11="","",'Pulje 1'!H11)</f>
        <v>Emine Tefre Grønnevik</v>
      </c>
      <c r="G13" s="112" t="str">
        <f>IF('Pulje 1'!I11="","",'Pulje 1'!I11)</f>
        <v>Tambarskjelvar IL</v>
      </c>
      <c r="H13" s="113">
        <f>IF('Pulje 1'!J11=0,"",'Pulje 1'!J11)</f>
        <v>-40</v>
      </c>
      <c r="I13" s="113">
        <f>IF('Pulje 1'!K11=0,"",'Pulje 1'!K11)</f>
        <v>40</v>
      </c>
      <c r="J13" s="113">
        <f>IF('Pulje 1'!L11=0,"",'Pulje 1'!L11)</f>
        <v>-43</v>
      </c>
      <c r="K13" s="113">
        <f>IF('Pulje 1'!M11=0,"",'Pulje 1'!M11)</f>
        <v>52</v>
      </c>
      <c r="L13" s="113">
        <f>IF('Pulje 1'!N11=0,"",'Pulje 1'!N11)</f>
        <v>-55</v>
      </c>
      <c r="M13" s="113">
        <f>IF('Pulje 1'!O11=0,"",'Pulje 1'!O11)</f>
        <v>-57</v>
      </c>
      <c r="N13" s="113">
        <f>IF('Pulje 1'!P11=0,"",'Pulje 1'!P11)</f>
        <v>40</v>
      </c>
      <c r="O13" s="113">
        <f>IF('Pulje 1'!Q11=0,"",'Pulje 1'!Q11)</f>
        <v>52</v>
      </c>
      <c r="P13" s="113">
        <f>IF('Pulje 1'!R11=0,"",'Pulje 1'!R11)</f>
        <v>92</v>
      </c>
      <c r="Q13" s="115">
        <f>IF('Pulje 1'!S11=0,"",'Pulje 1'!S11)</f>
        <v>151.88249474996317</v>
      </c>
    </row>
    <row r="14" spans="1:23" s="114" customFormat="1" ht="17">
      <c r="A14" s="108">
        <v>9</v>
      </c>
      <c r="B14" s="109">
        <f>IF('Pulje 1'!C9="","",'Pulje 1'!C9)</f>
        <v>45</v>
      </c>
      <c r="C14" s="110">
        <f>IF('Pulje 1'!D9="","",'Pulje 1'!D9)</f>
        <v>41.03</v>
      </c>
      <c r="D14" s="109" t="str">
        <f>IF('Pulje 1'!E9="","",'Pulje 1'!E9)</f>
        <v>UK</v>
      </c>
      <c r="E14" s="111">
        <f>IF('Pulje 1'!F9="","",'Pulje 1'!F9)</f>
        <v>40848</v>
      </c>
      <c r="F14" s="112" t="str">
        <f>IF('Pulje 1'!H9="","",'Pulje 1'!H9)</f>
        <v>Ingrid Skag Skjefstad</v>
      </c>
      <c r="G14" s="112" t="str">
        <f>IF('Pulje 1'!I9="","",'Pulje 1'!I9)</f>
        <v>AK Bjørgvin</v>
      </c>
      <c r="H14" s="113">
        <f>IF('Pulje 1'!J9=0,"",'Pulje 1'!J9)</f>
        <v>30</v>
      </c>
      <c r="I14" s="113">
        <f>IF('Pulje 1'!K9=0,"",'Pulje 1'!K9)</f>
        <v>32</v>
      </c>
      <c r="J14" s="113">
        <f>IF('Pulje 1'!L9=0,"",'Pulje 1'!L9)</f>
        <v>35</v>
      </c>
      <c r="K14" s="113">
        <f>IF('Pulje 1'!M9=0,"",'Pulje 1'!M9)</f>
        <v>39</v>
      </c>
      <c r="L14" s="113">
        <f>IF('Pulje 1'!N9=0,"",'Pulje 1'!N9)</f>
        <v>42</v>
      </c>
      <c r="M14" s="113">
        <f>IF('Pulje 1'!O9=0,"",'Pulje 1'!O9)</f>
        <v>45</v>
      </c>
      <c r="N14" s="113">
        <f>IF('Pulje 1'!P9=0,"",'Pulje 1'!P9)</f>
        <v>35</v>
      </c>
      <c r="O14" s="113">
        <f>IF('Pulje 1'!Q9=0,"",'Pulje 1'!Q9)</f>
        <v>45</v>
      </c>
      <c r="P14" s="113">
        <f>IF('Pulje 1'!R9=0,"",'Pulje 1'!R9)</f>
        <v>80</v>
      </c>
      <c r="Q14" s="115">
        <f>IF('Pulje 1'!S9=0,"",'Pulje 1'!S9)</f>
        <v>145.26072215525562</v>
      </c>
    </row>
    <row r="15" spans="1:23" s="114" customFormat="1" ht="17">
      <c r="A15" s="108">
        <v>10</v>
      </c>
      <c r="B15" s="109">
        <f>IF('Pulje 1'!C16="","",'Pulje 1'!C16)</f>
        <v>55</v>
      </c>
      <c r="C15" s="110">
        <f>IF('Pulje 1'!D16="","",'Pulje 1'!D16)</f>
        <v>55</v>
      </c>
      <c r="D15" s="109" t="str">
        <f>IF('Pulje 1'!E16="","",'Pulje 1'!E16)</f>
        <v>UK</v>
      </c>
      <c r="E15" s="111">
        <f>IF('Pulje 1'!F16="","",'Pulje 1'!F16)</f>
        <v>40851</v>
      </c>
      <c r="F15" s="112" t="str">
        <f>IF('Pulje 1'!H16="","",'Pulje 1'!H16)</f>
        <v>Sara K. Olsen</v>
      </c>
      <c r="G15" s="112" t="str">
        <f>IF('Pulje 1'!I16="","",'Pulje 1'!I16)</f>
        <v>Elverum AK</v>
      </c>
      <c r="H15" s="113">
        <f>IF('Pulje 1'!J16=0,"",'Pulje 1'!J16)</f>
        <v>37</v>
      </c>
      <c r="I15" s="113">
        <f>IF('Pulje 1'!K16=0,"",'Pulje 1'!K16)</f>
        <v>40</v>
      </c>
      <c r="J15" s="113">
        <f>IF('Pulje 1'!L16=0,"",'Pulje 1'!L16)</f>
        <v>-45</v>
      </c>
      <c r="K15" s="113">
        <f>IF('Pulje 1'!M16=0,"",'Pulje 1'!M16)</f>
        <v>49</v>
      </c>
      <c r="L15" s="113">
        <f>IF('Pulje 1'!N16=0,"",'Pulje 1'!N16)</f>
        <v>53</v>
      </c>
      <c r="M15" s="113">
        <f>IF('Pulje 1'!O16=0,"",'Pulje 1'!O16)</f>
        <v>55</v>
      </c>
      <c r="N15" s="113">
        <f>IF('Pulje 1'!P16=0,"",'Pulje 1'!P16)</f>
        <v>40</v>
      </c>
      <c r="O15" s="113">
        <f>IF('Pulje 1'!Q16=0,"",'Pulje 1'!Q16)</f>
        <v>55</v>
      </c>
      <c r="P15" s="113">
        <f>IF('Pulje 1'!R16=0,"",'Pulje 1'!R16)</f>
        <v>95</v>
      </c>
      <c r="Q15" s="115">
        <f>IF('Pulje 1'!S16=0,"",'Pulje 1'!S16)</f>
        <v>136.33363978004093</v>
      </c>
    </row>
    <row r="16" spans="1:23" s="114" customFormat="1" ht="17">
      <c r="A16" s="108">
        <v>11</v>
      </c>
      <c r="B16" s="109">
        <f>IF('Pulje 3'!C14="","",'Pulje 3'!C14)</f>
        <v>71</v>
      </c>
      <c r="C16" s="110">
        <f>IF('Pulje 3'!D14="","",'Pulje 3'!D14)</f>
        <v>64.88</v>
      </c>
      <c r="D16" s="109" t="str">
        <f>IF('Pulje 3'!E14="","",'Pulje 3'!E14)</f>
        <v>UK</v>
      </c>
      <c r="E16" s="111">
        <f>IF('Pulje 3'!F14="","",'Pulje 3'!F14)</f>
        <v>39099</v>
      </c>
      <c r="F16" s="112" t="str">
        <f>IF('Pulje 3'!H14="","",'Pulje 3'!H14)</f>
        <v>Eline Svendsen</v>
      </c>
      <c r="G16" s="112" t="str">
        <f>IF('Pulje 3'!I14="","",'Pulje 3'!I14)</f>
        <v>Haugesund VK</v>
      </c>
      <c r="H16" s="113">
        <f>IF('Pulje 3'!J14=0,"",'Pulje 3'!J14)</f>
        <v>-43</v>
      </c>
      <c r="I16" s="113">
        <f>IF('Pulje 3'!K14=0,"",'Pulje 3'!K14)</f>
        <v>43</v>
      </c>
      <c r="J16" s="113">
        <f>IF('Pulje 3'!L14=0,"",'Pulje 3'!L14)</f>
        <v>45</v>
      </c>
      <c r="K16" s="113">
        <f>IF('Pulje 3'!M14=0,"",'Pulje 3'!M14)</f>
        <v>53</v>
      </c>
      <c r="L16" s="113">
        <f>IF('Pulje 3'!N14=0,"",'Pulje 3'!N14)</f>
        <v>56</v>
      </c>
      <c r="M16" s="113">
        <f>IF('Pulje 3'!O14=0,"",'Pulje 3'!O14)</f>
        <v>58</v>
      </c>
      <c r="N16" s="113">
        <f>IF('Pulje 3'!P14=0,"",'Pulje 3'!P14)</f>
        <v>45</v>
      </c>
      <c r="O16" s="113">
        <f>IF('Pulje 3'!Q14=0,"",'Pulje 3'!Q14)</f>
        <v>58</v>
      </c>
      <c r="P16" s="113">
        <f>IF('Pulje 3'!R14=0,"",'Pulje 3'!R14)</f>
        <v>103</v>
      </c>
      <c r="Q16" s="110">
        <f>IF('Pulje 3'!S14=0,"",'Pulje 3'!S14)</f>
        <v>132.84551383954494</v>
      </c>
    </row>
    <row r="17" spans="1:17" s="114" customFormat="1" ht="17">
      <c r="A17" s="108">
        <v>12</v>
      </c>
      <c r="B17" s="109">
        <f>IF('Pulje 3'!C9="","",'Pulje 3'!C9)</f>
        <v>64</v>
      </c>
      <c r="C17" s="110">
        <f>IF('Pulje 3'!D9="","",'Pulje 3'!D9)</f>
        <v>63.61</v>
      </c>
      <c r="D17" s="109" t="str">
        <f>IF('Pulje 3'!E9="","",'Pulje 3'!E9)</f>
        <v>UK</v>
      </c>
      <c r="E17" s="111">
        <f>IF('Pulje 3'!F9="","",'Pulje 3'!F9)</f>
        <v>40152</v>
      </c>
      <c r="F17" s="112" t="str">
        <f>IF('Pulje 3'!H9="","",'Pulje 3'!H9)</f>
        <v>Sigrid Johanne Røvik</v>
      </c>
      <c r="G17" s="112" t="str">
        <f>IF('Pulje 3'!I9="","",'Pulje 3'!I9)</f>
        <v>Hitra VK</v>
      </c>
      <c r="H17" s="113">
        <f>IF('Pulje 3'!J9=0,"",'Pulje 3'!J9)</f>
        <v>-43</v>
      </c>
      <c r="I17" s="113">
        <f>IF('Pulje 3'!K9=0,"",'Pulje 3'!K9)</f>
        <v>43</v>
      </c>
      <c r="J17" s="113">
        <f>IF('Pulje 3'!L9=0,"",'Pulje 3'!L9)</f>
        <v>45</v>
      </c>
      <c r="K17" s="113">
        <f>IF('Pulje 3'!M9=0,"",'Pulje 3'!M9)</f>
        <v>-53</v>
      </c>
      <c r="L17" s="113">
        <f>IF('Pulje 3'!N9=0,"",'Pulje 3'!N9)</f>
        <v>53</v>
      </c>
      <c r="M17" s="113">
        <f>IF('Pulje 3'!O9=0,"",'Pulje 3'!O9)</f>
        <v>56</v>
      </c>
      <c r="N17" s="113">
        <f>IF('Pulje 3'!P9=0,"",'Pulje 3'!P9)</f>
        <v>45</v>
      </c>
      <c r="O17" s="113">
        <f>IF('Pulje 3'!Q9=0,"",'Pulje 3'!Q9)</f>
        <v>56</v>
      </c>
      <c r="P17" s="113">
        <f>IF('Pulje 3'!R9=0,"",'Pulje 3'!R9)</f>
        <v>101</v>
      </c>
      <c r="Q17" s="110">
        <f>IF('Pulje 3'!S9=0,"",'Pulje 3'!S9)</f>
        <v>131.8113810265661</v>
      </c>
    </row>
    <row r="18" spans="1:17" s="114" customFormat="1" ht="17">
      <c r="A18" s="108">
        <v>13</v>
      </c>
      <c r="B18" s="109">
        <f>IF('Pulje 3'!C10="","",'Pulje 3'!C10)</f>
        <v>64</v>
      </c>
      <c r="C18" s="110">
        <f>IF('Pulje 3'!D10="","",'Pulje 3'!D10)</f>
        <v>62.32</v>
      </c>
      <c r="D18" s="109" t="str">
        <f>IF('Pulje 3'!E10="","",'Pulje 3'!E10)</f>
        <v>UK</v>
      </c>
      <c r="E18" s="111">
        <f>IF('Pulje 3'!F10="","",'Pulje 3'!F10)</f>
        <v>39121</v>
      </c>
      <c r="F18" s="112" t="str">
        <f>IF('Pulje 3'!H10="","",'Pulje 3'!H10)</f>
        <v>Elnaz Tajik</v>
      </c>
      <c r="G18" s="112" t="str">
        <f>IF('Pulje 3'!I10="","",'Pulje 3'!I10)</f>
        <v>Tønsberg-Kam.</v>
      </c>
      <c r="H18" s="113">
        <f>IF('Pulje 3'!J10=0,"",'Pulje 3'!J10)</f>
        <v>39</v>
      </c>
      <c r="I18" s="113">
        <f>IF('Pulje 3'!K10=0,"",'Pulje 3'!K10)</f>
        <v>43</v>
      </c>
      <c r="J18" s="113">
        <f>IF('Pulje 3'!L10=0,"",'Pulje 3'!L10)</f>
        <v>-46</v>
      </c>
      <c r="K18" s="113">
        <f>IF('Pulje 3'!M10=0,"",'Pulje 3'!M10)</f>
        <v>50</v>
      </c>
      <c r="L18" s="113">
        <f>IF('Pulje 3'!N10=0,"",'Pulje 3'!N10)</f>
        <v>54</v>
      </c>
      <c r="M18" s="113">
        <f>IF('Pulje 3'!O10=0,"",'Pulje 3'!O10)</f>
        <v>-58</v>
      </c>
      <c r="N18" s="113">
        <f>IF('Pulje 3'!P10=0,"",'Pulje 3'!P10)</f>
        <v>43</v>
      </c>
      <c r="O18" s="113">
        <f>IF('Pulje 3'!Q10=0,"",'Pulje 3'!Q10)</f>
        <v>54</v>
      </c>
      <c r="P18" s="113">
        <f>IF('Pulje 3'!R10=0,"",'Pulje 3'!R10)</f>
        <v>97</v>
      </c>
      <c r="Q18" s="110">
        <f>IF('Pulje 3'!S10=0,"",'Pulje 3'!S10)</f>
        <v>128.18405425407184</v>
      </c>
    </row>
    <row r="19" spans="1:17" s="114" customFormat="1" ht="17">
      <c r="A19" s="108">
        <v>14</v>
      </c>
      <c r="B19" s="109">
        <f>IF('Pulje 1'!C15="","",'Pulje 1'!C15)</f>
        <v>55</v>
      </c>
      <c r="C19" s="110">
        <f>IF('Pulje 1'!D15="","",'Pulje 1'!D15)</f>
        <v>51.84</v>
      </c>
      <c r="D19" s="109" t="str">
        <f>IF('Pulje 1'!E15="","",'Pulje 1'!E15)</f>
        <v>UK</v>
      </c>
      <c r="E19" s="111">
        <f>IF('Pulje 1'!F15="","",'Pulje 1'!F15)</f>
        <v>40056</v>
      </c>
      <c r="F19" s="112" t="str">
        <f>IF('Pulje 1'!H15="","",'Pulje 1'!H15)</f>
        <v>Mathea Dypvik Kvaale</v>
      </c>
      <c r="G19" s="112" t="str">
        <f>IF('Pulje 1'!I15="","",'Pulje 1'!I15)</f>
        <v>Hitra VK</v>
      </c>
      <c r="H19" s="113">
        <f>IF('Pulje 1'!J15=0,"",'Pulje 1'!J15)</f>
        <v>35</v>
      </c>
      <c r="I19" s="113">
        <f>IF('Pulje 1'!K15=0,"",'Pulje 1'!K15)</f>
        <v>37</v>
      </c>
      <c r="J19" s="113">
        <f>IF('Pulje 1'!L15=0,"",'Pulje 1'!L15)</f>
        <v>-38</v>
      </c>
      <c r="K19" s="113">
        <f>IF('Pulje 1'!M15=0,"",'Pulje 1'!M15)</f>
        <v>45</v>
      </c>
      <c r="L19" s="113">
        <f>IF('Pulje 1'!N15=0,"",'Pulje 1'!N15)</f>
        <v>48</v>
      </c>
      <c r="M19" s="113">
        <f>IF('Pulje 1'!O15=0,"",'Pulje 1'!O15)</f>
        <v>-50</v>
      </c>
      <c r="N19" s="113">
        <f>IF('Pulje 1'!P15=0,"",'Pulje 1'!P15)</f>
        <v>37</v>
      </c>
      <c r="O19" s="113">
        <f>IF('Pulje 1'!Q15=0,"",'Pulje 1'!Q15)</f>
        <v>48</v>
      </c>
      <c r="P19" s="113">
        <f>IF('Pulje 1'!R15=0,"",'Pulje 1'!R15)</f>
        <v>85</v>
      </c>
      <c r="Q19" s="115">
        <f>IF('Pulje 1'!S15=0,"",'Pulje 1'!S15)</f>
        <v>127.31428946008582</v>
      </c>
    </row>
    <row r="20" spans="1:17" s="114" customFormat="1" ht="17">
      <c r="A20" s="108">
        <v>15</v>
      </c>
      <c r="B20" s="109">
        <f>IF('Pulje 3'!C16="","",'Pulje 3'!C16)</f>
        <v>81</v>
      </c>
      <c r="C20" s="110">
        <f>IF('Pulje 3'!D16="","",'Pulje 3'!D16)</f>
        <v>77.91</v>
      </c>
      <c r="D20" s="109" t="str">
        <f>IF('Pulje 3'!E16="","",'Pulje 3'!E16)</f>
        <v>UK</v>
      </c>
      <c r="E20" s="111">
        <f>IF('Pulje 3'!F16="","",'Pulje 3'!F16)</f>
        <v>39742</v>
      </c>
      <c r="F20" s="112" t="str">
        <f>IF('Pulje 3'!H16="","",'Pulje 3'!H16)</f>
        <v>Mille Østli Dekke</v>
      </c>
      <c r="G20" s="112" t="str">
        <f>IF('Pulje 3'!I16="","",'Pulje 3'!I16)</f>
        <v>Spydeberg Atletene</v>
      </c>
      <c r="H20" s="113">
        <f>IF('Pulje 3'!J16=0,"",'Pulje 3'!J16)</f>
        <v>45</v>
      </c>
      <c r="I20" s="113">
        <f>IF('Pulje 3'!K16=0,"",'Pulje 3'!K16)</f>
        <v>-48</v>
      </c>
      <c r="J20" s="113">
        <f>IF('Pulje 3'!L16=0,"",'Pulje 3'!L16)</f>
        <v>48</v>
      </c>
      <c r="K20" s="113">
        <f>IF('Pulje 3'!M16=0,"",'Pulje 3'!M16)</f>
        <v>56</v>
      </c>
      <c r="L20" s="113">
        <f>IF('Pulje 3'!N16=0,"",'Pulje 3'!N16)</f>
        <v>60</v>
      </c>
      <c r="M20" s="113">
        <f>IF('Pulje 3'!O16=0,"",'Pulje 3'!O16)</f>
        <v>-65</v>
      </c>
      <c r="N20" s="113">
        <f>IF('Pulje 3'!P16=0,"",'Pulje 3'!P16)</f>
        <v>48</v>
      </c>
      <c r="O20" s="113">
        <f>IF('Pulje 3'!Q16=0,"",'Pulje 3'!Q16)</f>
        <v>60</v>
      </c>
      <c r="P20" s="113">
        <f>IF('Pulje 3'!R16=0,"",'Pulje 3'!R16)</f>
        <v>108</v>
      </c>
      <c r="Q20" s="110">
        <f>IF('Pulje 3'!S16=0,"",'Pulje 3'!S16)</f>
        <v>126.48093863065932</v>
      </c>
    </row>
    <row r="21" spans="1:17" s="114" customFormat="1" ht="17">
      <c r="A21" s="108">
        <v>16</v>
      </c>
      <c r="B21" s="109">
        <f>IF('Pulje 1'!C10="","",'Pulje 1'!C10)</f>
        <v>45</v>
      </c>
      <c r="C21" s="110">
        <f>IF('Pulje 1'!D10="","",'Pulje 1'!D10)</f>
        <v>42.11</v>
      </c>
      <c r="D21" s="109" t="str">
        <f>IF('Pulje 1'!E10="","",'Pulje 1'!E10)</f>
        <v>UK</v>
      </c>
      <c r="E21" s="111">
        <f>IF('Pulje 1'!F10="","",'Pulje 1'!F10)</f>
        <v>40757</v>
      </c>
      <c r="F21" s="112" t="str">
        <f>IF('Pulje 1'!H10="","",'Pulje 1'!H10)</f>
        <v>Ingrid Emilie Haugland</v>
      </c>
      <c r="G21" s="112" t="str">
        <f>IF('Pulje 1'!I10="","",'Pulje 1'!I10)</f>
        <v>Vigrestad IK</v>
      </c>
      <c r="H21" s="113">
        <f>IF('Pulje 1'!J10=0,"",'Pulje 1'!J10)</f>
        <v>25</v>
      </c>
      <c r="I21" s="113">
        <f>IF('Pulje 1'!K10=0,"",'Pulje 1'!K10)</f>
        <v>27</v>
      </c>
      <c r="J21" s="113">
        <f>IF('Pulje 1'!L10=0,"",'Pulje 1'!L10)</f>
        <v>-29</v>
      </c>
      <c r="K21" s="113">
        <f>IF('Pulje 1'!M10=0,"",'Pulje 1'!M10)</f>
        <v>27</v>
      </c>
      <c r="L21" s="113">
        <f>IF('Pulje 1'!N10=0,"",'Pulje 1'!N10)</f>
        <v>30</v>
      </c>
      <c r="M21" s="113">
        <f>IF('Pulje 1'!O10=0,"",'Pulje 1'!O10)</f>
        <v>32</v>
      </c>
      <c r="N21" s="113">
        <f>IF('Pulje 1'!P10=0,"",'Pulje 1'!P10)</f>
        <v>27</v>
      </c>
      <c r="O21" s="113">
        <f>IF('Pulje 1'!Q10=0,"",'Pulje 1'!Q10)</f>
        <v>32</v>
      </c>
      <c r="P21" s="113">
        <f>IF('Pulje 1'!R10=0,"",'Pulje 1'!R10)</f>
        <v>59</v>
      </c>
      <c r="Q21" s="115">
        <f>IF('Pulje 1'!S10=0,"",'Pulje 1'!S10)</f>
        <v>104.66959210896181</v>
      </c>
    </row>
    <row r="22" spans="1:17" s="114" customFormat="1" ht="17">
      <c r="A22" s="108">
        <v>17</v>
      </c>
      <c r="B22" s="109">
        <f>IF('Pulje 1'!C13="","",'Pulje 1'!C13)</f>
        <v>59</v>
      </c>
      <c r="C22" s="110">
        <f>IF('Pulje 1'!D13="","",'Pulje 1'!D13)</f>
        <v>55.53</v>
      </c>
      <c r="D22" s="109" t="str">
        <f>IF('Pulje 1'!E13="","",'Pulje 1'!E13)</f>
        <v>UK</v>
      </c>
      <c r="E22" s="111">
        <f>IF('Pulje 1'!F13="","",'Pulje 1'!F13)</f>
        <v>39806</v>
      </c>
      <c r="F22" s="166" t="str">
        <f>IF('Pulje 1'!H13="","",'Pulje 1'!H13)</f>
        <v>Lilly Stokka Nærland</v>
      </c>
      <c r="G22" s="166" t="str">
        <f>IF('Pulje 1'!I13="","",'Pulje 1'!I13)</f>
        <v>Vigrestad IK</v>
      </c>
      <c r="H22" s="113">
        <f>IF('Pulje 1'!J13=0,"",'Pulje 1'!J13)</f>
        <v>29</v>
      </c>
      <c r="I22" s="113">
        <f>IF('Pulje 1'!K13=0,"",'Pulje 1'!K13)</f>
        <v>32</v>
      </c>
      <c r="J22" s="113">
        <f>IF('Pulje 1'!L13=0,"",'Pulje 1'!L13)</f>
        <v>34</v>
      </c>
      <c r="K22" s="113">
        <f>IF('Pulje 1'!M13=0,"",'Pulje 1'!M13)</f>
        <v>36</v>
      </c>
      <c r="L22" s="113">
        <f>IF('Pulje 1'!N13=0,"",'Pulje 1'!N13)</f>
        <v>39</v>
      </c>
      <c r="M22" s="113">
        <f>IF('Pulje 1'!O13=0,"",'Pulje 1'!O13)</f>
        <v>-42</v>
      </c>
      <c r="N22" s="113">
        <f>IF('Pulje 1'!P13=0,"",'Pulje 1'!P13)</f>
        <v>34</v>
      </c>
      <c r="O22" s="113">
        <f>IF('Pulje 1'!Q13=0,"",'Pulje 1'!Q13)</f>
        <v>39</v>
      </c>
      <c r="P22" s="113">
        <f>IF('Pulje 1'!R13=0,"",'Pulje 1'!R13)</f>
        <v>73</v>
      </c>
      <c r="Q22" s="115">
        <f>IF('Pulje 1'!S13=0,"",'Pulje 1'!S13)</f>
        <v>104.06123824645231</v>
      </c>
    </row>
    <row r="23" spans="1:17" s="114" customFormat="1" ht="17">
      <c r="A23" s="108">
        <v>18</v>
      </c>
      <c r="B23" s="109">
        <f>IF('Pulje 1'!C12="","",'Pulje 1'!C12)</f>
        <v>49</v>
      </c>
      <c r="C23" s="110">
        <f>IF('Pulje 1'!D12="","",'Pulje 1'!D12)</f>
        <v>47.55</v>
      </c>
      <c r="D23" s="109" t="str">
        <f>IF('Pulje 1'!E12="","",'Pulje 1'!E12)</f>
        <v>UK</v>
      </c>
      <c r="E23" s="111">
        <f>IF('Pulje 1'!F12="","",'Pulje 1'!F12)</f>
        <v>40626</v>
      </c>
      <c r="F23" s="112" t="str">
        <f>IF('Pulje 1'!H12="","",'Pulje 1'!H12)</f>
        <v>Anna Siqveland</v>
      </c>
      <c r="G23" s="112" t="str">
        <f>IF('Pulje 1'!I12="","",'Pulje 1'!I12)</f>
        <v>Vigrestad IK</v>
      </c>
      <c r="H23" s="113">
        <f>IF('Pulje 1'!J12=0,"",'Pulje 1'!J12)</f>
        <v>22</v>
      </c>
      <c r="I23" s="113">
        <f>IF('Pulje 1'!K12=0,"",'Pulje 1'!K12)</f>
        <v>24</v>
      </c>
      <c r="J23" s="113">
        <f>IF('Pulje 1'!L12=0,"",'Pulje 1'!L12)</f>
        <v>-26</v>
      </c>
      <c r="K23" s="113">
        <f>IF('Pulje 1'!M12=0,"",'Pulje 1'!M12)</f>
        <v>22</v>
      </c>
      <c r="L23" s="113">
        <f>IF('Pulje 1'!N12=0,"",'Pulje 1'!N12)</f>
        <v>24</v>
      </c>
      <c r="M23" s="113">
        <f>IF('Pulje 1'!O12=0,"",'Pulje 1'!O12)</f>
        <v>26</v>
      </c>
      <c r="N23" s="113">
        <f>IF('Pulje 1'!P12=0,"",'Pulje 1'!P12)</f>
        <v>24</v>
      </c>
      <c r="O23" s="113">
        <f>IF('Pulje 1'!Q12=0,"",'Pulje 1'!Q12)</f>
        <v>26</v>
      </c>
      <c r="P23" s="113">
        <f>IF('Pulje 1'!R12=0,"",'Pulje 1'!R12)</f>
        <v>50</v>
      </c>
      <c r="Q23" s="115">
        <f>IF('Pulje 1'!S12=0,"",'Pulje 1'!S12)</f>
        <v>80.060177015130137</v>
      </c>
    </row>
    <row r="24" spans="1:17" s="114" customFormat="1" ht="17">
      <c r="A24" s="108">
        <v>19</v>
      </c>
      <c r="B24" s="109">
        <f>IF('Pulje 3'!C11="","",'Pulje 3'!C11)</f>
        <v>64</v>
      </c>
      <c r="C24" s="110">
        <f>IF('Pulje 3'!D11="","",'Pulje 3'!D11)</f>
        <v>59.17</v>
      </c>
      <c r="D24" s="109" t="str">
        <f>IF('Pulje 3'!E11="","",'Pulje 3'!E11)</f>
        <v>UK</v>
      </c>
      <c r="E24" s="111">
        <f>IF('Pulje 3'!F11="","",'Pulje 3'!F11)</f>
        <v>40728</v>
      </c>
      <c r="F24" s="112" t="str">
        <f>IF('Pulje 3'!H11="","",'Pulje 3'!H11)</f>
        <v>Kristell Arvesen</v>
      </c>
      <c r="G24" s="112" t="str">
        <f>IF('Pulje 3'!I11="","",'Pulje 3'!I11)</f>
        <v>Vigrestad IK</v>
      </c>
      <c r="H24" s="113">
        <f>IF('Pulje 3'!J11=0,"",'Pulje 3'!J11)</f>
        <v>18</v>
      </c>
      <c r="I24" s="113">
        <f>IF('Pulje 3'!K11=0,"",'Pulje 3'!K11)</f>
        <v>-20</v>
      </c>
      <c r="J24" s="113">
        <f>IF('Pulje 3'!L11=0,"",'Pulje 3'!L11)</f>
        <v>20</v>
      </c>
      <c r="K24" s="113">
        <f>IF('Pulje 3'!M11=0,"",'Pulje 3'!M11)</f>
        <v>20</v>
      </c>
      <c r="L24" s="113">
        <f>IF('Pulje 3'!N11=0,"",'Pulje 3'!N11)</f>
        <v>22</v>
      </c>
      <c r="M24" s="113">
        <f>IF('Pulje 3'!O11=0,"",'Pulje 3'!O11)</f>
        <v>24</v>
      </c>
      <c r="N24" s="113">
        <f>IF('Pulje 3'!P11=0,"",'Pulje 3'!P11)</f>
        <v>20</v>
      </c>
      <c r="O24" s="113">
        <f>IF('Pulje 3'!Q11=0,"",'Pulje 3'!Q11)</f>
        <v>24</v>
      </c>
      <c r="P24" s="113">
        <f>IF('Pulje 3'!R11=0,"",'Pulje 3'!R11)</f>
        <v>44</v>
      </c>
      <c r="Q24" s="110">
        <f>IF('Pulje 3'!S11=0,"",'Pulje 3'!S11)</f>
        <v>60.092512290499926</v>
      </c>
    </row>
    <row r="25" spans="1:17" ht="14" customHeight="1">
      <c r="A25" s="30"/>
      <c r="B25" s="30"/>
      <c r="C25" s="75"/>
      <c r="D25" s="30"/>
      <c r="E25" s="32"/>
      <c r="F25" s="74"/>
      <c r="G25" s="74"/>
      <c r="H25" s="74"/>
      <c r="I25" s="74"/>
      <c r="J25" s="74"/>
      <c r="K25" s="74"/>
      <c r="L25" s="74"/>
      <c r="M25" s="74"/>
      <c r="N25" s="68"/>
      <c r="O25" s="68"/>
      <c r="P25" s="68"/>
      <c r="Q25" s="75"/>
    </row>
    <row r="26" spans="1:17" s="71" customFormat="1" ht="28">
      <c r="A26" s="227" t="s">
        <v>56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</row>
    <row r="27" spans="1:17" ht="14" customHeight="1">
      <c r="A27" s="30"/>
      <c r="B27" s="30"/>
      <c r="C27" s="75"/>
      <c r="D27" s="30"/>
      <c r="E27" s="32"/>
      <c r="F27" s="74"/>
      <c r="G27" s="74"/>
      <c r="H27" s="74"/>
      <c r="I27" s="74"/>
      <c r="J27" s="74"/>
      <c r="K27" s="74"/>
      <c r="L27" s="74"/>
      <c r="M27" s="74"/>
      <c r="N27" s="68"/>
      <c r="O27" s="68"/>
      <c r="P27" s="68"/>
      <c r="Q27" s="75"/>
    </row>
    <row r="28" spans="1:17" s="114" customFormat="1" ht="17">
      <c r="A28" s="108">
        <v>1</v>
      </c>
      <c r="B28" s="109">
        <f>IF('Pulje 5'!C13="","",'Pulje 5'!C13)</f>
        <v>89</v>
      </c>
      <c r="C28" s="110">
        <f>IF('Pulje 5'!D13="","",'Pulje 5'!D13)</f>
        <v>88.44</v>
      </c>
      <c r="D28" s="109" t="str">
        <f>IF('Pulje 5'!E13="","",'Pulje 5'!E13)</f>
        <v>UM</v>
      </c>
      <c r="E28" s="111">
        <f>IF('Pulje 5'!F13="","",'Pulje 5'!F13)</f>
        <v>39160</v>
      </c>
      <c r="F28" s="112" t="str">
        <f>IF('Pulje 5'!H13="","",'Pulje 5'!H13)</f>
        <v>Teo Martinus Mork-Tøvik</v>
      </c>
      <c r="G28" s="112" t="str">
        <f>IF('Pulje 5'!I13="","",'Pulje 5'!I13)</f>
        <v>Hitra VK</v>
      </c>
      <c r="H28" s="113">
        <f>IF('Pulje 5'!J13=0,"",'Pulje 5'!J13)</f>
        <v>110</v>
      </c>
      <c r="I28" s="113">
        <f>IF('Pulje 5'!K13=0,"",'Pulje 5'!K13)</f>
        <v>115</v>
      </c>
      <c r="J28" s="113">
        <f>IF('Pulje 5'!L13=0,"",'Pulje 5'!L13)</f>
        <v>-120</v>
      </c>
      <c r="K28" s="113">
        <f>IF('Pulje 5'!M13=0,"",'Pulje 5'!M13)</f>
        <v>136</v>
      </c>
      <c r="L28" s="113">
        <f>IF('Pulje 5'!N13=0,"",'Pulje 5'!N13)</f>
        <v>142</v>
      </c>
      <c r="M28" s="113">
        <f>IF('Pulje 5'!O13=0,"",'Pulje 5'!O13)</f>
        <v>145</v>
      </c>
      <c r="N28" s="113">
        <f>IF('Pulje 5'!P13=0,"",'Pulje 5'!P13)</f>
        <v>115</v>
      </c>
      <c r="O28" s="113">
        <f>IF('Pulje 5'!Q13=0,"",'Pulje 5'!Q13)</f>
        <v>145</v>
      </c>
      <c r="P28" s="113">
        <f>IF('Pulje 5'!R13=0,"",'Pulje 5'!R13)</f>
        <v>260</v>
      </c>
      <c r="Q28" s="110">
        <f>IF('Pulje 5'!S13=0,"",'Pulje 5'!S13)</f>
        <v>315.25413808742155</v>
      </c>
    </row>
    <row r="29" spans="1:17" s="114" customFormat="1" ht="17">
      <c r="A29" s="108">
        <v>2</v>
      </c>
      <c r="B29" s="109">
        <f>IF('Pulje 5'!C11="","",'Pulje 5'!C11)</f>
        <v>89</v>
      </c>
      <c r="C29" s="110">
        <f>IF('Pulje 5'!D11="","",'Pulje 5'!D11)</f>
        <v>86.8</v>
      </c>
      <c r="D29" s="109" t="str">
        <f>IF('Pulje 5'!E11="","",'Pulje 5'!E11)</f>
        <v>UM</v>
      </c>
      <c r="E29" s="111">
        <f>IF('Pulje 5'!F11="","",'Pulje 5'!F11)</f>
        <v>39760</v>
      </c>
      <c r="F29" s="112" t="str">
        <f>IF('Pulje 5'!H11="","",'Pulje 5'!H11)</f>
        <v>Nikolai K. Aadland</v>
      </c>
      <c r="G29" s="112" t="str">
        <f>IF('Pulje 5'!I11="","",'Pulje 5'!I11)</f>
        <v>AK Bjørgvin</v>
      </c>
      <c r="H29" s="113">
        <f>IF('Pulje 5'!J11=0,"",'Pulje 5'!J11)</f>
        <v>106</v>
      </c>
      <c r="I29" s="113">
        <f>IF('Pulje 5'!K11=0,"",'Pulje 5'!K11)</f>
        <v>111</v>
      </c>
      <c r="J29" s="113">
        <f>IF('Pulje 5'!L11=0,"",'Pulje 5'!L11)</f>
        <v>-114</v>
      </c>
      <c r="K29" s="113">
        <f>IF('Pulje 5'!M11=0,"",'Pulje 5'!M11)</f>
        <v>135</v>
      </c>
      <c r="L29" s="113">
        <f>IF('Pulje 5'!N11=0,"",'Pulje 5'!N11)</f>
        <v>141</v>
      </c>
      <c r="M29" s="113">
        <f>IF('Pulje 5'!O11=0,"",'Pulje 5'!O11)</f>
        <v>-145</v>
      </c>
      <c r="N29" s="113">
        <f>IF('Pulje 5'!P11=0,"",'Pulje 5'!P11)</f>
        <v>111</v>
      </c>
      <c r="O29" s="113">
        <f>IF('Pulje 5'!Q11=0,"",'Pulje 5'!Q11)</f>
        <v>141</v>
      </c>
      <c r="P29" s="113">
        <f>IF('Pulje 5'!R11=0,"",'Pulje 5'!R11)</f>
        <v>252</v>
      </c>
      <c r="Q29" s="110">
        <f>IF('Pulje 5'!S11=0,"",'Pulje 5'!S11)</f>
        <v>308.41410742503575</v>
      </c>
    </row>
    <row r="30" spans="1:17" s="114" customFormat="1" ht="17">
      <c r="A30" s="108">
        <v>3</v>
      </c>
      <c r="B30" s="109">
        <f>IF('Pulje 2'!C19="","",'Pulje 2'!C19)</f>
        <v>67</v>
      </c>
      <c r="C30" s="110">
        <f>IF('Pulje 2'!D19="","",'Pulje 2'!D19)</f>
        <v>67</v>
      </c>
      <c r="D30" s="109" t="str">
        <f>IF('Pulje 2'!E19="","",'Pulje 2'!E19)</f>
        <v>UM</v>
      </c>
      <c r="E30" s="111">
        <f>IF('Pulje 2'!F19="","",'Pulje 2'!F19)</f>
        <v>39199</v>
      </c>
      <c r="F30" s="112" t="str">
        <f>IF('Pulje 2'!H19="","",'Pulje 2'!H19)</f>
        <v>Tomack Sand</v>
      </c>
      <c r="G30" s="112" t="str">
        <f>IF('Pulje 2'!I19="","",'Pulje 2'!I19)</f>
        <v>Hitra VK</v>
      </c>
      <c r="H30" s="113">
        <f>IF('Pulje 2'!J19=0,"",'Pulje 2'!J19)</f>
        <v>85</v>
      </c>
      <c r="I30" s="113">
        <f>IF('Pulje 2'!K19=0,"",'Pulje 2'!K19)</f>
        <v>-88</v>
      </c>
      <c r="J30" s="113">
        <f>IF('Pulje 2'!L19=0,"",'Pulje 2'!L19)</f>
        <v>88</v>
      </c>
      <c r="K30" s="113">
        <f>IF('Pulje 2'!M19=0,"",'Pulje 2'!M19)</f>
        <v>110</v>
      </c>
      <c r="L30" s="113">
        <f>IF('Pulje 2'!N19=0,"",'Pulje 2'!N19)</f>
        <v>115</v>
      </c>
      <c r="M30" s="113">
        <f>IF('Pulje 2'!O19=0,"",'Pulje 2'!O19)</f>
        <v>-118</v>
      </c>
      <c r="N30" s="113">
        <f>IF('Pulje 2'!P19=0,"",'Pulje 2'!P19)</f>
        <v>88</v>
      </c>
      <c r="O30" s="113">
        <f>IF('Pulje 2'!Q19=0,"",'Pulje 2'!Q19)</f>
        <v>115</v>
      </c>
      <c r="P30" s="113">
        <f>IF('Pulje 2'!R19=0,"",'Pulje 2'!R19)</f>
        <v>203</v>
      </c>
      <c r="Q30" s="110">
        <f>IF('Pulje 2'!S19=0,"",'Pulje 2'!S19)</f>
        <v>289.06719099016698</v>
      </c>
    </row>
    <row r="31" spans="1:17" s="114" customFormat="1" ht="17">
      <c r="A31" s="108">
        <v>4</v>
      </c>
      <c r="B31" s="109">
        <f>IF('Pulje 2'!C20="","",'Pulje 2'!C20)</f>
        <v>67</v>
      </c>
      <c r="C31" s="110">
        <f>IF('Pulje 2'!D20="","",'Pulje 2'!D20)</f>
        <v>65.349999999999994</v>
      </c>
      <c r="D31" s="109" t="str">
        <f>IF('Pulje 2'!E20="","",'Pulje 2'!E20)</f>
        <v>UM</v>
      </c>
      <c r="E31" s="111">
        <f>IF('Pulje 2'!F20="","",'Pulje 2'!F20)</f>
        <v>39342</v>
      </c>
      <c r="F31" s="112" t="str">
        <f>IF('Pulje 2'!H20="","",'Pulje 2'!H20)</f>
        <v>Erik Orasmäe</v>
      </c>
      <c r="G31" s="112" t="str">
        <f>IF('Pulje 2'!I20="","",'Pulje 2'!I20)</f>
        <v>Tambarskjelvar IL</v>
      </c>
      <c r="H31" s="113">
        <f>IF('Pulje 2'!J20=0,"",'Pulje 2'!J20)</f>
        <v>75</v>
      </c>
      <c r="I31" s="113">
        <f>IF('Pulje 2'!K20=0,"",'Pulje 2'!K20)</f>
        <v>78</v>
      </c>
      <c r="J31" s="113">
        <f>IF('Pulje 2'!L20=0,"",'Pulje 2'!L20)</f>
        <v>-80</v>
      </c>
      <c r="K31" s="113">
        <f>IF('Pulje 2'!M20=0,"",'Pulje 2'!M20)</f>
        <v>90</v>
      </c>
      <c r="L31" s="113">
        <f>IF('Pulje 2'!N20=0,"",'Pulje 2'!N20)</f>
        <v>95</v>
      </c>
      <c r="M31" s="113">
        <f>IF('Pulje 2'!O20=0,"",'Pulje 2'!O20)</f>
        <v>-100</v>
      </c>
      <c r="N31" s="113">
        <f>IF('Pulje 2'!P20=0,"",'Pulje 2'!P20)</f>
        <v>78</v>
      </c>
      <c r="O31" s="113">
        <f>IF('Pulje 2'!Q20=0,"",'Pulje 2'!Q20)</f>
        <v>95</v>
      </c>
      <c r="P31" s="113">
        <f>IF('Pulje 2'!R20=0,"",'Pulje 2'!R20)</f>
        <v>173</v>
      </c>
      <c r="Q31" s="110">
        <f>IF('Pulje 2'!S20=0,"",'Pulje 2'!S20)</f>
        <v>250.52307651306199</v>
      </c>
    </row>
    <row r="32" spans="1:17" s="114" customFormat="1" ht="17">
      <c r="A32" s="108">
        <v>5</v>
      </c>
      <c r="B32" s="109">
        <f>IF('Pulje 4'!C12="","",'Pulje 4'!C12)</f>
        <v>81</v>
      </c>
      <c r="C32" s="110">
        <f>IF('Pulje 4'!D12="","",'Pulje 4'!D12)</f>
        <v>78.8</v>
      </c>
      <c r="D32" s="109" t="str">
        <f>IF('Pulje 4'!E12="","",'Pulje 4'!E12)</f>
        <v>UM</v>
      </c>
      <c r="E32" s="111">
        <f>IF('Pulje 4'!F12="","",'Pulje 4'!F12)</f>
        <v>39196</v>
      </c>
      <c r="F32" s="112" t="str">
        <f>IF('Pulje 4'!H12="","",'Pulje 4'!H12)</f>
        <v>Kristian Ege</v>
      </c>
      <c r="G32" s="112" t="str">
        <f>IF('Pulje 4'!I12="","",'Pulje 4'!I12)</f>
        <v>Vigrestad IK</v>
      </c>
      <c r="H32" s="113">
        <f>IF('Pulje 4'!J12=0,"",'Pulje 4'!J12)</f>
        <v>87</v>
      </c>
      <c r="I32" s="113">
        <f>IF('Pulje 4'!K12=0,"",'Pulje 4'!K12)</f>
        <v>-91</v>
      </c>
      <c r="J32" s="113">
        <f>IF('Pulje 4'!L12=0,"",'Pulje 4'!L12)</f>
        <v>91</v>
      </c>
      <c r="K32" s="113">
        <f>IF('Pulje 4'!M12=0,"",'Pulje 4'!M12)</f>
        <v>98</v>
      </c>
      <c r="L32" s="113">
        <f>IF('Pulje 4'!N12=0,"",'Pulje 4'!N12)</f>
        <v>-102</v>
      </c>
      <c r="M32" s="113">
        <f>IF('Pulje 4'!O12=0,"",'Pulje 4'!O12)</f>
        <v>102</v>
      </c>
      <c r="N32" s="113">
        <f>IF('Pulje 4'!P12=0,"",'Pulje 4'!P12)</f>
        <v>91</v>
      </c>
      <c r="O32" s="113">
        <f>IF('Pulje 4'!Q12=0,"",'Pulje 4'!Q12)</f>
        <v>102</v>
      </c>
      <c r="P32" s="113">
        <f>IF('Pulje 4'!R12=0,"",'Pulje 4'!R12)</f>
        <v>193</v>
      </c>
      <c r="Q32" s="110">
        <f>IF('Pulje 4'!S12=0,"",'Pulje 4'!S12)</f>
        <v>248.72229977432318</v>
      </c>
    </row>
    <row r="33" spans="1:17" s="114" customFormat="1" ht="17">
      <c r="A33" s="108">
        <v>6</v>
      </c>
      <c r="B33" s="109">
        <f>IF('Pulje 4'!C11="","",'Pulje 4'!C11)</f>
        <v>81</v>
      </c>
      <c r="C33" s="110">
        <f>IF('Pulje 4'!D11="","",'Pulje 4'!D11)</f>
        <v>77.680000000000007</v>
      </c>
      <c r="D33" s="109" t="str">
        <f>IF('Pulje 4'!E11="","",'Pulje 4'!E11)</f>
        <v>UM</v>
      </c>
      <c r="E33" s="111">
        <f>IF('Pulje 4'!F11="","",'Pulje 4'!F11)</f>
        <v>39679</v>
      </c>
      <c r="F33" s="112" t="str">
        <f>IF('Pulje 4'!H11="","",'Pulje 4'!H11)</f>
        <v>Olai Slagstad Aamot</v>
      </c>
      <c r="G33" s="112" t="str">
        <f>IF('Pulje 4'!I11="","",'Pulje 4'!I11)</f>
        <v>Tambarskjelvar IL</v>
      </c>
      <c r="H33" s="113">
        <f>IF('Pulje 4'!J11=0,"",'Pulje 4'!J11)</f>
        <v>-79</v>
      </c>
      <c r="I33" s="113">
        <f>IF('Pulje 4'!K11=0,"",'Pulje 4'!K11)</f>
        <v>79</v>
      </c>
      <c r="J33" s="113">
        <f>IF('Pulje 4'!L11=0,"",'Pulje 4'!L11)</f>
        <v>-83</v>
      </c>
      <c r="K33" s="113">
        <f>IF('Pulje 4'!M11=0,"",'Pulje 4'!M11)</f>
        <v>105</v>
      </c>
      <c r="L33" s="113">
        <f>IF('Pulje 4'!N11=0,"",'Pulje 4'!N11)</f>
        <v>-110</v>
      </c>
      <c r="M33" s="113">
        <f>IF('Pulje 4'!O11=0,"",'Pulje 4'!O11)</f>
        <v>110</v>
      </c>
      <c r="N33" s="113">
        <f>IF('Pulje 4'!P11=0,"",'Pulje 4'!P11)</f>
        <v>79</v>
      </c>
      <c r="O33" s="113">
        <f>IF('Pulje 4'!Q11=0,"",'Pulje 4'!Q11)</f>
        <v>110</v>
      </c>
      <c r="P33" s="113">
        <f>IF('Pulje 4'!R11=0,"",'Pulje 4'!R11)</f>
        <v>189</v>
      </c>
      <c r="Q33" s="110">
        <f>IF('Pulje 4'!S11=0,"",'Pulje 4'!S11)</f>
        <v>245.55885959568215</v>
      </c>
    </row>
    <row r="34" spans="1:17" s="114" customFormat="1" ht="17">
      <c r="A34" s="108">
        <v>7</v>
      </c>
      <c r="B34" s="109">
        <f>IF('Pulje 4'!C10="","",'Pulje 4'!C10)</f>
        <v>81</v>
      </c>
      <c r="C34" s="110">
        <f>IF('Pulje 4'!D10="","",'Pulje 4'!D10)</f>
        <v>77.77</v>
      </c>
      <c r="D34" s="109" t="str">
        <f>IF('Pulje 4'!E10="","",'Pulje 4'!E10)</f>
        <v>UM</v>
      </c>
      <c r="E34" s="111">
        <f>IF('Pulje 4'!F10="","",'Pulje 4'!F10)</f>
        <v>39126</v>
      </c>
      <c r="F34" s="112" t="str">
        <f>IF('Pulje 4'!H10="","",'Pulje 4'!H10)</f>
        <v>Rene A. Rand Djupå</v>
      </c>
      <c r="G34" s="112" t="str">
        <f>IF('Pulje 4'!I10="","",'Pulje 4'!I10)</f>
        <v>Hitra VK</v>
      </c>
      <c r="H34" s="113">
        <f>IF('Pulje 4'!J10=0,"",'Pulje 4'!J10)</f>
        <v>79</v>
      </c>
      <c r="I34" s="113">
        <f>IF('Pulje 4'!K10=0,"",'Pulje 4'!K10)</f>
        <v>82</v>
      </c>
      <c r="J34" s="113">
        <f>IF('Pulje 4'!L10=0,"",'Pulje 4'!L10)</f>
        <v>84</v>
      </c>
      <c r="K34" s="113">
        <f>IF('Pulje 4'!M10=0,"",'Pulje 4'!M10)</f>
        <v>98</v>
      </c>
      <c r="L34" s="113">
        <f>IF('Pulje 4'!N10=0,"",'Pulje 4'!N10)</f>
        <v>101</v>
      </c>
      <c r="M34" s="113">
        <f>IF('Pulje 4'!O10=0,"",'Pulje 4'!O10)</f>
        <v>104</v>
      </c>
      <c r="N34" s="113">
        <f>IF('Pulje 4'!P10=0,"",'Pulje 4'!P10)</f>
        <v>84</v>
      </c>
      <c r="O34" s="113">
        <f>IF('Pulje 4'!Q10=0,"",'Pulje 4'!Q10)</f>
        <v>104</v>
      </c>
      <c r="P34" s="113">
        <f>IF('Pulje 4'!R10=0,"",'Pulje 4'!R10)</f>
        <v>188</v>
      </c>
      <c r="Q34" s="110">
        <f>IF('Pulje 4'!S10=0,"",'Pulje 4'!S10)</f>
        <v>244.09760816086506</v>
      </c>
    </row>
    <row r="35" spans="1:17" s="114" customFormat="1" ht="17">
      <c r="A35" s="108">
        <v>8</v>
      </c>
      <c r="B35" s="109">
        <f>IF('Pulje 4'!C14="","",'Pulje 4'!C14)</f>
        <v>81</v>
      </c>
      <c r="C35" s="110">
        <f>IF('Pulje 4'!D14="","",'Pulje 4'!D14)</f>
        <v>76.22</v>
      </c>
      <c r="D35" s="109" t="str">
        <f>IF('Pulje 4'!E14="","",'Pulje 4'!E14)</f>
        <v>UM</v>
      </c>
      <c r="E35" s="111">
        <f>IF('Pulje 4'!F14="","",'Pulje 4'!F14)</f>
        <v>39569</v>
      </c>
      <c r="F35" s="112" t="str">
        <f>IF('Pulje 4'!H14="","",'Pulje 4'!H14)</f>
        <v>Aaron Jensen Fauske</v>
      </c>
      <c r="G35" s="112" t="str">
        <f>IF('Pulje 4'!I14="","",'Pulje 4'!I14)</f>
        <v>Tambarskjelvar IL</v>
      </c>
      <c r="H35" s="113">
        <f>IF('Pulje 4'!J14=0,"",'Pulje 4'!J14)</f>
        <v>76</v>
      </c>
      <c r="I35" s="113">
        <f>IF('Pulje 4'!K14=0,"",'Pulje 4'!K14)</f>
        <v>80</v>
      </c>
      <c r="J35" s="113">
        <f>IF('Pulje 4'!L14=0,"",'Pulje 4'!L14)</f>
        <v>-83</v>
      </c>
      <c r="K35" s="113">
        <f>IF('Pulje 4'!M14=0,"",'Pulje 4'!M14)</f>
        <v>90</v>
      </c>
      <c r="L35" s="113">
        <f>IF('Pulje 4'!N14=0,"",'Pulje 4'!N14)</f>
        <v>100</v>
      </c>
      <c r="M35" s="113">
        <f>IF('Pulje 4'!O14=0,"",'Pulje 4'!O14)</f>
        <v>-109</v>
      </c>
      <c r="N35" s="113">
        <f>IF('Pulje 4'!P14=0,"",'Pulje 4'!P14)</f>
        <v>80</v>
      </c>
      <c r="O35" s="113">
        <f>IF('Pulje 4'!Q14=0,"",'Pulje 4'!Q14)</f>
        <v>100</v>
      </c>
      <c r="P35" s="113">
        <f>IF('Pulje 4'!R14=0,"",'Pulje 4'!R14)</f>
        <v>180</v>
      </c>
      <c r="Q35" s="110">
        <f>IF('Pulje 4'!S14=0,"",'Pulje 4'!S14)</f>
        <v>236.4502018961476</v>
      </c>
    </row>
    <row r="36" spans="1:17" s="114" customFormat="1" ht="17">
      <c r="A36" s="108">
        <v>9</v>
      </c>
      <c r="B36" s="109">
        <f>IF('Pulje 2'!C13="","",'Pulje 2'!C13)</f>
        <v>61</v>
      </c>
      <c r="C36" s="110">
        <f>IF('Pulje 2'!D13="","",'Pulje 2'!D13)</f>
        <v>60.19</v>
      </c>
      <c r="D36" s="109" t="str">
        <f>IF('Pulje 2'!E13="","",'Pulje 2'!E13)</f>
        <v>UM</v>
      </c>
      <c r="E36" s="111">
        <f>IF('Pulje 2'!F13="","",'Pulje 2'!F13)</f>
        <v>40390</v>
      </c>
      <c r="F36" s="112" t="str">
        <f>IF('Pulje 2'!H13="","",'Pulje 2'!H13)</f>
        <v>Jørgen Bysveen</v>
      </c>
      <c r="G36" s="112" t="str">
        <f>IF('Pulje 2'!I13="","",'Pulje 2'!I13)</f>
        <v>T&amp;IL National</v>
      </c>
      <c r="H36" s="113">
        <f>IF('Pulje 2'!J13=0,"",'Pulje 2'!J13)</f>
        <v>62</v>
      </c>
      <c r="I36" s="113">
        <f>IF('Pulje 2'!K13=0,"",'Pulje 2'!K13)</f>
        <v>-66</v>
      </c>
      <c r="J36" s="113">
        <f>IF('Pulje 2'!L13=0,"",'Pulje 2'!L13)</f>
        <v>-66</v>
      </c>
      <c r="K36" s="113">
        <f>IF('Pulje 2'!M13=0,"",'Pulje 2'!M13)</f>
        <v>77</v>
      </c>
      <c r="L36" s="113">
        <f>IF('Pulje 2'!N13=0,"",'Pulje 2'!N13)</f>
        <v>-82</v>
      </c>
      <c r="M36" s="113">
        <f>IF('Pulje 2'!O13=0,"",'Pulje 2'!O13)</f>
        <v>83</v>
      </c>
      <c r="N36" s="113">
        <f>IF('Pulje 2'!P13=0,"",'Pulje 2'!P13)</f>
        <v>62</v>
      </c>
      <c r="O36" s="113">
        <f>IF('Pulje 2'!Q13=0,"",'Pulje 2'!Q13)</f>
        <v>83</v>
      </c>
      <c r="P36" s="113">
        <f>IF('Pulje 2'!R13=0,"",'Pulje 2'!R13)</f>
        <v>145</v>
      </c>
      <c r="Q36" s="110">
        <f>IF('Pulje 2'!S13=0,"",'Pulje 2'!S13)</f>
        <v>222.56021524051087</v>
      </c>
    </row>
    <row r="37" spans="1:17" s="114" customFormat="1" ht="17">
      <c r="A37" s="108">
        <v>10</v>
      </c>
      <c r="B37" s="109">
        <f>IF('Pulje 2'!C10="","",'Pulje 2'!C10)</f>
        <v>55</v>
      </c>
      <c r="C37" s="110">
        <f>IF('Pulje 2'!D10="","",'Pulje 2'!D10)</f>
        <v>51.16</v>
      </c>
      <c r="D37" s="109" t="str">
        <f>IF('Pulje 2'!E10="","",'Pulje 2'!E10)</f>
        <v>UM</v>
      </c>
      <c r="E37" s="111">
        <f>IF('Pulje 2'!F10="","",'Pulje 2'!F10)</f>
        <v>39674</v>
      </c>
      <c r="F37" s="112" t="str">
        <f>IF('Pulje 2'!H10="","",'Pulje 2'!H10)</f>
        <v>Roland Siska</v>
      </c>
      <c r="G37" s="112" t="str">
        <f>IF('Pulje 2'!I10="","",'Pulje 2'!I10)</f>
        <v>Hitra VK</v>
      </c>
      <c r="H37" s="113">
        <f>IF('Pulje 2'!J10=0,"",'Pulje 2'!J10)</f>
        <v>-56</v>
      </c>
      <c r="I37" s="113">
        <f>IF('Pulje 2'!K10=0,"",'Pulje 2'!K10)</f>
        <v>56</v>
      </c>
      <c r="J37" s="113">
        <f>IF('Pulje 2'!L10=0,"",'Pulje 2'!L10)</f>
        <v>-59</v>
      </c>
      <c r="K37" s="113">
        <f>IF('Pulje 2'!M10=0,"",'Pulje 2'!M10)</f>
        <v>-70</v>
      </c>
      <c r="L37" s="113">
        <f>IF('Pulje 2'!N10=0,"",'Pulje 2'!N10)</f>
        <v>70</v>
      </c>
      <c r="M37" s="113" t="str">
        <f>IF('Pulje 2'!O10=0,"",'Pulje 2'!O10)</f>
        <v>-</v>
      </c>
      <c r="N37" s="113">
        <f>IF('Pulje 2'!P10=0,"",'Pulje 2'!P10)</f>
        <v>56</v>
      </c>
      <c r="O37" s="113">
        <f>IF('Pulje 2'!Q10=0,"",'Pulje 2'!Q10)</f>
        <v>70</v>
      </c>
      <c r="P37" s="113">
        <f>IF('Pulje 2'!R10=0,"",'Pulje 2'!R10)</f>
        <v>126</v>
      </c>
      <c r="Q37" s="110">
        <f>IF('Pulje 2'!S10=0,"",'Pulje 2'!S10)</f>
        <v>219.69985315968742</v>
      </c>
    </row>
    <row r="38" spans="1:17" s="114" customFormat="1" ht="17">
      <c r="A38" s="108">
        <v>11</v>
      </c>
      <c r="B38" s="109">
        <f>IF('Pulje 4'!C13="","",'Pulje 4'!C13)</f>
        <v>81</v>
      </c>
      <c r="C38" s="110">
        <f>IF('Pulje 4'!D13="","",'Pulje 4'!D13)</f>
        <v>80.180000000000007</v>
      </c>
      <c r="D38" s="109" t="str">
        <f>IF('Pulje 4'!E13="","",'Pulje 4'!E13)</f>
        <v>UM</v>
      </c>
      <c r="E38" s="111">
        <f>IF('Pulje 4'!F13="","",'Pulje 4'!F13)</f>
        <v>39808</v>
      </c>
      <c r="F38" s="112" t="str">
        <f>IF('Pulje 4'!H13="","",'Pulje 4'!H13)</f>
        <v>Nawat Mangmee</v>
      </c>
      <c r="G38" s="112" t="str">
        <f>IF('Pulje 4'!I13="","",'Pulje 4'!I13)</f>
        <v>Vigrestad IK</v>
      </c>
      <c r="H38" s="113">
        <f>IF('Pulje 4'!J13=0,"",'Pulje 4'!J13)</f>
        <v>70</v>
      </c>
      <c r="I38" s="113">
        <f>IF('Pulje 4'!K13=0,"",'Pulje 4'!K13)</f>
        <v>-75</v>
      </c>
      <c r="J38" s="113">
        <f>IF('Pulje 4'!L13=0,"",'Pulje 4'!L13)</f>
        <v>75</v>
      </c>
      <c r="K38" s="113">
        <f>IF('Pulje 4'!M13=0,"",'Pulje 4'!M13)</f>
        <v>95</v>
      </c>
      <c r="L38" s="113">
        <f>IF('Pulje 4'!N13=0,"",'Pulje 4'!N13)</f>
        <v>-97</v>
      </c>
      <c r="M38" s="113">
        <f>IF('Pulje 4'!O13=0,"",'Pulje 4'!O13)</f>
        <v>97</v>
      </c>
      <c r="N38" s="113">
        <f>IF('Pulje 4'!P13=0,"",'Pulje 4'!P13)</f>
        <v>75</v>
      </c>
      <c r="O38" s="113">
        <f>IF('Pulje 4'!Q13=0,"",'Pulje 4'!Q13)</f>
        <v>97</v>
      </c>
      <c r="P38" s="113">
        <f>IF('Pulje 4'!R13=0,"",'Pulje 4'!R13)</f>
        <v>172</v>
      </c>
      <c r="Q38" s="110">
        <f>IF('Pulje 4'!S13=0,"",'Pulje 4'!S13)</f>
        <v>219.51893202392912</v>
      </c>
    </row>
    <row r="39" spans="1:17" s="114" customFormat="1" ht="17">
      <c r="A39" s="108">
        <v>12</v>
      </c>
      <c r="B39" s="109">
        <f>IF('Pulje 5'!C12="","",'Pulje 5'!C12)</f>
        <v>96</v>
      </c>
      <c r="C39" s="110">
        <f>IF('Pulje 5'!D12="","",'Pulje 5'!D12)</f>
        <v>92.18</v>
      </c>
      <c r="D39" s="109" t="str">
        <f>IF('Pulje 5'!E12="","",'Pulje 5'!E12)</f>
        <v>UM</v>
      </c>
      <c r="E39" s="111">
        <f>IF('Pulje 5'!F12="","",'Pulje 5'!F12)</f>
        <v>39709</v>
      </c>
      <c r="F39" s="112" t="str">
        <f>IF('Pulje 5'!H12="","",'Pulje 5'!H12)</f>
        <v>Mathias Birkeland</v>
      </c>
      <c r="G39" s="112" t="str">
        <f>IF('Pulje 5'!I12="","",'Pulje 5'!I12)</f>
        <v>Tambarskjelvar IL</v>
      </c>
      <c r="H39" s="113">
        <f>IF('Pulje 5'!J12=0,"",'Pulje 5'!J12)</f>
        <v>77</v>
      </c>
      <c r="I39" s="113">
        <f>IF('Pulje 5'!K12=0,"",'Pulje 5'!K12)</f>
        <v>81</v>
      </c>
      <c r="J39" s="113">
        <f>IF('Pulje 5'!L12=0,"",'Pulje 5'!L12)</f>
        <v>84</v>
      </c>
      <c r="K39" s="113">
        <f>IF('Pulje 5'!M12=0,"",'Pulje 5'!M12)</f>
        <v>85</v>
      </c>
      <c r="L39" s="113">
        <f>IF('Pulje 5'!N12=0,"",'Pulje 5'!N12)</f>
        <v>90</v>
      </c>
      <c r="M39" s="113">
        <f>IF('Pulje 5'!O12=0,"",'Pulje 5'!O12)</f>
        <v>-95</v>
      </c>
      <c r="N39" s="113">
        <f>IF('Pulje 5'!P12=0,"",'Pulje 5'!P12)</f>
        <v>84</v>
      </c>
      <c r="O39" s="113">
        <f>IF('Pulje 5'!Q12=0,"",'Pulje 5'!Q12)</f>
        <v>90</v>
      </c>
      <c r="P39" s="113">
        <f>IF('Pulje 5'!R12=0,"",'Pulje 5'!R12)</f>
        <v>174</v>
      </c>
      <c r="Q39" s="110">
        <f>IF('Pulje 5'!S12=0,"",'Pulje 5'!S12)</f>
        <v>206.83434726033843</v>
      </c>
    </row>
    <row r="40" spans="1:17" s="114" customFormat="1" ht="17">
      <c r="A40" s="108">
        <v>13</v>
      </c>
      <c r="B40" s="109">
        <f>IF('Pulje 5'!C9="","",'Pulje 5'!C9)</f>
        <v>89</v>
      </c>
      <c r="C40" s="110">
        <f>IF('Pulje 5'!D9="","",'Pulje 5'!D9)</f>
        <v>86.94</v>
      </c>
      <c r="D40" s="109" t="str">
        <f>IF('Pulje 5'!E9="","",'Pulje 5'!E9)</f>
        <v>UM</v>
      </c>
      <c r="E40" s="111">
        <f>IF('Pulje 5'!F9="","",'Pulje 5'!F9)</f>
        <v>39541</v>
      </c>
      <c r="F40" s="112" t="str">
        <f>IF('Pulje 5'!H9="","",'Pulje 5'!H9)</f>
        <v>Andreas Kvamsås Savland</v>
      </c>
      <c r="G40" s="112" t="str">
        <f>IF('Pulje 5'!I9="","",'Pulje 5'!I9)</f>
        <v>Tambarskjelvar IL</v>
      </c>
      <c r="H40" s="113">
        <f>IF('Pulje 5'!J9=0,"",'Pulje 5'!J9)</f>
        <v>75</v>
      </c>
      <c r="I40" s="113">
        <f>IF('Pulje 5'!K9=0,"",'Pulje 5'!K9)</f>
        <v>80</v>
      </c>
      <c r="J40" s="113">
        <f>IF('Pulje 5'!L9=0,"",'Pulje 5'!L9)</f>
        <v>-82</v>
      </c>
      <c r="K40" s="113">
        <f>IF('Pulje 5'!M9=0,"",'Pulje 5'!M9)</f>
        <v>85</v>
      </c>
      <c r="L40" s="113">
        <f>IF('Pulje 5'!N9=0,"",'Pulje 5'!N9)</f>
        <v>-90</v>
      </c>
      <c r="M40" s="113">
        <f>IF('Pulje 5'!O9=0,"",'Pulje 5'!O9)</f>
        <v>-90</v>
      </c>
      <c r="N40" s="113">
        <f>IF('Pulje 5'!P9=0,"",'Pulje 5'!P9)</f>
        <v>80</v>
      </c>
      <c r="O40" s="113">
        <f>IF('Pulje 5'!Q9=0,"",'Pulje 5'!Q9)</f>
        <v>85</v>
      </c>
      <c r="P40" s="113">
        <f>IF('Pulje 5'!R9=0,"",'Pulje 5'!R9)</f>
        <v>165</v>
      </c>
      <c r="Q40" s="110">
        <f>IF('Pulje 5'!S9=0,"",'Pulje 5'!S9)</f>
        <v>201.77413640664</v>
      </c>
    </row>
    <row r="41" spans="1:17" s="114" customFormat="1" ht="17">
      <c r="A41" s="108">
        <v>14</v>
      </c>
      <c r="B41" s="109">
        <f>IF('Pulje 2'!C12="","",'Pulje 2'!C12)</f>
        <v>61</v>
      </c>
      <c r="C41" s="110">
        <f>IF('Pulje 2'!D12="","",'Pulje 2'!D12)</f>
        <v>60.93</v>
      </c>
      <c r="D41" s="109" t="str">
        <f>IF('Pulje 2'!E12="","",'Pulje 2'!E12)</f>
        <v>UM</v>
      </c>
      <c r="E41" s="111">
        <f>IF('Pulje 2'!F12="","",'Pulje 2'!F12)</f>
        <v>40404</v>
      </c>
      <c r="F41" s="112" t="str">
        <f>IF('Pulje 2'!H12="","",'Pulje 2'!H12)</f>
        <v>Marius Karagiannis</v>
      </c>
      <c r="G41" s="112" t="str">
        <f>IF('Pulje 2'!I12="","",'Pulje 2'!I12)</f>
        <v>T&amp;IL National</v>
      </c>
      <c r="H41" s="113">
        <f>IF('Pulje 2'!J12=0,"",'Pulje 2'!J12)</f>
        <v>56</v>
      </c>
      <c r="I41" s="113">
        <f>IF('Pulje 2'!K12=0,"",'Pulje 2'!K12)</f>
        <v>59</v>
      </c>
      <c r="J41" s="113">
        <f>IF('Pulje 2'!L12=0,"",'Pulje 2'!L12)</f>
        <v>61</v>
      </c>
      <c r="K41" s="113">
        <f>IF('Pulje 2'!M12=0,"",'Pulje 2'!M12)</f>
        <v>-67</v>
      </c>
      <c r="L41" s="113">
        <f>IF('Pulje 2'!N12=0,"",'Pulje 2'!N12)</f>
        <v>-68</v>
      </c>
      <c r="M41" s="113">
        <f>IF('Pulje 2'!O12=0,"",'Pulje 2'!O12)</f>
        <v>68</v>
      </c>
      <c r="N41" s="113">
        <f>IF('Pulje 2'!P12=0,"",'Pulje 2'!P12)</f>
        <v>61</v>
      </c>
      <c r="O41" s="113">
        <f>IF('Pulje 2'!Q12=0,"",'Pulje 2'!Q12)</f>
        <v>68</v>
      </c>
      <c r="P41" s="113">
        <f>IF('Pulje 2'!R12=0,"",'Pulje 2'!R12)</f>
        <v>129</v>
      </c>
      <c r="Q41" s="110">
        <f>IF('Pulje 2'!S12=0,"",'Pulje 2'!S12)</f>
        <v>196.24438454196425</v>
      </c>
    </row>
    <row r="42" spans="1:17" s="114" customFormat="1" ht="17">
      <c r="A42" s="108">
        <v>15</v>
      </c>
      <c r="B42" s="109">
        <f>IF('Pulje 4'!C9="","",'Pulje 4'!C9)</f>
        <v>73</v>
      </c>
      <c r="C42" s="110">
        <f>IF('Pulje 4'!D9="","",'Pulje 4'!D9)</f>
        <v>71.67</v>
      </c>
      <c r="D42" s="109" t="str">
        <f>IF('Pulje 4'!E9="","",'Pulje 4'!E9)</f>
        <v>UM</v>
      </c>
      <c r="E42" s="111">
        <f>IF('Pulje 4'!F9="","",'Pulje 4'!F9)</f>
        <v>40263</v>
      </c>
      <c r="F42" s="112" t="str">
        <f>IF('Pulje 4'!H9="","",'Pulje 4'!H9)</f>
        <v>Lyder Slagstad Aamot</v>
      </c>
      <c r="G42" s="112" t="str">
        <f>IF('Pulje 4'!I9="","",'Pulje 4'!I9)</f>
        <v>Tambarskjelvar IL</v>
      </c>
      <c r="H42" s="113">
        <f>IF('Pulje 4'!J9=0,"",'Pulje 4'!J9)</f>
        <v>60</v>
      </c>
      <c r="I42" s="113">
        <f>IF('Pulje 4'!K9=0,"",'Pulje 4'!K9)</f>
        <v>63</v>
      </c>
      <c r="J42" s="113">
        <f>IF('Pulje 4'!L9=0,"",'Pulje 4'!L9)</f>
        <v>-66</v>
      </c>
      <c r="K42" s="113">
        <f>IF('Pulje 4'!M9=0,"",'Pulje 4'!M9)</f>
        <v>73</v>
      </c>
      <c r="L42" s="113">
        <f>IF('Pulje 4'!N9=0,"",'Pulje 4'!N9)</f>
        <v>-80</v>
      </c>
      <c r="M42" s="113">
        <f>IF('Pulje 4'!O9=0,"",'Pulje 4'!O9)</f>
        <v>80</v>
      </c>
      <c r="N42" s="113">
        <f>IF('Pulje 4'!P9=0,"",'Pulje 4'!P9)</f>
        <v>63</v>
      </c>
      <c r="O42" s="113">
        <f>IF('Pulje 4'!Q9=0,"",'Pulje 4'!Q9)</f>
        <v>80</v>
      </c>
      <c r="P42" s="113">
        <f>IF('Pulje 4'!R9=0,"",'Pulje 4'!R9)</f>
        <v>143</v>
      </c>
      <c r="Q42" s="110">
        <f>IF('Pulje 4'!S9=0,"",'Pulje 4'!S9)</f>
        <v>194.96820720305965</v>
      </c>
    </row>
    <row r="43" spans="1:17" s="114" customFormat="1" ht="17">
      <c r="A43" s="108">
        <v>16</v>
      </c>
      <c r="B43" s="109">
        <f>IF('Pulje 2'!C14="","",'Pulje 2'!C14)</f>
        <v>61</v>
      </c>
      <c r="C43" s="110">
        <f>IF('Pulje 2'!D14="","",'Pulje 2'!D14)</f>
        <v>59.36</v>
      </c>
      <c r="D43" s="109" t="str">
        <f>IF('Pulje 2'!E14="","",'Pulje 2'!E14)</f>
        <v>UM</v>
      </c>
      <c r="E43" s="111">
        <f>IF('Pulje 2'!F14="","",'Pulje 2'!F14)</f>
        <v>39932</v>
      </c>
      <c r="F43" s="112" t="str">
        <f>IF('Pulje 2'!H14="","",'Pulje 2'!H14)</f>
        <v>Andreas Kvame</v>
      </c>
      <c r="G43" s="112" t="str">
        <f>IF('Pulje 2'!I14="","",'Pulje 2'!I14)</f>
        <v>Tambarskjelvar IL</v>
      </c>
      <c r="H43" s="113">
        <f>IF('Pulje 2'!J14=0,"",'Pulje 2'!J14)</f>
        <v>53</v>
      </c>
      <c r="I43" s="113">
        <f>IF('Pulje 2'!K14=0,"",'Pulje 2'!K14)</f>
        <v>-56</v>
      </c>
      <c r="J43" s="113">
        <f>IF('Pulje 2'!L14=0,"",'Pulje 2'!L14)</f>
        <v>56</v>
      </c>
      <c r="K43" s="113">
        <f>IF('Pulje 2'!M14=0,"",'Pulje 2'!M14)</f>
        <v>-67</v>
      </c>
      <c r="L43" s="113">
        <f>IF('Pulje 2'!N14=0,"",'Pulje 2'!N14)</f>
        <v>67</v>
      </c>
      <c r="M43" s="113">
        <f>IF('Pulje 2'!O14=0,"",'Pulje 2'!O14)</f>
        <v>-68</v>
      </c>
      <c r="N43" s="113">
        <f>IF('Pulje 2'!P14=0,"",'Pulje 2'!P14)</f>
        <v>56</v>
      </c>
      <c r="O43" s="113">
        <f>IF('Pulje 2'!Q14=0,"",'Pulje 2'!Q14)</f>
        <v>67</v>
      </c>
      <c r="P43" s="113">
        <f>IF('Pulje 2'!R14=0,"",'Pulje 2'!R14)</f>
        <v>123</v>
      </c>
      <c r="Q43" s="110">
        <f>IF('Pulje 2'!S14=0,"",'Pulje 2'!S14)</f>
        <v>190.73659595665475</v>
      </c>
    </row>
    <row r="44" spans="1:17" s="114" customFormat="1" ht="17">
      <c r="A44" s="108">
        <v>17</v>
      </c>
      <c r="B44" s="109">
        <f>IF('Pulje 2'!C17="","",'Pulje 2'!C17)</f>
        <v>61</v>
      </c>
      <c r="C44" s="110">
        <f>IF('Pulje 2'!D17="","",'Pulje 2'!D17)</f>
        <v>60.6</v>
      </c>
      <c r="D44" s="109" t="str">
        <f>IF('Pulje 2'!E17="","",'Pulje 2'!E17)</f>
        <v>UM</v>
      </c>
      <c r="E44" s="111">
        <f>IF('Pulje 2'!F17="","",'Pulje 2'!F17)</f>
        <v>39607</v>
      </c>
      <c r="F44" s="112" t="str">
        <f>IF('Pulje 2'!H17="","",'Pulje 2'!H17)</f>
        <v>Anders Lysø Sletvold</v>
      </c>
      <c r="G44" s="112" t="str">
        <f>IF('Pulje 2'!I17="","",'Pulje 2'!I17)</f>
        <v>Hitra VK</v>
      </c>
      <c r="H44" s="113">
        <f>IF('Pulje 2'!J17=0,"",'Pulje 2'!J17)</f>
        <v>48</v>
      </c>
      <c r="I44" s="113">
        <f>IF('Pulje 2'!K17=0,"",'Pulje 2'!K17)</f>
        <v>51</v>
      </c>
      <c r="J44" s="113">
        <f>IF('Pulje 2'!L17=0,"",'Pulje 2'!L17)</f>
        <v>-53</v>
      </c>
      <c r="K44" s="113">
        <f>IF('Pulje 2'!M17=0,"",'Pulje 2'!M17)</f>
        <v>61</v>
      </c>
      <c r="L44" s="113">
        <f>IF('Pulje 2'!N17=0,"",'Pulje 2'!N17)</f>
        <v>64</v>
      </c>
      <c r="M44" s="113">
        <f>IF('Pulje 2'!O17=0,"",'Pulje 2'!O17)</f>
        <v>67</v>
      </c>
      <c r="N44" s="113">
        <f>IF('Pulje 2'!P17=0,"",'Pulje 2'!P17)</f>
        <v>51</v>
      </c>
      <c r="O44" s="113">
        <f>IF('Pulje 2'!Q17=0,"",'Pulje 2'!Q17)</f>
        <v>67</v>
      </c>
      <c r="P44" s="113">
        <f>IF('Pulje 2'!R17=0,"",'Pulje 2'!R17)</f>
        <v>118</v>
      </c>
      <c r="Q44" s="110">
        <f>IF('Pulje 2'!S17=0,"",'Pulje 2'!S17)</f>
        <v>180.22098990377106</v>
      </c>
    </row>
    <row r="45" spans="1:17" s="114" customFormat="1" ht="17">
      <c r="A45" s="108">
        <v>18</v>
      </c>
      <c r="B45" s="109">
        <f>IF('Pulje 2'!C15="","",'Pulje 2'!C15)</f>
        <v>55</v>
      </c>
      <c r="C45" s="110">
        <f>IF('Pulje 2'!D15="","",'Pulje 2'!D15)</f>
        <v>54.9</v>
      </c>
      <c r="D45" s="109" t="str">
        <f>IF('Pulje 2'!E15="","",'Pulje 2'!E15)</f>
        <v>UM</v>
      </c>
      <c r="E45" s="111">
        <f>IF('Pulje 2'!F15="","",'Pulje 2'!F15)</f>
        <v>40536</v>
      </c>
      <c r="F45" s="112" t="str">
        <f>IF('Pulje 2'!H15="","",'Pulje 2'!H15)</f>
        <v>Jacob T. Sverdrup</v>
      </c>
      <c r="G45" s="112" t="str">
        <f>IF('Pulje 2'!I15="","",'Pulje 2'!I15)</f>
        <v>Larvik AK</v>
      </c>
      <c r="H45" s="113">
        <f>IF('Pulje 2'!J15=0,"",'Pulje 2'!J15)</f>
        <v>43</v>
      </c>
      <c r="I45" s="113">
        <f>IF('Pulje 2'!K15=0,"",'Pulje 2'!K15)</f>
        <v>46</v>
      </c>
      <c r="J45" s="113">
        <f>IF('Pulje 2'!L15=0,"",'Pulje 2'!L15)</f>
        <v>48</v>
      </c>
      <c r="K45" s="113">
        <f>IF('Pulje 2'!M15=0,"",'Pulje 2'!M15)</f>
        <v>54</v>
      </c>
      <c r="L45" s="113">
        <f>IF('Pulje 2'!N15=0,"",'Pulje 2'!N15)</f>
        <v>57</v>
      </c>
      <c r="M45" s="113">
        <f>IF('Pulje 2'!O15=0,"",'Pulje 2'!O15)</f>
        <v>60</v>
      </c>
      <c r="N45" s="113">
        <f>IF('Pulje 2'!P15=0,"",'Pulje 2'!P15)</f>
        <v>48</v>
      </c>
      <c r="O45" s="113">
        <f>IF('Pulje 2'!Q15=0,"",'Pulje 2'!Q15)</f>
        <v>60</v>
      </c>
      <c r="P45" s="113">
        <f>IF('Pulje 2'!R15=0,"",'Pulje 2'!R15)</f>
        <v>108</v>
      </c>
      <c r="Q45" s="110">
        <f>IF('Pulje 2'!S15=0,"",'Pulje 2'!S15)</f>
        <v>177.81163309970981</v>
      </c>
    </row>
    <row r="46" spans="1:17" s="114" customFormat="1" ht="17">
      <c r="A46" s="108">
        <v>19</v>
      </c>
      <c r="B46" s="109">
        <f>IF('Pulje 2'!C18="","",'Pulje 2'!C18)</f>
        <v>67</v>
      </c>
      <c r="C46" s="110">
        <f>IF('Pulje 2'!D18="","",'Pulje 2'!D18)</f>
        <v>63.95</v>
      </c>
      <c r="D46" s="109" t="str">
        <f>IF('Pulje 2'!E18="","",'Pulje 2'!E18)</f>
        <v>UM</v>
      </c>
      <c r="E46" s="111">
        <f>IF('Pulje 2'!F18="","",'Pulje 2'!F18)</f>
        <v>39198</v>
      </c>
      <c r="F46" s="112" t="str">
        <f>IF('Pulje 2'!H18="","",'Pulje 2'!H18)</f>
        <v>Lars Erik Jordanger</v>
      </c>
      <c r="G46" s="112" t="str">
        <f>IF('Pulje 2'!I18="","",'Pulje 2'!I18)</f>
        <v>Breimsbygda IL</v>
      </c>
      <c r="H46" s="113">
        <f>IF('Pulje 2'!J18=0,"",'Pulje 2'!J18)</f>
        <v>40</v>
      </c>
      <c r="I46" s="113">
        <f>IF('Pulje 2'!K18=0,"",'Pulje 2'!K18)</f>
        <v>45</v>
      </c>
      <c r="J46" s="113">
        <f>IF('Pulje 2'!L18=0,"",'Pulje 2'!L18)</f>
        <v>50</v>
      </c>
      <c r="K46" s="113">
        <f>IF('Pulje 2'!M18=0,"",'Pulje 2'!M18)</f>
        <v>58</v>
      </c>
      <c r="L46" s="113">
        <f>IF('Pulje 2'!N18=0,"",'Pulje 2'!N18)</f>
        <v>64</v>
      </c>
      <c r="M46" s="113">
        <f>IF('Pulje 2'!O18=0,"",'Pulje 2'!O18)</f>
        <v>-70</v>
      </c>
      <c r="N46" s="113">
        <f>IF('Pulje 2'!P18=0,"",'Pulje 2'!P18)</f>
        <v>50</v>
      </c>
      <c r="O46" s="113">
        <f>IF('Pulje 2'!Q18=0,"",'Pulje 2'!Q18)</f>
        <v>64</v>
      </c>
      <c r="P46" s="113">
        <f>IF('Pulje 2'!R18=0,"",'Pulje 2'!R18)</f>
        <v>114</v>
      </c>
      <c r="Q46" s="110">
        <f>IF('Pulje 2'!S18=0,"",'Pulje 2'!S18)</f>
        <v>167.56488453324314</v>
      </c>
    </row>
    <row r="47" spans="1:17" s="114" customFormat="1" ht="17">
      <c r="A47" s="108">
        <v>20</v>
      </c>
      <c r="B47" s="109" t="str">
        <f>IF('Pulje 5'!C16="","",'Pulje 5'!C16)</f>
        <v>+102</v>
      </c>
      <c r="C47" s="110">
        <f>IF('Pulje 5'!D16="","",'Pulje 5'!D16)</f>
        <v>146.61000000000001</v>
      </c>
      <c r="D47" s="109" t="str">
        <f>IF('Pulje 5'!E16="","",'Pulje 5'!E16)</f>
        <v>UM</v>
      </c>
      <c r="E47" s="111">
        <f>IF('Pulje 5'!F16="","",'Pulje 5'!F16)</f>
        <v>40418</v>
      </c>
      <c r="F47" s="112" t="str">
        <f>IF('Pulje 5'!H16="","",'Pulje 5'!H16)</f>
        <v>Albert Jonas Midtbø-Figueroa</v>
      </c>
      <c r="G47" s="112" t="str">
        <f>IF('Pulje 5'!I16="","",'Pulje 5'!I16)</f>
        <v>Tambarskjelvar IL</v>
      </c>
      <c r="H47" s="113">
        <f>IF('Pulje 5'!J16=0,"",'Pulje 5'!J16)</f>
        <v>60</v>
      </c>
      <c r="I47" s="113">
        <f>IF('Pulje 5'!K16=0,"",'Pulje 5'!K16)</f>
        <v>65</v>
      </c>
      <c r="J47" s="113">
        <f>IF('Pulje 5'!L16=0,"",'Pulje 5'!L16)</f>
        <v>70</v>
      </c>
      <c r="K47" s="113">
        <f>IF('Pulje 5'!M16=0,"",'Pulje 5'!M16)</f>
        <v>70</v>
      </c>
      <c r="L47" s="113">
        <f>IF('Pulje 5'!N16=0,"",'Pulje 5'!N16)</f>
        <v>75</v>
      </c>
      <c r="M47" s="113">
        <f>IF('Pulje 5'!O16=0,"",'Pulje 5'!O16)</f>
        <v>80</v>
      </c>
      <c r="N47" s="113">
        <f>IF('Pulje 5'!P16=0,"",'Pulje 5'!P16)</f>
        <v>70</v>
      </c>
      <c r="O47" s="113">
        <f>IF('Pulje 5'!Q16=0,"",'Pulje 5'!Q16)</f>
        <v>80</v>
      </c>
      <c r="P47" s="113">
        <f>IF('Pulje 5'!R16=0,"",'Pulje 5'!R16)</f>
        <v>150</v>
      </c>
      <c r="Q47" s="110">
        <f>IF('Pulje 5'!S16=0,"",'Pulje 5'!S16)</f>
        <v>153.6850521307619</v>
      </c>
    </row>
    <row r="48" spans="1:17" s="114" customFormat="1" ht="17">
      <c r="A48" s="108">
        <v>21</v>
      </c>
      <c r="B48" s="109">
        <f>IF('Pulje 2'!C16="","",'Pulje 2'!C16)</f>
        <v>61</v>
      </c>
      <c r="C48" s="110">
        <f>IF('Pulje 2'!D16="","",'Pulje 2'!D16)</f>
        <v>58.9</v>
      </c>
      <c r="D48" s="109" t="str">
        <f>IF('Pulje 2'!E16="","",'Pulje 2'!E16)</f>
        <v>UM</v>
      </c>
      <c r="E48" s="111">
        <f>IF('Pulje 2'!F16="","",'Pulje 2'!F16)</f>
        <v>40408</v>
      </c>
      <c r="F48" s="112" t="str">
        <f>IF('Pulje 2'!H16="","",'Pulje 2'!H16)</f>
        <v>Alexander Stormoen Bruun</v>
      </c>
      <c r="G48" s="112" t="str">
        <f>IF('Pulje 2'!I16="","",'Pulje 2'!I16)</f>
        <v>Nidelv IL</v>
      </c>
      <c r="H48" s="113">
        <f>IF('Pulje 2'!J16=0,"",'Pulje 2'!J16)</f>
        <v>41</v>
      </c>
      <c r="I48" s="113">
        <f>IF('Pulje 2'!K16=0,"",'Pulje 2'!K16)</f>
        <v>43</v>
      </c>
      <c r="J48" s="113">
        <f>IF('Pulje 2'!L16=0,"",'Pulje 2'!L16)</f>
        <v>45</v>
      </c>
      <c r="K48" s="113">
        <f>IF('Pulje 2'!M16=0,"",'Pulje 2'!M16)</f>
        <v>50</v>
      </c>
      <c r="L48" s="113">
        <f>IF('Pulje 2'!N16=0,"",'Pulje 2'!N16)</f>
        <v>53</v>
      </c>
      <c r="M48" s="113">
        <f>IF('Pulje 2'!O16=0,"",'Pulje 2'!O16)</f>
        <v>-55</v>
      </c>
      <c r="N48" s="113">
        <f>IF('Pulje 2'!P16=0,"",'Pulje 2'!P16)</f>
        <v>45</v>
      </c>
      <c r="O48" s="113">
        <f>IF('Pulje 2'!Q16=0,"",'Pulje 2'!Q16)</f>
        <v>53</v>
      </c>
      <c r="P48" s="113">
        <f>IF('Pulje 2'!R16=0,"",'Pulje 2'!R16)</f>
        <v>98</v>
      </c>
      <c r="Q48" s="110">
        <f>IF('Pulje 2'!S16=0,"",'Pulje 2'!S16)</f>
        <v>152.85187267344799</v>
      </c>
    </row>
    <row r="49" spans="1:17" s="114" customFormat="1" ht="17">
      <c r="A49" s="108">
        <v>22</v>
      </c>
      <c r="B49" s="109">
        <f>IF('Pulje 5'!C15="","",'Pulje 5'!C15)</f>
        <v>102</v>
      </c>
      <c r="C49" s="110">
        <f>IF('Pulje 5'!D15="","",'Pulje 5'!D15)</f>
        <v>96.73</v>
      </c>
      <c r="D49" s="109" t="str">
        <f>IF('Pulje 5'!E15="","",'Pulje 5'!E15)</f>
        <v>UM</v>
      </c>
      <c r="E49" s="111">
        <f>IF('Pulje 5'!F15="","",'Pulje 5'!F15)</f>
        <v>39803</v>
      </c>
      <c r="F49" s="112" t="str">
        <f>IF('Pulje 5'!H15="","",'Pulje 5'!H15)</f>
        <v>Oliver Andre Håland Stokkeland</v>
      </c>
      <c r="G49" s="112" t="str">
        <f>IF('Pulje 5'!I15="","",'Pulje 5'!I15)</f>
        <v>Vigrestad IK</v>
      </c>
      <c r="H49" s="113">
        <f>IF('Pulje 5'!J15=0,"",'Pulje 5'!J15)</f>
        <v>53</v>
      </c>
      <c r="I49" s="113">
        <f>IF('Pulje 5'!K15=0,"",'Pulje 5'!K15)</f>
        <v>56</v>
      </c>
      <c r="J49" s="113">
        <f>IF('Pulje 5'!L15=0,"",'Pulje 5'!L15)</f>
        <v>60</v>
      </c>
      <c r="K49" s="113">
        <f>IF('Pulje 5'!M15=0,"",'Pulje 5'!M15)</f>
        <v>62</v>
      </c>
      <c r="L49" s="113">
        <f>IF('Pulje 5'!N15=0,"",'Pulje 5'!N15)</f>
        <v>-64</v>
      </c>
      <c r="M49" s="113">
        <f>IF('Pulje 5'!O15=0,"",'Pulje 5'!O15)</f>
        <v>64</v>
      </c>
      <c r="N49" s="113">
        <f>IF('Pulje 5'!P15=0,"",'Pulje 5'!P15)</f>
        <v>60</v>
      </c>
      <c r="O49" s="113">
        <f>IF('Pulje 5'!Q15=0,"",'Pulje 5'!Q15)</f>
        <v>64</v>
      </c>
      <c r="P49" s="113">
        <f>IF('Pulje 5'!R15=0,"",'Pulje 5'!R15)</f>
        <v>124</v>
      </c>
      <c r="Q49" s="110">
        <f>IF('Pulje 5'!S15=0,"",'Pulje 5'!S15)</f>
        <v>144.23256262446958</v>
      </c>
    </row>
    <row r="50" spans="1:17" s="114" customFormat="1" ht="17">
      <c r="A50" s="108">
        <v>23</v>
      </c>
      <c r="B50" s="109">
        <f>IF('Pulje 5'!C14="","",'Pulje 5'!C14)</f>
        <v>102</v>
      </c>
      <c r="C50" s="110">
        <f>IF('Pulje 5'!D14="","",'Pulje 5'!D14)</f>
        <v>100.1</v>
      </c>
      <c r="D50" s="109" t="str">
        <f>IF('Pulje 5'!E14="","",'Pulje 5'!E14)</f>
        <v>UM</v>
      </c>
      <c r="E50" s="111">
        <f>IF('Pulje 5'!F14="","",'Pulje 5'!F14)</f>
        <v>40589</v>
      </c>
      <c r="F50" s="112" t="str">
        <f>IF('Pulje 5'!H14="","",'Pulje 5'!H14)</f>
        <v>Noah Gimmestad Støyva</v>
      </c>
      <c r="G50" s="112" t="str">
        <f>IF('Pulje 5'!I14="","",'Pulje 5'!I14)</f>
        <v>Breimsbygda IL</v>
      </c>
      <c r="H50" s="113">
        <f>IF('Pulje 5'!J14=0,"",'Pulje 5'!J14)</f>
        <v>50</v>
      </c>
      <c r="I50" s="113">
        <f>IF('Pulje 5'!K14=0,"",'Pulje 5'!K14)</f>
        <v>-55</v>
      </c>
      <c r="J50" s="113">
        <f>IF('Pulje 5'!L14=0,"",'Pulje 5'!L14)</f>
        <v>57</v>
      </c>
      <c r="K50" s="113">
        <f>IF('Pulje 5'!M14=0,"",'Pulje 5'!M14)</f>
        <v>57</v>
      </c>
      <c r="L50" s="113">
        <f>IF('Pulje 5'!N14=0,"",'Pulje 5'!N14)</f>
        <v>62</v>
      </c>
      <c r="M50" s="113">
        <f>IF('Pulje 5'!O14=0,"",'Pulje 5'!O14)</f>
        <v>68</v>
      </c>
      <c r="N50" s="113">
        <f>IF('Pulje 5'!P14=0,"",'Pulje 5'!P14)</f>
        <v>57</v>
      </c>
      <c r="O50" s="113">
        <f>IF('Pulje 5'!Q14=0,"",'Pulje 5'!Q14)</f>
        <v>68</v>
      </c>
      <c r="P50" s="113">
        <f>IF('Pulje 5'!R14=0,"",'Pulje 5'!R14)</f>
        <v>125</v>
      </c>
      <c r="Q50" s="110">
        <f>IF('Pulje 5'!S14=0,"",'Pulje 5'!S14)</f>
        <v>143.29546694867744</v>
      </c>
    </row>
    <row r="51" spans="1:17" s="114" customFormat="1" ht="17">
      <c r="A51" s="108">
        <v>24</v>
      </c>
      <c r="B51" s="109" t="str">
        <f>IF('Pulje 5'!C17="","",'Pulje 5'!C17)</f>
        <v>+102</v>
      </c>
      <c r="C51" s="110">
        <f>IF('Pulje 5'!D17="","",'Pulje 5'!D17)</f>
        <v>103.23</v>
      </c>
      <c r="D51" s="109" t="str">
        <f>IF('Pulje 5'!E17="","",'Pulje 5'!E17)</f>
        <v>UM</v>
      </c>
      <c r="E51" s="111">
        <f>IF('Pulje 5'!F17="","",'Pulje 5'!F17)</f>
        <v>39576</v>
      </c>
      <c r="F51" s="112" t="str">
        <f>IF('Pulje 5'!H17="","",'Pulje 5'!H17)</f>
        <v>Kåre Jan Hansen</v>
      </c>
      <c r="G51" s="112" t="str">
        <f>IF('Pulje 5'!I17="","",'Pulje 5'!I17)</f>
        <v>Vigrestad IK</v>
      </c>
      <c r="H51" s="113">
        <f>IF('Pulje 5'!J17=0,"",'Pulje 5'!J17)</f>
        <v>-50</v>
      </c>
      <c r="I51" s="113">
        <f>IF('Pulje 5'!K17=0,"",'Pulje 5'!K17)</f>
        <v>52</v>
      </c>
      <c r="J51" s="113">
        <f>IF('Pulje 5'!L17=0,"",'Pulje 5'!L17)</f>
        <v>55</v>
      </c>
      <c r="K51" s="113">
        <f>IF('Pulje 5'!M17=0,"",'Pulje 5'!M17)</f>
        <v>70</v>
      </c>
      <c r="L51" s="113">
        <f>IF('Pulje 5'!N17=0,"",'Pulje 5'!N17)</f>
        <v>-73</v>
      </c>
      <c r="M51" s="113">
        <f>IF('Pulje 5'!O17=0,"",'Pulje 5'!O17)</f>
        <v>-75</v>
      </c>
      <c r="N51" s="113">
        <f>IF('Pulje 5'!P17=0,"",'Pulje 5'!P17)</f>
        <v>55</v>
      </c>
      <c r="O51" s="113">
        <f>IF('Pulje 5'!Q17=0,"",'Pulje 5'!Q17)</f>
        <v>70</v>
      </c>
      <c r="P51" s="113">
        <f>IF('Pulje 5'!R17=0,"",'Pulje 5'!R17)</f>
        <v>125</v>
      </c>
      <c r="Q51" s="110">
        <f>IF('Pulje 5'!S17=0,"",'Pulje 5'!S17)</f>
        <v>141.52201209229233</v>
      </c>
    </row>
    <row r="52" spans="1:17" s="114" customFormat="1" ht="17">
      <c r="A52" s="108">
        <v>25</v>
      </c>
      <c r="B52" s="109">
        <f>IF('Pulje 5'!C10="","",'Pulje 5'!C10)</f>
        <v>89</v>
      </c>
      <c r="C52" s="110">
        <f>IF('Pulje 5'!D10="","",'Pulje 5'!D10)</f>
        <v>81.900000000000006</v>
      </c>
      <c r="D52" s="109" t="str">
        <f>IF('Pulje 5'!E10="","",'Pulje 5'!E10)</f>
        <v>UM</v>
      </c>
      <c r="E52" s="111">
        <f>IF('Pulje 5'!F10="","",'Pulje 5'!F10)</f>
        <v>40239</v>
      </c>
      <c r="F52" s="112" t="str">
        <f>IF('Pulje 5'!H10="","",'Pulje 5'!H10)</f>
        <v>John Martin Torres Eriksen</v>
      </c>
      <c r="G52" s="112" t="str">
        <f>IF('Pulje 5'!I10="","",'Pulje 5'!I10)</f>
        <v>T&amp;IL National</v>
      </c>
      <c r="H52" s="113">
        <f>IF('Pulje 5'!J10=0,"",'Pulje 5'!J10)</f>
        <v>-42</v>
      </c>
      <c r="I52" s="113">
        <f>IF('Pulje 5'!K10=0,"",'Pulje 5'!K10)</f>
        <v>42</v>
      </c>
      <c r="J52" s="113">
        <f>IF('Pulje 5'!L10=0,"",'Pulje 5'!L10)</f>
        <v>47</v>
      </c>
      <c r="K52" s="113">
        <f>IF('Pulje 5'!M10=0,"",'Pulje 5'!M10)</f>
        <v>55</v>
      </c>
      <c r="L52" s="113">
        <f>IF('Pulje 5'!N10=0,"",'Pulje 5'!N10)</f>
        <v>-60</v>
      </c>
      <c r="M52" s="113">
        <f>IF('Pulje 5'!O10=0,"",'Pulje 5'!O10)</f>
        <v>60</v>
      </c>
      <c r="N52" s="113">
        <f>IF('Pulje 5'!P10=0,"",'Pulje 5'!P10)</f>
        <v>47</v>
      </c>
      <c r="O52" s="113">
        <f>IF('Pulje 5'!Q10=0,"",'Pulje 5'!Q10)</f>
        <v>60</v>
      </c>
      <c r="P52" s="113">
        <f>IF('Pulje 5'!R10=0,"",'Pulje 5'!R10)</f>
        <v>107</v>
      </c>
      <c r="Q52" s="110">
        <f>IF('Pulje 5'!S10=0,"",'Pulje 5'!S10)</f>
        <v>134.98554429420562</v>
      </c>
    </row>
    <row r="53" spans="1:17" s="114" customFormat="1" ht="17">
      <c r="A53" s="108">
        <v>26</v>
      </c>
      <c r="B53" s="109">
        <f>IF('Pulje 2'!C9="","",'Pulje 2'!C9)</f>
        <v>49</v>
      </c>
      <c r="C53" s="110">
        <f>IF('Pulje 2'!D9="","",'Pulje 2'!D9)</f>
        <v>38.119999999999997</v>
      </c>
      <c r="D53" s="109" t="str">
        <f>IF('Pulje 2'!E9="","",'Pulje 2'!E9)</f>
        <v>UM</v>
      </c>
      <c r="E53" s="111">
        <f>IF('Pulje 2'!F9="","",'Pulje 2'!F9)</f>
        <v>40698</v>
      </c>
      <c r="F53" s="112" t="str">
        <f>IF('Pulje 2'!H9="","",'Pulje 2'!H9)</f>
        <v>Thomas Kongsvik Vihovde</v>
      </c>
      <c r="G53" s="112" t="str">
        <f>IF('Pulje 2'!I9="","",'Pulje 2'!I9)</f>
        <v>Haugesund VK</v>
      </c>
      <c r="H53" s="113">
        <f>IF('Pulje 2'!J9=0,"",'Pulje 2'!J9)</f>
        <v>20</v>
      </c>
      <c r="I53" s="113">
        <f>IF('Pulje 2'!K9=0,"",'Pulje 2'!K9)</f>
        <v>24</v>
      </c>
      <c r="J53" s="113">
        <f>IF('Pulje 2'!L9=0,"",'Pulje 2'!L9)</f>
        <v>26</v>
      </c>
      <c r="K53" s="113">
        <f>IF('Pulje 2'!M9=0,"",'Pulje 2'!M9)</f>
        <v>26</v>
      </c>
      <c r="L53" s="113">
        <f>IF('Pulje 2'!N9=0,"",'Pulje 2'!N9)</f>
        <v>30</v>
      </c>
      <c r="M53" s="113">
        <f>IF('Pulje 2'!O9=0,"",'Pulje 2'!O9)</f>
        <v>-33</v>
      </c>
      <c r="N53" s="113">
        <f>IF('Pulje 2'!P9=0,"",'Pulje 2'!P9)</f>
        <v>26</v>
      </c>
      <c r="O53" s="113">
        <f>IF('Pulje 2'!Q9=0,"",'Pulje 2'!Q9)</f>
        <v>30</v>
      </c>
      <c r="P53" s="113">
        <f>IF('Pulje 2'!R9=0,"",'Pulje 2'!R9)</f>
        <v>56</v>
      </c>
      <c r="Q53" s="110">
        <f>IF('Pulje 2'!S9=0,"",'Pulje 2'!S9)</f>
        <v>128.29416491262992</v>
      </c>
    </row>
    <row r="54" spans="1:17" s="114" customFormat="1" ht="17">
      <c r="A54" s="108">
        <v>27</v>
      </c>
      <c r="B54" s="109">
        <f>IF('Pulje 2'!C11="","",'Pulje 2'!C11)</f>
        <v>61</v>
      </c>
      <c r="C54" s="110">
        <f>IF('Pulje 2'!D11="","",'Pulje 2'!D11)</f>
        <v>56.73</v>
      </c>
      <c r="D54" s="109" t="str">
        <f>IF('Pulje 2'!E11="","",'Pulje 2'!E11)</f>
        <v>UM</v>
      </c>
      <c r="E54" s="111">
        <f>IF('Pulje 2'!F11="","",'Pulje 2'!F11)</f>
        <v>40085</v>
      </c>
      <c r="F54" s="112" t="str">
        <f>IF('Pulje 2'!H11="","",'Pulje 2'!H11)</f>
        <v>Tord Risdal</v>
      </c>
      <c r="G54" s="112" t="str">
        <f>IF('Pulje 2'!I11="","",'Pulje 2'!I11)</f>
        <v>Vigrestad IK</v>
      </c>
      <c r="H54" s="113">
        <f>IF('Pulje 2'!J11=0,"",'Pulje 2'!J11)</f>
        <v>28</v>
      </c>
      <c r="I54" s="113">
        <f>IF('Pulje 2'!K11=0,"",'Pulje 2'!K11)</f>
        <v>31</v>
      </c>
      <c r="J54" s="113">
        <f>IF('Pulje 2'!L11=0,"",'Pulje 2'!L11)</f>
        <v>34</v>
      </c>
      <c r="K54" s="113">
        <f>IF('Pulje 2'!M11=0,"",'Pulje 2'!M11)</f>
        <v>35</v>
      </c>
      <c r="L54" s="113">
        <f>IF('Pulje 2'!N11=0,"",'Pulje 2'!N11)</f>
        <v>38</v>
      </c>
      <c r="M54" s="113">
        <f>IF('Pulje 2'!O11=0,"",'Pulje 2'!O11)</f>
        <v>41</v>
      </c>
      <c r="N54" s="113">
        <f>IF('Pulje 2'!P11=0,"",'Pulje 2'!P11)</f>
        <v>34</v>
      </c>
      <c r="O54" s="113">
        <f>IF('Pulje 2'!Q11=0,"",'Pulje 2'!Q11)</f>
        <v>41</v>
      </c>
      <c r="P54" s="113">
        <f>IF('Pulje 2'!R11=0,"",'Pulje 2'!R11)</f>
        <v>75</v>
      </c>
      <c r="Q54" s="110">
        <f>IF('Pulje 2'!S11=0,"",'Pulje 2'!S11)</f>
        <v>120.35857318748171</v>
      </c>
    </row>
    <row r="55" spans="1:17" s="114" customFormat="1" ht="17">
      <c r="A55" s="108"/>
      <c r="B55" s="109">
        <f>IF('Pulje 4'!C15="","",'Pulje 4'!C15)</f>
        <v>81</v>
      </c>
      <c r="C55" s="110">
        <f>IF('Pulje 4'!D15="","",'Pulje 4'!D15)</f>
        <v>75</v>
      </c>
      <c r="D55" s="109" t="str">
        <f>IF('Pulje 4'!E15="","",'Pulje 4'!E15)</f>
        <v>UM</v>
      </c>
      <c r="E55" s="111">
        <f>IF('Pulje 4'!F15="","",'Pulje 4'!F15)</f>
        <v>40296</v>
      </c>
      <c r="F55" s="112" t="str">
        <f>IF('Pulje 4'!H15="","",'Pulje 4'!H15)</f>
        <v>Sondre Elias Fredriksen</v>
      </c>
      <c r="G55" s="112" t="str">
        <f>IF('Pulje 4'!I15="","",'Pulje 4'!I15)</f>
        <v>Nidelv IL</v>
      </c>
      <c r="H55" s="113">
        <f>IF('Pulje 4'!J15=0,"",'Pulje 4'!J15)</f>
        <v>-70</v>
      </c>
      <c r="I55" s="113">
        <f>IF('Pulje 4'!K15=0,"",'Pulje 4'!K15)</f>
        <v>-70</v>
      </c>
      <c r="J55" s="113">
        <f>IF('Pulje 4'!L15=0,"",'Pulje 4'!L15)</f>
        <v>-70</v>
      </c>
      <c r="K55" s="113">
        <f>IF('Pulje 4'!M15=0,"",'Pulje 4'!M15)</f>
        <v>82</v>
      </c>
      <c r="L55" s="113">
        <f>IF('Pulje 4'!N15=0,"",'Pulje 4'!N15)</f>
        <v>87</v>
      </c>
      <c r="M55" s="113">
        <f>IF('Pulje 4'!O15=0,"",'Pulje 4'!O15)</f>
        <v>91</v>
      </c>
      <c r="N55" s="113" t="str">
        <f>IF('Pulje 4'!P15=0,"",'Pulje 4'!P15)</f>
        <v/>
      </c>
      <c r="O55" s="113">
        <f>IF('Pulje 4'!Q15=0,"",'Pulje 4'!Q15)</f>
        <v>91</v>
      </c>
      <c r="P55" s="113" t="str">
        <f>IF('Pulje 4'!R15=0,"",'Pulje 4'!R15)</f>
        <v/>
      </c>
      <c r="Q55" s="110" t="str">
        <f>IF('Pulje 4'!S15=0,"",'Pulje 4'!S15)</f>
        <v/>
      </c>
    </row>
    <row r="56" spans="1:17" s="114" customFormat="1" ht="17">
      <c r="A56" s="108"/>
      <c r="B56" s="109">
        <f>IF('Pulje 4'!C16="","",'Pulje 4'!C16)</f>
        <v>81</v>
      </c>
      <c r="C56" s="110">
        <f>IF('Pulje 4'!D16="","",'Pulje 4'!D16)</f>
        <v>76.73</v>
      </c>
      <c r="D56" s="109" t="str">
        <f>IF('Pulje 4'!E16="","",'Pulje 4'!E16)</f>
        <v>UM</v>
      </c>
      <c r="E56" s="111">
        <f>IF('Pulje 4'!F16="","",'Pulje 4'!F16)</f>
        <v>39328</v>
      </c>
      <c r="F56" s="112" t="str">
        <f>IF('Pulje 4'!H16="","",'Pulje 4'!H16)</f>
        <v>Oliver Mitseim-Haugan</v>
      </c>
      <c r="G56" s="112" t="str">
        <f>IF('Pulje 4'!I16="","",'Pulje 4'!I16)</f>
        <v>Tønsberg-Kam.</v>
      </c>
      <c r="H56" s="113">
        <f>IF('Pulje 4'!J16=0,"",'Pulje 4'!J16)</f>
        <v>-83</v>
      </c>
      <c r="I56" s="113">
        <f>IF('Pulje 4'!K16=0,"",'Pulje 4'!K16)</f>
        <v>-85</v>
      </c>
      <c r="J56" s="113">
        <f>IF('Pulje 4'!L16=0,"",'Pulje 4'!L16)</f>
        <v>-85</v>
      </c>
      <c r="K56" s="113" t="str">
        <f>IF('Pulje 4'!M16=0,"",'Pulje 4'!M16)</f>
        <v>-</v>
      </c>
      <c r="L56" s="113" t="str">
        <f>IF('Pulje 4'!N16=0,"",'Pulje 4'!N16)</f>
        <v>-</v>
      </c>
      <c r="M56" s="113" t="str">
        <f>IF('Pulje 4'!O16=0,"",'Pulje 4'!O16)</f>
        <v>-</v>
      </c>
      <c r="N56" s="113" t="str">
        <f>IF('Pulje 4'!P16=0,"",'Pulje 4'!P16)</f>
        <v/>
      </c>
      <c r="O56" s="113" t="str">
        <f>IF('Pulje 4'!Q16=0,"",'Pulje 4'!Q16)</f>
        <v/>
      </c>
      <c r="P56" s="113" t="str">
        <f>IF('Pulje 4'!R16=0,"",'Pulje 4'!R16)</f>
        <v/>
      </c>
      <c r="Q56" s="110" t="str">
        <f>IF('Pulje 4'!S16=0,"",'Pulje 4'!S16)</f>
        <v/>
      </c>
    </row>
  </sheetData>
  <sortState xmlns:xlrd2="http://schemas.microsoft.com/office/spreadsheetml/2017/richdata2" ref="A6:Q24">
    <sortCondition descending="1" ref="Q6:Q24"/>
  </sortState>
  <mergeCells count="6">
    <mergeCell ref="A26:Q26"/>
    <mergeCell ref="A1:Q1"/>
    <mergeCell ref="A2:E2"/>
    <mergeCell ref="F2:L2"/>
    <mergeCell ref="N2:Q2"/>
    <mergeCell ref="A4:Q4"/>
  </mergeCells>
  <conditionalFormatting sqref="H6:M24 H28:M56">
    <cfRule type="cellIs" dxfId="5" priority="3" stopIfTrue="1" operator="lessThanOrEqual">
      <formula>0</formula>
    </cfRule>
    <cfRule type="cellIs" dxfId="4" priority="4" stopIfTrue="1" operator="between">
      <formula>1</formula>
      <formula>300</formula>
    </cfRule>
  </conditionalFormatting>
  <pageMargins left="0.75" right="0.75" top="1" bottom="1" header="0.5" footer="0.5"/>
  <pageSetup paperSize="9" scale="45" fitToHeight="0" orientation="portrait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11</vt:i4>
      </vt:variant>
    </vt:vector>
  </HeadingPairs>
  <TitlesOfParts>
    <vt:vector size="23" baseType="lpstr">
      <vt:lpstr>Pulje 1</vt:lpstr>
      <vt:lpstr>Pulje 2</vt:lpstr>
      <vt:lpstr>Pulje 3</vt:lpstr>
      <vt:lpstr>Pulje 4</vt:lpstr>
      <vt:lpstr>Pulje 5</vt:lpstr>
      <vt:lpstr>Pulje 6</vt:lpstr>
      <vt:lpstr>Pulje 7</vt:lpstr>
      <vt:lpstr>Resultat NM Ungdom</vt:lpstr>
      <vt:lpstr>Ranking NM Ungdom</vt:lpstr>
      <vt:lpstr>Norges Cup finale</vt:lpstr>
      <vt:lpstr>NM Ungdom Lag finale</vt:lpstr>
      <vt:lpstr>Meltzer-Faber</vt:lpstr>
      <vt:lpstr>'NM Ungdom Lag finale'!Utskriftsområde</vt:lpstr>
      <vt:lpstr>'Norges Cup finale'!Utskriftsområde</vt:lpstr>
      <vt:lpstr>'Pulje 1'!Utskriftsområde</vt:lpstr>
      <vt:lpstr>'Pulje 2'!Utskriftsområde</vt:lpstr>
      <vt:lpstr>'Pulje 3'!Utskriftsområde</vt:lpstr>
      <vt:lpstr>'Pulje 4'!Utskriftsområde</vt:lpstr>
      <vt:lpstr>'Pulje 5'!Utskriftsområde</vt:lpstr>
      <vt:lpstr>'Pulje 6'!Utskriftsområde</vt:lpstr>
      <vt:lpstr>'Pulje 7'!Utskriftsområde</vt:lpstr>
      <vt:lpstr>'Ranking NM Ungdom'!Utskriftsområde</vt:lpstr>
      <vt:lpstr>'Resultat NM Ungdom'!Utskriftsområde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Arne Haavald Pedersen</cp:lastModifiedBy>
  <cp:lastPrinted>2024-11-12T18:14:13Z</cp:lastPrinted>
  <dcterms:created xsi:type="dcterms:W3CDTF">2001-08-31T20:44:44Z</dcterms:created>
  <dcterms:modified xsi:type="dcterms:W3CDTF">2024-11-15T11:16:45Z</dcterms:modified>
</cp:coreProperties>
</file>