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drawings/drawing7.xml" ContentType="application/vnd.openxmlformats-officedocument.drawing+xml"/>
  <Override PartName="/xl/comments7.xml" ContentType="application/vnd.openxmlformats-officedocument.spreadsheetml.comments+xml"/>
  <Override PartName="/xl/drawings/drawing8.xml" ContentType="application/vnd.openxmlformats-officedocument.drawing+xml"/>
  <Override PartName="/xl/comments8.xml" ContentType="application/vnd.openxmlformats-officedocument.spreadsheetml.comments+xml"/>
  <Override PartName="/xl/drawings/drawing9.xml" ContentType="application/vnd.openxmlformats-officedocument.drawing+xml"/>
  <Override PartName="/xl/comments9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209"/>
  <workbookPr codeName="ThisWorkbook"/>
  <mc:AlternateContent xmlns:mc="http://schemas.openxmlformats.org/markup-compatibility/2006">
    <mc:Choice Requires="x15">
      <x15ac:absPath xmlns:x15ac="http://schemas.microsoft.com/office/spreadsheetml/2010/11/ac" url="/Users/emelienilsen/Desktop/"/>
    </mc:Choice>
  </mc:AlternateContent>
  <xr:revisionPtr revIDLastSave="0" documentId="8_{2A8FA6DF-DE26-DA4D-B951-358C58C49FE0}" xr6:coauthVersionLast="47" xr6:coauthVersionMax="47" xr10:uidLastSave="{00000000-0000-0000-0000-000000000000}"/>
  <bookViews>
    <workbookView xWindow="820" yWindow="560" windowWidth="25600" windowHeight="14460" activeTab="9" xr2:uid="{00000000-000D-0000-FFFF-FFFF00000000}"/>
  </bookViews>
  <sheets>
    <sheet name="P1" sheetId="31" r:id="rId1"/>
    <sheet name="P2" sheetId="40" r:id="rId2"/>
    <sheet name="P3" sheetId="42" r:id="rId3"/>
    <sheet name="P4" sheetId="43" r:id="rId4"/>
    <sheet name="P5" sheetId="46" r:id="rId5"/>
    <sheet name="P6" sheetId="47" r:id="rId6"/>
    <sheet name="P7" sheetId="48" r:id="rId7"/>
    <sheet name="P8" sheetId="49" r:id="rId8"/>
    <sheet name="P9" sheetId="50" r:id="rId9"/>
    <sheet name="Resultat NM Senior" sheetId="20" r:id="rId10"/>
    <sheet name="Resultat Kongepokal" sheetId="57" r:id="rId11"/>
    <sheet name="Meltzer-Faber" sheetId="29" state="hidden" r:id="rId12"/>
    <sheet name="Module1" sheetId="2" state="veryHidden" r:id="rId13"/>
  </sheets>
  <definedNames>
    <definedName name="_xlnm.Print_Area" localSheetId="0">'P1'!$A$1:$W$40</definedName>
    <definedName name="_xlnm.Print_Area" localSheetId="1">'P2'!$A$1:$W$40</definedName>
    <definedName name="_xlnm.Print_Area" localSheetId="2">'P3'!$A$1:$W$40</definedName>
    <definedName name="_xlnm.Print_Area" localSheetId="3">'P4'!$A$1:$W$40</definedName>
    <definedName name="_xlnm.Print_Area" localSheetId="4">'P5'!$A$1:$W$40</definedName>
    <definedName name="_xlnm.Print_Area" localSheetId="5">'P6'!$A$1:$W$40</definedName>
    <definedName name="_xlnm.Print_Area" localSheetId="6">'P7'!$A$1:$W$40</definedName>
    <definedName name="_xlnm.Print_Area" localSheetId="7">'P8'!$A$1:$W$40</definedName>
    <definedName name="_xlnm.Print_Area" localSheetId="8">'P9'!$A$1:$W$40</definedName>
    <definedName name="_xlnm.Print_Area" localSheetId="10">'Resultat Kongepokal'!$A$1:$K$88</definedName>
    <definedName name="_xlnm.Print_Area" localSheetId="9">'Resultat NM Senior'!$A$1:$K$103</definedName>
    <definedName name="_xlnm.Print_Titles" localSheetId="10">'Resultat Kongepokal'!$1:$2</definedName>
    <definedName name="_xlnm.Print_Titles" localSheetId="9">'Resultat NM Senior'!$1:$2</definedName>
  </definedNames>
  <calcPr calcId="191029" calcOnSave="0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P13" i="31" l="1"/>
  <c r="B87" i="20" l="1"/>
  <c r="C87" i="20"/>
  <c r="B82" i="20"/>
  <c r="C82" i="20"/>
  <c r="W20" i="40"/>
  <c r="W21" i="40"/>
  <c r="W22" i="40"/>
  <c r="W23" i="40"/>
  <c r="W24" i="40"/>
  <c r="W19" i="42"/>
  <c r="W20" i="42"/>
  <c r="W21" i="42"/>
  <c r="W22" i="42"/>
  <c r="W23" i="42"/>
  <c r="W24" i="42"/>
  <c r="W20" i="46"/>
  <c r="W21" i="46"/>
  <c r="W22" i="46"/>
  <c r="W23" i="46"/>
  <c r="W24" i="46"/>
  <c r="W17" i="47"/>
  <c r="W18" i="47"/>
  <c r="W19" i="47"/>
  <c r="W20" i="47"/>
  <c r="W21" i="47"/>
  <c r="W22" i="47"/>
  <c r="W23" i="47"/>
  <c r="W24" i="47"/>
  <c r="W23" i="48"/>
  <c r="W24" i="48"/>
  <c r="W18" i="49"/>
  <c r="W19" i="49"/>
  <c r="W20" i="49"/>
  <c r="W21" i="49"/>
  <c r="W22" i="49"/>
  <c r="W23" i="49"/>
  <c r="W24" i="49"/>
  <c r="W22" i="50"/>
  <c r="W23" i="50"/>
  <c r="W24" i="50"/>
  <c r="W18" i="31"/>
  <c r="W19" i="31"/>
  <c r="W20" i="31"/>
  <c r="W21" i="31"/>
  <c r="W22" i="31"/>
  <c r="W23" i="31"/>
  <c r="W24" i="31"/>
  <c r="S24" i="40" l="1"/>
  <c r="S24" i="42"/>
  <c r="S24" i="46"/>
  <c r="S24" i="47"/>
  <c r="S24" i="48"/>
  <c r="S24" i="49"/>
  <c r="S24" i="50"/>
  <c r="S24" i="31"/>
  <c r="S20" i="40"/>
  <c r="S21" i="40"/>
  <c r="S22" i="40"/>
  <c r="S23" i="40"/>
  <c r="S19" i="42"/>
  <c r="S20" i="42"/>
  <c r="S21" i="42"/>
  <c r="S22" i="42"/>
  <c r="S23" i="42"/>
  <c r="S20" i="46"/>
  <c r="S21" i="46"/>
  <c r="S22" i="46"/>
  <c r="S23" i="46"/>
  <c r="S17" i="47"/>
  <c r="S18" i="47"/>
  <c r="S19" i="47"/>
  <c r="S20" i="47"/>
  <c r="S21" i="47"/>
  <c r="S22" i="47"/>
  <c r="S23" i="47"/>
  <c r="S23" i="48"/>
  <c r="S18" i="49"/>
  <c r="S19" i="49"/>
  <c r="S20" i="49"/>
  <c r="S21" i="49"/>
  <c r="S22" i="49"/>
  <c r="S23" i="49"/>
  <c r="S22" i="50"/>
  <c r="S23" i="50"/>
  <c r="S18" i="31"/>
  <c r="S19" i="31"/>
  <c r="S20" i="31"/>
  <c r="S21" i="31"/>
  <c r="S22" i="31"/>
  <c r="S23" i="31"/>
  <c r="F25" i="57" l="1"/>
  <c r="G34" i="57" l="1"/>
  <c r="F34" i="57"/>
  <c r="E34" i="57"/>
  <c r="D34" i="57"/>
  <c r="C34" i="57"/>
  <c r="B34" i="57"/>
  <c r="G5" i="57"/>
  <c r="F5" i="57"/>
  <c r="E5" i="57"/>
  <c r="D5" i="57"/>
  <c r="C5" i="57"/>
  <c r="B5" i="57"/>
  <c r="G29" i="57"/>
  <c r="F29" i="57"/>
  <c r="E29" i="57"/>
  <c r="D29" i="57"/>
  <c r="C29" i="57"/>
  <c r="B29" i="57"/>
  <c r="G39" i="57"/>
  <c r="F39" i="57"/>
  <c r="E39" i="57"/>
  <c r="D39" i="57"/>
  <c r="C39" i="57"/>
  <c r="B39" i="57"/>
  <c r="G42" i="57"/>
  <c r="F42" i="57"/>
  <c r="E42" i="57"/>
  <c r="D42" i="57"/>
  <c r="C42" i="57"/>
  <c r="B42" i="57"/>
  <c r="G45" i="57"/>
  <c r="F45" i="57"/>
  <c r="E45" i="57"/>
  <c r="D45" i="57"/>
  <c r="C45" i="57"/>
  <c r="B45" i="57"/>
  <c r="G16" i="57"/>
  <c r="F16" i="57"/>
  <c r="E16" i="57"/>
  <c r="D16" i="57"/>
  <c r="C16" i="57"/>
  <c r="B16" i="57"/>
  <c r="G22" i="57"/>
  <c r="F22" i="57"/>
  <c r="E22" i="57"/>
  <c r="D22" i="57"/>
  <c r="C22" i="57"/>
  <c r="B22" i="57"/>
  <c r="G46" i="57"/>
  <c r="F46" i="57"/>
  <c r="E46" i="57"/>
  <c r="D46" i="57"/>
  <c r="C46" i="57"/>
  <c r="B46" i="57"/>
  <c r="G17" i="57"/>
  <c r="F17" i="57"/>
  <c r="E17" i="57"/>
  <c r="D17" i="57"/>
  <c r="C17" i="57"/>
  <c r="B17" i="57"/>
  <c r="G43" i="57"/>
  <c r="F43" i="57"/>
  <c r="E43" i="57"/>
  <c r="D43" i="57"/>
  <c r="C43" i="57"/>
  <c r="B43" i="57"/>
  <c r="G40" i="57"/>
  <c r="F40" i="57"/>
  <c r="E40" i="57"/>
  <c r="D40" i="57"/>
  <c r="C40" i="57"/>
  <c r="B40" i="57"/>
  <c r="G52" i="57"/>
  <c r="F52" i="57"/>
  <c r="E52" i="57"/>
  <c r="D52" i="57"/>
  <c r="C52" i="57"/>
  <c r="B52" i="57"/>
  <c r="G86" i="57"/>
  <c r="F86" i="57"/>
  <c r="E86" i="57"/>
  <c r="D86" i="57"/>
  <c r="C86" i="57"/>
  <c r="B86" i="57"/>
  <c r="G82" i="57"/>
  <c r="F82" i="57"/>
  <c r="E82" i="57"/>
  <c r="D82" i="57"/>
  <c r="C82" i="57"/>
  <c r="B82" i="57"/>
  <c r="G53" i="57"/>
  <c r="F53" i="57"/>
  <c r="E53" i="57"/>
  <c r="D53" i="57"/>
  <c r="C53" i="57"/>
  <c r="B53" i="57"/>
  <c r="G56" i="57"/>
  <c r="F56" i="57"/>
  <c r="E56" i="57"/>
  <c r="D56" i="57"/>
  <c r="C56" i="57"/>
  <c r="B56" i="57"/>
  <c r="G57" i="57"/>
  <c r="F57" i="57"/>
  <c r="E57" i="57"/>
  <c r="D57" i="57"/>
  <c r="C57" i="57"/>
  <c r="B57" i="57"/>
  <c r="G78" i="57"/>
  <c r="F78" i="57"/>
  <c r="E78" i="57"/>
  <c r="D78" i="57"/>
  <c r="C78" i="57"/>
  <c r="B78" i="57"/>
  <c r="G81" i="57"/>
  <c r="F81" i="57"/>
  <c r="E81" i="57"/>
  <c r="D81" i="57"/>
  <c r="C81" i="57"/>
  <c r="B81" i="57"/>
  <c r="G77" i="57"/>
  <c r="F77" i="57"/>
  <c r="E77" i="57"/>
  <c r="D77" i="57"/>
  <c r="C77" i="57"/>
  <c r="B77" i="57"/>
  <c r="G67" i="57"/>
  <c r="F67" i="57"/>
  <c r="E67" i="57"/>
  <c r="D67" i="57"/>
  <c r="C67" i="57"/>
  <c r="B67" i="57"/>
  <c r="G85" i="57"/>
  <c r="F85" i="57"/>
  <c r="E85" i="57"/>
  <c r="D85" i="57"/>
  <c r="C85" i="57"/>
  <c r="B85" i="57"/>
  <c r="G58" i="57"/>
  <c r="F58" i="57"/>
  <c r="E58" i="57"/>
  <c r="D58" i="57"/>
  <c r="C58" i="57"/>
  <c r="B58" i="57"/>
  <c r="G61" i="57"/>
  <c r="F61" i="57"/>
  <c r="E61" i="57"/>
  <c r="D61" i="57"/>
  <c r="C61" i="57"/>
  <c r="B61" i="57"/>
  <c r="G55" i="57"/>
  <c r="F55" i="57"/>
  <c r="E55" i="57"/>
  <c r="D55" i="57"/>
  <c r="C55" i="57"/>
  <c r="B55" i="57"/>
  <c r="G74" i="57"/>
  <c r="F74" i="57"/>
  <c r="E74" i="57"/>
  <c r="D74" i="57"/>
  <c r="C74" i="57"/>
  <c r="B74" i="57"/>
  <c r="G69" i="57"/>
  <c r="F69" i="57"/>
  <c r="E69" i="57"/>
  <c r="D69" i="57"/>
  <c r="C69" i="57"/>
  <c r="B69" i="57"/>
  <c r="G71" i="57"/>
  <c r="F71" i="57"/>
  <c r="E71" i="57"/>
  <c r="D71" i="57"/>
  <c r="C71" i="57"/>
  <c r="B71" i="57"/>
  <c r="G73" i="57"/>
  <c r="F73" i="57"/>
  <c r="E73" i="57"/>
  <c r="D73" i="57"/>
  <c r="C73" i="57"/>
  <c r="B73" i="57"/>
  <c r="G76" i="57"/>
  <c r="F76" i="57"/>
  <c r="E76" i="57"/>
  <c r="D76" i="57"/>
  <c r="C76" i="57"/>
  <c r="B76" i="57"/>
  <c r="G9" i="57"/>
  <c r="F9" i="57"/>
  <c r="E9" i="57"/>
  <c r="D9" i="57"/>
  <c r="C9" i="57"/>
  <c r="B9" i="57"/>
  <c r="G12" i="57"/>
  <c r="F12" i="57"/>
  <c r="E12" i="57"/>
  <c r="D12" i="57"/>
  <c r="C12" i="57"/>
  <c r="B12" i="57"/>
  <c r="G11" i="57"/>
  <c r="F11" i="57"/>
  <c r="E11" i="57"/>
  <c r="D11" i="57"/>
  <c r="C11" i="57"/>
  <c r="B11" i="57"/>
  <c r="G10" i="57"/>
  <c r="F10" i="57"/>
  <c r="E10" i="57"/>
  <c r="D10" i="57"/>
  <c r="C10" i="57"/>
  <c r="B10" i="57"/>
  <c r="G44" i="57"/>
  <c r="F44" i="57"/>
  <c r="E44" i="57"/>
  <c r="D44" i="57"/>
  <c r="C44" i="57"/>
  <c r="B44" i="57"/>
  <c r="G37" i="57"/>
  <c r="F37" i="57"/>
  <c r="E37" i="57"/>
  <c r="D37" i="57"/>
  <c r="C37" i="57"/>
  <c r="B37" i="57"/>
  <c r="G62" i="57"/>
  <c r="F62" i="57"/>
  <c r="E62" i="57"/>
  <c r="D62" i="57"/>
  <c r="C62" i="57"/>
  <c r="B62" i="57"/>
  <c r="G66" i="57"/>
  <c r="F66" i="57"/>
  <c r="E66" i="57"/>
  <c r="D66" i="57"/>
  <c r="C66" i="57"/>
  <c r="B66" i="57"/>
  <c r="G68" i="57"/>
  <c r="F68" i="57"/>
  <c r="E68" i="57"/>
  <c r="D68" i="57"/>
  <c r="C68" i="57"/>
  <c r="B68" i="57"/>
  <c r="G88" i="57"/>
  <c r="F88" i="57"/>
  <c r="E88" i="57"/>
  <c r="D88" i="57"/>
  <c r="C88" i="57"/>
  <c r="B88" i="57"/>
  <c r="G70" i="57"/>
  <c r="F70" i="57"/>
  <c r="E70" i="57"/>
  <c r="D70" i="57"/>
  <c r="C70" i="57"/>
  <c r="B70" i="57"/>
  <c r="G72" i="57"/>
  <c r="F72" i="57"/>
  <c r="E72" i="57"/>
  <c r="D72" i="57"/>
  <c r="C72" i="57"/>
  <c r="B72" i="57"/>
  <c r="G79" i="57"/>
  <c r="F79" i="57"/>
  <c r="E79" i="57"/>
  <c r="D79" i="57"/>
  <c r="C79" i="57"/>
  <c r="B79" i="57"/>
  <c r="G63" i="57"/>
  <c r="F63" i="57"/>
  <c r="E63" i="57"/>
  <c r="D63" i="57"/>
  <c r="C63" i="57"/>
  <c r="B63" i="57"/>
  <c r="G83" i="57"/>
  <c r="F83" i="57"/>
  <c r="E83" i="57"/>
  <c r="D83" i="57"/>
  <c r="C83" i="57"/>
  <c r="B83" i="57"/>
  <c r="G6" i="57"/>
  <c r="F6" i="57"/>
  <c r="E6" i="57"/>
  <c r="D6" i="57"/>
  <c r="C6" i="57"/>
  <c r="B6" i="57"/>
  <c r="G8" i="57"/>
  <c r="F8" i="57"/>
  <c r="E8" i="57"/>
  <c r="D8" i="57"/>
  <c r="C8" i="57"/>
  <c r="B8" i="57"/>
  <c r="G15" i="57"/>
  <c r="F15" i="57"/>
  <c r="E15" i="57"/>
  <c r="D15" i="57"/>
  <c r="C15" i="57"/>
  <c r="B15" i="57"/>
  <c r="G23" i="57"/>
  <c r="F23" i="57"/>
  <c r="E23" i="57"/>
  <c r="D23" i="57"/>
  <c r="C23" i="57"/>
  <c r="B23" i="57"/>
  <c r="G32" i="57"/>
  <c r="F32" i="57"/>
  <c r="E32" i="57"/>
  <c r="D32" i="57"/>
  <c r="C32" i="57"/>
  <c r="B32" i="57"/>
  <c r="G24" i="57"/>
  <c r="F24" i="57"/>
  <c r="E24" i="57"/>
  <c r="D24" i="57"/>
  <c r="C24" i="57"/>
  <c r="B24" i="57"/>
  <c r="G28" i="57"/>
  <c r="F28" i="57"/>
  <c r="E28" i="57"/>
  <c r="D28" i="57"/>
  <c r="C28" i="57"/>
  <c r="B28" i="57"/>
  <c r="G21" i="57"/>
  <c r="F21" i="57"/>
  <c r="E21" i="57"/>
  <c r="D21" i="57"/>
  <c r="C21" i="57"/>
  <c r="B21" i="57"/>
  <c r="G36" i="57"/>
  <c r="F36" i="57"/>
  <c r="E36" i="57"/>
  <c r="D36" i="57"/>
  <c r="C36" i="57"/>
  <c r="B36" i="57"/>
  <c r="G35" i="57"/>
  <c r="F35" i="57"/>
  <c r="E35" i="57"/>
  <c r="D35" i="57"/>
  <c r="C35" i="57"/>
  <c r="B35" i="57"/>
  <c r="G26" i="57"/>
  <c r="F26" i="57"/>
  <c r="E26" i="57"/>
  <c r="D26" i="57"/>
  <c r="C26" i="57"/>
  <c r="B26" i="57"/>
  <c r="G38" i="57"/>
  <c r="F38" i="57"/>
  <c r="E38" i="57"/>
  <c r="D38" i="57"/>
  <c r="C38" i="57"/>
  <c r="B38" i="57"/>
  <c r="G30" i="57"/>
  <c r="F30" i="57"/>
  <c r="E30" i="57"/>
  <c r="D30" i="57"/>
  <c r="C30" i="57"/>
  <c r="B30" i="57"/>
  <c r="G25" i="57"/>
  <c r="E25" i="57"/>
  <c r="D25" i="57"/>
  <c r="C25" i="57"/>
  <c r="B25" i="57"/>
  <c r="G41" i="57"/>
  <c r="F41" i="57"/>
  <c r="E41" i="57"/>
  <c r="D41" i="57"/>
  <c r="C41" i="57"/>
  <c r="B41" i="57"/>
  <c r="G14" i="57"/>
  <c r="F14" i="57"/>
  <c r="E14" i="57"/>
  <c r="D14" i="57"/>
  <c r="C14" i="57"/>
  <c r="B14" i="57"/>
  <c r="G18" i="57"/>
  <c r="F18" i="57"/>
  <c r="E18" i="57"/>
  <c r="D18" i="57"/>
  <c r="C18" i="57"/>
  <c r="B18" i="57"/>
  <c r="G33" i="57"/>
  <c r="F33" i="57"/>
  <c r="E33" i="57"/>
  <c r="D33" i="57"/>
  <c r="C33" i="57"/>
  <c r="B33" i="57"/>
  <c r="G19" i="57"/>
  <c r="F19" i="57"/>
  <c r="E19" i="57"/>
  <c r="D19" i="57"/>
  <c r="C19" i="57"/>
  <c r="B19" i="57"/>
  <c r="G48" i="57"/>
  <c r="F48" i="57"/>
  <c r="E48" i="57"/>
  <c r="D48" i="57"/>
  <c r="C48" i="57"/>
  <c r="B48" i="57"/>
  <c r="G13" i="57"/>
  <c r="F13" i="57"/>
  <c r="E13" i="57"/>
  <c r="D13" i="57"/>
  <c r="C13" i="57"/>
  <c r="B13" i="57"/>
  <c r="G27" i="57"/>
  <c r="F27" i="57"/>
  <c r="E27" i="57"/>
  <c r="D27" i="57"/>
  <c r="C27" i="57"/>
  <c r="B27" i="57"/>
  <c r="G20" i="57"/>
  <c r="F20" i="57"/>
  <c r="E20" i="57"/>
  <c r="D20" i="57"/>
  <c r="C20" i="57"/>
  <c r="B20" i="57"/>
  <c r="G47" i="57"/>
  <c r="F47" i="57"/>
  <c r="E47" i="57"/>
  <c r="D47" i="57"/>
  <c r="C47" i="57"/>
  <c r="B47" i="57"/>
  <c r="G7" i="57"/>
  <c r="F7" i="57"/>
  <c r="E7" i="57"/>
  <c r="D7" i="57"/>
  <c r="C7" i="57"/>
  <c r="B7" i="57"/>
  <c r="G31" i="57"/>
  <c r="F31" i="57"/>
  <c r="E31" i="57"/>
  <c r="D31" i="57"/>
  <c r="C31" i="57"/>
  <c r="B31" i="57"/>
  <c r="G87" i="57"/>
  <c r="F87" i="57"/>
  <c r="E87" i="57"/>
  <c r="D87" i="57"/>
  <c r="C87" i="57"/>
  <c r="B87" i="57"/>
  <c r="G54" i="57"/>
  <c r="F54" i="57"/>
  <c r="E54" i="57"/>
  <c r="D54" i="57"/>
  <c r="C54" i="57"/>
  <c r="B54" i="57"/>
  <c r="G75" i="57"/>
  <c r="F75" i="57"/>
  <c r="E75" i="57"/>
  <c r="D75" i="57"/>
  <c r="C75" i="57"/>
  <c r="B75" i="57"/>
  <c r="G64" i="57"/>
  <c r="F64" i="57"/>
  <c r="E64" i="57"/>
  <c r="D64" i="57"/>
  <c r="C64" i="57"/>
  <c r="B64" i="57"/>
  <c r="G60" i="57"/>
  <c r="F60" i="57"/>
  <c r="E60" i="57"/>
  <c r="D60" i="57"/>
  <c r="C60" i="57"/>
  <c r="B60" i="57"/>
  <c r="G65" i="57"/>
  <c r="F65" i="57"/>
  <c r="E65" i="57"/>
  <c r="D65" i="57"/>
  <c r="C65" i="57"/>
  <c r="B65" i="57"/>
  <c r="G84" i="57"/>
  <c r="F84" i="57"/>
  <c r="E84" i="57"/>
  <c r="D84" i="57"/>
  <c r="C84" i="57"/>
  <c r="B84" i="57"/>
  <c r="G80" i="57"/>
  <c r="F80" i="57"/>
  <c r="E80" i="57"/>
  <c r="D80" i="57"/>
  <c r="C80" i="57"/>
  <c r="B80" i="57"/>
  <c r="G59" i="57"/>
  <c r="F59" i="57"/>
  <c r="E59" i="57"/>
  <c r="D59" i="57"/>
  <c r="C59" i="57"/>
  <c r="B59" i="57"/>
  <c r="F2" i="57"/>
  <c r="A2" i="57"/>
  <c r="B45" i="20" l="1"/>
  <c r="C45" i="20"/>
  <c r="D45" i="20"/>
  <c r="E45" i="20"/>
  <c r="F45" i="20"/>
  <c r="G45" i="20"/>
  <c r="B43" i="20"/>
  <c r="C43" i="20"/>
  <c r="D43" i="20"/>
  <c r="E43" i="20"/>
  <c r="F43" i="20"/>
  <c r="G43" i="20"/>
  <c r="B47" i="20"/>
  <c r="C47" i="20"/>
  <c r="D47" i="20"/>
  <c r="E47" i="20"/>
  <c r="F47" i="20"/>
  <c r="G47" i="20"/>
  <c r="B44" i="20"/>
  <c r="C44" i="20"/>
  <c r="D44" i="20"/>
  <c r="E44" i="20"/>
  <c r="F44" i="20"/>
  <c r="G44" i="20"/>
  <c r="B42" i="20"/>
  <c r="C42" i="20"/>
  <c r="D42" i="20"/>
  <c r="E42" i="20"/>
  <c r="F42" i="20"/>
  <c r="G42" i="20"/>
  <c r="B53" i="20"/>
  <c r="C53" i="20"/>
  <c r="D53" i="20"/>
  <c r="E53" i="20"/>
  <c r="F53" i="20"/>
  <c r="G53" i="20"/>
  <c r="B52" i="20"/>
  <c r="C52" i="20"/>
  <c r="D52" i="20"/>
  <c r="E52" i="20"/>
  <c r="F52" i="20"/>
  <c r="G52" i="20"/>
  <c r="B51" i="20"/>
  <c r="C51" i="20"/>
  <c r="D51" i="20"/>
  <c r="E51" i="20"/>
  <c r="F51" i="20"/>
  <c r="G51" i="20"/>
  <c r="B50" i="20"/>
  <c r="C50" i="20"/>
  <c r="D50" i="20"/>
  <c r="E50" i="20"/>
  <c r="F50" i="20"/>
  <c r="G50" i="20"/>
  <c r="B49" i="20"/>
  <c r="C49" i="20"/>
  <c r="D49" i="20"/>
  <c r="E49" i="20"/>
  <c r="F49" i="20"/>
  <c r="G49" i="20"/>
  <c r="B55" i="20"/>
  <c r="C55" i="20"/>
  <c r="D55" i="20"/>
  <c r="E55" i="20"/>
  <c r="F55" i="20"/>
  <c r="G55" i="20"/>
  <c r="G46" i="20"/>
  <c r="F46" i="20"/>
  <c r="E46" i="20"/>
  <c r="D46" i="20" l="1"/>
  <c r="C46" i="20"/>
  <c r="B46" i="20"/>
  <c r="Y24" i="50"/>
  <c r="AD24" i="50" s="1"/>
  <c r="X24" i="50"/>
  <c r="Z24" i="50" s="1"/>
  <c r="AA24" i="50" s="1"/>
  <c r="T24" i="50" s="1"/>
  <c r="Q24" i="50"/>
  <c r="P24" i="50"/>
  <c r="Y23" i="50"/>
  <c r="AD23" i="50" s="1"/>
  <c r="X23" i="50"/>
  <c r="Z23" i="50" s="1"/>
  <c r="AA23" i="50" s="1"/>
  <c r="T23" i="50" s="1"/>
  <c r="Q23" i="50"/>
  <c r="P23" i="50"/>
  <c r="R23" i="50" s="1"/>
  <c r="Y22" i="50"/>
  <c r="AD22" i="50" s="1"/>
  <c r="X22" i="50"/>
  <c r="Z22" i="50" s="1"/>
  <c r="AA22" i="50" s="1"/>
  <c r="T22" i="50" s="1"/>
  <c r="Q22" i="50"/>
  <c r="P22" i="50"/>
  <c r="Y21" i="50"/>
  <c r="X21" i="50"/>
  <c r="Z21" i="50" s="1"/>
  <c r="AA21" i="50" s="1"/>
  <c r="T21" i="50" s="1"/>
  <c r="Q21" i="50"/>
  <c r="P21" i="50"/>
  <c r="Y20" i="50"/>
  <c r="X20" i="50"/>
  <c r="Z20" i="50" s="1"/>
  <c r="AA20" i="50" s="1"/>
  <c r="T20" i="50" s="1"/>
  <c r="Q20" i="50"/>
  <c r="P20" i="50"/>
  <c r="Y19" i="50"/>
  <c r="X19" i="50"/>
  <c r="Z19" i="50" s="1"/>
  <c r="AA19" i="50" s="1"/>
  <c r="T19" i="50" s="1"/>
  <c r="Q19" i="50"/>
  <c r="P19" i="50"/>
  <c r="Y18" i="50"/>
  <c r="X18" i="50"/>
  <c r="Z18" i="50" s="1"/>
  <c r="AA18" i="50" s="1"/>
  <c r="Q18" i="50"/>
  <c r="P18" i="50"/>
  <c r="Y17" i="50"/>
  <c r="X17" i="50"/>
  <c r="Z17" i="50" s="1"/>
  <c r="AA17" i="50" s="1"/>
  <c r="Q17" i="50"/>
  <c r="P17" i="50"/>
  <c r="Y16" i="50"/>
  <c r="X16" i="50"/>
  <c r="Z16" i="50" s="1"/>
  <c r="AA16" i="50" s="1"/>
  <c r="T16" i="50" s="1"/>
  <c r="Q16" i="50"/>
  <c r="P16" i="50"/>
  <c r="Y15" i="50"/>
  <c r="X15" i="50"/>
  <c r="Z15" i="50" s="1"/>
  <c r="AA15" i="50" s="1"/>
  <c r="T15" i="50" s="1"/>
  <c r="Q15" i="50"/>
  <c r="P15" i="50"/>
  <c r="Y14" i="50"/>
  <c r="X14" i="50"/>
  <c r="Z14" i="50" s="1"/>
  <c r="AA14" i="50" s="1"/>
  <c r="T14" i="50" s="1"/>
  <c r="Q14" i="50"/>
  <c r="P14" i="50"/>
  <c r="Y13" i="50"/>
  <c r="X13" i="50"/>
  <c r="Z13" i="50" s="1"/>
  <c r="AA13" i="50" s="1"/>
  <c r="T13" i="50" s="1"/>
  <c r="Q13" i="50"/>
  <c r="P13" i="50"/>
  <c r="Y12" i="50"/>
  <c r="X12" i="50"/>
  <c r="Z12" i="50" s="1"/>
  <c r="AA12" i="50" s="1"/>
  <c r="T12" i="50" s="1"/>
  <c r="Q12" i="50"/>
  <c r="P12" i="50"/>
  <c r="Y11" i="50"/>
  <c r="X11" i="50"/>
  <c r="Z11" i="50" s="1"/>
  <c r="AA11" i="50" s="1"/>
  <c r="Q11" i="50"/>
  <c r="P11" i="50"/>
  <c r="Y10" i="50"/>
  <c r="X10" i="50"/>
  <c r="Z10" i="50" s="1"/>
  <c r="AA10" i="50" s="1"/>
  <c r="T10" i="50" s="1"/>
  <c r="Q10" i="50"/>
  <c r="P10" i="50"/>
  <c r="Y9" i="50"/>
  <c r="X9" i="50"/>
  <c r="Z9" i="50" s="1"/>
  <c r="AA9" i="50" s="1"/>
  <c r="T9" i="50" s="1"/>
  <c r="Q9" i="50"/>
  <c r="P9" i="50"/>
  <c r="B98" i="20"/>
  <c r="C98" i="20"/>
  <c r="D98" i="20"/>
  <c r="E98" i="20"/>
  <c r="F98" i="20"/>
  <c r="G98" i="20"/>
  <c r="B97" i="20"/>
  <c r="C97" i="20"/>
  <c r="D97" i="20"/>
  <c r="E97" i="20"/>
  <c r="F97" i="20"/>
  <c r="G97" i="20"/>
  <c r="B96" i="20"/>
  <c r="C96" i="20"/>
  <c r="D96" i="20"/>
  <c r="E96" i="20"/>
  <c r="F96" i="20"/>
  <c r="G96" i="20"/>
  <c r="B102" i="20"/>
  <c r="C102" i="20"/>
  <c r="D102" i="20"/>
  <c r="E102" i="20"/>
  <c r="F102" i="20"/>
  <c r="G102" i="20"/>
  <c r="B103" i="20"/>
  <c r="C103" i="20"/>
  <c r="D103" i="20"/>
  <c r="E103" i="20"/>
  <c r="F103" i="20"/>
  <c r="G103" i="20"/>
  <c r="B101" i="20"/>
  <c r="C101" i="20"/>
  <c r="D101" i="20"/>
  <c r="E101" i="20"/>
  <c r="F101" i="20"/>
  <c r="G101" i="20"/>
  <c r="G99" i="20"/>
  <c r="F99" i="20"/>
  <c r="E99" i="20"/>
  <c r="D99" i="20"/>
  <c r="C99" i="20"/>
  <c r="B99" i="20"/>
  <c r="Y24" i="49"/>
  <c r="AD24" i="49" s="1"/>
  <c r="X24" i="49"/>
  <c r="Z24" i="49" s="1"/>
  <c r="AA24" i="49" s="1"/>
  <c r="T24" i="49" s="1"/>
  <c r="Q24" i="49"/>
  <c r="P24" i="49"/>
  <c r="Y23" i="49"/>
  <c r="AD23" i="49" s="1"/>
  <c r="X23" i="49"/>
  <c r="Z23" i="49" s="1"/>
  <c r="AA23" i="49" s="1"/>
  <c r="T23" i="49" s="1"/>
  <c r="Q23" i="49"/>
  <c r="P23" i="49"/>
  <c r="Y22" i="49"/>
  <c r="AD22" i="49" s="1"/>
  <c r="X22" i="49"/>
  <c r="Z22" i="49" s="1"/>
  <c r="AA22" i="49" s="1"/>
  <c r="T22" i="49" s="1"/>
  <c r="Q22" i="49"/>
  <c r="P22" i="49"/>
  <c r="Y21" i="49"/>
  <c r="AD21" i="49" s="1"/>
  <c r="X21" i="49"/>
  <c r="Z21" i="49" s="1"/>
  <c r="AA21" i="49" s="1"/>
  <c r="T21" i="49" s="1"/>
  <c r="Q21" i="49"/>
  <c r="P21" i="49"/>
  <c r="Y20" i="49"/>
  <c r="AD20" i="49" s="1"/>
  <c r="X20" i="49"/>
  <c r="Z20" i="49" s="1"/>
  <c r="AA20" i="49" s="1"/>
  <c r="T20" i="49" s="1"/>
  <c r="Q20" i="49"/>
  <c r="P20" i="49"/>
  <c r="Y19" i="49"/>
  <c r="AD19" i="49" s="1"/>
  <c r="X19" i="49"/>
  <c r="Z19" i="49" s="1"/>
  <c r="AA19" i="49" s="1"/>
  <c r="T19" i="49" s="1"/>
  <c r="Q19" i="49"/>
  <c r="P19" i="49"/>
  <c r="Y18" i="49"/>
  <c r="AD18" i="49" s="1"/>
  <c r="X18" i="49"/>
  <c r="Z18" i="49" s="1"/>
  <c r="AA18" i="49" s="1"/>
  <c r="T18" i="49" s="1"/>
  <c r="Q18" i="49"/>
  <c r="P18" i="49"/>
  <c r="Y17" i="49"/>
  <c r="X17" i="49"/>
  <c r="Z17" i="49" s="1"/>
  <c r="AA17" i="49" s="1"/>
  <c r="T17" i="49" s="1"/>
  <c r="Q17" i="49"/>
  <c r="P17" i="49"/>
  <c r="Y16" i="49"/>
  <c r="X16" i="49"/>
  <c r="Z16" i="49" s="1"/>
  <c r="AA16" i="49" s="1"/>
  <c r="Q16" i="49"/>
  <c r="P16" i="49"/>
  <c r="Y15" i="49"/>
  <c r="X15" i="49"/>
  <c r="Z15" i="49" s="1"/>
  <c r="AA15" i="49" s="1"/>
  <c r="Q15" i="49"/>
  <c r="I52" i="57" s="1"/>
  <c r="P15" i="49"/>
  <c r="H52" i="57" s="1"/>
  <c r="Y14" i="49"/>
  <c r="X14" i="49"/>
  <c r="Z14" i="49" s="1"/>
  <c r="AA14" i="49" s="1"/>
  <c r="Q14" i="49"/>
  <c r="I86" i="57" s="1"/>
  <c r="P14" i="49"/>
  <c r="H86" i="57" s="1"/>
  <c r="Y13" i="49"/>
  <c r="X13" i="49"/>
  <c r="Z13" i="49" s="1"/>
  <c r="AA13" i="49" s="1"/>
  <c r="Q13" i="49"/>
  <c r="I82" i="57" s="1"/>
  <c r="P13" i="49"/>
  <c r="H102" i="20" s="1"/>
  <c r="Y12" i="49"/>
  <c r="X12" i="49"/>
  <c r="Z12" i="49" s="1"/>
  <c r="AA12" i="49" s="1"/>
  <c r="Q12" i="49"/>
  <c r="I53" i="57" s="1"/>
  <c r="P12" i="49"/>
  <c r="H96" i="20" s="1"/>
  <c r="Y11" i="49"/>
  <c r="X11" i="49"/>
  <c r="Z11" i="49" s="1"/>
  <c r="AA11" i="49" s="1"/>
  <c r="T11" i="49" s="1"/>
  <c r="Q11" i="49"/>
  <c r="I56" i="57" s="1"/>
  <c r="P11" i="49"/>
  <c r="H56" i="57" s="1"/>
  <c r="Y10" i="49"/>
  <c r="X10" i="49"/>
  <c r="Z10" i="49" s="1"/>
  <c r="AA10" i="49" s="1"/>
  <c r="T10" i="49" s="1"/>
  <c r="Q10" i="49"/>
  <c r="I57" i="57" s="1"/>
  <c r="P10" i="49"/>
  <c r="H57" i="57" s="1"/>
  <c r="Y9" i="49"/>
  <c r="X9" i="49"/>
  <c r="Z9" i="49" s="1"/>
  <c r="AA9" i="49" s="1"/>
  <c r="T9" i="49" s="1"/>
  <c r="Q9" i="49"/>
  <c r="I78" i="57" s="1"/>
  <c r="P9" i="49"/>
  <c r="D87" i="20"/>
  <c r="E87" i="20"/>
  <c r="F87" i="20"/>
  <c r="G87" i="20"/>
  <c r="B86" i="20"/>
  <c r="C86" i="20"/>
  <c r="D86" i="20"/>
  <c r="E86" i="20"/>
  <c r="F86" i="20"/>
  <c r="G86" i="20"/>
  <c r="B85" i="20"/>
  <c r="C85" i="20"/>
  <c r="D85" i="20"/>
  <c r="E85" i="20"/>
  <c r="F85" i="20"/>
  <c r="G85" i="20"/>
  <c r="B88" i="20"/>
  <c r="C88" i="20"/>
  <c r="D88" i="20"/>
  <c r="E88" i="20"/>
  <c r="F88" i="20"/>
  <c r="G88" i="20"/>
  <c r="D82" i="20"/>
  <c r="E82" i="20"/>
  <c r="F82" i="20"/>
  <c r="G82" i="20"/>
  <c r="B84" i="20"/>
  <c r="C84" i="20"/>
  <c r="D84" i="20"/>
  <c r="E84" i="20"/>
  <c r="F84" i="20"/>
  <c r="G84" i="20"/>
  <c r="B83" i="20"/>
  <c r="C83" i="20"/>
  <c r="D83" i="20"/>
  <c r="E83" i="20"/>
  <c r="F83" i="20"/>
  <c r="G83" i="20"/>
  <c r="B94" i="20"/>
  <c r="C94" i="20"/>
  <c r="D94" i="20"/>
  <c r="E94" i="20"/>
  <c r="F94" i="20"/>
  <c r="G94" i="20"/>
  <c r="B91" i="20"/>
  <c r="C91" i="20"/>
  <c r="D91" i="20"/>
  <c r="E91" i="20"/>
  <c r="F91" i="20"/>
  <c r="G91" i="20"/>
  <c r="B92" i="20"/>
  <c r="C92" i="20"/>
  <c r="D92" i="20"/>
  <c r="E92" i="20"/>
  <c r="F92" i="20"/>
  <c r="G92" i="20"/>
  <c r="B93" i="20"/>
  <c r="C93" i="20"/>
  <c r="D93" i="20"/>
  <c r="E93" i="20"/>
  <c r="F93" i="20"/>
  <c r="G93" i="20"/>
  <c r="G89" i="20"/>
  <c r="F89" i="20"/>
  <c r="E89" i="20"/>
  <c r="D89" i="20"/>
  <c r="C89" i="20"/>
  <c r="B89" i="20"/>
  <c r="Y24" i="48"/>
  <c r="AD24" i="48" s="1"/>
  <c r="X24" i="48"/>
  <c r="Z24" i="48" s="1"/>
  <c r="AA24" i="48" s="1"/>
  <c r="T24" i="48" s="1"/>
  <c r="Q24" i="48"/>
  <c r="P24" i="48"/>
  <c r="Y23" i="48"/>
  <c r="AD23" i="48" s="1"/>
  <c r="X23" i="48"/>
  <c r="Z23" i="48" s="1"/>
  <c r="AA23" i="48" s="1"/>
  <c r="T23" i="48" s="1"/>
  <c r="Q23" i="48"/>
  <c r="P23" i="48"/>
  <c r="Y22" i="48"/>
  <c r="X22" i="48"/>
  <c r="Z22" i="48" s="1"/>
  <c r="AA22" i="48" s="1"/>
  <c r="T22" i="48" s="1"/>
  <c r="Q22" i="48"/>
  <c r="P22" i="48"/>
  <c r="Y21" i="48"/>
  <c r="X21" i="48"/>
  <c r="Z21" i="48" s="1"/>
  <c r="AA21" i="48" s="1"/>
  <c r="T21" i="48" s="1"/>
  <c r="Q21" i="48"/>
  <c r="P21" i="48"/>
  <c r="Y20" i="48"/>
  <c r="X20" i="48"/>
  <c r="Z20" i="48" s="1"/>
  <c r="AA20" i="48" s="1"/>
  <c r="T20" i="48" s="1"/>
  <c r="Q20" i="48"/>
  <c r="I81" i="57" s="1"/>
  <c r="P20" i="48"/>
  <c r="H81" i="57" s="1"/>
  <c r="Y19" i="48"/>
  <c r="X19" i="48"/>
  <c r="Z19" i="48" s="1"/>
  <c r="AA19" i="48" s="1"/>
  <c r="Q19" i="48"/>
  <c r="I77" i="57" s="1"/>
  <c r="P19" i="48"/>
  <c r="H77" i="57" s="1"/>
  <c r="Y18" i="48"/>
  <c r="X18" i="48"/>
  <c r="Z18" i="48" s="1"/>
  <c r="AA18" i="48" s="1"/>
  <c r="Q18" i="48"/>
  <c r="I67" i="57" s="1"/>
  <c r="P18" i="48"/>
  <c r="H91" i="20" s="1"/>
  <c r="Y17" i="48"/>
  <c r="X17" i="48"/>
  <c r="Z17" i="48" s="1"/>
  <c r="AA17" i="48" s="1"/>
  <c r="Q17" i="48"/>
  <c r="I85" i="57" s="1"/>
  <c r="P17" i="48"/>
  <c r="Y16" i="48"/>
  <c r="X16" i="48"/>
  <c r="Z16" i="48" s="1"/>
  <c r="AA16" i="48" s="1"/>
  <c r="Q16" i="48"/>
  <c r="I58" i="57" s="1"/>
  <c r="P16" i="48"/>
  <c r="H58" i="57" s="1"/>
  <c r="Y15" i="48"/>
  <c r="X15" i="48"/>
  <c r="Z15" i="48" s="1"/>
  <c r="AA15" i="48" s="1"/>
  <c r="T15" i="48" s="1"/>
  <c r="Q15" i="48"/>
  <c r="I61" i="57" s="1"/>
  <c r="P15" i="48"/>
  <c r="H61" i="57" s="1"/>
  <c r="Y14" i="48"/>
  <c r="X14" i="48"/>
  <c r="Z14" i="48" s="1"/>
  <c r="AA14" i="48" s="1"/>
  <c r="Q14" i="48"/>
  <c r="I55" i="57" s="1"/>
  <c r="P14" i="48"/>
  <c r="H82" i="20" s="1"/>
  <c r="Y13" i="48"/>
  <c r="X13" i="48"/>
  <c r="Z13" i="48" s="1"/>
  <c r="AA13" i="48" s="1"/>
  <c r="T13" i="48" s="1"/>
  <c r="Q13" i="48"/>
  <c r="I74" i="57" s="1"/>
  <c r="P13" i="48"/>
  <c r="Y12" i="48"/>
  <c r="X12" i="48"/>
  <c r="Z12" i="48" s="1"/>
  <c r="AA12" i="48" s="1"/>
  <c r="Q12" i="48"/>
  <c r="I69" i="57" s="1"/>
  <c r="P12" i="48"/>
  <c r="H69" i="57" s="1"/>
  <c r="Y11" i="48"/>
  <c r="X11" i="48"/>
  <c r="Z11" i="48" s="1"/>
  <c r="AA11" i="48" s="1"/>
  <c r="Q11" i="48"/>
  <c r="I71" i="57" s="1"/>
  <c r="P11" i="48"/>
  <c r="H71" i="57" s="1"/>
  <c r="Y10" i="48"/>
  <c r="X10" i="48"/>
  <c r="Z10" i="48" s="1"/>
  <c r="AA10" i="48" s="1"/>
  <c r="Q10" i="48"/>
  <c r="I73" i="57" s="1"/>
  <c r="P10" i="48"/>
  <c r="H87" i="20" s="1"/>
  <c r="Y9" i="48"/>
  <c r="X9" i="48"/>
  <c r="Z9" i="48" s="1"/>
  <c r="AA9" i="48" s="1"/>
  <c r="T9" i="48" s="1"/>
  <c r="Q9" i="48"/>
  <c r="I76" i="57" s="1"/>
  <c r="P9" i="48"/>
  <c r="B40" i="20"/>
  <c r="C40" i="20"/>
  <c r="D40" i="20"/>
  <c r="E40" i="20"/>
  <c r="F40" i="20"/>
  <c r="G40" i="20"/>
  <c r="B36" i="20"/>
  <c r="C36" i="20"/>
  <c r="D36" i="20"/>
  <c r="E36" i="20"/>
  <c r="F36" i="20"/>
  <c r="G36" i="20"/>
  <c r="B37" i="20"/>
  <c r="C37" i="20"/>
  <c r="D37" i="20"/>
  <c r="E37" i="20"/>
  <c r="F37" i="20"/>
  <c r="G37" i="20"/>
  <c r="B38" i="20"/>
  <c r="C38" i="20"/>
  <c r="D38" i="20"/>
  <c r="E38" i="20"/>
  <c r="F38" i="20"/>
  <c r="G38" i="20"/>
  <c r="B35" i="20"/>
  <c r="C35" i="20"/>
  <c r="D35" i="20"/>
  <c r="E35" i="20"/>
  <c r="F35" i="20"/>
  <c r="G35" i="20"/>
  <c r="G39" i="20"/>
  <c r="F39" i="20"/>
  <c r="E39" i="20"/>
  <c r="D39" i="20"/>
  <c r="C39" i="20"/>
  <c r="B39" i="20"/>
  <c r="Y24" i="47"/>
  <c r="AD24" i="47" s="1"/>
  <c r="X24" i="47"/>
  <c r="Z24" i="47" s="1"/>
  <c r="AA24" i="47" s="1"/>
  <c r="T24" i="47" s="1"/>
  <c r="Q24" i="47"/>
  <c r="P24" i="47"/>
  <c r="Y23" i="47"/>
  <c r="AD23" i="47" s="1"/>
  <c r="X23" i="47"/>
  <c r="Z23" i="47" s="1"/>
  <c r="AA23" i="47" s="1"/>
  <c r="T23" i="47" s="1"/>
  <c r="Q23" i="47"/>
  <c r="P23" i="47"/>
  <c r="Y22" i="47"/>
  <c r="AD22" i="47" s="1"/>
  <c r="X22" i="47"/>
  <c r="Z22" i="47" s="1"/>
  <c r="AA22" i="47" s="1"/>
  <c r="T22" i="47" s="1"/>
  <c r="Q22" i="47"/>
  <c r="P22" i="47"/>
  <c r="Y21" i="47"/>
  <c r="AD21" i="47" s="1"/>
  <c r="X21" i="47"/>
  <c r="Z21" i="47" s="1"/>
  <c r="AA21" i="47" s="1"/>
  <c r="T21" i="47" s="1"/>
  <c r="Q21" i="47"/>
  <c r="P21" i="47"/>
  <c r="Y20" i="47"/>
  <c r="AD20" i="47" s="1"/>
  <c r="X20" i="47"/>
  <c r="Z20" i="47" s="1"/>
  <c r="AA20" i="47" s="1"/>
  <c r="T20" i="47" s="1"/>
  <c r="Q20" i="47"/>
  <c r="P20" i="47"/>
  <c r="Y19" i="47"/>
  <c r="AD19" i="47" s="1"/>
  <c r="X19" i="47"/>
  <c r="Z19" i="47" s="1"/>
  <c r="AA19" i="47" s="1"/>
  <c r="T19" i="47" s="1"/>
  <c r="Q19" i="47"/>
  <c r="P19" i="47"/>
  <c r="Y18" i="47"/>
  <c r="AD18" i="47" s="1"/>
  <c r="X18" i="47"/>
  <c r="Z18" i="47" s="1"/>
  <c r="AA18" i="47" s="1"/>
  <c r="T18" i="47" s="1"/>
  <c r="Q18" i="47"/>
  <c r="P18" i="47"/>
  <c r="Y17" i="47"/>
  <c r="AD17" i="47" s="1"/>
  <c r="X17" i="47"/>
  <c r="Z17" i="47" s="1"/>
  <c r="AA17" i="47" s="1"/>
  <c r="T17" i="47" s="1"/>
  <c r="Q17" i="47"/>
  <c r="P17" i="47"/>
  <c r="Y16" i="47"/>
  <c r="X16" i="47"/>
  <c r="Z16" i="47" s="1"/>
  <c r="AA16" i="47" s="1"/>
  <c r="T16" i="47" s="1"/>
  <c r="Q16" i="47"/>
  <c r="P16" i="47"/>
  <c r="Y15" i="47"/>
  <c r="X15" i="47"/>
  <c r="Z15" i="47" s="1"/>
  <c r="AA15" i="47" s="1"/>
  <c r="Q15" i="47"/>
  <c r="P15" i="47"/>
  <c r="Y14" i="47"/>
  <c r="X14" i="47"/>
  <c r="Z14" i="47" s="1"/>
  <c r="AA14" i="47" s="1"/>
  <c r="Q14" i="47"/>
  <c r="I9" i="57" s="1"/>
  <c r="P14" i="47"/>
  <c r="Y13" i="47"/>
  <c r="X13" i="47"/>
  <c r="Z13" i="47" s="1"/>
  <c r="AA13" i="47" s="1"/>
  <c r="Q13" i="47"/>
  <c r="I12" i="57" s="1"/>
  <c r="P13" i="47"/>
  <c r="Y12" i="47"/>
  <c r="X12" i="47"/>
  <c r="Z12" i="47" s="1"/>
  <c r="AA12" i="47" s="1"/>
  <c r="Q12" i="47"/>
  <c r="I11" i="57" s="1"/>
  <c r="P12" i="47"/>
  <c r="H11" i="57" s="1"/>
  <c r="Y11" i="47"/>
  <c r="X11" i="47"/>
  <c r="Z11" i="47" s="1"/>
  <c r="AA11" i="47" s="1"/>
  <c r="T11" i="47" s="1"/>
  <c r="Q11" i="47"/>
  <c r="I10" i="57" s="1"/>
  <c r="P11" i="47"/>
  <c r="H10" i="57" s="1"/>
  <c r="Y10" i="47"/>
  <c r="X10" i="47"/>
  <c r="Z10" i="47" s="1"/>
  <c r="AA10" i="47" s="1"/>
  <c r="T10" i="47" s="1"/>
  <c r="Q10" i="47"/>
  <c r="I44" i="57" s="1"/>
  <c r="P10" i="47"/>
  <c r="Z9" i="47"/>
  <c r="AA9" i="47" s="1"/>
  <c r="T9" i="47" s="1"/>
  <c r="Y9" i="47"/>
  <c r="X9" i="47"/>
  <c r="Q9" i="47"/>
  <c r="I37" i="57" s="1"/>
  <c r="P9" i="47"/>
  <c r="B72" i="20"/>
  <c r="C72" i="20"/>
  <c r="D72" i="20"/>
  <c r="E72" i="20"/>
  <c r="F72" i="20"/>
  <c r="G72" i="20"/>
  <c r="B78" i="20"/>
  <c r="C78" i="20"/>
  <c r="D78" i="20"/>
  <c r="E78" i="20"/>
  <c r="F78" i="20"/>
  <c r="G78" i="20"/>
  <c r="B76" i="20"/>
  <c r="C76" i="20"/>
  <c r="D76" i="20"/>
  <c r="E76" i="20"/>
  <c r="F76" i="20"/>
  <c r="G76" i="20"/>
  <c r="B77" i="20"/>
  <c r="C77" i="20"/>
  <c r="D77" i="20"/>
  <c r="E77" i="20"/>
  <c r="F77" i="20"/>
  <c r="G77" i="20"/>
  <c r="B80" i="20"/>
  <c r="C80" i="20"/>
  <c r="D80" i="20"/>
  <c r="E80" i="20"/>
  <c r="F80" i="20"/>
  <c r="G80" i="20"/>
  <c r="B74" i="20"/>
  <c r="C74" i="20"/>
  <c r="D74" i="20"/>
  <c r="E74" i="20"/>
  <c r="F74" i="20"/>
  <c r="G74" i="20"/>
  <c r="B75" i="20"/>
  <c r="C75" i="20"/>
  <c r="D75" i="20"/>
  <c r="E75" i="20"/>
  <c r="F75" i="20"/>
  <c r="G75" i="20"/>
  <c r="B73" i="20"/>
  <c r="C73" i="20"/>
  <c r="D73" i="20"/>
  <c r="E73" i="20"/>
  <c r="F73" i="20"/>
  <c r="G73" i="20"/>
  <c r="G79" i="20"/>
  <c r="F79" i="20"/>
  <c r="E79" i="20"/>
  <c r="D79" i="20"/>
  <c r="C79" i="20"/>
  <c r="B79" i="20"/>
  <c r="Y24" i="46"/>
  <c r="AD24" i="46" s="1"/>
  <c r="X24" i="46"/>
  <c r="Z24" i="46" s="1"/>
  <c r="AA24" i="46" s="1"/>
  <c r="T24" i="46" s="1"/>
  <c r="Q24" i="46"/>
  <c r="P24" i="46"/>
  <c r="Y23" i="46"/>
  <c r="AD23" i="46" s="1"/>
  <c r="X23" i="46"/>
  <c r="Z23" i="46" s="1"/>
  <c r="AA23" i="46" s="1"/>
  <c r="Q23" i="46"/>
  <c r="P23" i="46"/>
  <c r="Y22" i="46"/>
  <c r="AD22" i="46" s="1"/>
  <c r="X22" i="46"/>
  <c r="Z22" i="46" s="1"/>
  <c r="AA22" i="46" s="1"/>
  <c r="T22" i="46" s="1"/>
  <c r="Q22" i="46"/>
  <c r="P22" i="46"/>
  <c r="Y21" i="46"/>
  <c r="AD21" i="46" s="1"/>
  <c r="X21" i="46"/>
  <c r="Z21" i="46" s="1"/>
  <c r="AA21" i="46" s="1"/>
  <c r="T21" i="46" s="1"/>
  <c r="Q21" i="46"/>
  <c r="P21" i="46"/>
  <c r="Y20" i="46"/>
  <c r="AD20" i="46" s="1"/>
  <c r="X20" i="46"/>
  <c r="Z20" i="46" s="1"/>
  <c r="AA20" i="46" s="1"/>
  <c r="T20" i="46" s="1"/>
  <c r="Q20" i="46"/>
  <c r="P20" i="46"/>
  <c r="Y19" i="46"/>
  <c r="X19" i="46"/>
  <c r="Z19" i="46" s="1"/>
  <c r="AA19" i="46" s="1"/>
  <c r="Q19" i="46"/>
  <c r="P19" i="46"/>
  <c r="Y18" i="46"/>
  <c r="X18" i="46"/>
  <c r="Z18" i="46" s="1"/>
  <c r="AA18" i="46" s="1"/>
  <c r="T18" i="46" s="1"/>
  <c r="Q18" i="46"/>
  <c r="P18" i="46"/>
  <c r="Y17" i="46"/>
  <c r="X17" i="46"/>
  <c r="Z17" i="46" s="1"/>
  <c r="AA17" i="46" s="1"/>
  <c r="T17" i="46" s="1"/>
  <c r="Q17" i="46"/>
  <c r="I62" i="57" s="1"/>
  <c r="P17" i="46"/>
  <c r="H62" i="57" s="1"/>
  <c r="Y16" i="46"/>
  <c r="X16" i="46"/>
  <c r="Z16" i="46" s="1"/>
  <c r="AA16" i="46" s="1"/>
  <c r="T16" i="46" s="1"/>
  <c r="Q16" i="46"/>
  <c r="I66" i="57" s="1"/>
  <c r="P16" i="46"/>
  <c r="Y15" i="46"/>
  <c r="X15" i="46"/>
  <c r="Z15" i="46" s="1"/>
  <c r="AA15" i="46" s="1"/>
  <c r="Q15" i="46"/>
  <c r="I68" i="57" s="1"/>
  <c r="P15" i="46"/>
  <c r="H74" i="20" s="1"/>
  <c r="Y14" i="46"/>
  <c r="X14" i="46"/>
  <c r="Z14" i="46" s="1"/>
  <c r="AA14" i="46" s="1"/>
  <c r="T14" i="46" s="1"/>
  <c r="Q14" i="46"/>
  <c r="I88" i="57" s="1"/>
  <c r="P14" i="46"/>
  <c r="H88" i="57" s="1"/>
  <c r="Y13" i="46"/>
  <c r="X13" i="46"/>
  <c r="Z13" i="46" s="1"/>
  <c r="AA13" i="46" s="1"/>
  <c r="T13" i="46" s="1"/>
  <c r="Q13" i="46"/>
  <c r="I70" i="57" s="1"/>
  <c r="P13" i="46"/>
  <c r="H70" i="57" s="1"/>
  <c r="Y12" i="46"/>
  <c r="X12" i="46"/>
  <c r="Z12" i="46" s="1"/>
  <c r="AA12" i="46" s="1"/>
  <c r="T12" i="46" s="1"/>
  <c r="Q12" i="46"/>
  <c r="I72" i="57" s="1"/>
  <c r="P12" i="46"/>
  <c r="Y11" i="46"/>
  <c r="X11" i="46"/>
  <c r="Z11" i="46" s="1"/>
  <c r="AA11" i="46" s="1"/>
  <c r="Q11" i="46"/>
  <c r="I79" i="57" s="1"/>
  <c r="P11" i="46"/>
  <c r="H78" i="20" s="1"/>
  <c r="Y10" i="46"/>
  <c r="X10" i="46"/>
  <c r="Z10" i="46" s="1"/>
  <c r="AA10" i="46" s="1"/>
  <c r="T10" i="46" s="1"/>
  <c r="Q10" i="46"/>
  <c r="I63" i="57" s="1"/>
  <c r="P10" i="46"/>
  <c r="H63" i="57" s="1"/>
  <c r="Y9" i="46"/>
  <c r="X9" i="46"/>
  <c r="Z9" i="46" s="1"/>
  <c r="AA9" i="46" s="1"/>
  <c r="T9" i="46" s="1"/>
  <c r="Q9" i="46"/>
  <c r="I83" i="57" s="1"/>
  <c r="P9" i="46"/>
  <c r="B32" i="20"/>
  <c r="C32" i="20"/>
  <c r="D32" i="20"/>
  <c r="E32" i="20"/>
  <c r="F32" i="20"/>
  <c r="G32" i="20"/>
  <c r="B27" i="20"/>
  <c r="C27" i="20"/>
  <c r="D27" i="20"/>
  <c r="E27" i="20"/>
  <c r="F27" i="20"/>
  <c r="G27" i="20"/>
  <c r="B30" i="20"/>
  <c r="C30" i="20"/>
  <c r="D30" i="20"/>
  <c r="E30" i="20"/>
  <c r="F30" i="20"/>
  <c r="G30" i="20"/>
  <c r="B29" i="20"/>
  <c r="C29" i="20"/>
  <c r="D29" i="20"/>
  <c r="E29" i="20"/>
  <c r="F29" i="20"/>
  <c r="G29" i="20"/>
  <c r="B31" i="20"/>
  <c r="C31" i="20"/>
  <c r="D31" i="20"/>
  <c r="E31" i="20"/>
  <c r="F31" i="20"/>
  <c r="G31" i="20"/>
  <c r="B28" i="20"/>
  <c r="C28" i="20"/>
  <c r="D28" i="20"/>
  <c r="E28" i="20"/>
  <c r="F28" i="20"/>
  <c r="G28" i="20"/>
  <c r="B26" i="20"/>
  <c r="C26" i="20"/>
  <c r="D26" i="20"/>
  <c r="E26" i="20"/>
  <c r="F26" i="20"/>
  <c r="G26" i="20"/>
  <c r="B24" i="20"/>
  <c r="C24" i="20"/>
  <c r="D24" i="20"/>
  <c r="E24" i="20"/>
  <c r="F24" i="20"/>
  <c r="G24" i="20"/>
  <c r="B25" i="20"/>
  <c r="C25" i="20"/>
  <c r="D25" i="20"/>
  <c r="E25" i="20"/>
  <c r="F25" i="20"/>
  <c r="G25" i="20"/>
  <c r="G33" i="20"/>
  <c r="F33" i="20"/>
  <c r="E33" i="20"/>
  <c r="D33" i="20"/>
  <c r="C33" i="20"/>
  <c r="B33" i="20"/>
  <c r="Y24" i="43"/>
  <c r="AD24" i="43" s="1"/>
  <c r="X24" i="43"/>
  <c r="Z24" i="43" s="1"/>
  <c r="AA24" i="43" s="1"/>
  <c r="T24" i="43" s="1"/>
  <c r="Q24" i="43"/>
  <c r="P24" i="43"/>
  <c r="Y23" i="43"/>
  <c r="AD23" i="43" s="1"/>
  <c r="X23" i="43"/>
  <c r="Q23" i="43"/>
  <c r="P23" i="43"/>
  <c r="Y22" i="43"/>
  <c r="AD22" i="43" s="1"/>
  <c r="X22" i="43"/>
  <c r="Z22" i="43" s="1"/>
  <c r="AA22" i="43" s="1"/>
  <c r="Q22" i="43"/>
  <c r="P22" i="43"/>
  <c r="Y21" i="43"/>
  <c r="AD21" i="43" s="1"/>
  <c r="X21" i="43"/>
  <c r="Z21" i="43" s="1"/>
  <c r="AA21" i="43" s="1"/>
  <c r="T21" i="43" s="1"/>
  <c r="Q21" i="43"/>
  <c r="P21" i="43"/>
  <c r="Y20" i="43"/>
  <c r="AD20" i="43" s="1"/>
  <c r="X20" i="43"/>
  <c r="Z20" i="43" s="1"/>
  <c r="AA20" i="43" s="1"/>
  <c r="T20" i="43" s="1"/>
  <c r="Q20" i="43"/>
  <c r="P20" i="43"/>
  <c r="Y19" i="43"/>
  <c r="AD19" i="43" s="1"/>
  <c r="X19" i="43"/>
  <c r="Q19" i="43"/>
  <c r="P19" i="43"/>
  <c r="Y18" i="43"/>
  <c r="X18" i="43"/>
  <c r="Z18" i="43" s="1"/>
  <c r="AA18" i="43" s="1"/>
  <c r="Q18" i="43"/>
  <c r="I6" i="57" s="1"/>
  <c r="P18" i="43"/>
  <c r="H25" i="20" s="1"/>
  <c r="Y17" i="43"/>
  <c r="X17" i="43"/>
  <c r="Z17" i="43" s="1"/>
  <c r="AA17" i="43" s="1"/>
  <c r="T17" i="43" s="1"/>
  <c r="Q17" i="43"/>
  <c r="I8" i="57" s="1"/>
  <c r="P17" i="43"/>
  <c r="Y16" i="43"/>
  <c r="X16" i="43"/>
  <c r="Q16" i="43"/>
  <c r="I15" i="57" s="1"/>
  <c r="P16" i="43"/>
  <c r="H15" i="57" s="1"/>
  <c r="Y15" i="43"/>
  <c r="X15" i="43"/>
  <c r="Q15" i="43"/>
  <c r="P15" i="43"/>
  <c r="H23" i="57" s="1"/>
  <c r="Y14" i="43"/>
  <c r="X14" i="43"/>
  <c r="Z14" i="43" s="1"/>
  <c r="AA14" i="43" s="1"/>
  <c r="Q14" i="43"/>
  <c r="I32" i="57" s="1"/>
  <c r="P14" i="43"/>
  <c r="Y13" i="43"/>
  <c r="X13" i="43"/>
  <c r="Z13" i="43" s="1"/>
  <c r="AA13" i="43" s="1"/>
  <c r="T13" i="43" s="1"/>
  <c r="Q13" i="43"/>
  <c r="P13" i="43"/>
  <c r="H29" i="20" s="1"/>
  <c r="Y12" i="43"/>
  <c r="X12" i="43"/>
  <c r="Q12" i="43"/>
  <c r="I28" i="57" s="1"/>
  <c r="P12" i="43"/>
  <c r="Y11" i="43"/>
  <c r="X11" i="43"/>
  <c r="Q11" i="43"/>
  <c r="P11" i="43"/>
  <c r="Y10" i="43"/>
  <c r="X10" i="43"/>
  <c r="Z10" i="43" s="1"/>
  <c r="AA10" i="43" s="1"/>
  <c r="Q10" i="43"/>
  <c r="I36" i="57" s="1"/>
  <c r="P10" i="43"/>
  <c r="Y9" i="43"/>
  <c r="X9" i="43"/>
  <c r="Z9" i="43" s="1"/>
  <c r="AA9" i="43" s="1"/>
  <c r="T9" i="43" s="1"/>
  <c r="Q9" i="43"/>
  <c r="I35" i="57" s="1"/>
  <c r="P9" i="43"/>
  <c r="R11" i="43" l="1"/>
  <c r="S11" i="43" s="1"/>
  <c r="R12" i="43"/>
  <c r="W12" i="43" s="1"/>
  <c r="R11" i="50"/>
  <c r="J17" i="57" s="1"/>
  <c r="R12" i="50"/>
  <c r="J46" i="57" s="1"/>
  <c r="R15" i="50"/>
  <c r="J53" i="20" s="1"/>
  <c r="R19" i="50"/>
  <c r="J5" i="57" s="1"/>
  <c r="R20" i="50"/>
  <c r="J34" i="57" s="1"/>
  <c r="R20" i="43"/>
  <c r="I24" i="20"/>
  <c r="I31" i="20"/>
  <c r="H26" i="20"/>
  <c r="R22" i="46"/>
  <c r="R10" i="49"/>
  <c r="J98" i="20" s="1"/>
  <c r="R15" i="48"/>
  <c r="R24" i="43"/>
  <c r="R19" i="48"/>
  <c r="J77" i="57" s="1"/>
  <c r="R15" i="49"/>
  <c r="R23" i="43"/>
  <c r="R14" i="46"/>
  <c r="J88" i="57" s="1"/>
  <c r="R18" i="46"/>
  <c r="R20" i="47"/>
  <c r="R19" i="49"/>
  <c r="R23" i="49"/>
  <c r="I33" i="20"/>
  <c r="I25" i="20"/>
  <c r="R10" i="46"/>
  <c r="J63" i="57" s="1"/>
  <c r="R11" i="48"/>
  <c r="AB14" i="43"/>
  <c r="T14" i="43"/>
  <c r="I30" i="20"/>
  <c r="R22" i="43"/>
  <c r="H28" i="20"/>
  <c r="H83" i="57"/>
  <c r="R9" i="46"/>
  <c r="H79" i="20"/>
  <c r="AC16" i="49"/>
  <c r="T16" i="49"/>
  <c r="R18" i="43"/>
  <c r="H6" i="57"/>
  <c r="AC12" i="49"/>
  <c r="R10" i="43"/>
  <c r="H36" i="57"/>
  <c r="H32" i="20"/>
  <c r="I24" i="57"/>
  <c r="I29" i="20"/>
  <c r="I23" i="57"/>
  <c r="I28" i="20"/>
  <c r="R9" i="43"/>
  <c r="H35" i="57"/>
  <c r="H21" i="57"/>
  <c r="H27" i="20"/>
  <c r="R14" i="43"/>
  <c r="H32" i="57"/>
  <c r="H31" i="20"/>
  <c r="R15" i="43"/>
  <c r="I32" i="20"/>
  <c r="AC23" i="46"/>
  <c r="T23" i="46"/>
  <c r="AB14" i="48"/>
  <c r="AD14" i="48" s="1"/>
  <c r="T14" i="48"/>
  <c r="AC14" i="48"/>
  <c r="AB18" i="48"/>
  <c r="AD18" i="48" s="1"/>
  <c r="AC18" i="48"/>
  <c r="R13" i="43"/>
  <c r="H24" i="57"/>
  <c r="AB18" i="43"/>
  <c r="T18" i="43"/>
  <c r="AB10" i="43"/>
  <c r="AD10" i="43" s="1"/>
  <c r="T10" i="43"/>
  <c r="AB22" i="43"/>
  <c r="T22" i="43"/>
  <c r="R17" i="43"/>
  <c r="H8" i="57"/>
  <c r="H33" i="20"/>
  <c r="I21" i="57"/>
  <c r="I27" i="20"/>
  <c r="H28" i="57"/>
  <c r="H30" i="20"/>
  <c r="R16" i="43"/>
  <c r="R19" i="43"/>
  <c r="R21" i="43"/>
  <c r="H24" i="20"/>
  <c r="I26" i="20"/>
  <c r="AB10" i="48"/>
  <c r="AD10" i="48" s="1"/>
  <c r="T10" i="48"/>
  <c r="AC10" i="48"/>
  <c r="R24" i="46"/>
  <c r="I73" i="20"/>
  <c r="I74" i="20"/>
  <c r="I77" i="20"/>
  <c r="I78" i="20"/>
  <c r="R10" i="47"/>
  <c r="H44" i="57"/>
  <c r="R17" i="47"/>
  <c r="R24" i="47"/>
  <c r="I39" i="20"/>
  <c r="I40" i="20"/>
  <c r="R9" i="48"/>
  <c r="H76" i="57"/>
  <c r="R13" i="48"/>
  <c r="H74" i="57"/>
  <c r="R17" i="48"/>
  <c r="H85" i="57"/>
  <c r="R21" i="48"/>
  <c r="R23" i="48"/>
  <c r="R24" i="48"/>
  <c r="I89" i="20"/>
  <c r="I93" i="20"/>
  <c r="I91" i="20"/>
  <c r="I83" i="20"/>
  <c r="I82" i="20"/>
  <c r="I85" i="20"/>
  <c r="I87" i="20"/>
  <c r="R9" i="49"/>
  <c r="H78" i="57"/>
  <c r="R16" i="49"/>
  <c r="H103" i="20"/>
  <c r="H98" i="20"/>
  <c r="I40" i="57"/>
  <c r="I46" i="20"/>
  <c r="I46" i="57"/>
  <c r="I47" i="20"/>
  <c r="R13" i="50"/>
  <c r="H22" i="57"/>
  <c r="H44" i="20"/>
  <c r="I45" i="57"/>
  <c r="I53" i="20"/>
  <c r="H42" i="57"/>
  <c r="H52" i="20"/>
  <c r="R18" i="50"/>
  <c r="H29" i="57"/>
  <c r="H50" i="20"/>
  <c r="R21" i="50"/>
  <c r="R12" i="46"/>
  <c r="H72" i="57"/>
  <c r="R13" i="46"/>
  <c r="R16" i="46"/>
  <c r="H66" i="57"/>
  <c r="R17" i="46"/>
  <c r="R20" i="46"/>
  <c r="R21" i="46"/>
  <c r="R23" i="46"/>
  <c r="H73" i="20"/>
  <c r="H77" i="20"/>
  <c r="R16" i="47"/>
  <c r="R19" i="47"/>
  <c r="R21" i="47"/>
  <c r="R23" i="47"/>
  <c r="H40" i="20"/>
  <c r="R12" i="48"/>
  <c r="R16" i="48"/>
  <c r="R20" i="48"/>
  <c r="H93" i="20"/>
  <c r="H83" i="20"/>
  <c r="H85" i="20"/>
  <c r="R11" i="49"/>
  <c r="R12" i="49"/>
  <c r="H53" i="57"/>
  <c r="R22" i="49"/>
  <c r="H99" i="20"/>
  <c r="I101" i="20"/>
  <c r="I102" i="20"/>
  <c r="I97" i="20"/>
  <c r="R10" i="50"/>
  <c r="H43" i="57"/>
  <c r="H45" i="20"/>
  <c r="I22" i="57"/>
  <c r="I44" i="20"/>
  <c r="I42" i="57"/>
  <c r="I52" i="20"/>
  <c r="I29" i="57"/>
  <c r="I50" i="20"/>
  <c r="H5" i="57"/>
  <c r="H49" i="20"/>
  <c r="R11" i="46"/>
  <c r="H79" i="57"/>
  <c r="R15" i="46"/>
  <c r="H68" i="57"/>
  <c r="R19" i="46"/>
  <c r="I79" i="20"/>
  <c r="I75" i="20"/>
  <c r="I80" i="20"/>
  <c r="I76" i="20"/>
  <c r="I72" i="20"/>
  <c r="R9" i="47"/>
  <c r="H37" i="57"/>
  <c r="R18" i="47"/>
  <c r="H39" i="20"/>
  <c r="R10" i="48"/>
  <c r="H73" i="57"/>
  <c r="R14" i="48"/>
  <c r="H55" i="57"/>
  <c r="R18" i="48"/>
  <c r="H67" i="57"/>
  <c r="R22" i="48"/>
  <c r="H89" i="20"/>
  <c r="I92" i="20"/>
  <c r="I94" i="20"/>
  <c r="I84" i="20"/>
  <c r="I88" i="20"/>
  <c r="I86" i="20"/>
  <c r="R17" i="49"/>
  <c r="R18" i="49"/>
  <c r="H101" i="20"/>
  <c r="H97" i="20"/>
  <c r="I43" i="57"/>
  <c r="I45" i="20"/>
  <c r="H17" i="57"/>
  <c r="H43" i="20"/>
  <c r="R14" i="50"/>
  <c r="H16" i="57"/>
  <c r="H42" i="20"/>
  <c r="R16" i="50"/>
  <c r="R17" i="50"/>
  <c r="H39" i="57"/>
  <c r="H51" i="20"/>
  <c r="I5" i="57"/>
  <c r="I49" i="20"/>
  <c r="H34" i="57"/>
  <c r="H55" i="20"/>
  <c r="R22" i="50"/>
  <c r="R24" i="50"/>
  <c r="AC11" i="46"/>
  <c r="T11" i="46"/>
  <c r="AC15" i="46"/>
  <c r="T15" i="46"/>
  <c r="AC19" i="46"/>
  <c r="T19" i="46"/>
  <c r="H75" i="20"/>
  <c r="H80" i="20"/>
  <c r="H76" i="20"/>
  <c r="H72" i="20"/>
  <c r="R22" i="47"/>
  <c r="J61" i="57"/>
  <c r="H92" i="20"/>
  <c r="H94" i="20"/>
  <c r="H84" i="20"/>
  <c r="H88" i="20"/>
  <c r="H86" i="20"/>
  <c r="R13" i="49"/>
  <c r="H82" i="57"/>
  <c r="R14" i="49"/>
  <c r="R20" i="49"/>
  <c r="R21" i="49"/>
  <c r="R24" i="49"/>
  <c r="I99" i="20"/>
  <c r="I103" i="20"/>
  <c r="I96" i="20"/>
  <c r="I98" i="20"/>
  <c r="R9" i="50"/>
  <c r="H40" i="57"/>
  <c r="H46" i="20"/>
  <c r="I17" i="57"/>
  <c r="I43" i="20"/>
  <c r="H46" i="57"/>
  <c r="H47" i="20"/>
  <c r="I16" i="57"/>
  <c r="I42" i="20"/>
  <c r="H45" i="57"/>
  <c r="H53" i="20"/>
  <c r="I39" i="57"/>
  <c r="I51" i="20"/>
  <c r="I34" i="57"/>
  <c r="I55" i="20"/>
  <c r="I38" i="20"/>
  <c r="I37" i="20"/>
  <c r="R13" i="47"/>
  <c r="H12" i="57"/>
  <c r="H38" i="20"/>
  <c r="R15" i="47"/>
  <c r="I35" i="20"/>
  <c r="R14" i="47"/>
  <c r="H9" i="57"/>
  <c r="H35" i="20"/>
  <c r="R12" i="47"/>
  <c r="H37" i="20"/>
  <c r="I36" i="20"/>
  <c r="R11" i="47"/>
  <c r="H36" i="20"/>
  <c r="AB16" i="50"/>
  <c r="AC16" i="50"/>
  <c r="AD16" i="50" s="1"/>
  <c r="AC17" i="50"/>
  <c r="AD17" i="50" s="1"/>
  <c r="AB17" i="50"/>
  <c r="AB20" i="50"/>
  <c r="AC20" i="50"/>
  <c r="AD20" i="50" s="1"/>
  <c r="AC21" i="50"/>
  <c r="AD21" i="50" s="1"/>
  <c r="AB21" i="50"/>
  <c r="AB12" i="50"/>
  <c r="AC12" i="50"/>
  <c r="AD12" i="50" s="1"/>
  <c r="AB22" i="50"/>
  <c r="AC22" i="50"/>
  <c r="AB10" i="50"/>
  <c r="AC10" i="50"/>
  <c r="AD10" i="50" s="1"/>
  <c r="AC11" i="50"/>
  <c r="AD11" i="50" s="1"/>
  <c r="AB11" i="50"/>
  <c r="AB14" i="50"/>
  <c r="AC14" i="50"/>
  <c r="AD14" i="50" s="1"/>
  <c r="AB15" i="50"/>
  <c r="AC15" i="50"/>
  <c r="AB24" i="50"/>
  <c r="AC24" i="50"/>
  <c r="AC23" i="50"/>
  <c r="AB23" i="50"/>
  <c r="AC9" i="50"/>
  <c r="AB9" i="50"/>
  <c r="AC13" i="50"/>
  <c r="AD13" i="50" s="1"/>
  <c r="AB13" i="50"/>
  <c r="AB18" i="50"/>
  <c r="AC18" i="50"/>
  <c r="AD18" i="50" s="1"/>
  <c r="AC19" i="50"/>
  <c r="AD19" i="50" s="1"/>
  <c r="AB19" i="50"/>
  <c r="AB10" i="49"/>
  <c r="AD10" i="49" s="1"/>
  <c r="AC10" i="49"/>
  <c r="AC13" i="49"/>
  <c r="AB13" i="49"/>
  <c r="AD13" i="49" s="1"/>
  <c r="AB15" i="49"/>
  <c r="AD15" i="49" s="1"/>
  <c r="AC15" i="49"/>
  <c r="AC21" i="49"/>
  <c r="AB21" i="49"/>
  <c r="AB22" i="49"/>
  <c r="AC22" i="49"/>
  <c r="AC9" i="49"/>
  <c r="AB9" i="49"/>
  <c r="AD9" i="49" s="1"/>
  <c r="AB11" i="49"/>
  <c r="AD11" i="49" s="1"/>
  <c r="AC11" i="49"/>
  <c r="AC20" i="49"/>
  <c r="AB20" i="49"/>
  <c r="AB23" i="49"/>
  <c r="AC23" i="49"/>
  <c r="AB18" i="49"/>
  <c r="AC18" i="49"/>
  <c r="AC24" i="49"/>
  <c r="AB24" i="49"/>
  <c r="AB14" i="49"/>
  <c r="AD14" i="49" s="1"/>
  <c r="AC14" i="49"/>
  <c r="AC17" i="49"/>
  <c r="AB17" i="49"/>
  <c r="AD17" i="49" s="1"/>
  <c r="AB19" i="49"/>
  <c r="AC19" i="49"/>
  <c r="AB12" i="49"/>
  <c r="AD12" i="49" s="1"/>
  <c r="AB16" i="49"/>
  <c r="AD16" i="49" s="1"/>
  <c r="AC9" i="48"/>
  <c r="AB9" i="48"/>
  <c r="AD9" i="48" s="1"/>
  <c r="AC13" i="48"/>
  <c r="AB13" i="48"/>
  <c r="AD13" i="48" s="1"/>
  <c r="AC17" i="48"/>
  <c r="AB17" i="48"/>
  <c r="AD17" i="48" s="1"/>
  <c r="AC21" i="48"/>
  <c r="AB21" i="48"/>
  <c r="AD21" i="48" s="1"/>
  <c r="AB22" i="48"/>
  <c r="AD22" i="48" s="1"/>
  <c r="AC22" i="48"/>
  <c r="AC11" i="48"/>
  <c r="AB11" i="48"/>
  <c r="AD11" i="48" s="1"/>
  <c r="AC12" i="48"/>
  <c r="AB12" i="48"/>
  <c r="AD12" i="48" s="1"/>
  <c r="AB15" i="48"/>
  <c r="AD15" i="48" s="1"/>
  <c r="AC15" i="48"/>
  <c r="AC16" i="48"/>
  <c r="AB16" i="48"/>
  <c r="AD16" i="48" s="1"/>
  <c r="AC19" i="48"/>
  <c r="AB19" i="48"/>
  <c r="AD19" i="48" s="1"/>
  <c r="AC20" i="48"/>
  <c r="AB20" i="48"/>
  <c r="AD20" i="48" s="1"/>
  <c r="AC23" i="48"/>
  <c r="AB23" i="48"/>
  <c r="AC24" i="48"/>
  <c r="AB24" i="48"/>
  <c r="AB10" i="47"/>
  <c r="AC10" i="47"/>
  <c r="AD10" i="47" s="1"/>
  <c r="AB11" i="47"/>
  <c r="AC11" i="47"/>
  <c r="AD11" i="47" s="1"/>
  <c r="AB14" i="47"/>
  <c r="AC14" i="47"/>
  <c r="AB15" i="47"/>
  <c r="AC15" i="47"/>
  <c r="AD15" i="47" s="1"/>
  <c r="T15" i="47" s="1"/>
  <c r="AB18" i="47"/>
  <c r="AC18" i="47"/>
  <c r="AB19" i="47"/>
  <c r="AC19" i="47"/>
  <c r="AC9" i="47"/>
  <c r="AD9" i="47" s="1"/>
  <c r="AB9" i="47"/>
  <c r="AC13" i="47"/>
  <c r="AD13" i="47" s="1"/>
  <c r="AB13" i="47"/>
  <c r="AC17" i="47"/>
  <c r="AB17" i="47"/>
  <c r="AB22" i="47"/>
  <c r="AC22" i="47"/>
  <c r="AC21" i="47"/>
  <c r="AB21" i="47"/>
  <c r="AC12" i="47"/>
  <c r="AD12" i="47" s="1"/>
  <c r="AB12" i="47"/>
  <c r="AC16" i="47"/>
  <c r="AD16" i="47" s="1"/>
  <c r="AB16" i="47"/>
  <c r="AC20" i="47"/>
  <c r="AB20" i="47"/>
  <c r="AB23" i="47"/>
  <c r="AC23" i="47"/>
  <c r="AC24" i="47"/>
  <c r="AB24" i="47"/>
  <c r="AB13" i="46"/>
  <c r="AD13" i="46" s="1"/>
  <c r="AC13" i="46"/>
  <c r="AC18" i="46"/>
  <c r="AB18" i="46"/>
  <c r="AD18" i="46" s="1"/>
  <c r="AC20" i="46"/>
  <c r="AB20" i="46"/>
  <c r="AB14" i="46"/>
  <c r="AD14" i="46" s="1"/>
  <c r="AC14" i="46"/>
  <c r="AC16" i="46"/>
  <c r="AB16" i="46"/>
  <c r="AD16" i="46" s="1"/>
  <c r="AC10" i="46"/>
  <c r="AB10" i="46"/>
  <c r="AD10" i="46" s="1"/>
  <c r="AC12" i="46"/>
  <c r="AB12" i="46"/>
  <c r="AD12" i="46" s="1"/>
  <c r="AB21" i="46"/>
  <c r="AC21" i="46"/>
  <c r="AC24" i="46"/>
  <c r="AB24" i="46"/>
  <c r="AB9" i="46"/>
  <c r="AD9" i="46" s="1"/>
  <c r="AC9" i="46"/>
  <c r="AB17" i="46"/>
  <c r="AD17" i="46" s="1"/>
  <c r="AC17" i="46"/>
  <c r="AB22" i="46"/>
  <c r="AC22" i="46"/>
  <c r="AB11" i="46"/>
  <c r="AD11" i="46" s="1"/>
  <c r="AB15" i="46"/>
  <c r="AD15" i="46" s="1"/>
  <c r="AB19" i="46"/>
  <c r="AD19" i="46" s="1"/>
  <c r="AB23" i="46"/>
  <c r="AC13" i="43"/>
  <c r="AB13" i="43"/>
  <c r="AD13" i="43" s="1"/>
  <c r="AC20" i="43"/>
  <c r="AB20" i="43"/>
  <c r="AC24" i="43"/>
  <c r="AB24" i="43"/>
  <c r="AC9" i="43"/>
  <c r="AB9" i="43"/>
  <c r="AC10" i="43"/>
  <c r="Z15" i="43"/>
  <c r="AA15" i="43" s="1"/>
  <c r="Z16" i="43"/>
  <c r="AA16" i="43" s="1"/>
  <c r="T16" i="43" s="1"/>
  <c r="AC17" i="43"/>
  <c r="AB17" i="43"/>
  <c r="AC21" i="43"/>
  <c r="AB21" i="43"/>
  <c r="AC18" i="43"/>
  <c r="Z19" i="43"/>
  <c r="AA19" i="43" s="1"/>
  <c r="T19" i="43" s="1"/>
  <c r="AC22" i="43"/>
  <c r="Z23" i="43"/>
  <c r="AA23" i="43" s="1"/>
  <c r="T23" i="43" s="1"/>
  <c r="Z11" i="43"/>
  <c r="AA11" i="43" s="1"/>
  <c r="T11" i="43" s="1"/>
  <c r="Z12" i="43"/>
  <c r="AA12" i="43" s="1"/>
  <c r="T12" i="43" s="1"/>
  <c r="AC14" i="43"/>
  <c r="AD14" i="43" s="1"/>
  <c r="B61" i="20"/>
  <c r="C61" i="20"/>
  <c r="D61" i="20"/>
  <c r="E61" i="20"/>
  <c r="F61" i="20"/>
  <c r="G61" i="20"/>
  <c r="B66" i="20"/>
  <c r="C66" i="20"/>
  <c r="D66" i="20"/>
  <c r="E66" i="20"/>
  <c r="F66" i="20"/>
  <c r="G66" i="20"/>
  <c r="B64" i="20"/>
  <c r="C64" i="20"/>
  <c r="D64" i="20"/>
  <c r="E64" i="20"/>
  <c r="F64" i="20"/>
  <c r="G64" i="20"/>
  <c r="B63" i="20"/>
  <c r="C63" i="20"/>
  <c r="D63" i="20"/>
  <c r="E63" i="20"/>
  <c r="F63" i="20"/>
  <c r="G63" i="20"/>
  <c r="B65" i="20"/>
  <c r="C65" i="20"/>
  <c r="D65" i="20"/>
  <c r="E65" i="20"/>
  <c r="F65" i="20"/>
  <c r="G65" i="20"/>
  <c r="B69" i="20"/>
  <c r="C69" i="20"/>
  <c r="D69" i="20"/>
  <c r="E69" i="20"/>
  <c r="F69" i="20"/>
  <c r="G69" i="20"/>
  <c r="B68" i="20"/>
  <c r="C68" i="20"/>
  <c r="D68" i="20"/>
  <c r="E68" i="20"/>
  <c r="F68" i="20"/>
  <c r="G68" i="20"/>
  <c r="B70" i="20"/>
  <c r="C70" i="20"/>
  <c r="D70" i="20"/>
  <c r="E70" i="20"/>
  <c r="F70" i="20"/>
  <c r="G70" i="20"/>
  <c r="G59" i="20"/>
  <c r="F59" i="20"/>
  <c r="E59" i="20"/>
  <c r="D59" i="20"/>
  <c r="C59" i="20"/>
  <c r="B59" i="20"/>
  <c r="Y24" i="42"/>
  <c r="AD24" i="42" s="1"/>
  <c r="X24" i="42"/>
  <c r="Z24" i="42" s="1"/>
  <c r="AA24" i="42" s="1"/>
  <c r="T24" i="42" s="1"/>
  <c r="Q24" i="42"/>
  <c r="P24" i="42"/>
  <c r="Y23" i="42"/>
  <c r="AD23" i="42" s="1"/>
  <c r="X23" i="42"/>
  <c r="Z23" i="42" s="1"/>
  <c r="AA23" i="42" s="1"/>
  <c r="T23" i="42" s="1"/>
  <c r="Q23" i="42"/>
  <c r="P23" i="42"/>
  <c r="Y22" i="42"/>
  <c r="AD22" i="42" s="1"/>
  <c r="X22" i="42"/>
  <c r="Z22" i="42" s="1"/>
  <c r="AA22" i="42" s="1"/>
  <c r="T22" i="42" s="1"/>
  <c r="Q22" i="42"/>
  <c r="P22" i="42"/>
  <c r="Y21" i="42"/>
  <c r="AD21" i="42" s="1"/>
  <c r="X21" i="42"/>
  <c r="Z21" i="42" s="1"/>
  <c r="AA21" i="42" s="1"/>
  <c r="T21" i="42" s="1"/>
  <c r="Q21" i="42"/>
  <c r="P21" i="42"/>
  <c r="Y20" i="42"/>
  <c r="AD20" i="42" s="1"/>
  <c r="X20" i="42"/>
  <c r="Z20" i="42" s="1"/>
  <c r="AA20" i="42" s="1"/>
  <c r="T20" i="42" s="1"/>
  <c r="Q20" i="42"/>
  <c r="P20" i="42"/>
  <c r="Y19" i="42"/>
  <c r="AD19" i="42" s="1"/>
  <c r="X19" i="42"/>
  <c r="Z19" i="42" s="1"/>
  <c r="AA19" i="42" s="1"/>
  <c r="T19" i="42" s="1"/>
  <c r="Q19" i="42"/>
  <c r="P19" i="42"/>
  <c r="Y18" i="42"/>
  <c r="X18" i="42"/>
  <c r="Z18" i="42" s="1"/>
  <c r="AA18" i="42" s="1"/>
  <c r="T18" i="42" s="1"/>
  <c r="Q18" i="42"/>
  <c r="P18" i="42"/>
  <c r="Y17" i="42"/>
  <c r="X17" i="42"/>
  <c r="Z17" i="42" s="1"/>
  <c r="AA17" i="42" s="1"/>
  <c r="T17" i="42" s="1"/>
  <c r="Q17" i="42"/>
  <c r="I87" i="57" s="1"/>
  <c r="P17" i="42"/>
  <c r="Y16" i="42"/>
  <c r="X16" i="42"/>
  <c r="Z16" i="42" s="1"/>
  <c r="AA16" i="42" s="1"/>
  <c r="T16" i="42" s="1"/>
  <c r="Q16" i="42"/>
  <c r="I54" i="57" s="1"/>
  <c r="P16" i="42"/>
  <c r="H54" i="57" s="1"/>
  <c r="Y15" i="42"/>
  <c r="X15" i="42"/>
  <c r="Z15" i="42" s="1"/>
  <c r="AA15" i="42" s="1"/>
  <c r="T15" i="42" s="1"/>
  <c r="Q15" i="42"/>
  <c r="I75" i="57" s="1"/>
  <c r="P15" i="42"/>
  <c r="H75" i="57" s="1"/>
  <c r="Y14" i="42"/>
  <c r="X14" i="42"/>
  <c r="Z14" i="42" s="1"/>
  <c r="AA14" i="42" s="1"/>
  <c r="T14" i="42" s="1"/>
  <c r="Q14" i="42"/>
  <c r="I64" i="57" s="1"/>
  <c r="P14" i="42"/>
  <c r="Y13" i="42"/>
  <c r="X13" i="42"/>
  <c r="Z13" i="42" s="1"/>
  <c r="AA13" i="42" s="1"/>
  <c r="T13" i="42" s="1"/>
  <c r="Q13" i="42"/>
  <c r="I60" i="57" s="1"/>
  <c r="P13" i="42"/>
  <c r="H63" i="20" s="1"/>
  <c r="Y12" i="42"/>
  <c r="X12" i="42"/>
  <c r="Z12" i="42" s="1"/>
  <c r="AA12" i="42" s="1"/>
  <c r="T12" i="42" s="1"/>
  <c r="Q12" i="42"/>
  <c r="I65" i="57" s="1"/>
  <c r="P12" i="42"/>
  <c r="H65" i="57" s="1"/>
  <c r="Y11" i="42"/>
  <c r="X11" i="42"/>
  <c r="Z11" i="42" s="1"/>
  <c r="AA11" i="42" s="1"/>
  <c r="T11" i="42" s="1"/>
  <c r="Q11" i="42"/>
  <c r="I84" i="57" s="1"/>
  <c r="P11" i="42"/>
  <c r="H84" i="57" s="1"/>
  <c r="Y10" i="42"/>
  <c r="X10" i="42"/>
  <c r="Z10" i="42" s="1"/>
  <c r="AA10" i="42" s="1"/>
  <c r="T10" i="42" s="1"/>
  <c r="Q10" i="42"/>
  <c r="I80" i="57" s="1"/>
  <c r="P10" i="42"/>
  <c r="Y9" i="42"/>
  <c r="X9" i="42"/>
  <c r="Z9" i="42" s="1"/>
  <c r="AA9" i="42" s="1"/>
  <c r="T9" i="42" s="1"/>
  <c r="Q9" i="42"/>
  <c r="P9" i="42"/>
  <c r="H59" i="57" s="1"/>
  <c r="B20" i="20"/>
  <c r="C20" i="20"/>
  <c r="D20" i="20"/>
  <c r="E20" i="20"/>
  <c r="F20" i="20"/>
  <c r="G20" i="20"/>
  <c r="B15" i="20"/>
  <c r="C15" i="20"/>
  <c r="D15" i="20"/>
  <c r="E15" i="20"/>
  <c r="F15" i="20"/>
  <c r="G15" i="20"/>
  <c r="B14" i="20"/>
  <c r="C14" i="20"/>
  <c r="D14" i="20"/>
  <c r="E14" i="20"/>
  <c r="F14" i="20"/>
  <c r="G14" i="20"/>
  <c r="B22" i="20"/>
  <c r="C22" i="20"/>
  <c r="D22" i="20"/>
  <c r="E22" i="20"/>
  <c r="F22" i="20"/>
  <c r="G22" i="20"/>
  <c r="B17" i="20"/>
  <c r="C17" i="20"/>
  <c r="D17" i="20"/>
  <c r="E17" i="20"/>
  <c r="F17" i="20"/>
  <c r="G17" i="20"/>
  <c r="B19" i="20"/>
  <c r="C19" i="20"/>
  <c r="D19" i="20"/>
  <c r="E19" i="20"/>
  <c r="F19" i="20"/>
  <c r="G19" i="20"/>
  <c r="B21" i="20"/>
  <c r="C21" i="20"/>
  <c r="D21" i="20"/>
  <c r="E21" i="20"/>
  <c r="F21" i="20"/>
  <c r="G21" i="20"/>
  <c r="B18" i="20"/>
  <c r="C18" i="20"/>
  <c r="D18" i="20"/>
  <c r="E18" i="20"/>
  <c r="F18" i="20"/>
  <c r="G18" i="20"/>
  <c r="G16" i="20"/>
  <c r="F16" i="20"/>
  <c r="E16" i="20"/>
  <c r="D16" i="20"/>
  <c r="J49" i="20" l="1"/>
  <c r="J55" i="20"/>
  <c r="J45" i="57"/>
  <c r="J57" i="57"/>
  <c r="AD9" i="50"/>
  <c r="AD15" i="50"/>
  <c r="J27" i="20"/>
  <c r="J21" i="57"/>
  <c r="W11" i="43"/>
  <c r="J28" i="57"/>
  <c r="J30" i="20"/>
  <c r="S12" i="43"/>
  <c r="K28" i="57" s="1"/>
  <c r="J43" i="20"/>
  <c r="W21" i="50"/>
  <c r="S21" i="50"/>
  <c r="J47" i="20"/>
  <c r="AD14" i="47"/>
  <c r="W22" i="48"/>
  <c r="S22" i="48"/>
  <c r="W21" i="48"/>
  <c r="S21" i="48"/>
  <c r="AD17" i="43"/>
  <c r="AD9" i="43"/>
  <c r="AD18" i="43"/>
  <c r="W17" i="50"/>
  <c r="S17" i="50"/>
  <c r="T17" i="50" s="1"/>
  <c r="W14" i="50"/>
  <c r="S14" i="50"/>
  <c r="W13" i="50"/>
  <c r="S13" i="50"/>
  <c r="W19" i="50"/>
  <c r="S19" i="50"/>
  <c r="K5" i="57" s="1"/>
  <c r="W16" i="50"/>
  <c r="S16" i="50"/>
  <c r="W18" i="50"/>
  <c r="S18" i="50"/>
  <c r="T18" i="50" s="1"/>
  <c r="W15" i="50"/>
  <c r="S15" i="50"/>
  <c r="K45" i="57" s="1"/>
  <c r="S9" i="50"/>
  <c r="W9" i="50"/>
  <c r="W10" i="50"/>
  <c r="S10" i="50"/>
  <c r="W12" i="50"/>
  <c r="S12" i="50"/>
  <c r="K46" i="57" s="1"/>
  <c r="W20" i="50"/>
  <c r="S20" i="50"/>
  <c r="K34" i="57" s="1"/>
  <c r="W11" i="50"/>
  <c r="S11" i="50"/>
  <c r="W16" i="49"/>
  <c r="S16" i="49"/>
  <c r="W10" i="49"/>
  <c r="S10" i="49"/>
  <c r="K57" i="57" s="1"/>
  <c r="W17" i="49"/>
  <c r="S17" i="49"/>
  <c r="W15" i="49"/>
  <c r="S15" i="49"/>
  <c r="T15" i="49" s="1"/>
  <c r="W13" i="49"/>
  <c r="S13" i="49"/>
  <c r="T13" i="49" s="1"/>
  <c r="W12" i="49"/>
  <c r="S12" i="49"/>
  <c r="T12" i="49" s="1"/>
  <c r="W14" i="49"/>
  <c r="S14" i="49"/>
  <c r="T14" i="49" s="1"/>
  <c r="W11" i="49"/>
  <c r="S11" i="49"/>
  <c r="S9" i="49"/>
  <c r="W9" i="49"/>
  <c r="W12" i="48"/>
  <c r="S12" i="48"/>
  <c r="T12" i="48" s="1"/>
  <c r="W17" i="48"/>
  <c r="S17" i="48"/>
  <c r="T17" i="48" s="1"/>
  <c r="W9" i="48"/>
  <c r="S9" i="48"/>
  <c r="J86" i="20"/>
  <c r="W11" i="48"/>
  <c r="S11" i="48"/>
  <c r="T11" i="48" s="1"/>
  <c r="W14" i="48"/>
  <c r="S14" i="48"/>
  <c r="J92" i="20"/>
  <c r="W19" i="48"/>
  <c r="S19" i="48"/>
  <c r="T19" i="48" s="1"/>
  <c r="W20" i="48"/>
  <c r="S20" i="48"/>
  <c r="W13" i="48"/>
  <c r="S13" i="48"/>
  <c r="W18" i="48"/>
  <c r="S18" i="48"/>
  <c r="T18" i="48" s="1"/>
  <c r="W10" i="48"/>
  <c r="S10" i="48"/>
  <c r="W16" i="48"/>
  <c r="S16" i="48"/>
  <c r="T16" i="48" s="1"/>
  <c r="J84" i="20"/>
  <c r="W15" i="48"/>
  <c r="S15" i="48"/>
  <c r="K61" i="57" s="1"/>
  <c r="W15" i="47"/>
  <c r="S15" i="47"/>
  <c r="W13" i="47"/>
  <c r="S13" i="47"/>
  <c r="T13" i="47" s="1"/>
  <c r="W10" i="47"/>
  <c r="S10" i="47"/>
  <c r="W14" i="47"/>
  <c r="S14" i="47"/>
  <c r="K35" i="20" s="1"/>
  <c r="W12" i="47"/>
  <c r="S12" i="47"/>
  <c r="T12" i="47" s="1"/>
  <c r="W11" i="47"/>
  <c r="S11" i="47"/>
  <c r="K10" i="57" s="1"/>
  <c r="W9" i="47"/>
  <c r="S9" i="47"/>
  <c r="W16" i="47"/>
  <c r="S16" i="47"/>
  <c r="W11" i="46"/>
  <c r="S11" i="46"/>
  <c r="W16" i="46"/>
  <c r="S16" i="46"/>
  <c r="S9" i="46"/>
  <c r="W9" i="46"/>
  <c r="W15" i="46"/>
  <c r="S15" i="46"/>
  <c r="W13" i="46"/>
  <c r="S13" i="46"/>
  <c r="J72" i="20"/>
  <c r="W10" i="46"/>
  <c r="S10" i="46"/>
  <c r="K63" i="57" s="1"/>
  <c r="W18" i="46"/>
  <c r="S18" i="46"/>
  <c r="W17" i="46"/>
  <c r="S17" i="46"/>
  <c r="J80" i="20"/>
  <c r="W14" i="46"/>
  <c r="S14" i="46"/>
  <c r="K88" i="57" s="1"/>
  <c r="W19" i="46"/>
  <c r="S19" i="46"/>
  <c r="W12" i="46"/>
  <c r="S12" i="46"/>
  <c r="W16" i="43"/>
  <c r="S16" i="43"/>
  <c r="W17" i="43"/>
  <c r="S17" i="43"/>
  <c r="W15" i="43"/>
  <c r="S15" i="43"/>
  <c r="T15" i="43" s="1"/>
  <c r="W18" i="43"/>
  <c r="S18" i="43"/>
  <c r="W22" i="43"/>
  <c r="S22" i="43"/>
  <c r="W24" i="43"/>
  <c r="S24" i="43"/>
  <c r="W21" i="43"/>
  <c r="S21" i="43"/>
  <c r="W10" i="43"/>
  <c r="S10" i="43"/>
  <c r="W23" i="43"/>
  <c r="S23" i="43"/>
  <c r="W19" i="43"/>
  <c r="S19" i="43"/>
  <c r="W13" i="43"/>
  <c r="S13" i="43"/>
  <c r="W14" i="43"/>
  <c r="S14" i="43"/>
  <c r="S9" i="43"/>
  <c r="W9" i="43"/>
  <c r="W20" i="43"/>
  <c r="S20" i="43"/>
  <c r="R15" i="42"/>
  <c r="J75" i="57" s="1"/>
  <c r="J101" i="20"/>
  <c r="J52" i="57"/>
  <c r="R19" i="42"/>
  <c r="J71" i="57"/>
  <c r="R12" i="42"/>
  <c r="J64" i="20" s="1"/>
  <c r="R16" i="42"/>
  <c r="I59" i="20"/>
  <c r="I59" i="57"/>
  <c r="R10" i="42"/>
  <c r="H80" i="57"/>
  <c r="R17" i="42"/>
  <c r="H87" i="57"/>
  <c r="I70" i="20"/>
  <c r="I69" i="20"/>
  <c r="I63" i="20"/>
  <c r="I66" i="20"/>
  <c r="J58" i="57"/>
  <c r="J83" i="20"/>
  <c r="J72" i="57"/>
  <c r="J76" i="20"/>
  <c r="J78" i="57"/>
  <c r="J99" i="20"/>
  <c r="J44" i="57"/>
  <c r="J40" i="20"/>
  <c r="J24" i="57"/>
  <c r="J29" i="20"/>
  <c r="R21" i="42"/>
  <c r="H70" i="20"/>
  <c r="H69" i="20"/>
  <c r="H66" i="20"/>
  <c r="J86" i="57"/>
  <c r="J103" i="20"/>
  <c r="J55" i="57"/>
  <c r="J82" i="20"/>
  <c r="J43" i="57"/>
  <c r="J45" i="20"/>
  <c r="J53" i="57"/>
  <c r="J96" i="20"/>
  <c r="J69" i="57"/>
  <c r="J85" i="20"/>
  <c r="J66" i="57"/>
  <c r="J75" i="20"/>
  <c r="J22" i="57"/>
  <c r="J44" i="20"/>
  <c r="J74" i="57"/>
  <c r="J88" i="20"/>
  <c r="J36" i="57"/>
  <c r="J32" i="20"/>
  <c r="R18" i="42"/>
  <c r="R20" i="42"/>
  <c r="R23" i="42"/>
  <c r="I68" i="20"/>
  <c r="I65" i="20"/>
  <c r="I64" i="20"/>
  <c r="I61" i="20"/>
  <c r="J39" i="57"/>
  <c r="J51" i="20"/>
  <c r="J16" i="57"/>
  <c r="J42" i="20"/>
  <c r="J68" i="57"/>
  <c r="J74" i="20"/>
  <c r="J56" i="57"/>
  <c r="J97" i="20"/>
  <c r="J70" i="57"/>
  <c r="J77" i="20"/>
  <c r="J29" i="57"/>
  <c r="J50" i="20"/>
  <c r="J32" i="57"/>
  <c r="J31" i="20"/>
  <c r="J35" i="57"/>
  <c r="J33" i="20"/>
  <c r="R14" i="42"/>
  <c r="H64" i="57"/>
  <c r="R11" i="42"/>
  <c r="R13" i="42"/>
  <c r="H60" i="57"/>
  <c r="R22" i="42"/>
  <c r="R24" i="42"/>
  <c r="H68" i="20"/>
  <c r="H65" i="20"/>
  <c r="H64" i="20"/>
  <c r="H61" i="20"/>
  <c r="J40" i="57"/>
  <c r="J46" i="20"/>
  <c r="J82" i="57"/>
  <c r="J102" i="20"/>
  <c r="J42" i="57"/>
  <c r="J52" i="20"/>
  <c r="J67" i="57"/>
  <c r="J91" i="20"/>
  <c r="J73" i="57"/>
  <c r="J87" i="20"/>
  <c r="J37" i="57"/>
  <c r="J39" i="20"/>
  <c r="J79" i="57"/>
  <c r="J78" i="20"/>
  <c r="J81" i="57"/>
  <c r="J93" i="20"/>
  <c r="J62" i="57"/>
  <c r="J73" i="20"/>
  <c r="J85" i="57"/>
  <c r="J94" i="20"/>
  <c r="J76" i="57"/>
  <c r="J89" i="20"/>
  <c r="J15" i="57"/>
  <c r="J26" i="20"/>
  <c r="J8" i="57"/>
  <c r="J24" i="20"/>
  <c r="J23" i="57"/>
  <c r="J28" i="20"/>
  <c r="J6" i="57"/>
  <c r="J25" i="20"/>
  <c r="J83" i="57"/>
  <c r="J79" i="20"/>
  <c r="K21" i="57"/>
  <c r="K27" i="20"/>
  <c r="J12" i="57"/>
  <c r="J38" i="20"/>
  <c r="J9" i="57"/>
  <c r="J35" i="20"/>
  <c r="J11" i="57"/>
  <c r="J37" i="20"/>
  <c r="J10" i="57"/>
  <c r="J36" i="20"/>
  <c r="AB15" i="43"/>
  <c r="AD15" i="43" s="1"/>
  <c r="AC15" i="43"/>
  <c r="AC16" i="43"/>
  <c r="AB16" i="43"/>
  <c r="AC11" i="43"/>
  <c r="AB11" i="43"/>
  <c r="AD11" i="43" s="1"/>
  <c r="AC19" i="43"/>
  <c r="AB19" i="43"/>
  <c r="AC12" i="43"/>
  <c r="AB12" i="43"/>
  <c r="AD12" i="43" s="1"/>
  <c r="AC23" i="43"/>
  <c r="AB23" i="43"/>
  <c r="R9" i="42"/>
  <c r="H59" i="20"/>
  <c r="AB10" i="42"/>
  <c r="AD10" i="42" s="1"/>
  <c r="AC10" i="42"/>
  <c r="AB15" i="42"/>
  <c r="AD15" i="42" s="1"/>
  <c r="AC15" i="42"/>
  <c r="AB11" i="42"/>
  <c r="AD11" i="42" s="1"/>
  <c r="AC11" i="42"/>
  <c r="AB14" i="42"/>
  <c r="AD14" i="42" s="1"/>
  <c r="AC14" i="42"/>
  <c r="AB18" i="42"/>
  <c r="AD18" i="42" s="1"/>
  <c r="AC18" i="42"/>
  <c r="AC19" i="42"/>
  <c r="AB19" i="42"/>
  <c r="AB22" i="42"/>
  <c r="AC22" i="42"/>
  <c r="AB23" i="42"/>
  <c r="AC23" i="42"/>
  <c r="AC9" i="42"/>
  <c r="AB9" i="42"/>
  <c r="AD9" i="42" s="1"/>
  <c r="AC13" i="42"/>
  <c r="AB13" i="42"/>
  <c r="AD13" i="42" s="1"/>
  <c r="AC17" i="42"/>
  <c r="AB17" i="42"/>
  <c r="AD17" i="42" s="1"/>
  <c r="AC21" i="42"/>
  <c r="AB21" i="42"/>
  <c r="AB12" i="42"/>
  <c r="AD12" i="42" s="1"/>
  <c r="AC12" i="42"/>
  <c r="AC16" i="42"/>
  <c r="AB16" i="42"/>
  <c r="AD16" i="42" s="1"/>
  <c r="AC20" i="42"/>
  <c r="AB20" i="42"/>
  <c r="AB24" i="42"/>
  <c r="AC24" i="42"/>
  <c r="C16" i="20"/>
  <c r="B16" i="20"/>
  <c r="Y24" i="40"/>
  <c r="X24" i="40"/>
  <c r="Z24" i="40" s="1"/>
  <c r="AA24" i="40" s="1"/>
  <c r="Q24" i="40"/>
  <c r="P24" i="40"/>
  <c r="R24" i="40" s="1"/>
  <c r="Y23" i="40"/>
  <c r="AD23" i="40" s="1"/>
  <c r="X23" i="40"/>
  <c r="Z23" i="40" s="1"/>
  <c r="AA23" i="40" s="1"/>
  <c r="T23" i="40" s="1"/>
  <c r="Q23" i="40"/>
  <c r="P23" i="40"/>
  <c r="Y22" i="40"/>
  <c r="X22" i="40"/>
  <c r="Z22" i="40" s="1"/>
  <c r="AA22" i="40" s="1"/>
  <c r="Q22" i="40"/>
  <c r="P22" i="40"/>
  <c r="Y21" i="40"/>
  <c r="AD21" i="40" s="1"/>
  <c r="X21" i="40"/>
  <c r="Z21" i="40" s="1"/>
  <c r="AA21" i="40" s="1"/>
  <c r="T21" i="40" s="1"/>
  <c r="Q21" i="40"/>
  <c r="P21" i="40"/>
  <c r="Y20" i="40"/>
  <c r="AD20" i="40" s="1"/>
  <c r="X20" i="40"/>
  <c r="Z20" i="40" s="1"/>
  <c r="AA20" i="40" s="1"/>
  <c r="T20" i="40" s="1"/>
  <c r="Q20" i="40"/>
  <c r="P20" i="40"/>
  <c r="Y19" i="40"/>
  <c r="X19" i="40"/>
  <c r="Z19" i="40" s="1"/>
  <c r="AA19" i="40" s="1"/>
  <c r="T19" i="40" s="1"/>
  <c r="Q19" i="40"/>
  <c r="P19" i="40"/>
  <c r="Y18" i="40"/>
  <c r="X18" i="40"/>
  <c r="Z18" i="40" s="1"/>
  <c r="AA18" i="40" s="1"/>
  <c r="Q18" i="40"/>
  <c r="P18" i="40"/>
  <c r="Y17" i="40"/>
  <c r="X17" i="40"/>
  <c r="Z17" i="40" s="1"/>
  <c r="AA17" i="40" s="1"/>
  <c r="Q17" i="40"/>
  <c r="P17" i="40"/>
  <c r="Y16" i="40"/>
  <c r="X16" i="40"/>
  <c r="Z16" i="40" s="1"/>
  <c r="AA16" i="40" s="1"/>
  <c r="T16" i="40" s="1"/>
  <c r="Q16" i="40"/>
  <c r="P16" i="40"/>
  <c r="Y15" i="40"/>
  <c r="X15" i="40"/>
  <c r="Z15" i="40" s="1"/>
  <c r="AA15" i="40" s="1"/>
  <c r="T15" i="40" s="1"/>
  <c r="Q15" i="40"/>
  <c r="P15" i="40"/>
  <c r="Y14" i="40"/>
  <c r="X14" i="40"/>
  <c r="Z14" i="40" s="1"/>
  <c r="AA14" i="40" s="1"/>
  <c r="Q14" i="40"/>
  <c r="P14" i="40"/>
  <c r="Y13" i="40"/>
  <c r="X13" i="40"/>
  <c r="Z13" i="40" s="1"/>
  <c r="AA13" i="40" s="1"/>
  <c r="T13" i="40" s="1"/>
  <c r="Q13" i="40"/>
  <c r="P13" i="40"/>
  <c r="Y12" i="40"/>
  <c r="X12" i="40"/>
  <c r="Z12" i="40" s="1"/>
  <c r="AA12" i="40" s="1"/>
  <c r="T12" i="40" s="1"/>
  <c r="Q12" i="40"/>
  <c r="P12" i="40"/>
  <c r="Y11" i="40"/>
  <c r="X11" i="40"/>
  <c r="Z11" i="40" s="1"/>
  <c r="AA11" i="40" s="1"/>
  <c r="Q11" i="40"/>
  <c r="P11" i="40"/>
  <c r="Y10" i="40"/>
  <c r="X10" i="40"/>
  <c r="Z10" i="40" s="1"/>
  <c r="AA10" i="40" s="1"/>
  <c r="T10" i="40" s="1"/>
  <c r="Q10" i="40"/>
  <c r="P10" i="40"/>
  <c r="Y9" i="40"/>
  <c r="X9" i="40"/>
  <c r="Z9" i="40" s="1"/>
  <c r="AA9" i="40" s="1"/>
  <c r="Q9" i="40"/>
  <c r="P9" i="40"/>
  <c r="Y10" i="31"/>
  <c r="Y11" i="31"/>
  <c r="Y12" i="31"/>
  <c r="Y13" i="31"/>
  <c r="Y14" i="31"/>
  <c r="Y15" i="31"/>
  <c r="Y16" i="31"/>
  <c r="Y17" i="31"/>
  <c r="Y18" i="31"/>
  <c r="AD18" i="31" s="1"/>
  <c r="Y19" i="31"/>
  <c r="Y20" i="31"/>
  <c r="AD20" i="31" s="1"/>
  <c r="Y21" i="31"/>
  <c r="Y22" i="31"/>
  <c r="AD22" i="31" s="1"/>
  <c r="Y23" i="31"/>
  <c r="AD23" i="31" s="1"/>
  <c r="Y24" i="31"/>
  <c r="Y9" i="31"/>
  <c r="K55" i="20" l="1"/>
  <c r="K53" i="20"/>
  <c r="K52" i="57"/>
  <c r="K98" i="20"/>
  <c r="K86" i="20"/>
  <c r="K71" i="57"/>
  <c r="K101" i="20"/>
  <c r="K17" i="57"/>
  <c r="T11" i="50"/>
  <c r="K11" i="57"/>
  <c r="K80" i="20"/>
  <c r="K72" i="20"/>
  <c r="K30" i="20"/>
  <c r="AD16" i="43"/>
  <c r="K92" i="20"/>
  <c r="K77" i="57"/>
  <c r="K47" i="20"/>
  <c r="K43" i="20"/>
  <c r="K84" i="20"/>
  <c r="K49" i="20"/>
  <c r="T14" i="47"/>
  <c r="K36" i="20"/>
  <c r="K9" i="57"/>
  <c r="J68" i="20"/>
  <c r="W16" i="42"/>
  <c r="S16" i="42"/>
  <c r="K54" i="57" s="1"/>
  <c r="S9" i="42"/>
  <c r="K59" i="57" s="1"/>
  <c r="W9" i="42"/>
  <c r="W14" i="42"/>
  <c r="S14" i="42"/>
  <c r="W17" i="42"/>
  <c r="S17" i="42"/>
  <c r="W10" i="42"/>
  <c r="S10" i="42"/>
  <c r="W12" i="42"/>
  <c r="S12" i="42"/>
  <c r="K65" i="57" s="1"/>
  <c r="W15" i="42"/>
  <c r="S15" i="42"/>
  <c r="K75" i="57" s="1"/>
  <c r="W13" i="42"/>
  <c r="S13" i="42"/>
  <c r="J69" i="20"/>
  <c r="W11" i="42"/>
  <c r="S11" i="42"/>
  <c r="W18" i="42"/>
  <c r="S18" i="42"/>
  <c r="J65" i="57"/>
  <c r="R11" i="40"/>
  <c r="R12" i="40"/>
  <c r="J14" i="20" s="1"/>
  <c r="R15" i="40"/>
  <c r="J19" i="20" s="1"/>
  <c r="J54" i="57"/>
  <c r="K76" i="57"/>
  <c r="K89" i="20"/>
  <c r="K85" i="57"/>
  <c r="K94" i="20"/>
  <c r="K81" i="57"/>
  <c r="K93" i="20"/>
  <c r="K40" i="57"/>
  <c r="K46" i="20"/>
  <c r="J64" i="57"/>
  <c r="J65" i="20"/>
  <c r="K16" i="57"/>
  <c r="K42" i="20"/>
  <c r="K22" i="57"/>
  <c r="K44" i="20"/>
  <c r="K24" i="57"/>
  <c r="K29" i="20"/>
  <c r="K23" i="57"/>
  <c r="K28" i="20"/>
  <c r="K62" i="57"/>
  <c r="K73" i="20"/>
  <c r="K79" i="57"/>
  <c r="K78" i="20"/>
  <c r="K39" i="57"/>
  <c r="K51" i="20"/>
  <c r="K72" i="57"/>
  <c r="K76" i="20"/>
  <c r="K58" i="57"/>
  <c r="K83" i="20"/>
  <c r="J87" i="57"/>
  <c r="J70" i="20"/>
  <c r="J80" i="57"/>
  <c r="J61" i="20"/>
  <c r="J59" i="20"/>
  <c r="J59" i="57"/>
  <c r="K6" i="57"/>
  <c r="K25" i="20"/>
  <c r="K15" i="57"/>
  <c r="K26" i="20"/>
  <c r="K37" i="57"/>
  <c r="K39" i="20"/>
  <c r="K73" i="57"/>
  <c r="K87" i="20"/>
  <c r="K67" i="57"/>
  <c r="K91" i="20"/>
  <c r="K42" i="57"/>
  <c r="K52" i="20"/>
  <c r="K82" i="57"/>
  <c r="K102" i="20"/>
  <c r="J60" i="57"/>
  <c r="J63" i="20"/>
  <c r="K35" i="57"/>
  <c r="K33" i="20"/>
  <c r="K32" i="57"/>
  <c r="K31" i="20"/>
  <c r="K29" i="57"/>
  <c r="K50" i="20"/>
  <c r="K36" i="57"/>
  <c r="K32" i="20"/>
  <c r="K74" i="57"/>
  <c r="K88" i="20"/>
  <c r="K66" i="57"/>
  <c r="K75" i="20"/>
  <c r="K69" i="57"/>
  <c r="K85" i="20"/>
  <c r="K53" i="57"/>
  <c r="K96" i="20"/>
  <c r="K43" i="57"/>
  <c r="K45" i="20"/>
  <c r="K55" i="57"/>
  <c r="K82" i="20"/>
  <c r="K86" i="57"/>
  <c r="K103" i="20"/>
  <c r="K83" i="57"/>
  <c r="K79" i="20"/>
  <c r="K8" i="57"/>
  <c r="K24" i="20"/>
  <c r="J84" i="57"/>
  <c r="J66" i="20"/>
  <c r="K70" i="57"/>
  <c r="K77" i="20"/>
  <c r="K56" i="57"/>
  <c r="K97" i="20"/>
  <c r="K68" i="57"/>
  <c r="K74" i="20"/>
  <c r="K44" i="57"/>
  <c r="K40" i="20"/>
  <c r="K78" i="57"/>
  <c r="K99" i="20"/>
  <c r="AD19" i="31"/>
  <c r="AD24" i="31"/>
  <c r="I33" i="57"/>
  <c r="I20" i="20"/>
  <c r="I14" i="57"/>
  <c r="I14" i="20"/>
  <c r="R13" i="40"/>
  <c r="H41" i="57"/>
  <c r="H22" i="20"/>
  <c r="I30" i="57"/>
  <c r="I19" i="20"/>
  <c r="H38" i="57"/>
  <c r="H21" i="20"/>
  <c r="H18" i="57"/>
  <c r="H15" i="20"/>
  <c r="R10" i="40"/>
  <c r="H33" i="57"/>
  <c r="H20" i="20"/>
  <c r="I41" i="57"/>
  <c r="I22" i="20"/>
  <c r="I38" i="57"/>
  <c r="I21" i="20"/>
  <c r="R17" i="40"/>
  <c r="H26" i="57"/>
  <c r="H18" i="20"/>
  <c r="R16" i="40"/>
  <c r="I26" i="57"/>
  <c r="I18" i="20"/>
  <c r="R19" i="40"/>
  <c r="R21" i="40"/>
  <c r="I18" i="57"/>
  <c r="I15" i="20"/>
  <c r="H14" i="57"/>
  <c r="H14" i="20"/>
  <c r="H30" i="57"/>
  <c r="H19" i="20"/>
  <c r="R18" i="40"/>
  <c r="R20" i="40"/>
  <c r="R23" i="40"/>
  <c r="R22" i="40"/>
  <c r="R14" i="40"/>
  <c r="H25" i="57"/>
  <c r="H17" i="20"/>
  <c r="I25" i="57"/>
  <c r="I17" i="20"/>
  <c r="I19" i="57"/>
  <c r="I16" i="20"/>
  <c r="R9" i="40"/>
  <c r="H19" i="57"/>
  <c r="H16" i="20"/>
  <c r="K12" i="57"/>
  <c r="K38" i="20"/>
  <c r="K37" i="20"/>
  <c r="AB10" i="40"/>
  <c r="AC10" i="40"/>
  <c r="AD10" i="40" s="1"/>
  <c r="AC11" i="40"/>
  <c r="AD11" i="40" s="1"/>
  <c r="AB11" i="40"/>
  <c r="AB14" i="40"/>
  <c r="AC14" i="40"/>
  <c r="AD14" i="40" s="1"/>
  <c r="AC15" i="40"/>
  <c r="AD15" i="40" s="1"/>
  <c r="AB15" i="40"/>
  <c r="AB18" i="40"/>
  <c r="AC18" i="40"/>
  <c r="AD18" i="40" s="1"/>
  <c r="AC19" i="40"/>
  <c r="AD19" i="40" s="1"/>
  <c r="AB19" i="40"/>
  <c r="AB22" i="40"/>
  <c r="AD22" i="40" s="1"/>
  <c r="AC22" i="40"/>
  <c r="AC23" i="40"/>
  <c r="AB23" i="40"/>
  <c r="AC13" i="40"/>
  <c r="AD13" i="40" s="1"/>
  <c r="AB13" i="40"/>
  <c r="AC17" i="40"/>
  <c r="AD17" i="40" s="1"/>
  <c r="AB17" i="40"/>
  <c r="AC21" i="40"/>
  <c r="AB21" i="40"/>
  <c r="AC9" i="40"/>
  <c r="AB9" i="40"/>
  <c r="AD9" i="40" s="1"/>
  <c r="AC12" i="40"/>
  <c r="AD12" i="40" s="1"/>
  <c r="AB12" i="40"/>
  <c r="AB16" i="40"/>
  <c r="AC16" i="40"/>
  <c r="AD16" i="40" s="1"/>
  <c r="AC20" i="40"/>
  <c r="AB20" i="40"/>
  <c r="AB24" i="40"/>
  <c r="AD24" i="40" s="1"/>
  <c r="AC24" i="40"/>
  <c r="P10" i="31"/>
  <c r="H7" i="57" s="1"/>
  <c r="P11" i="31"/>
  <c r="P9" i="31"/>
  <c r="H31" i="57" s="1"/>
  <c r="Q9" i="31"/>
  <c r="I31" i="57" s="1"/>
  <c r="X24" i="31"/>
  <c r="Z24" i="31" s="1"/>
  <c r="AA24" i="31" s="1"/>
  <c r="AB24" i="31" s="1"/>
  <c r="X11" i="31"/>
  <c r="Z11" i="31" s="1"/>
  <c r="AA11" i="31" s="1"/>
  <c r="AB11" i="31" s="1"/>
  <c r="X14" i="31"/>
  <c r="Z14" i="31" s="1"/>
  <c r="AA14" i="31" s="1"/>
  <c r="AC14" i="31" s="1"/>
  <c r="P14" i="31"/>
  <c r="H8" i="20" s="1"/>
  <c r="Q14" i="31"/>
  <c r="X16" i="31"/>
  <c r="Z16" i="31" s="1"/>
  <c r="AA16" i="31" s="1"/>
  <c r="AB16" i="31" s="1"/>
  <c r="X21" i="31"/>
  <c r="Z21" i="31" s="1"/>
  <c r="AA21" i="31" s="1"/>
  <c r="T21" i="31" s="1"/>
  <c r="X23" i="31"/>
  <c r="Z23" i="31" s="1"/>
  <c r="AA23" i="31" s="1"/>
  <c r="AC23" i="31" s="1"/>
  <c r="X22" i="31"/>
  <c r="Z22" i="31" s="1"/>
  <c r="AA22" i="31" s="1"/>
  <c r="AC22" i="31" s="1"/>
  <c r="X20" i="31"/>
  <c r="Z20" i="31" s="1"/>
  <c r="AA20" i="31" s="1"/>
  <c r="T20" i="31" s="1"/>
  <c r="X19" i="31"/>
  <c r="Z19" i="31" s="1"/>
  <c r="AA19" i="31" s="1"/>
  <c r="AC19" i="31" s="1"/>
  <c r="X18" i="31"/>
  <c r="Z18" i="31" s="1"/>
  <c r="AA18" i="31" s="1"/>
  <c r="T18" i="31" s="1"/>
  <c r="X17" i="31"/>
  <c r="Z17" i="31" s="1"/>
  <c r="AA17" i="31" s="1"/>
  <c r="T17" i="31" s="1"/>
  <c r="X15" i="31"/>
  <c r="Z15" i="31" s="1"/>
  <c r="AA15" i="31" s="1"/>
  <c r="AC15" i="31" s="1"/>
  <c r="AD15" i="31" s="1"/>
  <c r="X13" i="31"/>
  <c r="Z13" i="31" s="1"/>
  <c r="AA13" i="31" s="1"/>
  <c r="X12" i="31"/>
  <c r="Z12" i="31" s="1"/>
  <c r="AA12" i="31" s="1"/>
  <c r="AB12" i="31" s="1"/>
  <c r="X10" i="31"/>
  <c r="Z10" i="31" s="1"/>
  <c r="AA10" i="31" s="1"/>
  <c r="AC10" i="31" s="1"/>
  <c r="AD10" i="31" s="1"/>
  <c r="X9" i="31"/>
  <c r="Z9" i="31" s="1"/>
  <c r="AA9" i="31" s="1"/>
  <c r="AC9" i="31" s="1"/>
  <c r="P15" i="31"/>
  <c r="P16" i="31"/>
  <c r="P17" i="31"/>
  <c r="P18" i="31"/>
  <c r="P19" i="31"/>
  <c r="P20" i="31"/>
  <c r="Q11" i="31"/>
  <c r="I47" i="57" s="1"/>
  <c r="P12" i="31"/>
  <c r="H20" i="57" s="1"/>
  <c r="Q10" i="31"/>
  <c r="Q12" i="31"/>
  <c r="I20" i="57" s="1"/>
  <c r="B5" i="20"/>
  <c r="C5" i="20"/>
  <c r="D5" i="20"/>
  <c r="E5" i="20"/>
  <c r="F5" i="20"/>
  <c r="G5" i="20"/>
  <c r="B11" i="20"/>
  <c r="C11" i="20"/>
  <c r="D11" i="20"/>
  <c r="E11" i="20"/>
  <c r="F11" i="20"/>
  <c r="G11" i="20"/>
  <c r="B9" i="20"/>
  <c r="C9" i="20"/>
  <c r="D9" i="20"/>
  <c r="E9" i="20"/>
  <c r="F9" i="20"/>
  <c r="G9" i="20"/>
  <c r="B10" i="20"/>
  <c r="C10" i="20"/>
  <c r="D10" i="20"/>
  <c r="E10" i="20"/>
  <c r="F10" i="20"/>
  <c r="G10" i="20"/>
  <c r="B8" i="20"/>
  <c r="C8" i="20"/>
  <c r="D8" i="20"/>
  <c r="E8" i="20"/>
  <c r="F8" i="20"/>
  <c r="G8" i="20"/>
  <c r="B12" i="20"/>
  <c r="C12" i="20"/>
  <c r="D12" i="20"/>
  <c r="E12" i="20"/>
  <c r="F12" i="20"/>
  <c r="G12" i="20"/>
  <c r="G6" i="20"/>
  <c r="F6" i="20"/>
  <c r="C6" i="20"/>
  <c r="D6" i="20"/>
  <c r="E6" i="20"/>
  <c r="B6" i="20"/>
  <c r="F2" i="20"/>
  <c r="A2" i="20"/>
  <c r="Q13" i="31"/>
  <c r="I27" i="57" s="1"/>
  <c r="Q15" i="31"/>
  <c r="Q16" i="31"/>
  <c r="Q17" i="31"/>
  <c r="Q18" i="31"/>
  <c r="Q19" i="31"/>
  <c r="Q20" i="31"/>
  <c r="P21" i="31"/>
  <c r="Q21" i="31"/>
  <c r="P22" i="31"/>
  <c r="Q22" i="31"/>
  <c r="P23" i="31"/>
  <c r="R23" i="31" s="1"/>
  <c r="Q23" i="31"/>
  <c r="P24" i="31"/>
  <c r="Q24" i="31"/>
  <c r="K64" i="20" l="1"/>
  <c r="K69" i="20"/>
  <c r="K68" i="20"/>
  <c r="J14" i="57"/>
  <c r="J30" i="57"/>
  <c r="W19" i="40"/>
  <c r="S19" i="40"/>
  <c r="I11" i="20"/>
  <c r="W18" i="40"/>
  <c r="S18" i="40"/>
  <c r="T18" i="40" s="1"/>
  <c r="W11" i="40"/>
  <c r="S11" i="40"/>
  <c r="T11" i="40" s="1"/>
  <c r="W16" i="40"/>
  <c r="S16" i="40"/>
  <c r="W10" i="40"/>
  <c r="S10" i="40"/>
  <c r="K20" i="20" s="1"/>
  <c r="J15" i="20"/>
  <c r="S9" i="40"/>
  <c r="K19" i="57" s="1"/>
  <c r="W9" i="40"/>
  <c r="W13" i="40"/>
  <c r="S13" i="40"/>
  <c r="K41" i="57" s="1"/>
  <c r="J18" i="57"/>
  <c r="W15" i="40"/>
  <c r="S15" i="40"/>
  <c r="K19" i="20" s="1"/>
  <c r="W14" i="40"/>
  <c r="S14" i="40"/>
  <c r="K25" i="57" s="1"/>
  <c r="W17" i="40"/>
  <c r="S17" i="40"/>
  <c r="T17" i="40" s="1"/>
  <c r="W12" i="40"/>
  <c r="S12" i="40"/>
  <c r="K14" i="57" s="1"/>
  <c r="K59" i="20"/>
  <c r="K60" i="57"/>
  <c r="K63" i="20"/>
  <c r="K87" i="57"/>
  <c r="K70" i="20"/>
  <c r="K84" i="57"/>
  <c r="K66" i="20"/>
  <c r="K80" i="57"/>
  <c r="K61" i="20"/>
  <c r="K64" i="57"/>
  <c r="K65" i="20"/>
  <c r="H9" i="20"/>
  <c r="AB14" i="31"/>
  <c r="AD14" i="31" s="1"/>
  <c r="AC21" i="31"/>
  <c r="AC16" i="31"/>
  <c r="AD16" i="31" s="1"/>
  <c r="AC12" i="31"/>
  <c r="AD12" i="31" s="1"/>
  <c r="AC24" i="31"/>
  <c r="AB19" i="31"/>
  <c r="T11" i="31"/>
  <c r="T10" i="31"/>
  <c r="T15" i="31"/>
  <c r="AB18" i="31"/>
  <c r="AB22" i="31"/>
  <c r="T23" i="31"/>
  <c r="AB9" i="31"/>
  <c r="AD9" i="31" s="1"/>
  <c r="AB21" i="31"/>
  <c r="AD21" i="31" s="1"/>
  <c r="T16" i="31"/>
  <c r="T12" i="31"/>
  <c r="T24" i="31"/>
  <c r="T19" i="31"/>
  <c r="AC13" i="31"/>
  <c r="AD13" i="31" s="1"/>
  <c r="AB17" i="31"/>
  <c r="AC18" i="31"/>
  <c r="T22" i="31"/>
  <c r="AB20" i="31"/>
  <c r="AC11" i="31"/>
  <c r="AD11" i="31" s="1"/>
  <c r="AB10" i="31"/>
  <c r="AB13" i="31"/>
  <c r="AB15" i="31"/>
  <c r="AC17" i="31"/>
  <c r="AD17" i="31" s="1"/>
  <c r="AB23" i="31"/>
  <c r="AC20" i="31"/>
  <c r="R22" i="31"/>
  <c r="R18" i="31"/>
  <c r="R17" i="31"/>
  <c r="R20" i="31"/>
  <c r="R15" i="31"/>
  <c r="H48" i="57"/>
  <c r="I12" i="20"/>
  <c r="I48" i="57"/>
  <c r="I10" i="20"/>
  <c r="R13" i="31"/>
  <c r="H27" i="57"/>
  <c r="I5" i="20"/>
  <c r="I7" i="57"/>
  <c r="R11" i="31"/>
  <c r="H47" i="57"/>
  <c r="R19" i="31"/>
  <c r="R24" i="31"/>
  <c r="R21" i="31"/>
  <c r="H6" i="20"/>
  <c r="J38" i="57"/>
  <c r="J21" i="20"/>
  <c r="J33" i="57"/>
  <c r="J20" i="20"/>
  <c r="J26" i="57"/>
  <c r="J18" i="20"/>
  <c r="J41" i="57"/>
  <c r="J22" i="20"/>
  <c r="T24" i="40"/>
  <c r="T22" i="40"/>
  <c r="T14" i="40"/>
  <c r="J25" i="57"/>
  <c r="J17" i="20"/>
  <c r="T9" i="40"/>
  <c r="J19" i="57"/>
  <c r="J16" i="20"/>
  <c r="I8" i="20"/>
  <c r="I13" i="57"/>
  <c r="R14" i="31"/>
  <c r="H13" i="57"/>
  <c r="R16" i="31"/>
  <c r="I9" i="20"/>
  <c r="H12" i="20"/>
  <c r="H5" i="20"/>
  <c r="R10" i="31"/>
  <c r="R9" i="31"/>
  <c r="R12" i="31"/>
  <c r="H10" i="20"/>
  <c r="I6" i="20"/>
  <c r="H11" i="20"/>
  <c r="K26" i="57" l="1"/>
  <c r="K30" i="57"/>
  <c r="K18" i="20"/>
  <c r="K14" i="20"/>
  <c r="K17" i="20"/>
  <c r="K15" i="20"/>
  <c r="K18" i="57"/>
  <c r="K22" i="20"/>
  <c r="K33" i="57"/>
  <c r="W15" i="31"/>
  <c r="S15" i="31"/>
  <c r="K48" i="57" s="1"/>
  <c r="W10" i="31"/>
  <c r="S10" i="31"/>
  <c r="K7" i="57" s="1"/>
  <c r="W14" i="31"/>
  <c r="S14" i="31"/>
  <c r="W17" i="31"/>
  <c r="S17" i="31"/>
  <c r="W16" i="31"/>
  <c r="S16" i="31"/>
  <c r="W12" i="31"/>
  <c r="S12" i="31"/>
  <c r="K20" i="57" s="1"/>
  <c r="J11" i="20"/>
  <c r="W11" i="31"/>
  <c r="S11" i="31"/>
  <c r="K47" i="57" s="1"/>
  <c r="J10" i="20"/>
  <c r="W13" i="31"/>
  <c r="S13" i="31"/>
  <c r="S9" i="31"/>
  <c r="K31" i="57" s="1"/>
  <c r="W9" i="31"/>
  <c r="K16" i="20"/>
  <c r="J48" i="57"/>
  <c r="J12" i="20"/>
  <c r="J27" i="57"/>
  <c r="J7" i="57"/>
  <c r="J47" i="57"/>
  <c r="J20" i="57"/>
  <c r="J31" i="57"/>
  <c r="T9" i="31"/>
  <c r="K38" i="57"/>
  <c r="K21" i="20"/>
  <c r="J13" i="57"/>
  <c r="J8" i="20"/>
  <c r="J5" i="20"/>
  <c r="J6" i="20"/>
  <c r="J9" i="20"/>
  <c r="K27" i="57" l="1"/>
  <c r="T13" i="31"/>
  <c r="K12" i="20"/>
  <c r="K10" i="20"/>
  <c r="K5" i="20"/>
  <c r="K11" i="20"/>
  <c r="K6" i="20"/>
  <c r="K13" i="57"/>
  <c r="T14" i="31"/>
  <c r="K8" i="20"/>
  <c r="K9" i="2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SLB</author>
    <author>Schlumberger</author>
    <author>Arne H. Pedersen</author>
  </authors>
  <commentList>
    <comment ref="D7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>I Norge bruke vi kun en desimal, internasjonalt 2, vi bør bruke 2 dersom innveiings vekta tillater det.</t>
        </r>
      </text>
    </comment>
    <comment ref="E7" authorId="1" shapeId="0" xr:uid="{00000000-0006-0000-0000-000002000000}">
      <text>
        <r>
          <rPr>
            <b/>
            <sz val="8"/>
            <color rgb="FF000000"/>
            <rFont val="Tahoma"/>
            <family val="2"/>
          </rPr>
          <t xml:space="preserve">UK,JK,SK og VK blir SinclairTabell for Kvinner brukt.
</t>
        </r>
        <r>
          <rPr>
            <b/>
            <sz val="8"/>
            <color rgb="FF000000"/>
            <rFont val="Tahoma"/>
            <family val="2"/>
          </rPr>
          <t xml:space="preserve">M0,M1..Kvinner virker ikke.
</t>
        </r>
        <r>
          <rPr>
            <b/>
            <sz val="8"/>
            <color rgb="FF000000"/>
            <rFont val="Tahoma"/>
            <family val="2"/>
          </rPr>
          <t>For ALLE andre kategorier blir tabell for men brukt.</t>
        </r>
      </text>
    </comment>
    <comment ref="K7" authorId="0" shapeId="0" xr:uid="{00000000-0006-0000-0000-000003000000}">
      <text>
        <r>
          <rPr>
            <b/>
            <sz val="8"/>
            <color rgb="FF000000"/>
            <rFont val="Tahoma"/>
            <family val="2"/>
          </rPr>
          <t xml:space="preserve">NVF:
</t>
        </r>
        <r>
          <rPr>
            <b/>
            <sz val="8"/>
            <color rgb="FF000000"/>
            <rFont val="Tahoma"/>
            <family val="2"/>
          </rPr>
          <t xml:space="preserve">Bruk minus (-) for underkjent. Feks -140
</t>
        </r>
        <r>
          <rPr>
            <b/>
            <sz val="8"/>
            <color rgb="FF000000"/>
            <rFont val="Tahoma"/>
            <family val="2"/>
          </rPr>
          <t>Bruk N og F for neste og første, feks 170F og 175N</t>
        </r>
      </text>
    </comment>
    <comment ref="N7" authorId="0" shapeId="0" xr:uid="{00000000-0006-0000-0000-000004000000}">
      <text>
        <r>
          <rPr>
            <b/>
            <sz val="8"/>
            <color indexed="81"/>
            <rFont val="Tahoma"/>
            <family val="2"/>
          </rPr>
          <t>NVF:
Bruk minus (-) for underkjent. Feks -140
Bruk N og F for neste og første, feks 170F og 175N</t>
        </r>
      </text>
    </comment>
    <comment ref="Q7" authorId="0" shapeId="0" xr:uid="{00000000-0006-0000-0000-000005000000}">
      <text>
        <r>
          <rPr>
            <b/>
            <sz val="8"/>
            <color indexed="81"/>
            <rFont val="Tahoma"/>
            <family val="2"/>
          </rPr>
          <t>Automatisk, ikke skriv I dette feltet</t>
        </r>
      </text>
    </comment>
    <comment ref="R7" authorId="0" shapeId="0" xr:uid="{00000000-0006-0000-0000-000006000000}">
      <text>
        <r>
          <rPr>
            <sz val="8"/>
            <color indexed="81"/>
            <rFont val="Tahoma"/>
            <family val="2"/>
          </rPr>
          <t>Automatisk, ikke skriv I dette feltet</t>
        </r>
      </text>
    </comment>
    <comment ref="S7" authorId="0" shapeId="0" xr:uid="{00000000-0006-0000-0000-000007000000}">
      <text>
        <r>
          <rPr>
            <b/>
            <sz val="8"/>
            <color indexed="81"/>
            <rFont val="Tahoma"/>
            <family val="2"/>
          </rPr>
          <t xml:space="preserve">Automatisk, ikke skriv I dette feltet
Svar ja/yes til Macro
under opstart </t>
        </r>
      </text>
    </comment>
    <comment ref="W7" authorId="0" shapeId="0" xr:uid="{00000000-0006-0000-0000-000008000000}">
      <text>
        <r>
          <rPr>
            <b/>
            <sz val="8"/>
            <color rgb="FF000000"/>
            <rFont val="Tahoma"/>
            <family val="2"/>
          </rPr>
          <t>Denne kononnen printes ikke</t>
        </r>
      </text>
    </comment>
    <comment ref="K27" authorId="2" shapeId="0" xr:uid="{00000000-0006-0000-0000-00000A000000}">
      <text>
        <r>
          <rPr>
            <b/>
            <sz val="8"/>
            <color rgb="FF000000"/>
            <rFont val="Tahoma"/>
            <family val="2"/>
          </rPr>
          <t>Navn, klubb, dommer grad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K28" authorId="2" shapeId="0" xr:uid="{00000000-0006-0000-0000-00000B000000}">
      <text>
        <r>
          <rPr>
            <b/>
            <sz val="8"/>
            <color rgb="FF000000"/>
            <rFont val="Tahoma"/>
            <family val="2"/>
          </rPr>
          <t>Navn, klubb, dommer grad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K29" authorId="2" shapeId="0" xr:uid="{00000000-0006-0000-0000-00000C000000}">
      <text>
        <r>
          <rPr>
            <b/>
            <sz val="8"/>
            <color rgb="FF000000"/>
            <rFont val="Tahoma"/>
            <family val="2"/>
          </rPr>
          <t>Navn, klubb, dommer grad</t>
        </r>
        <r>
          <rPr>
            <sz val="8"/>
            <color rgb="FF000000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SLB</author>
    <author>Schlumberger</author>
    <author>Arne H. Pedersen</author>
  </authors>
  <commentList>
    <comment ref="D7" authorId="0" shapeId="0" xr:uid="{D1283769-F9B4-E14C-920C-E42696972A0D}">
      <text>
        <r>
          <rPr>
            <b/>
            <sz val="8"/>
            <color indexed="81"/>
            <rFont val="Tahoma"/>
            <family val="2"/>
          </rPr>
          <t>I Norge bruke vi kun en desimal, internasjonalt 2, vi bør bruke 2 dersom innveiings vekta tillater det.</t>
        </r>
      </text>
    </comment>
    <comment ref="E7" authorId="1" shapeId="0" xr:uid="{C549C7C8-1E87-BA46-B564-2298F4A5225A}">
      <text>
        <r>
          <rPr>
            <b/>
            <sz val="8"/>
            <color indexed="81"/>
            <rFont val="Tahoma"/>
            <family val="2"/>
          </rPr>
          <t>UK,JK,SK og VK blir SinclairTabell for Kvinner brukt.
M0,M1..Kvinner virker ikke.
For ALLE andre kategorier blir tabell for men brukt.</t>
        </r>
      </text>
    </comment>
    <comment ref="K7" authorId="0" shapeId="0" xr:uid="{2241F361-3F95-2A44-A62E-E314BA36158A}">
      <text>
        <r>
          <rPr>
            <b/>
            <sz val="8"/>
            <color indexed="81"/>
            <rFont val="Tahoma"/>
            <family val="2"/>
          </rPr>
          <t>NVF:
Bruk minus (-) for underkjent. Feks -140
Bruk N og F for neste og første, feks 170F og 175N</t>
        </r>
      </text>
    </comment>
    <comment ref="N7" authorId="0" shapeId="0" xr:uid="{2B6A9051-7B68-4542-94C9-1871BDDB8737}">
      <text>
        <r>
          <rPr>
            <b/>
            <sz val="8"/>
            <color indexed="81"/>
            <rFont val="Tahoma"/>
            <family val="2"/>
          </rPr>
          <t>NVF:
Bruk minus (-) for underkjent. Feks -140
Bruk N og F for neste og første, feks 170F og 175N</t>
        </r>
      </text>
    </comment>
    <comment ref="Q7" authorId="0" shapeId="0" xr:uid="{16676FAB-1DFC-2D4F-A785-36BD6BA1D3D3}">
      <text>
        <r>
          <rPr>
            <b/>
            <sz val="8"/>
            <color indexed="81"/>
            <rFont val="Tahoma"/>
            <family val="2"/>
          </rPr>
          <t>Automatisk, ikke skriv I dette feltet</t>
        </r>
      </text>
    </comment>
    <comment ref="R7" authorId="0" shapeId="0" xr:uid="{FA0B5E5C-CAA9-6A4E-9317-4E7D6F3B176E}">
      <text>
        <r>
          <rPr>
            <sz val="8"/>
            <color indexed="81"/>
            <rFont val="Tahoma"/>
            <family val="2"/>
          </rPr>
          <t>Automatisk, ikke skriv I dette feltet</t>
        </r>
      </text>
    </comment>
    <comment ref="S7" authorId="0" shapeId="0" xr:uid="{57C8C604-A340-4B42-A3A4-CF7F9B84C570}">
      <text>
        <r>
          <rPr>
            <b/>
            <sz val="8"/>
            <color indexed="81"/>
            <rFont val="Tahoma"/>
            <family val="2"/>
          </rPr>
          <t xml:space="preserve">Automatisk, ikke skriv I dette feltet
Svar ja/yes til Macro
under opstart </t>
        </r>
      </text>
    </comment>
    <comment ref="W7" authorId="0" shapeId="0" xr:uid="{15D862FE-B958-8F40-A172-47271EF138FA}">
      <text>
        <r>
          <rPr>
            <b/>
            <sz val="8"/>
            <color rgb="FF000000"/>
            <rFont val="Tahoma"/>
            <family val="2"/>
          </rPr>
          <t>Denne kononnen printes ikke</t>
        </r>
      </text>
    </comment>
    <comment ref="K27" authorId="2" shapeId="0" xr:uid="{2AAAA417-38DF-754A-9431-E3B51E9368DC}">
      <text>
        <r>
          <rPr>
            <b/>
            <sz val="8"/>
            <color rgb="FF000000"/>
            <rFont val="Tahoma"/>
            <family val="2"/>
          </rPr>
          <t>Navn, klubb, dommer grad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K28" authorId="2" shapeId="0" xr:uid="{D9136E5F-FEE0-3A49-9E5F-7580D1B664E9}">
      <text>
        <r>
          <rPr>
            <b/>
            <sz val="8"/>
            <color rgb="FF000000"/>
            <rFont val="Tahoma"/>
            <family val="2"/>
          </rPr>
          <t>Navn, klubb, dommer grad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K29" authorId="2" shapeId="0" xr:uid="{AFECD268-2895-3048-977C-C79F96F6DEA6}">
      <text>
        <r>
          <rPr>
            <b/>
            <sz val="8"/>
            <color rgb="FF000000"/>
            <rFont val="Tahoma"/>
            <family val="2"/>
          </rPr>
          <t>Navn, klubb, dommer grad</t>
        </r>
        <r>
          <rPr>
            <sz val="8"/>
            <color rgb="FF000000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SLB</author>
    <author>Schlumberger</author>
    <author>Arne H. Pedersen</author>
  </authors>
  <commentList>
    <comment ref="D7" authorId="0" shapeId="0" xr:uid="{D8C27A0B-12C2-0D40-9EE5-9066A3E4C5E0}">
      <text>
        <r>
          <rPr>
            <b/>
            <sz val="8"/>
            <color indexed="81"/>
            <rFont val="Tahoma"/>
            <family val="2"/>
          </rPr>
          <t>I Norge bruke vi kun en desimal, internasjonalt 2, vi bør bruke 2 dersom innveiings vekta tillater det.</t>
        </r>
      </text>
    </comment>
    <comment ref="E7" authorId="1" shapeId="0" xr:uid="{10DE5E15-2881-1943-912F-FEFE34B0E763}">
      <text>
        <r>
          <rPr>
            <b/>
            <sz val="8"/>
            <color rgb="FF000000"/>
            <rFont val="Tahoma"/>
            <family val="2"/>
          </rPr>
          <t xml:space="preserve">UK,JK,SK og VK blir SinclairTabell for Kvinner brukt.
</t>
        </r>
        <r>
          <rPr>
            <b/>
            <sz val="8"/>
            <color rgb="FF000000"/>
            <rFont val="Tahoma"/>
            <family val="2"/>
          </rPr>
          <t xml:space="preserve">M0,M1..Kvinner virker ikke.
</t>
        </r>
        <r>
          <rPr>
            <b/>
            <sz val="8"/>
            <color rgb="FF000000"/>
            <rFont val="Tahoma"/>
            <family val="2"/>
          </rPr>
          <t>For ALLE andre kategorier blir tabell for men brukt.</t>
        </r>
      </text>
    </comment>
    <comment ref="K7" authorId="0" shapeId="0" xr:uid="{A787DF33-1567-254C-A703-A3515629EB37}">
      <text>
        <r>
          <rPr>
            <b/>
            <sz val="8"/>
            <color indexed="81"/>
            <rFont val="Tahoma"/>
            <family val="2"/>
          </rPr>
          <t>NVF:
Bruk minus (-) for underkjent. Feks -140
Bruk N og F for neste og første, feks 170F og 175N</t>
        </r>
      </text>
    </comment>
    <comment ref="N7" authorId="0" shapeId="0" xr:uid="{BB735168-C42E-C54E-96F6-6799E4A9E0BA}">
      <text>
        <r>
          <rPr>
            <b/>
            <sz val="8"/>
            <color indexed="81"/>
            <rFont val="Tahoma"/>
            <family val="2"/>
          </rPr>
          <t>NVF:
Bruk minus (-) for underkjent. Feks -140
Bruk N og F for neste og første, feks 170F og 175N</t>
        </r>
      </text>
    </comment>
    <comment ref="Q7" authorId="0" shapeId="0" xr:uid="{024B067D-C2FB-AA40-AE49-64E250F82C92}">
      <text>
        <r>
          <rPr>
            <b/>
            <sz val="8"/>
            <color indexed="81"/>
            <rFont val="Tahoma"/>
            <family val="2"/>
          </rPr>
          <t>Automatisk, ikke skriv I dette feltet</t>
        </r>
      </text>
    </comment>
    <comment ref="R7" authorId="0" shapeId="0" xr:uid="{17701B12-4C3A-3B44-9052-603D5A23FCC7}">
      <text>
        <r>
          <rPr>
            <sz val="8"/>
            <color indexed="81"/>
            <rFont val="Tahoma"/>
            <family val="2"/>
          </rPr>
          <t>Automatisk, ikke skriv I dette feltet</t>
        </r>
      </text>
    </comment>
    <comment ref="S7" authorId="0" shapeId="0" xr:uid="{79AA644B-9048-584F-9BFE-028A52DE86A6}">
      <text>
        <r>
          <rPr>
            <b/>
            <sz val="8"/>
            <color indexed="81"/>
            <rFont val="Tahoma"/>
            <family val="2"/>
          </rPr>
          <t xml:space="preserve">Automatisk, ikke skriv I dette feltet
Svar ja/yes til Macro
under opstart </t>
        </r>
      </text>
    </comment>
    <comment ref="W7" authorId="0" shapeId="0" xr:uid="{BD657CAF-EFB0-074E-AAFE-58829BC9ABA7}">
      <text>
        <r>
          <rPr>
            <b/>
            <sz val="8"/>
            <color rgb="FF000000"/>
            <rFont val="Tahoma"/>
            <family val="2"/>
          </rPr>
          <t>Denne kononnen printes ikke</t>
        </r>
      </text>
    </comment>
    <comment ref="K27" authorId="2" shapeId="0" xr:uid="{051CEDCB-1400-594A-9336-806F3AA73911}">
      <text>
        <r>
          <rPr>
            <b/>
            <sz val="8"/>
            <color rgb="FF000000"/>
            <rFont val="Tahoma"/>
            <family val="2"/>
          </rPr>
          <t>Navn, klubb, dommer grad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K28" authorId="2" shapeId="0" xr:uid="{70D8EB84-BCE3-6442-9AF8-94EBE4F44BC1}">
      <text>
        <r>
          <rPr>
            <b/>
            <sz val="8"/>
            <color rgb="FF000000"/>
            <rFont val="Tahoma"/>
            <family val="2"/>
          </rPr>
          <t>Navn, klubb, dommer grad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K29" authorId="2" shapeId="0" xr:uid="{141B492B-87B9-3445-AC71-9C8F0F63602C}">
      <text>
        <r>
          <rPr>
            <b/>
            <sz val="8"/>
            <color rgb="FF000000"/>
            <rFont val="Tahoma"/>
            <family val="2"/>
          </rPr>
          <t>Navn, klubb, dommer grad</t>
        </r>
        <r>
          <rPr>
            <sz val="8"/>
            <color rgb="FF000000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SLB</author>
    <author>Schlumberger</author>
    <author>Arne H. Pedersen</author>
  </authors>
  <commentList>
    <comment ref="D7" authorId="0" shapeId="0" xr:uid="{97958C19-1149-6749-AF51-3FC8874F7EAC}">
      <text>
        <r>
          <rPr>
            <b/>
            <sz val="8"/>
            <color indexed="81"/>
            <rFont val="Tahoma"/>
            <family val="2"/>
          </rPr>
          <t>I Norge bruke vi kun en desimal, internasjonalt 2, vi bør bruke 2 dersom innveiings vekta tillater det.</t>
        </r>
      </text>
    </comment>
    <comment ref="E7" authorId="1" shapeId="0" xr:uid="{C613A68D-F03F-6A49-B9ED-DA3A4DC1C465}">
      <text>
        <r>
          <rPr>
            <b/>
            <sz val="8"/>
            <color rgb="FF000000"/>
            <rFont val="Tahoma"/>
            <family val="2"/>
          </rPr>
          <t xml:space="preserve">UK,JK,SK og VK blir SinclairTabell for Kvinner brukt.
</t>
        </r>
        <r>
          <rPr>
            <b/>
            <sz val="8"/>
            <color rgb="FF000000"/>
            <rFont val="Tahoma"/>
            <family val="2"/>
          </rPr>
          <t xml:space="preserve">M0,M1..Kvinner virker ikke.
</t>
        </r>
        <r>
          <rPr>
            <b/>
            <sz val="8"/>
            <color rgb="FF000000"/>
            <rFont val="Tahoma"/>
            <family val="2"/>
          </rPr>
          <t>For ALLE andre kategorier blir tabell for men brukt.</t>
        </r>
      </text>
    </comment>
    <comment ref="K7" authorId="0" shapeId="0" xr:uid="{1D677745-9E59-A141-81C5-40E9556C8567}">
      <text>
        <r>
          <rPr>
            <b/>
            <sz val="8"/>
            <color indexed="81"/>
            <rFont val="Tahoma"/>
            <family val="2"/>
          </rPr>
          <t>NVF:
Bruk minus (-) for underkjent. Feks -140
Bruk N og F for neste og første, feks 170F og 175N</t>
        </r>
      </text>
    </comment>
    <comment ref="N7" authorId="0" shapeId="0" xr:uid="{268F22FA-DBC7-CB43-A954-0AB957E61764}">
      <text>
        <r>
          <rPr>
            <b/>
            <sz val="8"/>
            <color indexed="81"/>
            <rFont val="Tahoma"/>
            <family val="2"/>
          </rPr>
          <t>NVF:
Bruk minus (-) for underkjent. Feks -140
Bruk N og F for neste og første, feks 170F og 175N</t>
        </r>
      </text>
    </comment>
    <comment ref="Q7" authorId="0" shapeId="0" xr:uid="{93754D33-9033-D944-AE08-DD02A9615225}">
      <text>
        <r>
          <rPr>
            <b/>
            <sz val="8"/>
            <color indexed="81"/>
            <rFont val="Tahoma"/>
            <family val="2"/>
          </rPr>
          <t>Automatisk, ikke skriv I dette feltet</t>
        </r>
      </text>
    </comment>
    <comment ref="R7" authorId="0" shapeId="0" xr:uid="{811750DA-75F4-0249-BCE0-27CA6384FF10}">
      <text>
        <r>
          <rPr>
            <sz val="8"/>
            <color indexed="81"/>
            <rFont val="Tahoma"/>
            <family val="2"/>
          </rPr>
          <t>Automatisk, ikke skriv I dette feltet</t>
        </r>
      </text>
    </comment>
    <comment ref="S7" authorId="0" shapeId="0" xr:uid="{12EA1D53-DBDE-004C-9C1F-C9CD3F5D11C5}">
      <text>
        <r>
          <rPr>
            <b/>
            <sz val="8"/>
            <color indexed="81"/>
            <rFont val="Tahoma"/>
            <family val="2"/>
          </rPr>
          <t xml:space="preserve">Automatisk, ikke skriv I dette feltet
Svar ja/yes til Macro
under opstart </t>
        </r>
      </text>
    </comment>
    <comment ref="W7" authorId="0" shapeId="0" xr:uid="{1D801425-8D71-C840-850D-87B28B93423A}">
      <text>
        <r>
          <rPr>
            <b/>
            <sz val="8"/>
            <color rgb="FF000000"/>
            <rFont val="Tahoma"/>
            <family val="2"/>
          </rPr>
          <t>Denne kononnen printes ikke</t>
        </r>
      </text>
    </comment>
    <comment ref="K27" authorId="2" shapeId="0" xr:uid="{00D2F442-7D22-6342-AE9F-1152324FB533}">
      <text>
        <r>
          <rPr>
            <b/>
            <sz val="8"/>
            <color rgb="FF000000"/>
            <rFont val="Tahoma"/>
            <family val="2"/>
          </rPr>
          <t>Navn, klubb, dommer grad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K28" authorId="2" shapeId="0" xr:uid="{C9C2BBEC-F0B5-6A42-B389-3FC648F3FE1D}">
      <text>
        <r>
          <rPr>
            <b/>
            <sz val="8"/>
            <color rgb="FF000000"/>
            <rFont val="Tahoma"/>
            <family val="2"/>
          </rPr>
          <t>Navn, klubb, dommer grad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K29" authorId="2" shapeId="0" xr:uid="{C7717A00-812C-194C-9E87-F884E15F0DEC}">
      <text>
        <r>
          <rPr>
            <b/>
            <sz val="8"/>
            <color rgb="FF000000"/>
            <rFont val="Tahoma"/>
            <family val="2"/>
          </rPr>
          <t>Navn, klubb, dommer grad</t>
        </r>
        <r>
          <rPr>
            <sz val="8"/>
            <color rgb="FF000000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SLB</author>
    <author>Schlumberger</author>
    <author>Arne H. Pedersen</author>
  </authors>
  <commentList>
    <comment ref="D7" authorId="0" shapeId="0" xr:uid="{D3043715-FF33-034D-9B04-5DD6998931B4}">
      <text>
        <r>
          <rPr>
            <b/>
            <sz val="8"/>
            <color indexed="81"/>
            <rFont val="Tahoma"/>
            <family val="2"/>
          </rPr>
          <t>I Norge bruke vi kun en desimal, internasjonalt 2, vi bør bruke 2 dersom innveiings vekta tillater det.</t>
        </r>
      </text>
    </comment>
    <comment ref="E7" authorId="1" shapeId="0" xr:uid="{F0B28DD7-7A6A-984D-AC40-4FF9204985BC}">
      <text>
        <r>
          <rPr>
            <b/>
            <sz val="8"/>
            <color indexed="81"/>
            <rFont val="Tahoma"/>
            <family val="2"/>
          </rPr>
          <t>UK,JK,SK og VK blir SinclairTabell for Kvinner brukt.
M0,M1..Kvinner virker ikke.
For ALLE andre kategorier blir tabell for men brukt.</t>
        </r>
      </text>
    </comment>
    <comment ref="K7" authorId="0" shapeId="0" xr:uid="{140F2623-0481-184D-8CB8-2EE5F6DB47F7}">
      <text>
        <r>
          <rPr>
            <b/>
            <sz val="8"/>
            <color indexed="81"/>
            <rFont val="Tahoma"/>
            <family val="2"/>
          </rPr>
          <t>NVF:
Bruk minus (-) for underkjent. Feks -140
Bruk N og F for neste og første, feks 170F og 175N</t>
        </r>
      </text>
    </comment>
    <comment ref="N7" authorId="0" shapeId="0" xr:uid="{2A1558A2-3610-C84F-A047-BAA71A249F25}">
      <text>
        <r>
          <rPr>
            <b/>
            <sz val="8"/>
            <color indexed="81"/>
            <rFont val="Tahoma"/>
            <family val="2"/>
          </rPr>
          <t>NVF:
Bruk minus (-) for underkjent. Feks -140
Bruk N og F for neste og første, feks 170F og 175N</t>
        </r>
      </text>
    </comment>
    <comment ref="Q7" authorId="0" shapeId="0" xr:uid="{9B5F1F38-DDFE-0643-AFF2-553A516F4F34}">
      <text>
        <r>
          <rPr>
            <b/>
            <sz val="8"/>
            <color indexed="81"/>
            <rFont val="Tahoma"/>
            <family val="2"/>
          </rPr>
          <t>Automatisk, ikke skriv I dette feltet</t>
        </r>
      </text>
    </comment>
    <comment ref="R7" authorId="0" shapeId="0" xr:uid="{E317074B-9EA7-F34C-B2F3-4387DDCD89F0}">
      <text>
        <r>
          <rPr>
            <sz val="8"/>
            <color indexed="81"/>
            <rFont val="Tahoma"/>
            <family val="2"/>
          </rPr>
          <t>Automatisk, ikke skriv I dette feltet</t>
        </r>
      </text>
    </comment>
    <comment ref="S7" authorId="0" shapeId="0" xr:uid="{0630A0DB-6A7D-354A-8404-790DB2B8EDB1}">
      <text>
        <r>
          <rPr>
            <b/>
            <sz val="8"/>
            <color indexed="81"/>
            <rFont val="Tahoma"/>
            <family val="2"/>
          </rPr>
          <t xml:space="preserve">Automatisk, ikke skriv I dette feltet
Svar ja/yes til Macro
under opstart </t>
        </r>
      </text>
    </comment>
    <comment ref="W7" authorId="0" shapeId="0" xr:uid="{AF07906A-1812-5E43-9E98-E79E0DEF6567}">
      <text>
        <r>
          <rPr>
            <b/>
            <sz val="8"/>
            <color rgb="FF000000"/>
            <rFont val="Tahoma"/>
            <family val="2"/>
          </rPr>
          <t>Denne kononnen printes ikke</t>
        </r>
      </text>
    </comment>
    <comment ref="K27" authorId="2" shapeId="0" xr:uid="{ED894750-C492-754A-BBE6-0FFE82B2988D}">
      <text>
        <r>
          <rPr>
            <b/>
            <sz val="8"/>
            <color rgb="FF000000"/>
            <rFont val="Tahoma"/>
            <family val="2"/>
          </rPr>
          <t>Navn, klubb, dommer grad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K28" authorId="2" shapeId="0" xr:uid="{96197190-3700-6E40-8A8F-5171E88E9B40}">
      <text>
        <r>
          <rPr>
            <b/>
            <sz val="8"/>
            <color rgb="FF000000"/>
            <rFont val="Tahoma"/>
            <family val="2"/>
          </rPr>
          <t>Navn, klubb, dommer grad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K29" authorId="2" shapeId="0" xr:uid="{B60B7FEB-3A8A-B54E-95A9-03AB041E765F}">
      <text>
        <r>
          <rPr>
            <b/>
            <sz val="8"/>
            <color rgb="FF000000"/>
            <rFont val="Tahoma"/>
            <family val="2"/>
          </rPr>
          <t>Navn, klubb, dommer grad</t>
        </r>
        <r>
          <rPr>
            <sz val="8"/>
            <color rgb="FF000000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SLB</author>
    <author>Schlumberger</author>
    <author>Arne H. Pedersen</author>
  </authors>
  <commentList>
    <comment ref="D7" authorId="0" shapeId="0" xr:uid="{98767871-9405-6F40-B404-508A89C72479}">
      <text>
        <r>
          <rPr>
            <b/>
            <sz val="8"/>
            <color indexed="81"/>
            <rFont val="Tahoma"/>
            <family val="2"/>
          </rPr>
          <t>I Norge bruke vi kun en desimal, internasjonalt 2, vi bør bruke 2 dersom innveiings vekta tillater det.</t>
        </r>
      </text>
    </comment>
    <comment ref="E7" authorId="1" shapeId="0" xr:uid="{80FA1351-4E90-2444-A01C-13689B485AD5}">
      <text>
        <r>
          <rPr>
            <b/>
            <sz val="8"/>
            <color indexed="81"/>
            <rFont val="Tahoma"/>
            <family val="2"/>
          </rPr>
          <t>UK,JK,SK og VK blir SinclairTabell for Kvinner brukt.
M0,M1..Kvinner virker ikke.
For ALLE andre kategorier blir tabell for men brukt.</t>
        </r>
      </text>
    </comment>
    <comment ref="K7" authorId="0" shapeId="0" xr:uid="{EB03EA0E-8E08-4946-8E95-3F2ECAC9E697}">
      <text>
        <r>
          <rPr>
            <b/>
            <sz val="8"/>
            <color indexed="81"/>
            <rFont val="Tahoma"/>
            <family val="2"/>
          </rPr>
          <t>NVF:
Bruk minus (-) for underkjent. Feks -140
Bruk N og F for neste og første, feks 170F og 175N</t>
        </r>
      </text>
    </comment>
    <comment ref="N7" authorId="0" shapeId="0" xr:uid="{F5CBD449-5FF8-1948-B54B-A311CCAFE041}">
      <text>
        <r>
          <rPr>
            <b/>
            <sz val="8"/>
            <color indexed="81"/>
            <rFont val="Tahoma"/>
            <family val="2"/>
          </rPr>
          <t>NVF:
Bruk minus (-) for underkjent. Feks -140
Bruk N og F for neste og første, feks 170F og 175N</t>
        </r>
      </text>
    </comment>
    <comment ref="Q7" authorId="0" shapeId="0" xr:uid="{32A0CE8D-E80E-4942-B770-5DC6AD859266}">
      <text>
        <r>
          <rPr>
            <b/>
            <sz val="8"/>
            <color indexed="81"/>
            <rFont val="Tahoma"/>
            <family val="2"/>
          </rPr>
          <t>Automatisk, ikke skriv I dette feltet</t>
        </r>
      </text>
    </comment>
    <comment ref="R7" authorId="0" shapeId="0" xr:uid="{68E27C00-B5FF-4E48-8804-FEE6430A4763}">
      <text>
        <r>
          <rPr>
            <sz val="8"/>
            <color indexed="81"/>
            <rFont val="Tahoma"/>
            <family val="2"/>
          </rPr>
          <t>Automatisk, ikke skriv I dette feltet</t>
        </r>
      </text>
    </comment>
    <comment ref="S7" authorId="0" shapeId="0" xr:uid="{321F4CA4-7625-7641-AE61-15AC182E7338}">
      <text>
        <r>
          <rPr>
            <b/>
            <sz val="8"/>
            <color indexed="81"/>
            <rFont val="Tahoma"/>
            <family val="2"/>
          </rPr>
          <t xml:space="preserve">Automatisk, ikke skriv I dette feltet
Svar ja/yes til Macro
under opstart </t>
        </r>
      </text>
    </comment>
    <comment ref="W7" authorId="0" shapeId="0" xr:uid="{2D139316-70AC-4546-9FD7-343E8658477F}">
      <text>
        <r>
          <rPr>
            <b/>
            <sz val="8"/>
            <color rgb="FF000000"/>
            <rFont val="Tahoma"/>
            <family val="2"/>
          </rPr>
          <t>Denne kononnen printes ikke</t>
        </r>
      </text>
    </comment>
    <comment ref="K27" authorId="2" shapeId="0" xr:uid="{53B2F4A4-E3A0-7443-8461-A313F28E381A}">
      <text>
        <r>
          <rPr>
            <b/>
            <sz val="8"/>
            <color rgb="FF000000"/>
            <rFont val="Tahoma"/>
            <family val="2"/>
          </rPr>
          <t>Navn, klubb, dommer grad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K28" authorId="2" shapeId="0" xr:uid="{11113113-4929-934A-950A-0715CBB8E53E}">
      <text>
        <r>
          <rPr>
            <b/>
            <sz val="8"/>
            <color rgb="FF000000"/>
            <rFont val="Tahoma"/>
            <family val="2"/>
          </rPr>
          <t>Navn, klubb, dommer grad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K29" authorId="2" shapeId="0" xr:uid="{AC1010EA-7095-AA44-8298-C0AED8BD7164}">
      <text>
        <r>
          <rPr>
            <b/>
            <sz val="8"/>
            <color rgb="FF000000"/>
            <rFont val="Tahoma"/>
            <family val="2"/>
          </rPr>
          <t>Navn, klubb, dommer grad</t>
        </r>
        <r>
          <rPr>
            <sz val="8"/>
            <color rgb="FF000000"/>
            <rFont val="Tahoma"/>
            <family val="2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SLB</author>
    <author>Schlumberger</author>
    <author>Arne H. Pedersen</author>
  </authors>
  <commentList>
    <comment ref="D7" authorId="0" shapeId="0" xr:uid="{27D81EBA-4EE9-754C-B924-86B51800E2E4}">
      <text>
        <r>
          <rPr>
            <b/>
            <sz val="8"/>
            <color indexed="81"/>
            <rFont val="Tahoma"/>
            <family val="2"/>
          </rPr>
          <t>I Norge bruke vi kun en desimal, internasjonalt 2, vi bør bruke 2 dersom innveiings vekta tillater det.</t>
        </r>
      </text>
    </comment>
    <comment ref="E7" authorId="1" shapeId="0" xr:uid="{03D92BB2-FDC0-AA4B-9101-26CE229EF1AB}">
      <text>
        <r>
          <rPr>
            <b/>
            <sz val="8"/>
            <color indexed="81"/>
            <rFont val="Tahoma"/>
            <family val="2"/>
          </rPr>
          <t>UK,JK,SK og VK blir SinclairTabell for Kvinner brukt.
M0,M1..Kvinner virker ikke.
For ALLE andre kategorier blir tabell for men brukt.</t>
        </r>
      </text>
    </comment>
    <comment ref="K7" authorId="0" shapeId="0" xr:uid="{A4B654CF-8D4B-8343-8AF9-C22C5612FCA2}">
      <text>
        <r>
          <rPr>
            <b/>
            <sz val="8"/>
            <color rgb="FF000000"/>
            <rFont val="Tahoma"/>
            <family val="2"/>
          </rPr>
          <t xml:space="preserve">NVF:
</t>
        </r>
        <r>
          <rPr>
            <b/>
            <sz val="8"/>
            <color rgb="FF000000"/>
            <rFont val="Tahoma"/>
            <family val="2"/>
          </rPr>
          <t xml:space="preserve">Bruk minus (-) for underkjent. Feks -140
</t>
        </r>
        <r>
          <rPr>
            <b/>
            <sz val="8"/>
            <color rgb="FF000000"/>
            <rFont val="Tahoma"/>
            <family val="2"/>
          </rPr>
          <t>Bruk N og F for neste og første, feks 170F og 175N</t>
        </r>
      </text>
    </comment>
    <comment ref="N7" authorId="0" shapeId="0" xr:uid="{9A602CB8-A0E0-3F4B-B845-18AC0F16135A}">
      <text>
        <r>
          <rPr>
            <b/>
            <sz val="8"/>
            <color indexed="81"/>
            <rFont val="Tahoma"/>
            <family val="2"/>
          </rPr>
          <t>NVF:
Bruk minus (-) for underkjent. Feks -140
Bruk N og F for neste og første, feks 170F og 175N</t>
        </r>
      </text>
    </comment>
    <comment ref="Q7" authorId="0" shapeId="0" xr:uid="{698EC90B-6783-144F-85F1-B165034BCD66}">
      <text>
        <r>
          <rPr>
            <b/>
            <sz val="8"/>
            <color indexed="81"/>
            <rFont val="Tahoma"/>
            <family val="2"/>
          </rPr>
          <t>Automatisk, ikke skriv I dette feltet</t>
        </r>
      </text>
    </comment>
    <comment ref="R7" authorId="0" shapeId="0" xr:uid="{27BFC0C0-ED3D-3849-A685-6DD03DC733F3}">
      <text>
        <r>
          <rPr>
            <sz val="8"/>
            <color indexed="81"/>
            <rFont val="Tahoma"/>
            <family val="2"/>
          </rPr>
          <t>Automatisk, ikke skriv I dette feltet</t>
        </r>
      </text>
    </comment>
    <comment ref="S7" authorId="0" shapeId="0" xr:uid="{EC21AFD3-86A3-CD47-A020-CC513ABA1D6E}">
      <text>
        <r>
          <rPr>
            <b/>
            <sz val="8"/>
            <color indexed="81"/>
            <rFont val="Tahoma"/>
            <family val="2"/>
          </rPr>
          <t xml:space="preserve">Automatisk, ikke skriv I dette feltet
Svar ja/yes til Macro
under opstart </t>
        </r>
      </text>
    </comment>
    <comment ref="W7" authorId="0" shapeId="0" xr:uid="{B1BDB7B0-BBF3-3A4E-B550-7D30A86BCB06}">
      <text>
        <r>
          <rPr>
            <b/>
            <sz val="8"/>
            <color rgb="FF000000"/>
            <rFont val="Tahoma"/>
            <family val="2"/>
          </rPr>
          <t>Denne kononnen printes ikke</t>
        </r>
      </text>
    </comment>
    <comment ref="K27" authorId="2" shapeId="0" xr:uid="{B664E202-8202-6249-AE0E-985A5D76F442}">
      <text>
        <r>
          <rPr>
            <b/>
            <sz val="8"/>
            <color rgb="FF000000"/>
            <rFont val="Tahoma"/>
            <family val="2"/>
          </rPr>
          <t>Navn, klubb, dommer grad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K28" authorId="2" shapeId="0" xr:uid="{89899667-852F-E540-A105-4E281429F360}">
      <text>
        <r>
          <rPr>
            <b/>
            <sz val="8"/>
            <color rgb="FF000000"/>
            <rFont val="Tahoma"/>
            <family val="2"/>
          </rPr>
          <t>Navn, klubb, dommer grad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K29" authorId="2" shapeId="0" xr:uid="{C674B23D-EAE0-E941-BE18-2C7C6A3746C0}">
      <text>
        <r>
          <rPr>
            <b/>
            <sz val="8"/>
            <color rgb="FF000000"/>
            <rFont val="Tahoma"/>
            <family val="2"/>
          </rPr>
          <t>Navn, klubb, dommer grad</t>
        </r>
        <r>
          <rPr>
            <sz val="8"/>
            <color rgb="FF000000"/>
            <rFont val="Tahoma"/>
            <family val="2"/>
          </rPr>
          <t xml:space="preserve">
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SLB</author>
    <author>Schlumberger</author>
    <author>Arne H. Pedersen</author>
  </authors>
  <commentList>
    <comment ref="D7" authorId="0" shapeId="0" xr:uid="{310D1CBC-4AB0-D34B-ACB3-CD2D30829141}">
      <text>
        <r>
          <rPr>
            <b/>
            <sz val="8"/>
            <color indexed="81"/>
            <rFont val="Tahoma"/>
            <family val="2"/>
          </rPr>
          <t>I Norge bruke vi kun en desimal, internasjonalt 2, vi bør bruke 2 dersom innveiings vekta tillater det.</t>
        </r>
      </text>
    </comment>
    <comment ref="E7" authorId="1" shapeId="0" xr:uid="{76E9B15D-A411-AF49-9912-75BD5B3441B9}">
      <text>
        <r>
          <rPr>
            <b/>
            <sz val="8"/>
            <color indexed="81"/>
            <rFont val="Tahoma"/>
            <family val="2"/>
          </rPr>
          <t>UK,JK,SK og VK blir SinclairTabell for Kvinner brukt.
M0,M1..Kvinner virker ikke.
For ALLE andre kategorier blir tabell for men brukt.</t>
        </r>
      </text>
    </comment>
    <comment ref="K7" authorId="0" shapeId="0" xr:uid="{41AECE54-7DC5-FA40-BFB3-F1ADB7FC1BFF}">
      <text>
        <r>
          <rPr>
            <b/>
            <sz val="8"/>
            <color indexed="81"/>
            <rFont val="Tahoma"/>
            <family val="2"/>
          </rPr>
          <t>NVF:
Bruk minus (-) for underkjent. Feks -140
Bruk N og F for neste og første, feks 170F og 175N</t>
        </r>
      </text>
    </comment>
    <comment ref="N7" authorId="0" shapeId="0" xr:uid="{0EF61422-3208-B84C-BF9B-4C81EEC7065B}">
      <text>
        <r>
          <rPr>
            <b/>
            <sz val="8"/>
            <color indexed="81"/>
            <rFont val="Tahoma"/>
            <family val="2"/>
          </rPr>
          <t>NVF:
Bruk minus (-) for underkjent. Feks -140
Bruk N og F for neste og første, feks 170F og 175N</t>
        </r>
      </text>
    </comment>
    <comment ref="Q7" authorId="0" shapeId="0" xr:uid="{4E257445-CCA7-C04C-B70E-710A7AC83022}">
      <text>
        <r>
          <rPr>
            <b/>
            <sz val="8"/>
            <color indexed="81"/>
            <rFont val="Tahoma"/>
            <family val="2"/>
          </rPr>
          <t>Automatisk, ikke skriv I dette feltet</t>
        </r>
      </text>
    </comment>
    <comment ref="R7" authorId="0" shapeId="0" xr:uid="{5343E207-ACD8-4C4B-9D9D-4EC797DC0BAD}">
      <text>
        <r>
          <rPr>
            <sz val="8"/>
            <color indexed="81"/>
            <rFont val="Tahoma"/>
            <family val="2"/>
          </rPr>
          <t>Automatisk, ikke skriv I dette feltet</t>
        </r>
      </text>
    </comment>
    <comment ref="S7" authorId="0" shapeId="0" xr:uid="{10FFC9AB-19C8-C349-93B9-019AA5E1E11F}">
      <text>
        <r>
          <rPr>
            <b/>
            <sz val="8"/>
            <color indexed="81"/>
            <rFont val="Tahoma"/>
            <family val="2"/>
          </rPr>
          <t xml:space="preserve">Automatisk, ikke skriv I dette feltet
Svar ja/yes til Macro
under opstart </t>
        </r>
      </text>
    </comment>
    <comment ref="W7" authorId="0" shapeId="0" xr:uid="{6C1265D4-F179-FE48-9520-2F3B52906417}">
      <text>
        <r>
          <rPr>
            <b/>
            <sz val="8"/>
            <color rgb="FF000000"/>
            <rFont val="Tahoma"/>
            <family val="2"/>
          </rPr>
          <t>Denne kononnen printes ikke</t>
        </r>
      </text>
    </comment>
    <comment ref="K27" authorId="2" shapeId="0" xr:uid="{B0777363-F6F3-0C4C-9631-AB56115DC87A}">
      <text>
        <r>
          <rPr>
            <b/>
            <sz val="8"/>
            <color rgb="FF000000"/>
            <rFont val="Tahoma"/>
            <family val="2"/>
          </rPr>
          <t>Navn, klubb, dommer grad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K28" authorId="2" shapeId="0" xr:uid="{A068E355-A14D-6F46-989A-3F01D227A868}">
      <text>
        <r>
          <rPr>
            <b/>
            <sz val="8"/>
            <color rgb="FF000000"/>
            <rFont val="Tahoma"/>
            <family val="2"/>
          </rPr>
          <t>Navn, klubb, dommer grad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K29" authorId="2" shapeId="0" xr:uid="{90695282-85A4-094C-B5BB-5113CD6D7EC9}">
      <text>
        <r>
          <rPr>
            <b/>
            <sz val="8"/>
            <color rgb="FF000000"/>
            <rFont val="Tahoma"/>
            <family val="2"/>
          </rPr>
          <t>Navn, klubb, dommer grad</t>
        </r>
        <r>
          <rPr>
            <sz val="8"/>
            <color rgb="FF000000"/>
            <rFont val="Tahoma"/>
            <family val="2"/>
          </rPr>
          <t xml:space="preserve">
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SLB</author>
    <author>Schlumberger</author>
    <author>Arne H. Pedersen</author>
  </authors>
  <commentList>
    <comment ref="D7" authorId="0" shapeId="0" xr:uid="{1596586D-AE08-F946-8478-F056F6272EEC}">
      <text>
        <r>
          <rPr>
            <b/>
            <sz val="8"/>
            <color indexed="81"/>
            <rFont val="Tahoma"/>
            <family val="2"/>
          </rPr>
          <t>I Norge bruke vi kun en desimal, internasjonalt 2, vi bør bruke 2 dersom innveiings vekta tillater det.</t>
        </r>
      </text>
    </comment>
    <comment ref="E7" authorId="1" shapeId="0" xr:uid="{F64AD911-8CE4-EE48-A212-FCAAC8A6ECFB}">
      <text>
        <r>
          <rPr>
            <b/>
            <sz val="8"/>
            <color indexed="81"/>
            <rFont val="Tahoma"/>
            <family val="2"/>
          </rPr>
          <t>UK,JK,SK og VK blir SinclairTabell for Kvinner brukt.
M0,M1..Kvinner virker ikke.
For ALLE andre kategorier blir tabell for men brukt.</t>
        </r>
      </text>
    </comment>
    <comment ref="K7" authorId="0" shapeId="0" xr:uid="{A0AB1028-2474-3849-9DA8-8171349DADD7}">
      <text>
        <r>
          <rPr>
            <b/>
            <sz val="8"/>
            <color indexed="81"/>
            <rFont val="Tahoma"/>
            <family val="2"/>
          </rPr>
          <t>NVF:
Bruk minus (-) for underkjent. Feks -140
Bruk N og F for neste og første, feks 170F og 175N</t>
        </r>
      </text>
    </comment>
    <comment ref="N7" authorId="0" shapeId="0" xr:uid="{A895220A-A745-DC4B-88C6-10C9870B5380}">
      <text>
        <r>
          <rPr>
            <b/>
            <sz val="8"/>
            <color indexed="81"/>
            <rFont val="Tahoma"/>
            <family val="2"/>
          </rPr>
          <t>NVF:
Bruk minus (-) for underkjent. Feks -140
Bruk N og F for neste og første, feks 170F og 175N</t>
        </r>
      </text>
    </comment>
    <comment ref="Q7" authorId="0" shapeId="0" xr:uid="{9EE48B58-1C98-0949-A904-9A30DA88B071}">
      <text>
        <r>
          <rPr>
            <b/>
            <sz val="8"/>
            <color indexed="81"/>
            <rFont val="Tahoma"/>
            <family val="2"/>
          </rPr>
          <t>Automatisk, ikke skriv I dette feltet</t>
        </r>
      </text>
    </comment>
    <comment ref="R7" authorId="0" shapeId="0" xr:uid="{0D316112-4172-5A4E-9FD4-584186D50461}">
      <text>
        <r>
          <rPr>
            <sz val="8"/>
            <color indexed="81"/>
            <rFont val="Tahoma"/>
            <family val="2"/>
          </rPr>
          <t>Automatisk, ikke skriv I dette feltet</t>
        </r>
      </text>
    </comment>
    <comment ref="S7" authorId="0" shapeId="0" xr:uid="{31757D46-D855-F745-880E-E7CBAE2D36B2}">
      <text>
        <r>
          <rPr>
            <b/>
            <sz val="8"/>
            <color indexed="81"/>
            <rFont val="Tahoma"/>
            <family val="2"/>
          </rPr>
          <t xml:space="preserve">Automatisk, ikke skriv I dette feltet
Svar ja/yes til Macro
under opstart </t>
        </r>
      </text>
    </comment>
    <comment ref="W7" authorId="0" shapeId="0" xr:uid="{B9A7E909-C122-A14B-A544-61C1A9AC4FB9}">
      <text>
        <r>
          <rPr>
            <b/>
            <sz val="8"/>
            <color rgb="FF000000"/>
            <rFont val="Tahoma"/>
            <family val="2"/>
          </rPr>
          <t>Denne kononnen printes ikke</t>
        </r>
      </text>
    </comment>
    <comment ref="K27" authorId="2" shapeId="0" xr:uid="{C16653A4-CA6E-AF44-8F42-F12914C43B56}">
      <text>
        <r>
          <rPr>
            <b/>
            <sz val="8"/>
            <color rgb="FF000000"/>
            <rFont val="Tahoma"/>
            <family val="2"/>
          </rPr>
          <t>Navn, klubb, dommer grad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K28" authorId="2" shapeId="0" xr:uid="{4AA97C19-6FFD-AC4D-80FC-16AA41A5B0D5}">
      <text>
        <r>
          <rPr>
            <b/>
            <sz val="8"/>
            <color rgb="FF000000"/>
            <rFont val="Tahoma"/>
            <family val="2"/>
          </rPr>
          <t>Navn, klubb, dommer grad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K29" authorId="2" shapeId="0" xr:uid="{64E1A6BD-D31E-6F4D-998B-996E6CE5C347}">
      <text>
        <r>
          <rPr>
            <b/>
            <sz val="8"/>
            <color rgb="FF000000"/>
            <rFont val="Tahoma"/>
            <family val="2"/>
          </rPr>
          <t>Navn, klubb, dommer grad</t>
        </r>
        <r>
          <rPr>
            <sz val="8"/>
            <color rgb="FF000000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<sst xmlns="http://schemas.openxmlformats.org/spreadsheetml/2006/main" count="1185" uniqueCount="224">
  <si>
    <t>Arrangør:</t>
  </si>
  <si>
    <t>Sted:</t>
  </si>
  <si>
    <t>Dato:</t>
  </si>
  <si>
    <t>Vekt-</t>
  </si>
  <si>
    <t>Kropps-</t>
  </si>
  <si>
    <t>Fødsels-</t>
  </si>
  <si>
    <t>Navn</t>
  </si>
  <si>
    <t>Lag</t>
  </si>
  <si>
    <t>Rykk</t>
  </si>
  <si>
    <t>Støt</t>
  </si>
  <si>
    <t xml:space="preserve">Beste forsøk </t>
  </si>
  <si>
    <t>Sammen-</t>
  </si>
  <si>
    <t>Poeng</t>
  </si>
  <si>
    <t>Pl.</t>
  </si>
  <si>
    <t>Sinclair Coeff.</t>
  </si>
  <si>
    <t>klasse</t>
  </si>
  <si>
    <t>vekt</t>
  </si>
  <si>
    <t>i hver øvelse</t>
  </si>
  <si>
    <t>lagt</t>
  </si>
  <si>
    <t>Rek.</t>
  </si>
  <si>
    <t xml:space="preserve"> </t>
  </si>
  <si>
    <t>dato</t>
  </si>
  <si>
    <t>Kvinner</t>
  </si>
  <si>
    <t>Menn</t>
  </si>
  <si>
    <t>Kate-</t>
  </si>
  <si>
    <t>gori</t>
  </si>
  <si>
    <t>Pulje:</t>
  </si>
  <si>
    <t>Stevnekat:</t>
  </si>
  <si>
    <t>St</t>
  </si>
  <si>
    <t>nr</t>
  </si>
  <si>
    <t>Alder</t>
  </si>
  <si>
    <t xml:space="preserve">Resultat NM Senior </t>
  </si>
  <si>
    <t>S t e v n e p r o t o k o l l</t>
  </si>
  <si>
    <t>Norges Vektløfterforbund</t>
  </si>
  <si>
    <t>Veteran</t>
  </si>
  <si>
    <t xml:space="preserve">Resultat Kongepokal </t>
  </si>
  <si>
    <t xml:space="preserve">Kvinner Kongepokal </t>
  </si>
  <si>
    <t xml:space="preserve">Menn Kongepokal </t>
  </si>
  <si>
    <t>meltzer</t>
  </si>
  <si>
    <t>faber</t>
  </si>
  <si>
    <t>Kjønn</t>
  </si>
  <si>
    <t>menn</t>
  </si>
  <si>
    <t>kvinner</t>
  </si>
  <si>
    <t>gyldig</t>
  </si>
  <si>
    <t>Meltzer-Faber</t>
  </si>
  <si>
    <t>Poeng menn</t>
  </si>
  <si>
    <t>Poeng kvinner</t>
  </si>
  <si>
    <t>NVF-ID</t>
  </si>
  <si>
    <t>Sttevnekat:</t>
  </si>
  <si>
    <t>Rolle</t>
  </si>
  <si>
    <t>Stevnets leder</t>
  </si>
  <si>
    <t>Speaker</t>
  </si>
  <si>
    <t>Dommer</t>
  </si>
  <si>
    <t>Chief Marshall</t>
  </si>
  <si>
    <t>Teknisk kontrollør</t>
  </si>
  <si>
    <t>Tidtaker</t>
  </si>
  <si>
    <t>Sekretær</t>
  </si>
  <si>
    <t>Klubb</t>
  </si>
  <si>
    <t>Beskrivelse rekorder</t>
  </si>
  <si>
    <t>Norgesmesterskap Senior</t>
  </si>
  <si>
    <t>Arne Haavald Pedersen</t>
  </si>
  <si>
    <t>AK Bjørgvin</t>
  </si>
  <si>
    <t>Ingeborg Endresen</t>
  </si>
  <si>
    <t>Turnhallen, Bergen</t>
  </si>
  <si>
    <t>Tiril Boge</t>
  </si>
  <si>
    <t>Oslo AK</t>
  </si>
  <si>
    <t>Hitra VK</t>
  </si>
  <si>
    <t>Vigrestad IK</t>
  </si>
  <si>
    <t>Nidelv IL</t>
  </si>
  <si>
    <t>Stefan Rønnevik</t>
  </si>
  <si>
    <t>Tysvær VK</t>
  </si>
  <si>
    <t>Bryggen AK</t>
  </si>
  <si>
    <t>Adrian Henneli</t>
  </si>
  <si>
    <t>Lilly Småland</t>
  </si>
  <si>
    <t>Maren Grøndahl</t>
  </si>
  <si>
    <t>Ragnar Dreier</t>
  </si>
  <si>
    <t>Caroline Røsbø</t>
  </si>
  <si>
    <t>Breimsbygda IL</t>
  </si>
  <si>
    <t>Camilla Bruås</t>
  </si>
  <si>
    <t>Arne Grostad</t>
  </si>
  <si>
    <t>Randi Schei</t>
  </si>
  <si>
    <t>Emelie Nilsen</t>
  </si>
  <si>
    <t>Sigurd Vedøy</t>
  </si>
  <si>
    <t>Tor Steinar Herikstad</t>
  </si>
  <si>
    <t>Siren Loy</t>
  </si>
  <si>
    <t>Dag Rønnevik</t>
  </si>
  <si>
    <t>Tom Geir Farsund</t>
  </si>
  <si>
    <t>Førde IL</t>
  </si>
  <si>
    <t>Fredrik Enger</t>
  </si>
  <si>
    <t>Gard Hauge</t>
  </si>
  <si>
    <t>Christian Lysenstøen</t>
  </si>
  <si>
    <t>Kaia Arnøy Høyheim</t>
  </si>
  <si>
    <t>Sandra Nævdal</t>
  </si>
  <si>
    <t>Lars Espedal</t>
  </si>
  <si>
    <t>Laila Therese K. Bjørnarheim</t>
  </si>
  <si>
    <t>89</t>
  </si>
  <si>
    <t>SM</t>
  </si>
  <si>
    <t>Andreas Klinkenberg</t>
  </si>
  <si>
    <t>Stavanger AK</t>
  </si>
  <si>
    <t>JM</t>
  </si>
  <si>
    <t>Teo Martinus Mork-Tøvik</t>
  </si>
  <si>
    <t>Vegard Vikane</t>
  </si>
  <si>
    <t>Leangen AK</t>
  </si>
  <si>
    <t>Ted Johansen</t>
  </si>
  <si>
    <t>Even Matnisdal</t>
  </si>
  <si>
    <t>Spydeberg Atletene</t>
  </si>
  <si>
    <t>Håkon Lorentzen</t>
  </si>
  <si>
    <t>Håkon E. Bekkevold</t>
  </si>
  <si>
    <t>Elverum AK</t>
  </si>
  <si>
    <t>Bent André Midtbø</t>
  </si>
  <si>
    <t>64</t>
  </si>
  <si>
    <t>SK</t>
  </si>
  <si>
    <t>Ylva Jacobine Taug</t>
  </si>
  <si>
    <t>Aasgård FVK</t>
  </si>
  <si>
    <t>UK</t>
  </si>
  <si>
    <t>Frida Baade</t>
  </si>
  <si>
    <t>K35</t>
  </si>
  <si>
    <t>Iselin Brogeland</t>
  </si>
  <si>
    <t>Ragnhild Haug Lillegård</t>
  </si>
  <si>
    <t>Oda Wiig</t>
  </si>
  <si>
    <t>Tønsberg-Kam.</t>
  </si>
  <si>
    <t>Sandra Viktoria N. Amundsen</t>
  </si>
  <si>
    <t>Eline Høien</t>
  </si>
  <si>
    <t>Iselin Hatlenes</t>
  </si>
  <si>
    <t>76</t>
  </si>
  <si>
    <t>Nadine Ohla</t>
  </si>
  <si>
    <t>Tine Rognaldsen Pedersen</t>
  </si>
  <si>
    <t>Tambarskjelvar IL</t>
  </si>
  <si>
    <t>Melissa Schanche</t>
  </si>
  <si>
    <t>Tuva Bjerkeli</t>
  </si>
  <si>
    <t>Haugesund VK</t>
  </si>
  <si>
    <t>JK</t>
  </si>
  <si>
    <t>Lea Berle Horne</t>
  </si>
  <si>
    <t>Tromsø AK</t>
  </si>
  <si>
    <t>Julie Kristine Brotangen</t>
  </si>
  <si>
    <t>Lørenskog AK</t>
  </si>
  <si>
    <t>71</t>
  </si>
  <si>
    <t>Oda Nordhagen Vang</t>
  </si>
  <si>
    <t>Trondheim AK</t>
  </si>
  <si>
    <t>Andrine Sandved Hestenes</t>
  </si>
  <si>
    <t>Ina-Kristin Aasvang</t>
  </si>
  <si>
    <t>Cecilie Tomassen</t>
  </si>
  <si>
    <t>Linda Espenes</t>
  </si>
  <si>
    <t>Julia Jordanger Loen</t>
  </si>
  <si>
    <t>Marit Årdalsbakke</t>
  </si>
  <si>
    <t>55</t>
  </si>
  <si>
    <t>Rebekka Tao Jacobsen</t>
  </si>
  <si>
    <t>Larvik AK</t>
  </si>
  <si>
    <t>Andrine Teigland</t>
  </si>
  <si>
    <t>59</t>
  </si>
  <si>
    <t>Hanna Maroofi</t>
  </si>
  <si>
    <t>Christiania AK</t>
  </si>
  <si>
    <t>Serine Pedersen</t>
  </si>
  <si>
    <t>Ronja Lenvik</t>
  </si>
  <si>
    <t>Sol Anette Waaler</t>
  </si>
  <si>
    <t>61</t>
  </si>
  <si>
    <t>67</t>
  </si>
  <si>
    <t>Aksel Lykkebø Svorstøl</t>
  </si>
  <si>
    <t>73</t>
  </si>
  <si>
    <t>Elijah Nhat Hoang</t>
  </si>
  <si>
    <t>Rasmus Heggvik Aune</t>
  </si>
  <si>
    <t>Marcus Bratli</t>
  </si>
  <si>
    <t>Andreas Fernando Engebretsen</t>
  </si>
  <si>
    <t>Remy Heggvik Aune</t>
  </si>
  <si>
    <t>81</t>
  </si>
  <si>
    <t>Roy Johan Andersen Revheim</t>
  </si>
  <si>
    <t>-</t>
  </si>
  <si>
    <t>Martina Elise Gregersen</t>
  </si>
  <si>
    <t>x</t>
  </si>
  <si>
    <t>xx</t>
  </si>
  <si>
    <t>Kim Alexander Kværnø, SM, 61 kg, rykk 58 kg, støt 121 kg, sml. 219 kg</t>
  </si>
  <si>
    <t>K40</t>
  </si>
  <si>
    <t>Linda Espenes, K40, 71 kg, rykk 77 kg, 80 kg</t>
  </si>
  <si>
    <t>Teo Martinus Mork-Tøvik, JM 89 kg,, støt 145 kg, 148 kg,  151 kg, sml. 265 kg, 268 kg, 271 kg</t>
  </si>
  <si>
    <t>Melissa chanche, K35, 76 kg: rykk 88 kg, sml. 193 kg</t>
  </si>
  <si>
    <t>96</t>
  </si>
  <si>
    <t>UM</t>
  </si>
  <si>
    <t>Nikolai K. Aadland</t>
  </si>
  <si>
    <t>M35</t>
  </si>
  <si>
    <t>Robin Røed-Andresen</t>
  </si>
  <si>
    <t>Roy Sømme Ommedal</t>
  </si>
  <si>
    <t>Nima Berntsen Lama</t>
  </si>
  <si>
    <t>Reza Benorouz</t>
  </si>
  <si>
    <t>Hohint Yousif Wat</t>
  </si>
  <si>
    <t>Daniel Rønquist Erichsen</t>
  </si>
  <si>
    <t>M45</t>
  </si>
  <si>
    <t>Børge Aadland</t>
  </si>
  <si>
    <t>102</t>
  </si>
  <si>
    <t>Mikal Akseth</t>
  </si>
  <si>
    <t>109</t>
  </si>
  <si>
    <t>Alexander Eide</t>
  </si>
  <si>
    <t>Sindre K. Nesheim</t>
  </si>
  <si>
    <t>Jørgen Kjellevand</t>
  </si>
  <si>
    <t>Kim Eirik Tollefsen</t>
  </si>
  <si>
    <t>+109</t>
  </si>
  <si>
    <t>Hans Gunnar Kvadsheim</t>
  </si>
  <si>
    <t>Arnes Hrnjic</t>
  </si>
  <si>
    <t>Ragnar G. Holme</t>
  </si>
  <si>
    <t>Vilde Elisabeth Davidsen</t>
  </si>
  <si>
    <t>Malin Amundsen</t>
  </si>
  <si>
    <t>Fride Olsen Mork</t>
  </si>
  <si>
    <t>Hedda Øverli</t>
  </si>
  <si>
    <t>Lone Kalland</t>
  </si>
  <si>
    <t>87</t>
  </si>
  <si>
    <t>Marthine Drange Nesland</t>
  </si>
  <si>
    <t>Eva Kristin Erikson</t>
  </si>
  <si>
    <t>Heidi Johansen</t>
  </si>
  <si>
    <t>Julie Grini Holthe</t>
  </si>
  <si>
    <t>Solfrid Koanda</t>
  </si>
  <si>
    <t>+87</t>
  </si>
  <si>
    <t>Anette F. Høyland</t>
  </si>
  <si>
    <t>Daryll John-Charles</t>
  </si>
  <si>
    <t>xxx</t>
  </si>
  <si>
    <t>Beskrivelse rekorderz</t>
  </si>
  <si>
    <t>Robin Røed-Andresen, M35, 96 kg, rykk 117 kg , støt 150 kg, sml. 262 kg, 267 kg - Daryll John-Charles, M35, 102 kg: rsykk 126 kg - Reza Benorouz, SM, 96 kg: rykk 132 kg</t>
  </si>
  <si>
    <t xml:space="preserve">xx </t>
  </si>
  <si>
    <t>Kim Eirik Tollefsen, M35, 109 kg: rykk 140 kg, 141 kg, støtt 175 kg, sml. 316 kg - SM, 109 kg: rykk 141 kg, støt 175 kg, sml. 1316 kg - Raagnar Holme, SM, +109 kg, støt 215 kg, sml. 385 kg.</t>
  </si>
  <si>
    <t>Hedda Øverli, JK. 81 kg: rykk 81 kg, 83 kg, sml. 181 kg - Malin Amundsen, JK, 81 kg: rykk 82 kg, Støt 104 kg, sml. 182 kg, 186 kg</t>
  </si>
  <si>
    <t>Line Søfteland</t>
  </si>
  <si>
    <t>Kim Alexander Kvernø</t>
  </si>
  <si>
    <t>Julius Ellertsson</t>
  </si>
  <si>
    <t>Dennis Åkre Danielsen</t>
  </si>
  <si>
    <t>Grenland AK</t>
  </si>
  <si>
    <t>01.-02.03.25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</si>
</sst>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0.0000"/>
    <numFmt numFmtId="165" formatCode="0.0"/>
    <numFmt numFmtId="166" formatCode="General;[Red]\-General"/>
    <numFmt numFmtId="167" formatCode="0.000"/>
    <numFmt numFmtId="168" formatCode="0.000000"/>
    <numFmt numFmtId="169" formatCode="dd/mm/yy;@"/>
    <numFmt numFmtId="170" formatCode="0.0;[Red]0.0"/>
    <numFmt numFmtId="171" formatCode="0;[Red]0"/>
  </numFmts>
  <fonts count="33">
    <font>
      <sz val="10"/>
      <name val="MS Sans Serif"/>
      <family val="2"/>
    </font>
    <font>
      <sz val="10"/>
      <name val="MS Sans Serif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i/>
      <sz val="10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0"/>
      <name val="MS Sans Serif"/>
    </font>
    <font>
      <sz val="8"/>
      <name val="MS Sans Serif"/>
      <family val="2"/>
    </font>
    <font>
      <b/>
      <sz val="11"/>
      <name val="Times New Roman"/>
      <family val="1"/>
    </font>
    <font>
      <sz val="11"/>
      <name val="Times New Roman"/>
      <family val="1"/>
    </font>
    <font>
      <sz val="20"/>
      <name val="MS Sans Serif"/>
      <family val="2"/>
    </font>
    <font>
      <sz val="26"/>
      <name val="MS Sans Serif"/>
      <family val="2"/>
    </font>
    <font>
      <sz val="18"/>
      <name val="MS Sans Serif"/>
      <family val="2"/>
    </font>
    <font>
      <sz val="10"/>
      <name val="Times New Roman"/>
      <family val="1"/>
    </font>
    <font>
      <sz val="28"/>
      <name val="Arial Black"/>
      <family val="2"/>
    </font>
    <font>
      <b/>
      <sz val="10"/>
      <name val="Times New Roman"/>
      <family val="1"/>
    </font>
    <font>
      <sz val="18"/>
      <name val="Arial Black"/>
      <family val="2"/>
    </font>
    <font>
      <b/>
      <sz val="20"/>
      <name val="Times New Roman"/>
      <family val="1"/>
    </font>
    <font>
      <b/>
      <sz val="12"/>
      <name val="Times New Roman"/>
      <family val="1"/>
    </font>
    <font>
      <b/>
      <sz val="28"/>
      <name val="Times New Roman"/>
      <family val="1"/>
    </font>
    <font>
      <b/>
      <sz val="22"/>
      <name val="Times New Roman"/>
      <family val="1"/>
    </font>
    <font>
      <sz val="10"/>
      <name val="Arial"/>
      <family val="2"/>
    </font>
    <font>
      <b/>
      <sz val="8"/>
      <color rgb="FF000000"/>
      <name val="Tahoma"/>
      <family val="2"/>
    </font>
    <font>
      <sz val="8"/>
      <color rgb="FF000000"/>
      <name val="Tahoma"/>
      <family val="2"/>
    </font>
    <font>
      <b/>
      <sz val="11"/>
      <color theme="1"/>
      <name val="Times New Roman"/>
      <family val="1"/>
    </font>
    <font>
      <sz val="11"/>
      <color rgb="FF000000"/>
      <name val="Arial"/>
      <family val="2"/>
    </font>
    <font>
      <sz val="11"/>
      <name val="Arial"/>
      <family val="2"/>
    </font>
    <font>
      <i/>
      <sz val="10"/>
      <name val="Arial"/>
      <family val="2"/>
    </font>
    <font>
      <b/>
      <sz val="14"/>
      <name val="Times New Roman"/>
      <family val="1"/>
    </font>
    <font>
      <sz val="9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27"/>
      </patternFill>
    </fill>
    <fill>
      <patternFill patternType="solid">
        <fgColor rgb="FFF2F2F2"/>
        <bgColor indexed="64"/>
      </patternFill>
    </fill>
  </fills>
  <borders count="81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/>
      <right style="hair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dashed">
        <color auto="1"/>
      </top>
      <bottom style="dashed">
        <color auto="1"/>
      </bottom>
      <diagonal/>
    </border>
    <border>
      <left style="hair">
        <color auto="1"/>
      </left>
      <right/>
      <top/>
      <bottom/>
      <diagonal/>
    </border>
    <border>
      <left style="thin">
        <color auto="1"/>
      </left>
      <right style="hair">
        <color auto="1"/>
      </right>
      <top style="dashed">
        <color auto="1"/>
      </top>
      <bottom style="dashed">
        <color auto="1"/>
      </bottom>
      <diagonal/>
    </border>
    <border>
      <left style="hair">
        <color auto="1"/>
      </left>
      <right/>
      <top style="dashed">
        <color auto="1"/>
      </top>
      <bottom style="dashed">
        <color auto="1"/>
      </bottom>
      <diagonal/>
    </border>
    <border>
      <left style="hair">
        <color auto="1"/>
      </left>
      <right style="thin">
        <color auto="1"/>
      </right>
      <top style="dashed">
        <color auto="1"/>
      </top>
      <bottom style="dashed">
        <color auto="1"/>
      </bottom>
      <diagonal/>
    </border>
    <border>
      <left/>
      <right style="hair">
        <color auto="1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/>
      <top style="dashed">
        <color auto="1"/>
      </top>
      <bottom style="dashed">
        <color auto="1"/>
      </bottom>
      <diagonal/>
    </border>
    <border>
      <left style="hair">
        <color auto="1"/>
      </left>
      <right style="hair">
        <color auto="1"/>
      </right>
      <top style="dashed">
        <color auto="1"/>
      </top>
      <bottom style="dashed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thin">
        <color auto="1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 style="dashed">
        <color auto="1"/>
      </right>
      <top style="thin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thin">
        <color auto="1"/>
      </top>
      <bottom style="dashed">
        <color auto="1"/>
      </bottom>
      <diagonal/>
    </border>
    <border>
      <left style="dashed">
        <color auto="1"/>
      </left>
      <right style="thin">
        <color auto="1"/>
      </right>
      <top style="thin">
        <color auto="1"/>
      </top>
      <bottom style="dashed">
        <color auto="1"/>
      </bottom>
      <diagonal/>
    </border>
    <border>
      <left style="thin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/>
      <top style="thin">
        <color auto="1"/>
      </top>
      <bottom style="dashed">
        <color auto="1"/>
      </bottom>
      <diagonal/>
    </border>
    <border>
      <left/>
      <right/>
      <top style="thin">
        <color auto="1"/>
      </top>
      <bottom style="dashed">
        <color auto="1"/>
      </bottom>
      <diagonal/>
    </border>
    <border>
      <left/>
      <right style="dashed">
        <color auto="1"/>
      </right>
      <top style="thin">
        <color auto="1"/>
      </top>
      <bottom style="dashed">
        <color auto="1"/>
      </bottom>
      <diagonal/>
    </border>
    <border>
      <left style="dashed">
        <color auto="1"/>
      </left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 style="dashed">
        <color auto="1"/>
      </right>
      <top style="dashed">
        <color auto="1"/>
      </top>
      <bottom style="dashed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dashed">
        <color auto="1"/>
      </right>
      <top style="dashed">
        <color auto="1"/>
      </top>
      <bottom/>
      <diagonal/>
    </border>
    <border>
      <left style="dashed">
        <color auto="1"/>
      </left>
      <right style="dashed">
        <color auto="1"/>
      </right>
      <top style="dashed">
        <color auto="1"/>
      </top>
      <bottom/>
      <diagonal/>
    </border>
    <border>
      <left style="dashed">
        <color auto="1"/>
      </left>
      <right/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dashed">
        <color auto="1"/>
      </right>
      <top style="dashed">
        <color auto="1"/>
      </top>
      <bottom/>
      <diagonal/>
    </border>
    <border>
      <left style="dashed">
        <color auto="1"/>
      </left>
      <right style="thin">
        <color auto="1"/>
      </right>
      <top style="dashed">
        <color auto="1"/>
      </top>
      <bottom/>
      <diagonal/>
    </border>
    <border>
      <left style="thin">
        <color auto="1"/>
      </left>
      <right style="dashed">
        <color auto="1"/>
      </right>
      <top/>
      <bottom style="thin">
        <color auto="1"/>
      </bottom>
      <diagonal/>
    </border>
    <border>
      <left style="dashed">
        <color auto="1"/>
      </left>
      <right style="dashed">
        <color auto="1"/>
      </right>
      <top/>
      <bottom style="thin">
        <color auto="1"/>
      </bottom>
      <diagonal/>
    </border>
    <border>
      <left style="dashed">
        <color auto="1"/>
      </left>
      <right/>
      <top/>
      <bottom style="thin">
        <color auto="1"/>
      </bottom>
      <diagonal/>
    </border>
    <border>
      <left/>
      <right style="dashed">
        <color auto="1"/>
      </right>
      <top/>
      <bottom style="thin">
        <color auto="1"/>
      </bottom>
      <diagonal/>
    </border>
    <border>
      <left style="dashed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ashed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dashed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hair">
        <color rgb="FF000000"/>
      </right>
      <top style="dashed">
        <color indexed="64"/>
      </top>
      <bottom style="dashed">
        <color indexed="64"/>
      </bottom>
      <diagonal/>
    </border>
    <border>
      <left/>
      <right style="thin">
        <color rgb="FF000000"/>
      </right>
      <top style="dashed">
        <color indexed="64"/>
      </top>
      <bottom style="dashed">
        <color indexed="64"/>
      </bottom>
      <diagonal/>
    </border>
    <border>
      <left style="hair">
        <color rgb="FF000000"/>
      </left>
      <right/>
      <top style="dashed">
        <color auto="1"/>
      </top>
      <bottom style="dashed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255">
    <xf numFmtId="0" fontId="0" fillId="0" borderId="0" xfId="0"/>
    <xf numFmtId="0" fontId="2" fillId="0" borderId="0" xfId="0" applyFont="1" applyAlignment="1">
      <alignment horizontal="center"/>
    </xf>
    <xf numFmtId="165" fontId="2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0" fontId="2" fillId="0" borderId="0" xfId="0" applyFont="1"/>
    <xf numFmtId="2" fontId="3" fillId="0" borderId="0" xfId="0" applyNumberFormat="1" applyFont="1"/>
    <xf numFmtId="0" fontId="4" fillId="0" borderId="0" xfId="0" applyFont="1" applyAlignment="1">
      <alignment horizontal="left"/>
    </xf>
    <xf numFmtId="0" fontId="6" fillId="0" borderId="0" xfId="0" applyFont="1"/>
    <xf numFmtId="0" fontId="6" fillId="0" borderId="0" xfId="0" applyFont="1" applyAlignment="1">
      <alignment horizontal="right"/>
    </xf>
    <xf numFmtId="0" fontId="0" fillId="0" borderId="0" xfId="0" applyAlignment="1">
      <alignment horizontal="left"/>
    </xf>
    <xf numFmtId="0" fontId="6" fillId="0" borderId="0" xfId="0" applyFont="1" applyAlignment="1">
      <alignment vertical="center"/>
    </xf>
    <xf numFmtId="0" fontId="2" fillId="0" borderId="1" xfId="0" applyFont="1" applyBorder="1" applyAlignment="1">
      <alignment horizontal="center"/>
    </xf>
    <xf numFmtId="0" fontId="6" fillId="0" borderId="1" xfId="0" applyFont="1" applyBorder="1"/>
    <xf numFmtId="165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right"/>
    </xf>
    <xf numFmtId="166" fontId="6" fillId="0" borderId="1" xfId="0" applyNumberFormat="1" applyFont="1" applyBorder="1"/>
    <xf numFmtId="2" fontId="6" fillId="0" borderId="1" xfId="0" applyNumberFormat="1" applyFont="1" applyBorder="1"/>
    <xf numFmtId="0" fontId="2" fillId="0" borderId="2" xfId="0" applyFont="1" applyBorder="1" applyAlignment="1">
      <alignment horizontal="center"/>
    </xf>
    <xf numFmtId="165" fontId="2" fillId="0" borderId="2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165" fontId="2" fillId="0" borderId="3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Continuous"/>
    </xf>
    <xf numFmtId="0" fontId="2" fillId="0" borderId="3" xfId="0" applyFont="1" applyBorder="1" applyAlignment="1">
      <alignment horizontal="centerContinuous"/>
    </xf>
    <xf numFmtId="2" fontId="2" fillId="0" borderId="2" xfId="0" applyNumberFormat="1" applyFont="1" applyBorder="1" applyAlignment="1">
      <alignment horizontal="center"/>
    </xf>
    <xf numFmtId="2" fontId="2" fillId="0" borderId="3" xfId="0" applyNumberFormat="1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1" xfId="0" applyFont="1" applyBorder="1" applyAlignment="1">
      <alignment horizontal="centerContinuous"/>
    </xf>
    <xf numFmtId="0" fontId="2" fillId="0" borderId="7" xfId="0" applyFont="1" applyBorder="1" applyAlignment="1">
      <alignment horizontal="centerContinuous"/>
    </xf>
    <xf numFmtId="2" fontId="6" fillId="0" borderId="0" xfId="0" applyNumberFormat="1" applyFont="1"/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0" fontId="9" fillId="0" borderId="0" xfId="0" applyFont="1" applyAlignment="1">
      <alignment horizontal="center"/>
    </xf>
    <xf numFmtId="169" fontId="0" fillId="0" borderId="0" xfId="0" applyNumberFormat="1"/>
    <xf numFmtId="0" fontId="12" fillId="0" borderId="0" xfId="0" applyFont="1" applyAlignment="1">
      <alignment horizontal="right"/>
    </xf>
    <xf numFmtId="167" fontId="0" fillId="0" borderId="0" xfId="0" applyNumberFormat="1"/>
    <xf numFmtId="0" fontId="12" fillId="0" borderId="0" xfId="0" applyFont="1" applyAlignment="1">
      <alignment horizontal="left"/>
    </xf>
    <xf numFmtId="0" fontId="13" fillId="0" borderId="0" xfId="0" applyFont="1"/>
    <xf numFmtId="0" fontId="14" fillId="0" borderId="0" xfId="0" applyFont="1"/>
    <xf numFmtId="0" fontId="15" fillId="0" borderId="0" xfId="0" applyFont="1"/>
    <xf numFmtId="0" fontId="0" fillId="0" borderId="0" xfId="0" applyAlignment="1">
      <alignment horizontal="right"/>
    </xf>
    <xf numFmtId="0" fontId="16" fillId="0" borderId="0" xfId="0" applyFont="1" applyAlignment="1">
      <alignment horizontal="center"/>
    </xf>
    <xf numFmtId="165" fontId="16" fillId="0" borderId="0" xfId="0" applyNumberFormat="1" applyFont="1" applyAlignment="1">
      <alignment horizontal="center"/>
    </xf>
    <xf numFmtId="2" fontId="18" fillId="0" borderId="0" xfId="0" applyNumberFormat="1" applyFont="1" applyAlignment="1">
      <alignment horizontal="center"/>
    </xf>
    <xf numFmtId="0" fontId="16" fillId="0" borderId="0" xfId="0" applyFont="1"/>
    <xf numFmtId="0" fontId="16" fillId="0" borderId="0" xfId="0" applyFont="1" applyAlignment="1">
      <alignment horizontal="left"/>
    </xf>
    <xf numFmtId="170" fontId="16" fillId="0" borderId="0" xfId="0" applyNumberFormat="1" applyFont="1" applyAlignment="1">
      <alignment horizontal="center"/>
    </xf>
    <xf numFmtId="169" fontId="11" fillId="0" borderId="0" xfId="0" applyNumberFormat="1" applyFont="1" applyAlignment="1" applyProtection="1">
      <alignment horizontal="left"/>
      <protection locked="0"/>
    </xf>
    <xf numFmtId="2" fontId="12" fillId="0" borderId="0" xfId="0" applyNumberFormat="1" applyFont="1" applyAlignment="1">
      <alignment horizontal="right"/>
    </xf>
    <xf numFmtId="1" fontId="11" fillId="0" borderId="0" xfId="0" applyNumberFormat="1" applyFont="1" applyAlignment="1" applyProtection="1">
      <alignment horizontal="center"/>
      <protection locked="0"/>
    </xf>
    <xf numFmtId="171" fontId="11" fillId="0" borderId="11" xfId="0" applyNumberFormat="1" applyFont="1" applyBorder="1" applyAlignment="1">
      <alignment horizontal="center" vertical="center"/>
    </xf>
    <xf numFmtId="2" fontId="11" fillId="0" borderId="11" xfId="0" applyNumberFormat="1" applyFont="1" applyBorder="1" applyAlignment="1">
      <alignment horizontal="center" vertical="center"/>
    </xf>
    <xf numFmtId="171" fontId="11" fillId="0" borderId="13" xfId="0" applyNumberFormat="1" applyFont="1" applyBorder="1" applyAlignment="1">
      <alignment horizontal="center" vertical="center"/>
    </xf>
    <xf numFmtId="1" fontId="11" fillId="0" borderId="9" xfId="0" applyNumberFormat="1" applyFont="1" applyBorder="1" applyAlignment="1" applyProtection="1">
      <alignment horizontal="center" vertical="center"/>
      <protection locked="0"/>
    </xf>
    <xf numFmtId="0" fontId="21" fillId="0" borderId="0" xfId="0" applyFont="1" applyAlignment="1">
      <alignment horizontal="center"/>
    </xf>
    <xf numFmtId="1" fontId="21" fillId="0" borderId="0" xfId="0" applyNumberFormat="1" applyFont="1" applyAlignment="1">
      <alignment horizontal="center"/>
    </xf>
    <xf numFmtId="2" fontId="21" fillId="0" borderId="0" xfId="0" applyNumberFormat="1" applyFont="1" applyAlignment="1">
      <alignment horizontal="center"/>
    </xf>
    <xf numFmtId="169" fontId="21" fillId="0" borderId="0" xfId="0" applyNumberFormat="1" applyFont="1" applyAlignment="1">
      <alignment horizontal="center"/>
    </xf>
    <xf numFmtId="1" fontId="21" fillId="0" borderId="0" xfId="0" applyNumberFormat="1" applyFont="1" applyAlignment="1">
      <alignment horizontal="left"/>
    </xf>
    <xf numFmtId="171" fontId="21" fillId="0" borderId="0" xfId="0" applyNumberFormat="1" applyFont="1" applyAlignment="1">
      <alignment horizontal="right"/>
    </xf>
    <xf numFmtId="2" fontId="21" fillId="0" borderId="0" xfId="0" applyNumberFormat="1" applyFont="1" applyAlignment="1">
      <alignment horizontal="right"/>
    </xf>
    <xf numFmtId="2" fontId="5" fillId="0" borderId="11" xfId="0" applyNumberFormat="1" applyFont="1" applyBorder="1" applyAlignment="1" applyProtection="1">
      <alignment horizontal="right" vertical="center"/>
      <protection locked="0"/>
    </xf>
    <xf numFmtId="169" fontId="5" fillId="0" borderId="11" xfId="0" applyNumberFormat="1" applyFont="1" applyBorder="1" applyAlignment="1" applyProtection="1">
      <alignment horizontal="center" vertical="center"/>
      <protection locked="0"/>
    </xf>
    <xf numFmtId="1" fontId="5" fillId="0" borderId="11" xfId="0" applyNumberFormat="1" applyFont="1" applyBorder="1" applyAlignment="1" applyProtection="1">
      <alignment horizontal="center" vertical="center"/>
      <protection locked="0"/>
    </xf>
    <xf numFmtId="0" fontId="5" fillId="0" borderId="11" xfId="0" applyFont="1" applyBorder="1" applyAlignment="1" applyProtection="1">
      <alignment horizontal="left" vertical="center"/>
      <protection locked="0"/>
    </xf>
    <xf numFmtId="169" fontId="24" fillId="0" borderId="0" xfId="0" applyNumberFormat="1" applyFont="1" applyAlignment="1">
      <alignment horizontal="right" vertical="center"/>
    </xf>
    <xf numFmtId="164" fontId="24" fillId="0" borderId="0" xfId="0" applyNumberFormat="1" applyFont="1" applyAlignment="1">
      <alignment horizontal="right"/>
    </xf>
    <xf numFmtId="1" fontId="12" fillId="0" borderId="12" xfId="0" applyNumberFormat="1" applyFont="1" applyBorder="1" applyAlignment="1" applyProtection="1">
      <alignment horizontal="center" vertical="center"/>
      <protection locked="0"/>
    </xf>
    <xf numFmtId="0" fontId="0" fillId="5" borderId="0" xfId="3" applyFont="1" applyFill="1" applyProtection="1">
      <protection locked="0"/>
    </xf>
    <xf numFmtId="0" fontId="0" fillId="5" borderId="0" xfId="3" applyFont="1" applyFill="1" applyAlignment="1" applyProtection="1">
      <alignment horizontal="center"/>
      <protection locked="0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24" fillId="0" borderId="0" xfId="0" applyFont="1"/>
    <xf numFmtId="167" fontId="24" fillId="0" borderId="0" xfId="0" applyNumberFormat="1" applyFont="1"/>
    <xf numFmtId="1" fontId="24" fillId="0" borderId="0" xfId="0" applyNumberFormat="1" applyFont="1"/>
    <xf numFmtId="167" fontId="28" fillId="0" borderId="0" xfId="0" applyNumberFormat="1" applyFont="1" applyAlignment="1">
      <alignment horizontal="right" vertical="center"/>
    </xf>
    <xf numFmtId="167" fontId="28" fillId="6" borderId="0" xfId="0" applyNumberFormat="1" applyFont="1" applyFill="1" applyAlignment="1">
      <alignment horizontal="right" vertical="center"/>
    </xf>
    <xf numFmtId="0" fontId="29" fillId="0" borderId="0" xfId="0" applyFont="1" applyAlignment="1">
      <alignment horizontal="right"/>
    </xf>
    <xf numFmtId="2" fontId="5" fillId="0" borderId="10" xfId="1" applyNumberFormat="1" applyFont="1" applyBorder="1" applyAlignment="1" applyProtection="1">
      <alignment horizontal="right" vertical="center"/>
      <protection locked="0"/>
    </xf>
    <xf numFmtId="0" fontId="5" fillId="0" borderId="10" xfId="1" applyFont="1" applyBorder="1" applyAlignment="1" applyProtection="1">
      <alignment horizontal="center" vertical="center"/>
      <protection locked="0"/>
    </xf>
    <xf numFmtId="169" fontId="5" fillId="0" borderId="10" xfId="2" applyNumberFormat="1" applyFont="1" applyBorder="1" applyAlignment="1" applyProtection="1">
      <alignment horizontal="center" vertical="center"/>
      <protection locked="0"/>
    </xf>
    <xf numFmtId="0" fontId="5" fillId="0" borderId="10" xfId="2" applyFont="1" applyBorder="1" applyAlignment="1" applyProtection="1">
      <alignment horizontal="left" vertical="center"/>
      <protection locked="0"/>
    </xf>
    <xf numFmtId="0" fontId="5" fillId="0" borderId="10" xfId="1" applyFont="1" applyBorder="1" applyAlignment="1" applyProtection="1">
      <alignment horizontal="left" vertical="center"/>
      <protection locked="0"/>
    </xf>
    <xf numFmtId="1" fontId="4" fillId="0" borderId="17" xfId="0" applyNumberFormat="1" applyFont="1" applyBorder="1" applyAlignment="1" applyProtection="1">
      <alignment horizontal="center" vertical="center"/>
      <protection locked="0"/>
    </xf>
    <xf numFmtId="1" fontId="12" fillId="0" borderId="18" xfId="0" applyNumberFormat="1" applyFont="1" applyBorder="1" applyAlignment="1" applyProtection="1">
      <alignment horizontal="center" vertical="center"/>
      <protection locked="0"/>
    </xf>
    <xf numFmtId="1" fontId="12" fillId="0" borderId="19" xfId="0" applyNumberFormat="1" applyFont="1" applyBorder="1" applyAlignment="1" applyProtection="1">
      <alignment horizontal="center" vertical="center"/>
      <protection locked="0"/>
    </xf>
    <xf numFmtId="2" fontId="11" fillId="0" borderId="13" xfId="0" applyNumberFormat="1" applyFont="1" applyBorder="1" applyAlignment="1">
      <alignment horizontal="center" vertical="center"/>
    </xf>
    <xf numFmtId="1" fontId="11" fillId="0" borderId="8" xfId="0" applyNumberFormat="1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>
      <alignment vertical="center"/>
    </xf>
    <xf numFmtId="49" fontId="5" fillId="0" borderId="10" xfId="0" quotePrefix="1" applyNumberFormat="1" applyFont="1" applyBorder="1" applyAlignment="1" applyProtection="1">
      <alignment horizontal="right" vertical="center"/>
      <protection locked="0"/>
    </xf>
    <xf numFmtId="0" fontId="6" fillId="0" borderId="21" xfId="0" applyFont="1" applyBorder="1" applyAlignment="1">
      <alignment vertical="center"/>
    </xf>
    <xf numFmtId="49" fontId="5" fillId="0" borderId="21" xfId="0" quotePrefix="1" applyNumberFormat="1" applyFont="1" applyBorder="1" applyAlignment="1" applyProtection="1">
      <alignment horizontal="right" vertical="center"/>
      <protection locked="0"/>
    </xf>
    <xf numFmtId="2" fontId="5" fillId="0" borderId="21" xfId="1" applyNumberFormat="1" applyFont="1" applyBorder="1" applyAlignment="1" applyProtection="1">
      <alignment horizontal="right" vertical="center"/>
      <protection locked="0"/>
    </xf>
    <xf numFmtId="0" fontId="5" fillId="0" borderId="21" xfId="1" applyFont="1" applyBorder="1" applyAlignment="1" applyProtection="1">
      <alignment horizontal="center" vertical="center"/>
      <protection locked="0"/>
    </xf>
    <xf numFmtId="169" fontId="5" fillId="0" borderId="21" xfId="2" applyNumberFormat="1" applyFont="1" applyBorder="1" applyAlignment="1" applyProtection="1">
      <alignment horizontal="center" vertical="center"/>
      <protection locked="0"/>
    </xf>
    <xf numFmtId="0" fontId="5" fillId="0" borderId="21" xfId="2" applyFont="1" applyBorder="1" applyAlignment="1" applyProtection="1">
      <alignment horizontal="left" vertical="center"/>
      <protection locked="0"/>
    </xf>
    <xf numFmtId="0" fontId="5" fillId="0" borderId="21" xfId="1" applyFont="1" applyBorder="1" applyAlignment="1" applyProtection="1">
      <alignment horizontal="left" vertical="center"/>
      <protection locked="0"/>
    </xf>
    <xf numFmtId="1" fontId="4" fillId="0" borderId="23" xfId="0" applyNumberFormat="1" applyFont="1" applyBorder="1" applyAlignment="1" applyProtection="1">
      <alignment horizontal="center" vertical="center"/>
      <protection locked="0"/>
    </xf>
    <xf numFmtId="1" fontId="12" fillId="0" borderId="24" xfId="0" applyNumberFormat="1" applyFont="1" applyBorder="1" applyAlignment="1" applyProtection="1">
      <alignment horizontal="center" vertical="center"/>
      <protection locked="0"/>
    </xf>
    <xf numFmtId="1" fontId="12" fillId="0" borderId="25" xfId="0" applyNumberFormat="1" applyFont="1" applyBorder="1" applyAlignment="1" applyProtection="1">
      <alignment horizontal="center" vertical="center"/>
      <protection locked="0"/>
    </xf>
    <xf numFmtId="1" fontId="12" fillId="0" borderId="26" xfId="0" applyNumberFormat="1" applyFont="1" applyBorder="1" applyAlignment="1" applyProtection="1">
      <alignment horizontal="center" vertical="center"/>
      <protection locked="0"/>
    </xf>
    <xf numFmtId="171" fontId="11" fillId="0" borderId="27" xfId="0" applyNumberFormat="1" applyFont="1" applyBorder="1" applyAlignment="1">
      <alignment horizontal="center" vertical="center"/>
    </xf>
    <xf numFmtId="2" fontId="11" fillId="0" borderId="27" xfId="0" applyNumberFormat="1" applyFont="1" applyBorder="1" applyAlignment="1">
      <alignment horizontal="center" vertical="center"/>
    </xf>
    <xf numFmtId="1" fontId="11" fillId="0" borderId="21" xfId="0" applyNumberFormat="1" applyFont="1" applyBorder="1" applyAlignment="1" applyProtection="1">
      <alignment horizontal="center" vertical="center"/>
      <protection locked="0"/>
    </xf>
    <xf numFmtId="2" fontId="27" fillId="0" borderId="21" xfId="1" applyNumberFormat="1" applyFont="1" applyBorder="1" applyAlignment="1" applyProtection="1">
      <alignment horizontal="right" vertical="center"/>
      <protection locked="0"/>
    </xf>
    <xf numFmtId="169" fontId="27" fillId="0" borderId="21" xfId="0" applyNumberFormat="1" applyFont="1" applyBorder="1" applyAlignment="1">
      <alignment horizontal="center" vertical="center"/>
    </xf>
    <xf numFmtId="1" fontId="27" fillId="0" borderId="21" xfId="1" applyNumberFormat="1" applyFont="1" applyBorder="1" applyAlignment="1" applyProtection="1">
      <alignment horizontal="left" vertical="center"/>
      <protection locked="0"/>
    </xf>
    <xf numFmtId="0" fontId="27" fillId="0" borderId="21" xfId="2" applyFont="1" applyBorder="1" applyAlignment="1" applyProtection="1">
      <alignment horizontal="left" vertical="center"/>
      <protection locked="0"/>
    </xf>
    <xf numFmtId="0" fontId="27" fillId="0" borderId="21" xfId="1" applyFont="1" applyBorder="1" applyAlignment="1" applyProtection="1">
      <alignment horizontal="left" vertical="center"/>
      <protection locked="0"/>
    </xf>
    <xf numFmtId="1" fontId="12" fillId="0" borderId="28" xfId="0" applyNumberFormat="1" applyFont="1" applyBorder="1" applyAlignment="1" applyProtection="1">
      <alignment horizontal="center" vertical="center"/>
      <protection locked="0"/>
    </xf>
    <xf numFmtId="169" fontId="27" fillId="0" borderId="21" xfId="0" applyNumberFormat="1" applyFont="1" applyBorder="1" applyAlignment="1">
      <alignment horizontal="center" vertical="center" wrapText="1"/>
    </xf>
    <xf numFmtId="0" fontId="27" fillId="0" borderId="21" xfId="0" applyFont="1" applyBorder="1" applyAlignment="1">
      <alignment horizontal="left" vertical="center" wrapText="1"/>
    </xf>
    <xf numFmtId="2" fontId="5" fillId="0" borderId="27" xfId="0" applyNumberFormat="1" applyFont="1" applyBorder="1" applyAlignment="1" applyProtection="1">
      <alignment horizontal="right" vertical="center"/>
      <protection locked="0"/>
    </xf>
    <xf numFmtId="169" fontId="5" fillId="0" borderId="27" xfId="0" applyNumberFormat="1" applyFont="1" applyBorder="1" applyAlignment="1" applyProtection="1">
      <alignment horizontal="center" vertical="center"/>
      <protection locked="0"/>
    </xf>
    <xf numFmtId="1" fontId="5" fillId="0" borderId="27" xfId="0" applyNumberFormat="1" applyFont="1" applyBorder="1" applyAlignment="1" applyProtection="1">
      <alignment horizontal="center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center" vertical="center"/>
      <protection locked="0"/>
    </xf>
    <xf numFmtId="49" fontId="5" fillId="0" borderId="29" xfId="0" quotePrefix="1" applyNumberFormat="1" applyFont="1" applyBorder="1" applyAlignment="1" applyProtection="1">
      <alignment horizontal="right" vertical="center"/>
      <protection locked="0"/>
    </xf>
    <xf numFmtId="1" fontId="12" fillId="0" borderId="30" xfId="0" applyNumberFormat="1" applyFont="1" applyBorder="1" applyAlignment="1" applyProtection="1">
      <alignment horizontal="center" vertical="center"/>
      <protection locked="0"/>
    </xf>
    <xf numFmtId="1" fontId="12" fillId="0" borderId="31" xfId="0" applyNumberFormat="1" applyFont="1" applyBorder="1" applyAlignment="1" applyProtection="1">
      <alignment horizontal="center" vertical="center"/>
      <protection locked="0"/>
    </xf>
    <xf numFmtId="49" fontId="5" fillId="0" borderId="32" xfId="0" quotePrefix="1" applyNumberFormat="1" applyFont="1" applyBorder="1" applyAlignment="1" applyProtection="1">
      <alignment horizontal="right" vertical="center"/>
      <protection locked="0"/>
    </xf>
    <xf numFmtId="49" fontId="5" fillId="0" borderId="9" xfId="0" quotePrefix="1" applyNumberFormat="1" applyFont="1" applyBorder="1" applyAlignment="1" applyProtection="1">
      <alignment horizontal="right" vertical="center"/>
      <protection locked="0"/>
    </xf>
    <xf numFmtId="0" fontId="0" fillId="0" borderId="0" xfId="0" applyAlignment="1">
      <alignment horizontal="center"/>
    </xf>
    <xf numFmtId="0" fontId="4" fillId="0" borderId="0" xfId="0" applyFont="1" applyAlignment="1">
      <alignment horizontal="right"/>
    </xf>
    <xf numFmtId="0" fontId="4" fillId="0" borderId="35" xfId="0" applyFont="1" applyBorder="1" applyAlignment="1">
      <alignment horizontal="left" vertical="center"/>
    </xf>
    <xf numFmtId="0" fontId="4" fillId="0" borderId="36" xfId="0" applyFont="1" applyBorder="1" applyAlignment="1">
      <alignment horizontal="left" vertical="center"/>
    </xf>
    <xf numFmtId="0" fontId="4" fillId="0" borderId="0" xfId="0" applyFont="1"/>
    <xf numFmtId="0" fontId="2" fillId="0" borderId="33" xfId="0" applyFont="1" applyBorder="1" applyAlignment="1">
      <alignment vertical="center"/>
    </xf>
    <xf numFmtId="0" fontId="2" fillId="0" borderId="0" xfId="0" applyFont="1" applyAlignment="1">
      <alignment horizontal="left"/>
    </xf>
    <xf numFmtId="0" fontId="2" fillId="0" borderId="53" xfId="0" applyFont="1" applyBorder="1" applyAlignment="1">
      <alignment vertical="center"/>
    </xf>
    <xf numFmtId="0" fontId="2" fillId="0" borderId="55" xfId="0" applyFont="1" applyBorder="1" applyAlignment="1">
      <alignment horizontal="left" vertical="center"/>
    </xf>
    <xf numFmtId="0" fontId="2" fillId="0" borderId="58" xfId="0" applyFont="1" applyBorder="1" applyAlignment="1">
      <alignment vertical="center"/>
    </xf>
    <xf numFmtId="0" fontId="4" fillId="0" borderId="63" xfId="0" applyFont="1" applyBorder="1" applyAlignment="1">
      <alignment vertical="center"/>
    </xf>
    <xf numFmtId="2" fontId="11" fillId="0" borderId="21" xfId="0" applyNumberFormat="1" applyFont="1" applyBorder="1" applyAlignment="1">
      <alignment horizontal="center" vertical="center"/>
    </xf>
    <xf numFmtId="168" fontId="11" fillId="0" borderId="68" xfId="0" applyNumberFormat="1" applyFont="1" applyBorder="1" applyAlignment="1">
      <alignment horizontal="center" vertical="center"/>
    </xf>
    <xf numFmtId="168" fontId="11" fillId="0" borderId="21" xfId="0" applyNumberFormat="1" applyFont="1" applyBorder="1" applyAlignment="1">
      <alignment horizontal="center" vertical="center"/>
    </xf>
    <xf numFmtId="171" fontId="4" fillId="0" borderId="70" xfId="0" applyNumberFormat="1" applyFont="1" applyBorder="1" applyAlignment="1" applyProtection="1">
      <alignment horizontal="center" vertical="center"/>
      <protection locked="0"/>
    </xf>
    <xf numFmtId="171" fontId="4" fillId="0" borderId="69" xfId="0" applyNumberFormat="1" applyFont="1" applyBorder="1" applyAlignment="1" applyProtection="1">
      <alignment horizontal="center" vertical="center"/>
      <protection locked="0"/>
    </xf>
    <xf numFmtId="0" fontId="30" fillId="0" borderId="71" xfId="0" applyFont="1" applyBorder="1" applyAlignment="1">
      <alignment vertical="center"/>
    </xf>
    <xf numFmtId="49" fontId="5" fillId="0" borderId="72" xfId="1" applyNumberFormat="1" applyFont="1" applyBorder="1" applyAlignment="1" applyProtection="1">
      <alignment horizontal="right" vertical="center"/>
      <protection locked="0"/>
    </xf>
    <xf numFmtId="2" fontId="5" fillId="0" borderId="73" xfId="1" applyNumberFormat="1" applyFont="1" applyBorder="1" applyAlignment="1" applyProtection="1">
      <alignment horizontal="right" vertical="center"/>
      <protection locked="0"/>
    </xf>
    <xf numFmtId="0" fontId="5" fillId="0" borderId="73" xfId="1" applyFont="1" applyBorder="1" applyAlignment="1" applyProtection="1">
      <alignment horizontal="center" vertical="center"/>
      <protection locked="0"/>
    </xf>
    <xf numFmtId="169" fontId="5" fillId="0" borderId="73" xfId="1" applyNumberFormat="1" applyFont="1" applyBorder="1" applyAlignment="1" applyProtection="1">
      <alignment horizontal="center" vertical="center"/>
      <protection locked="0"/>
    </xf>
    <xf numFmtId="1" fontId="3" fillId="0" borderId="73" xfId="1" applyNumberFormat="1" applyFont="1" applyBorder="1" applyAlignment="1" applyProtection="1">
      <alignment horizontal="center" vertical="center"/>
      <protection locked="0"/>
    </xf>
    <xf numFmtId="0" fontId="5" fillId="0" borderId="73" xfId="1" applyFont="1" applyBorder="1" applyAlignment="1" applyProtection="1">
      <alignment vertical="center"/>
      <protection locked="0"/>
    </xf>
    <xf numFmtId="166" fontId="4" fillId="0" borderId="74" xfId="1" applyNumberFormat="1" applyFont="1" applyBorder="1" applyAlignment="1" applyProtection="1">
      <alignment horizontal="center" vertical="center"/>
      <protection locked="0"/>
    </xf>
    <xf numFmtId="166" fontId="4" fillId="0" borderId="75" xfId="1" applyNumberFormat="1" applyFont="1" applyBorder="1" applyAlignment="1" applyProtection="1">
      <alignment horizontal="center" vertical="center"/>
      <protection locked="0"/>
    </xf>
    <xf numFmtId="0" fontId="31" fillId="0" borderId="76" xfId="1" applyFont="1" applyBorder="1" applyAlignment="1" applyProtection="1">
      <alignment horizontal="center" vertical="center"/>
      <protection locked="0"/>
    </xf>
    <xf numFmtId="0" fontId="31" fillId="0" borderId="77" xfId="1" applyFont="1" applyBorder="1" applyAlignment="1" applyProtection="1">
      <alignment horizontal="center" vertical="center"/>
      <protection locked="0"/>
    </xf>
    <xf numFmtId="0" fontId="4" fillId="0" borderId="74" xfId="1" applyFont="1" applyBorder="1" applyAlignment="1" applyProtection="1">
      <alignment horizontal="center" vertical="center"/>
      <protection locked="0"/>
    </xf>
    <xf numFmtId="166" fontId="4" fillId="0" borderId="73" xfId="1" applyNumberFormat="1" applyFont="1" applyBorder="1" applyAlignment="1" applyProtection="1">
      <alignment horizontal="center" vertical="center"/>
      <protection locked="0"/>
    </xf>
    <xf numFmtId="166" fontId="4" fillId="0" borderId="76" xfId="1" applyNumberFormat="1" applyFont="1" applyBorder="1" applyAlignment="1" applyProtection="1">
      <alignment horizontal="center" vertical="center"/>
      <protection locked="0"/>
    </xf>
    <xf numFmtId="166" fontId="4" fillId="0" borderId="77" xfId="1" applyNumberFormat="1" applyFont="1" applyBorder="1" applyAlignment="1" applyProtection="1">
      <alignment horizontal="center" vertical="center"/>
      <protection locked="0"/>
    </xf>
    <xf numFmtId="49" fontId="5" fillId="0" borderId="72" xfId="1" quotePrefix="1" applyNumberFormat="1" applyFont="1" applyBorder="1" applyAlignment="1" applyProtection="1">
      <alignment horizontal="right" vertical="center"/>
      <protection locked="0"/>
    </xf>
    <xf numFmtId="2" fontId="5" fillId="0" borderId="73" xfId="1" quotePrefix="1" applyNumberFormat="1" applyFont="1" applyBorder="1" applyAlignment="1" applyProtection="1">
      <alignment horizontal="right" vertical="center"/>
      <protection locked="0"/>
    </xf>
    <xf numFmtId="0" fontId="2" fillId="0" borderId="28" xfId="0" applyFont="1" applyBorder="1" applyAlignment="1">
      <alignment horizontal="right" vertical="center"/>
    </xf>
    <xf numFmtId="0" fontId="2" fillId="0" borderId="65" xfId="0" applyFont="1" applyBorder="1" applyAlignment="1">
      <alignment horizontal="right" vertical="center"/>
    </xf>
    <xf numFmtId="0" fontId="2" fillId="0" borderId="38" xfId="0" applyFont="1" applyBorder="1" applyAlignment="1">
      <alignment horizontal="right" vertical="center"/>
    </xf>
    <xf numFmtId="0" fontId="2" fillId="0" borderId="49" xfId="0" applyFont="1" applyBorder="1" applyAlignment="1">
      <alignment horizontal="right" vertical="center"/>
    </xf>
    <xf numFmtId="0" fontId="2" fillId="0" borderId="55" xfId="0" applyFont="1" applyBorder="1" applyAlignment="1">
      <alignment horizontal="right" vertical="center"/>
    </xf>
    <xf numFmtId="0" fontId="2" fillId="0" borderId="43" xfId="0" applyFont="1" applyBorder="1" applyAlignment="1">
      <alignment horizontal="right" vertical="center"/>
    </xf>
    <xf numFmtId="0" fontId="4" fillId="0" borderId="63" xfId="0" applyFont="1" applyBorder="1" applyAlignment="1">
      <alignment horizontal="right" vertical="center"/>
    </xf>
    <xf numFmtId="0" fontId="2" fillId="0" borderId="60" xfId="0" applyFont="1" applyBorder="1" applyAlignment="1">
      <alignment horizontal="right" vertical="center"/>
    </xf>
    <xf numFmtId="0" fontId="4" fillId="0" borderId="76" xfId="1" applyFont="1" applyBorder="1" applyAlignment="1" applyProtection="1">
      <alignment horizontal="center" vertical="center"/>
      <protection locked="0"/>
    </xf>
    <xf numFmtId="0" fontId="4" fillId="0" borderId="77" xfId="1" applyFont="1" applyBorder="1" applyAlignment="1" applyProtection="1">
      <alignment horizontal="center" vertical="center"/>
      <protection locked="0"/>
    </xf>
    <xf numFmtId="1" fontId="4" fillId="0" borderId="24" xfId="0" applyNumberFormat="1" applyFont="1" applyBorder="1" applyAlignment="1" applyProtection="1">
      <alignment horizontal="center" vertical="center"/>
      <protection locked="0"/>
    </xf>
    <xf numFmtId="1" fontId="4" fillId="0" borderId="24" xfId="0" quotePrefix="1" applyNumberFormat="1" applyFont="1" applyBorder="1" applyAlignment="1" applyProtection="1">
      <alignment horizontal="center" vertical="center"/>
      <protection locked="0"/>
    </xf>
    <xf numFmtId="1" fontId="4" fillId="0" borderId="22" xfId="0" applyNumberFormat="1" applyFont="1" applyBorder="1" applyAlignment="1" applyProtection="1">
      <alignment horizontal="center" vertical="center"/>
      <protection locked="0"/>
    </xf>
    <xf numFmtId="1" fontId="5" fillId="0" borderId="8" xfId="0" applyNumberFormat="1" applyFont="1" applyBorder="1" applyAlignment="1" applyProtection="1">
      <alignment horizontal="center" vertical="center"/>
      <protection locked="0"/>
    </xf>
    <xf numFmtId="166" fontId="4" fillId="0" borderId="74" xfId="1" quotePrefix="1" applyNumberFormat="1" applyFont="1" applyBorder="1" applyAlignment="1" applyProtection="1">
      <alignment horizontal="center" vertical="center"/>
      <protection locked="0"/>
    </xf>
    <xf numFmtId="1" fontId="5" fillId="0" borderId="21" xfId="0" applyNumberFormat="1" applyFont="1" applyBorder="1" applyAlignment="1" applyProtection="1">
      <alignment horizontal="center" vertical="center"/>
      <protection locked="0"/>
    </xf>
    <xf numFmtId="166" fontId="4" fillId="0" borderId="75" xfId="1" quotePrefix="1" applyNumberFormat="1" applyFont="1" applyBorder="1" applyAlignment="1" applyProtection="1">
      <alignment horizontal="center" vertical="center"/>
      <protection locked="0"/>
    </xf>
    <xf numFmtId="0" fontId="0" fillId="0" borderId="0" xfId="0" applyAlignment="1">
      <alignment horizontal="left" vertical="center"/>
    </xf>
    <xf numFmtId="0" fontId="2" fillId="0" borderId="24" xfId="0" applyFont="1" applyBorder="1" applyAlignment="1">
      <alignment vertical="center"/>
    </xf>
    <xf numFmtId="0" fontId="2" fillId="0" borderId="32" xfId="0" applyFont="1" applyBorder="1" applyAlignment="1">
      <alignment vertical="center"/>
    </xf>
    <xf numFmtId="0" fontId="2" fillId="0" borderId="22" xfId="0" applyFont="1" applyBorder="1" applyAlignment="1">
      <alignment vertical="center"/>
    </xf>
    <xf numFmtId="0" fontId="2" fillId="0" borderId="67" xfId="0" applyFont="1" applyBorder="1" applyAlignment="1">
      <alignment vertical="center"/>
    </xf>
    <xf numFmtId="0" fontId="2" fillId="0" borderId="61" xfId="0" applyFont="1" applyBorder="1" applyAlignment="1">
      <alignment vertical="center"/>
    </xf>
    <xf numFmtId="0" fontId="2" fillId="0" borderId="29" xfId="0" applyFont="1" applyBorder="1" applyAlignment="1">
      <alignment vertical="center"/>
    </xf>
    <xf numFmtId="0" fontId="2" fillId="0" borderId="8" xfId="0" applyFont="1" applyBorder="1" applyAlignment="1">
      <alignment horizontal="center" vertical="top"/>
    </xf>
    <xf numFmtId="0" fontId="2" fillId="0" borderId="9" xfId="0" applyFont="1" applyBorder="1" applyAlignment="1">
      <alignment horizontal="center" vertical="top"/>
    </xf>
    <xf numFmtId="0" fontId="17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5" fillId="0" borderId="0" xfId="0" applyFont="1" applyAlignment="1" applyProtection="1">
      <alignment horizontal="left"/>
      <protection locked="0"/>
    </xf>
    <xf numFmtId="0" fontId="11" fillId="0" borderId="0" xfId="0" applyFont="1" applyAlignment="1" applyProtection="1">
      <alignment horizontal="left"/>
      <protection locked="0"/>
    </xf>
    <xf numFmtId="14" fontId="5" fillId="0" borderId="0" xfId="0" applyNumberFormat="1" applyFont="1" applyAlignment="1" applyProtection="1">
      <alignment horizontal="left"/>
      <protection locked="0"/>
    </xf>
    <xf numFmtId="14" fontId="11" fillId="0" borderId="0" xfId="0" applyNumberFormat="1" applyFont="1" applyAlignment="1" applyProtection="1">
      <alignment horizontal="left"/>
      <protection locked="0"/>
    </xf>
    <xf numFmtId="0" fontId="21" fillId="0" borderId="0" xfId="0" applyFont="1" applyAlignment="1" applyProtection="1">
      <alignment horizontal="left"/>
      <protection locked="0"/>
    </xf>
    <xf numFmtId="0" fontId="2" fillId="0" borderId="24" xfId="0" applyFont="1" applyBorder="1" applyAlignment="1">
      <alignment horizontal="left" vertical="center"/>
    </xf>
    <xf numFmtId="0" fontId="2" fillId="0" borderId="43" xfId="0" applyFont="1" applyBorder="1" applyAlignment="1">
      <alignment horizontal="left" vertical="center"/>
    </xf>
    <xf numFmtId="0" fontId="2" fillId="0" borderId="26" xfId="0" applyFont="1" applyBorder="1" applyAlignment="1">
      <alignment horizontal="left" vertical="center"/>
    </xf>
    <xf numFmtId="0" fontId="2" fillId="0" borderId="37" xfId="0" applyFont="1" applyBorder="1" applyAlignment="1">
      <alignment horizontal="left" vertical="center"/>
    </xf>
    <xf numFmtId="0" fontId="2" fillId="0" borderId="38" xfId="0" applyFont="1" applyBorder="1" applyAlignment="1">
      <alignment horizontal="left" vertical="center"/>
    </xf>
    <xf numFmtId="0" fontId="2" fillId="0" borderId="23" xfId="0" applyFont="1" applyBorder="1" applyAlignment="1">
      <alignment horizontal="left" vertical="center"/>
    </xf>
    <xf numFmtId="0" fontId="2" fillId="0" borderId="28" xfId="0" applyFont="1" applyBorder="1" applyAlignment="1">
      <alignment horizontal="left" vertical="center"/>
    </xf>
    <xf numFmtId="0" fontId="4" fillId="0" borderId="34" xfId="0" applyFont="1" applyBorder="1" applyAlignment="1">
      <alignment horizontal="left" vertical="center"/>
    </xf>
    <xf numFmtId="0" fontId="4" fillId="0" borderId="35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4" fillId="0" borderId="63" xfId="0" applyFont="1" applyBorder="1" applyAlignment="1">
      <alignment horizontal="left" vertical="center"/>
    </xf>
    <xf numFmtId="0" fontId="4" fillId="0" borderId="39" xfId="0" applyFont="1" applyBorder="1" applyAlignment="1">
      <alignment horizontal="left" vertical="center"/>
    </xf>
    <xf numFmtId="0" fontId="4" fillId="0" borderId="40" xfId="0" applyFont="1" applyBorder="1" applyAlignment="1">
      <alignment horizontal="left" vertical="center"/>
    </xf>
    <xf numFmtId="0" fontId="4" fillId="0" borderId="41" xfId="0" applyFont="1" applyBorder="1" applyAlignment="1">
      <alignment horizontal="left" vertical="center"/>
    </xf>
    <xf numFmtId="0" fontId="4" fillId="0" borderId="15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0" fontId="4" fillId="0" borderId="20" xfId="0" applyFont="1" applyBorder="1" applyAlignment="1">
      <alignment vertical="center"/>
    </xf>
    <xf numFmtId="0" fontId="2" fillId="0" borderId="42" xfId="0" applyFont="1" applyBorder="1" applyAlignment="1">
      <alignment horizontal="left" vertical="center"/>
    </xf>
    <xf numFmtId="0" fontId="2" fillId="0" borderId="44" xfId="0" applyFont="1" applyBorder="1" applyAlignment="1">
      <alignment horizontal="left" vertical="center"/>
    </xf>
    <xf numFmtId="0" fontId="2" fillId="0" borderId="54" xfId="0" applyFont="1" applyBorder="1" applyAlignment="1">
      <alignment horizontal="left" vertical="center"/>
    </xf>
    <xf numFmtId="0" fontId="2" fillId="0" borderId="55" xfId="0" applyFont="1" applyBorder="1" applyAlignment="1">
      <alignment horizontal="left" vertical="center"/>
    </xf>
    <xf numFmtId="0" fontId="2" fillId="0" borderId="59" xfId="0" applyFont="1" applyBorder="1" applyAlignment="1">
      <alignment horizontal="left" vertical="center"/>
    </xf>
    <xf numFmtId="0" fontId="2" fillId="0" borderId="60" xfId="0" applyFont="1" applyBorder="1" applyAlignment="1">
      <alignment horizontal="left" vertical="center"/>
    </xf>
    <xf numFmtId="0" fontId="2" fillId="0" borderId="5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57" xfId="0" applyFont="1" applyBorder="1" applyAlignment="1">
      <alignment horizontal="left" vertical="center"/>
    </xf>
    <xf numFmtId="0" fontId="2" fillId="0" borderId="61" xfId="0" applyFont="1" applyBorder="1" applyAlignment="1">
      <alignment horizontal="left" vertical="center"/>
    </xf>
    <xf numFmtId="0" fontId="2" fillId="0" borderId="62" xfId="0" applyFont="1" applyBorder="1" applyAlignment="1">
      <alignment horizontal="left" vertical="center"/>
    </xf>
    <xf numFmtId="0" fontId="2" fillId="0" borderId="48" xfId="0" applyFont="1" applyBorder="1" applyAlignment="1">
      <alignment horizontal="left" vertical="center"/>
    </xf>
    <xf numFmtId="0" fontId="2" fillId="0" borderId="49" xfId="0" applyFont="1" applyBorder="1" applyAlignment="1">
      <alignment horizontal="left" vertical="center"/>
    </xf>
    <xf numFmtId="0" fontId="2" fillId="0" borderId="64" xfId="0" applyFont="1" applyBorder="1" applyAlignment="1">
      <alignment horizontal="left" vertical="center"/>
    </xf>
    <xf numFmtId="0" fontId="2" fillId="0" borderId="65" xfId="0" applyFont="1" applyBorder="1" applyAlignment="1">
      <alignment horizontal="left" vertical="center"/>
    </xf>
    <xf numFmtId="0" fontId="2" fillId="0" borderId="50" xfId="0" applyFont="1" applyBorder="1" applyAlignment="1">
      <alignment horizontal="left" vertical="center"/>
    </xf>
    <xf numFmtId="0" fontId="2" fillId="0" borderId="51" xfId="0" applyFont="1" applyBorder="1" applyAlignment="1">
      <alignment horizontal="left" vertical="center"/>
    </xf>
    <xf numFmtId="0" fontId="2" fillId="0" borderId="52" xfId="0" applyFont="1" applyBorder="1" applyAlignment="1">
      <alignment horizontal="left" vertical="center"/>
    </xf>
    <xf numFmtId="0" fontId="2" fillId="0" borderId="22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66" xfId="0" applyFont="1" applyBorder="1" applyAlignment="1">
      <alignment horizontal="left" vertical="center"/>
    </xf>
    <xf numFmtId="0" fontId="4" fillId="0" borderId="45" xfId="0" applyFont="1" applyBorder="1" applyAlignment="1">
      <alignment horizontal="left" vertical="center"/>
    </xf>
    <xf numFmtId="0" fontId="4" fillId="0" borderId="46" xfId="0" applyFont="1" applyBorder="1" applyAlignment="1">
      <alignment horizontal="left" vertical="center"/>
    </xf>
    <xf numFmtId="0" fontId="4" fillId="0" borderId="47" xfId="0" applyFont="1" applyBorder="1" applyAlignment="1">
      <alignment horizontal="left" vertical="center"/>
    </xf>
    <xf numFmtId="0" fontId="2" fillId="0" borderId="45" xfId="0" applyFont="1" applyBorder="1" applyAlignment="1">
      <alignment horizontal="left" vertical="center"/>
    </xf>
    <xf numFmtId="0" fontId="2" fillId="0" borderId="46" xfId="0" applyFont="1" applyBorder="1" applyAlignment="1">
      <alignment horizontal="left" vertical="center"/>
    </xf>
    <xf numFmtId="0" fontId="2" fillId="0" borderId="47" xfId="0" applyFont="1" applyBorder="1" applyAlignment="1">
      <alignment horizontal="left" vertical="center"/>
    </xf>
    <xf numFmtId="0" fontId="32" fillId="0" borderId="42" xfId="0" applyFont="1" applyBorder="1" applyAlignment="1">
      <alignment horizontal="left" vertical="center"/>
    </xf>
    <xf numFmtId="0" fontId="32" fillId="0" borderId="43" xfId="0" applyFont="1" applyBorder="1" applyAlignment="1">
      <alignment horizontal="left" vertical="center"/>
    </xf>
    <xf numFmtId="0" fontId="32" fillId="0" borderId="44" xfId="0" applyFont="1" applyBorder="1" applyAlignment="1">
      <alignment horizontal="left" vertical="center"/>
    </xf>
    <xf numFmtId="0" fontId="2" fillId="0" borderId="80" xfId="0" applyFont="1" applyBorder="1" applyAlignment="1">
      <alignment vertical="center"/>
    </xf>
    <xf numFmtId="0" fontId="2" fillId="0" borderId="79" xfId="0" applyFont="1" applyBorder="1" applyAlignment="1">
      <alignment vertical="center"/>
    </xf>
    <xf numFmtId="0" fontId="2" fillId="0" borderId="78" xfId="0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66" xfId="0" applyFont="1" applyBorder="1" applyAlignment="1">
      <alignment vertical="center"/>
    </xf>
    <xf numFmtId="0" fontId="2" fillId="0" borderId="43" xfId="0" applyFont="1" applyBorder="1" applyAlignment="1">
      <alignment vertical="center"/>
    </xf>
    <xf numFmtId="0" fontId="2" fillId="0" borderId="2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62" xfId="0" applyFont="1" applyBorder="1" applyAlignment="1">
      <alignment vertical="center"/>
    </xf>
    <xf numFmtId="0" fontId="23" fillId="2" borderId="0" xfId="0" applyFont="1" applyFill="1" applyAlignment="1">
      <alignment horizontal="center"/>
    </xf>
    <xf numFmtId="0" fontId="22" fillId="3" borderId="0" xfId="0" applyFont="1" applyFill="1" applyAlignment="1">
      <alignment horizontal="center"/>
    </xf>
    <xf numFmtId="0" fontId="20" fillId="4" borderId="0" xfId="0" applyFont="1" applyFill="1" applyAlignment="1">
      <alignment horizontal="center"/>
    </xf>
    <xf numFmtId="0" fontId="20" fillId="4" borderId="0" xfId="0" applyFont="1" applyFill="1" applyAlignment="1">
      <alignment horizontal="left"/>
    </xf>
    <xf numFmtId="169" fontId="20" fillId="4" borderId="0" xfId="0" applyNumberFormat="1" applyFont="1" applyFill="1" applyAlignment="1">
      <alignment horizontal="center"/>
    </xf>
    <xf numFmtId="0" fontId="24" fillId="0" borderId="0" xfId="0" applyFont="1" applyAlignment="1">
      <alignment horizontal="center"/>
    </xf>
  </cellXfs>
  <cellStyles count="4">
    <cellStyle name="Excel Built-in Normal" xfId="3" xr:uid="{FFE29B9C-3ED2-DD41-9EC1-7F2C76F88E2A}"/>
    <cellStyle name="Normal" xfId="0" builtinId="0"/>
    <cellStyle name="Normal_Sheet1" xfId="2" xr:uid="{80F86562-5A80-184F-BEBA-CB82C87B6E90}"/>
    <cellStyle name="Normal_Sheet2" xfId="1" xr:uid="{00000000-0005-0000-0000-000001000000}"/>
  </cellStyles>
  <dxfs count="24"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</dxfs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1104900</xdr:colOff>
      <xdr:row>0</xdr:row>
      <xdr:rowOff>63500</xdr:rowOff>
    </xdr:from>
    <xdr:to>
      <xdr:col>7</xdr:col>
      <xdr:colOff>1727200</xdr:colOff>
      <xdr:row>2</xdr:row>
      <xdr:rowOff>38100</xdr:rowOff>
    </xdr:to>
    <xdr:sp macro="" textlink="">
      <xdr:nvSpPr>
        <xdr:cNvPr id="15439" name="Rectangle 1">
          <a:extLst>
            <a:ext uri="{FF2B5EF4-FFF2-40B4-BE49-F238E27FC236}">
              <a16:creationId xmlns:a16="http://schemas.microsoft.com/office/drawing/2014/main" id="{00000000-0008-0000-0000-00004F3C0000}"/>
            </a:ext>
          </a:extLst>
        </xdr:cNvPr>
        <xdr:cNvSpPr>
          <a:spLocks noChangeArrowheads="1"/>
        </xdr:cNvSpPr>
      </xdr:nvSpPr>
      <xdr:spPr bwMode="auto">
        <a:xfrm>
          <a:off x="3365500" y="63500"/>
          <a:ext cx="469900" cy="825500"/>
        </a:xfrm>
        <a:prstGeom prst="rect">
          <a:avLst/>
        </a:prstGeom>
        <a:noFill/>
        <a:ln w="24765">
          <a:solidFill>
            <a:srgbClr val="FFFF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nb-NO"/>
        </a:p>
      </xdr:txBody>
    </xdr:sp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190500</xdr:colOff>
      <xdr:row>3</xdr:row>
      <xdr:rowOff>101600</xdr:rowOff>
    </xdr:to>
    <xdr:pic>
      <xdr:nvPicPr>
        <xdr:cNvPr id="15454" name="Picture 192">
          <a:extLst>
            <a:ext uri="{FF2B5EF4-FFF2-40B4-BE49-F238E27FC236}">
              <a16:creationId xmlns:a16="http://schemas.microsoft.com/office/drawing/2014/main" id="{00000000-0008-0000-0000-00005E3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0900" y="0"/>
          <a:ext cx="812800" cy="1117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1104900</xdr:colOff>
      <xdr:row>0</xdr:row>
      <xdr:rowOff>63500</xdr:rowOff>
    </xdr:from>
    <xdr:to>
      <xdr:col>7</xdr:col>
      <xdr:colOff>1727200</xdr:colOff>
      <xdr:row>2</xdr:row>
      <xdr:rowOff>38100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C825E0C2-7DC2-4D40-B1F6-4EC73A2B0F7D}"/>
            </a:ext>
          </a:extLst>
        </xdr:cNvPr>
        <xdr:cNvSpPr>
          <a:spLocks noChangeArrowheads="1"/>
        </xdr:cNvSpPr>
      </xdr:nvSpPr>
      <xdr:spPr bwMode="auto">
        <a:xfrm>
          <a:off x="3810000" y="63500"/>
          <a:ext cx="622300" cy="825500"/>
        </a:xfrm>
        <a:prstGeom prst="rect">
          <a:avLst/>
        </a:prstGeom>
        <a:noFill/>
        <a:ln w="24765">
          <a:solidFill>
            <a:srgbClr val="FFFF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nb-NO"/>
        </a:p>
      </xdr:txBody>
    </xdr:sp>
    <xdr:clientData/>
  </xdr:twoCellAnchor>
  <xdr:twoCellAnchor>
    <xdr:from>
      <xdr:col>1</xdr:col>
      <xdr:colOff>88900</xdr:colOff>
      <xdr:row>0</xdr:row>
      <xdr:rowOff>0</xdr:rowOff>
    </xdr:from>
    <xdr:to>
      <xdr:col>2</xdr:col>
      <xdr:colOff>127000</xdr:colOff>
      <xdr:row>3</xdr:row>
      <xdr:rowOff>101600</xdr:rowOff>
    </xdr:to>
    <xdr:pic>
      <xdr:nvPicPr>
        <xdr:cNvPr id="3" name="Picture 192">
          <a:extLst>
            <a:ext uri="{FF2B5EF4-FFF2-40B4-BE49-F238E27FC236}">
              <a16:creationId xmlns:a16="http://schemas.microsoft.com/office/drawing/2014/main" id="{F83475B7-0AE0-3348-B8AB-0DA4335F64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7400" y="0"/>
          <a:ext cx="812800" cy="1117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1104900</xdr:colOff>
      <xdr:row>0</xdr:row>
      <xdr:rowOff>63500</xdr:rowOff>
    </xdr:from>
    <xdr:to>
      <xdr:col>7</xdr:col>
      <xdr:colOff>1727200</xdr:colOff>
      <xdr:row>2</xdr:row>
      <xdr:rowOff>38100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439EA314-47C8-CF47-ADEA-F8CC47A15A3B}"/>
            </a:ext>
          </a:extLst>
        </xdr:cNvPr>
        <xdr:cNvSpPr>
          <a:spLocks noChangeArrowheads="1"/>
        </xdr:cNvSpPr>
      </xdr:nvSpPr>
      <xdr:spPr bwMode="auto">
        <a:xfrm>
          <a:off x="3810000" y="63500"/>
          <a:ext cx="622300" cy="825500"/>
        </a:xfrm>
        <a:prstGeom prst="rect">
          <a:avLst/>
        </a:prstGeom>
        <a:noFill/>
        <a:ln w="24765">
          <a:solidFill>
            <a:srgbClr val="FFFF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nb-NO"/>
        </a:p>
      </xdr:txBody>
    </xdr:sp>
    <xdr:clientData/>
  </xdr:twoCellAnchor>
  <xdr:twoCellAnchor>
    <xdr:from>
      <xdr:col>1</xdr:col>
      <xdr:colOff>76200</xdr:colOff>
      <xdr:row>0</xdr:row>
      <xdr:rowOff>12700</xdr:rowOff>
    </xdr:from>
    <xdr:to>
      <xdr:col>2</xdr:col>
      <xdr:colOff>114300</xdr:colOff>
      <xdr:row>3</xdr:row>
      <xdr:rowOff>114300</xdr:rowOff>
    </xdr:to>
    <xdr:pic>
      <xdr:nvPicPr>
        <xdr:cNvPr id="3" name="Picture 192">
          <a:extLst>
            <a:ext uri="{FF2B5EF4-FFF2-40B4-BE49-F238E27FC236}">
              <a16:creationId xmlns:a16="http://schemas.microsoft.com/office/drawing/2014/main" id="{356441BB-9218-3640-B146-2CA10E56EC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4700" y="12700"/>
          <a:ext cx="812800" cy="1117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1104900</xdr:colOff>
      <xdr:row>0</xdr:row>
      <xdr:rowOff>63500</xdr:rowOff>
    </xdr:from>
    <xdr:to>
      <xdr:col>7</xdr:col>
      <xdr:colOff>1727200</xdr:colOff>
      <xdr:row>2</xdr:row>
      <xdr:rowOff>38100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E5BA7128-3755-2448-B5C1-EABDC7A6EA02}"/>
            </a:ext>
          </a:extLst>
        </xdr:cNvPr>
        <xdr:cNvSpPr>
          <a:spLocks noChangeArrowheads="1"/>
        </xdr:cNvSpPr>
      </xdr:nvSpPr>
      <xdr:spPr bwMode="auto">
        <a:xfrm>
          <a:off x="3810000" y="63500"/>
          <a:ext cx="622300" cy="825500"/>
        </a:xfrm>
        <a:prstGeom prst="rect">
          <a:avLst/>
        </a:prstGeom>
        <a:noFill/>
        <a:ln w="24765">
          <a:solidFill>
            <a:srgbClr val="FFFF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nb-NO"/>
        </a:p>
      </xdr:txBody>
    </xdr:sp>
    <xdr:clientData/>
  </xdr:twoCellAnchor>
  <xdr:twoCellAnchor>
    <xdr:from>
      <xdr:col>1</xdr:col>
      <xdr:colOff>101600</xdr:colOff>
      <xdr:row>0</xdr:row>
      <xdr:rowOff>0</xdr:rowOff>
    </xdr:from>
    <xdr:to>
      <xdr:col>2</xdr:col>
      <xdr:colOff>139700</xdr:colOff>
      <xdr:row>3</xdr:row>
      <xdr:rowOff>101600</xdr:rowOff>
    </xdr:to>
    <xdr:pic>
      <xdr:nvPicPr>
        <xdr:cNvPr id="3" name="Picture 192">
          <a:extLst>
            <a:ext uri="{FF2B5EF4-FFF2-40B4-BE49-F238E27FC236}">
              <a16:creationId xmlns:a16="http://schemas.microsoft.com/office/drawing/2014/main" id="{223A9043-7748-D843-B8C0-BF67BD5454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0"/>
          <a:ext cx="812800" cy="1117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114300</xdr:colOff>
      <xdr:row>0</xdr:row>
      <xdr:rowOff>304800</xdr:rowOff>
    </xdr:from>
    <xdr:to>
      <xdr:col>8</xdr:col>
      <xdr:colOff>736600</xdr:colOff>
      <xdr:row>3</xdr:row>
      <xdr:rowOff>114300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361117DB-F5C7-E443-A923-6ABDF5C13338}"/>
            </a:ext>
          </a:extLst>
        </xdr:cNvPr>
        <xdr:cNvSpPr>
          <a:spLocks noChangeArrowheads="1"/>
        </xdr:cNvSpPr>
      </xdr:nvSpPr>
      <xdr:spPr bwMode="auto">
        <a:xfrm>
          <a:off x="6184900" y="304800"/>
          <a:ext cx="622300" cy="825500"/>
        </a:xfrm>
        <a:prstGeom prst="rect">
          <a:avLst/>
        </a:prstGeom>
        <a:noFill/>
        <a:ln w="24765">
          <a:solidFill>
            <a:srgbClr val="FFFF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nb-NO"/>
        </a:p>
      </xdr:txBody>
    </xdr:sp>
    <xdr:clientData/>
  </xdr:twoCellAnchor>
  <xdr:twoCellAnchor>
    <xdr:from>
      <xdr:col>1</xdr:col>
      <xdr:colOff>88900</xdr:colOff>
      <xdr:row>0</xdr:row>
      <xdr:rowOff>12700</xdr:rowOff>
    </xdr:from>
    <xdr:to>
      <xdr:col>2</xdr:col>
      <xdr:colOff>127000</xdr:colOff>
      <xdr:row>3</xdr:row>
      <xdr:rowOff>114300</xdr:rowOff>
    </xdr:to>
    <xdr:pic>
      <xdr:nvPicPr>
        <xdr:cNvPr id="3" name="Picture 192">
          <a:extLst>
            <a:ext uri="{FF2B5EF4-FFF2-40B4-BE49-F238E27FC236}">
              <a16:creationId xmlns:a16="http://schemas.microsoft.com/office/drawing/2014/main" id="{E3027BB7-E901-564B-958A-C6DC3881BA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7400" y="12700"/>
          <a:ext cx="812800" cy="1117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1104900</xdr:colOff>
      <xdr:row>0</xdr:row>
      <xdr:rowOff>63500</xdr:rowOff>
    </xdr:from>
    <xdr:to>
      <xdr:col>7</xdr:col>
      <xdr:colOff>1727200</xdr:colOff>
      <xdr:row>2</xdr:row>
      <xdr:rowOff>38100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B2CEFFC5-99F1-6F41-A6F6-9C3BEB0F7360}"/>
            </a:ext>
          </a:extLst>
        </xdr:cNvPr>
        <xdr:cNvSpPr>
          <a:spLocks noChangeArrowheads="1"/>
        </xdr:cNvSpPr>
      </xdr:nvSpPr>
      <xdr:spPr bwMode="auto">
        <a:xfrm>
          <a:off x="3810000" y="63500"/>
          <a:ext cx="622300" cy="825500"/>
        </a:xfrm>
        <a:prstGeom prst="rect">
          <a:avLst/>
        </a:prstGeom>
        <a:noFill/>
        <a:ln w="24765">
          <a:solidFill>
            <a:srgbClr val="FFFF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nb-NO"/>
        </a:p>
      </xdr:txBody>
    </xdr:sp>
    <xdr:clientData/>
  </xdr:twoCellAnchor>
  <xdr:twoCellAnchor>
    <xdr:from>
      <xdr:col>1</xdr:col>
      <xdr:colOff>88900</xdr:colOff>
      <xdr:row>0</xdr:row>
      <xdr:rowOff>12700</xdr:rowOff>
    </xdr:from>
    <xdr:to>
      <xdr:col>2</xdr:col>
      <xdr:colOff>127000</xdr:colOff>
      <xdr:row>3</xdr:row>
      <xdr:rowOff>114300</xdr:rowOff>
    </xdr:to>
    <xdr:pic>
      <xdr:nvPicPr>
        <xdr:cNvPr id="3" name="Picture 192">
          <a:extLst>
            <a:ext uri="{FF2B5EF4-FFF2-40B4-BE49-F238E27FC236}">
              <a16:creationId xmlns:a16="http://schemas.microsoft.com/office/drawing/2014/main" id="{E3E375FB-05D5-5647-B18B-22B2823AB1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7400" y="12700"/>
          <a:ext cx="812800" cy="1117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1104900</xdr:colOff>
      <xdr:row>0</xdr:row>
      <xdr:rowOff>63500</xdr:rowOff>
    </xdr:from>
    <xdr:to>
      <xdr:col>7</xdr:col>
      <xdr:colOff>1727200</xdr:colOff>
      <xdr:row>2</xdr:row>
      <xdr:rowOff>38100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9C8234FE-A974-1047-81C7-67424A704188}"/>
            </a:ext>
          </a:extLst>
        </xdr:cNvPr>
        <xdr:cNvSpPr>
          <a:spLocks noChangeArrowheads="1"/>
        </xdr:cNvSpPr>
      </xdr:nvSpPr>
      <xdr:spPr bwMode="auto">
        <a:xfrm>
          <a:off x="3810000" y="63500"/>
          <a:ext cx="622300" cy="825500"/>
        </a:xfrm>
        <a:prstGeom prst="rect">
          <a:avLst/>
        </a:prstGeom>
        <a:noFill/>
        <a:ln w="24765">
          <a:solidFill>
            <a:srgbClr val="FFFF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nb-NO"/>
        </a:p>
      </xdr:txBody>
    </xdr:sp>
    <xdr:clientData/>
  </xdr:twoCellAnchor>
  <xdr:twoCellAnchor>
    <xdr:from>
      <xdr:col>1</xdr:col>
      <xdr:colOff>88900</xdr:colOff>
      <xdr:row>0</xdr:row>
      <xdr:rowOff>0</xdr:rowOff>
    </xdr:from>
    <xdr:to>
      <xdr:col>2</xdr:col>
      <xdr:colOff>127000</xdr:colOff>
      <xdr:row>3</xdr:row>
      <xdr:rowOff>101600</xdr:rowOff>
    </xdr:to>
    <xdr:pic>
      <xdr:nvPicPr>
        <xdr:cNvPr id="3" name="Picture 192">
          <a:extLst>
            <a:ext uri="{FF2B5EF4-FFF2-40B4-BE49-F238E27FC236}">
              <a16:creationId xmlns:a16="http://schemas.microsoft.com/office/drawing/2014/main" id="{841DEEE9-D4B5-F74E-A22E-B956BCC6D5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7400" y="0"/>
          <a:ext cx="812800" cy="1117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1104900</xdr:colOff>
      <xdr:row>0</xdr:row>
      <xdr:rowOff>63500</xdr:rowOff>
    </xdr:from>
    <xdr:to>
      <xdr:col>7</xdr:col>
      <xdr:colOff>1727200</xdr:colOff>
      <xdr:row>2</xdr:row>
      <xdr:rowOff>38100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BFAA9CED-3015-2B4B-BB21-760157CBF28D}"/>
            </a:ext>
          </a:extLst>
        </xdr:cNvPr>
        <xdr:cNvSpPr>
          <a:spLocks noChangeArrowheads="1"/>
        </xdr:cNvSpPr>
      </xdr:nvSpPr>
      <xdr:spPr bwMode="auto">
        <a:xfrm>
          <a:off x="3810000" y="63500"/>
          <a:ext cx="622300" cy="825500"/>
        </a:xfrm>
        <a:prstGeom prst="rect">
          <a:avLst/>
        </a:prstGeom>
        <a:noFill/>
        <a:ln w="24765">
          <a:solidFill>
            <a:srgbClr val="FFFF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nb-NO"/>
        </a:p>
      </xdr:txBody>
    </xdr:sp>
    <xdr:clientData/>
  </xdr:twoCellAnchor>
  <xdr:twoCellAnchor>
    <xdr:from>
      <xdr:col>1</xdr:col>
      <xdr:colOff>63500</xdr:colOff>
      <xdr:row>0</xdr:row>
      <xdr:rowOff>0</xdr:rowOff>
    </xdr:from>
    <xdr:to>
      <xdr:col>2</xdr:col>
      <xdr:colOff>101600</xdr:colOff>
      <xdr:row>3</xdr:row>
      <xdr:rowOff>101600</xdr:rowOff>
    </xdr:to>
    <xdr:pic>
      <xdr:nvPicPr>
        <xdr:cNvPr id="3" name="Picture 192">
          <a:extLst>
            <a:ext uri="{FF2B5EF4-FFF2-40B4-BE49-F238E27FC236}">
              <a16:creationId xmlns:a16="http://schemas.microsoft.com/office/drawing/2014/main" id="{861690BD-A912-964B-80BD-546F16EBB8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0"/>
          <a:ext cx="812800" cy="1117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1104900</xdr:colOff>
      <xdr:row>0</xdr:row>
      <xdr:rowOff>63500</xdr:rowOff>
    </xdr:from>
    <xdr:to>
      <xdr:col>7</xdr:col>
      <xdr:colOff>1727200</xdr:colOff>
      <xdr:row>2</xdr:row>
      <xdr:rowOff>38100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BAE212F0-7F8C-DD49-BFED-57196C0C9F22}"/>
            </a:ext>
          </a:extLst>
        </xdr:cNvPr>
        <xdr:cNvSpPr>
          <a:spLocks noChangeArrowheads="1"/>
        </xdr:cNvSpPr>
      </xdr:nvSpPr>
      <xdr:spPr bwMode="auto">
        <a:xfrm>
          <a:off x="3810000" y="63500"/>
          <a:ext cx="622300" cy="825500"/>
        </a:xfrm>
        <a:prstGeom prst="rect">
          <a:avLst/>
        </a:prstGeom>
        <a:noFill/>
        <a:ln w="24765">
          <a:solidFill>
            <a:srgbClr val="FFFF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nb-NO"/>
        </a:p>
      </xdr:txBody>
    </xdr:sp>
    <xdr:clientData/>
  </xdr:twoCellAnchor>
  <xdr:twoCellAnchor>
    <xdr:from>
      <xdr:col>1</xdr:col>
      <xdr:colOff>88900</xdr:colOff>
      <xdr:row>0</xdr:row>
      <xdr:rowOff>0</xdr:rowOff>
    </xdr:from>
    <xdr:to>
      <xdr:col>2</xdr:col>
      <xdr:colOff>127000</xdr:colOff>
      <xdr:row>3</xdr:row>
      <xdr:rowOff>101600</xdr:rowOff>
    </xdr:to>
    <xdr:pic>
      <xdr:nvPicPr>
        <xdr:cNvPr id="3" name="Picture 192">
          <a:extLst>
            <a:ext uri="{FF2B5EF4-FFF2-40B4-BE49-F238E27FC236}">
              <a16:creationId xmlns:a16="http://schemas.microsoft.com/office/drawing/2014/main" id="{2D88132B-0F75-DD4C-9142-554C8DB3FC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7400" y="0"/>
          <a:ext cx="812800" cy="1117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0">
    <pageSetUpPr autoPageBreaks="0" fitToPage="1"/>
  </sheetPr>
  <dimension ref="B1:AD40"/>
  <sheetViews>
    <sheetView showGridLines="0" showRowColHeaders="0" showZeros="0" showOutlineSymbols="0" zoomScaleNormal="100" zoomScaleSheetLayoutView="75" zoomScalePageLayoutView="92" workbookViewId="0">
      <selection activeCell="B9" sqref="B9"/>
    </sheetView>
  </sheetViews>
  <sheetFormatPr baseColWidth="10" defaultColWidth="9.1640625" defaultRowHeight="13"/>
  <cols>
    <col min="1" max="1" width="9.1640625" style="4"/>
    <col min="2" max="2" width="10.1640625" style="4" customWidth="1"/>
    <col min="3" max="3" width="6.33203125" style="1" customWidth="1"/>
    <col min="4" max="4" width="8.33203125" style="1" customWidth="1"/>
    <col min="5" max="5" width="6.33203125" style="2" customWidth="1"/>
    <col min="6" max="6" width="10.6640625" style="3" customWidth="1"/>
    <col min="7" max="7" width="3.83203125" style="3" customWidth="1"/>
    <col min="8" max="8" width="24.83203125" style="4" customWidth="1"/>
    <col min="9" max="9" width="20.33203125" style="4" customWidth="1"/>
    <col min="10" max="12" width="7.1640625" style="4" customWidth="1"/>
    <col min="13" max="13" width="8.83203125" style="4" customWidth="1"/>
    <col min="14" max="15" width="7.1640625" style="4" customWidth="1"/>
    <col min="16" max="18" width="7.6640625" style="4" customWidth="1"/>
    <col min="19" max="20" width="10.6640625" style="5" customWidth="1"/>
    <col min="21" max="22" width="5.6640625" style="5" customWidth="1"/>
    <col min="23" max="23" width="14.1640625" style="4" customWidth="1"/>
    <col min="24" max="24" width="11.1640625" style="4" hidden="1" customWidth="1"/>
    <col min="25" max="30" width="9.1640625" style="4" hidden="1" customWidth="1"/>
    <col min="31" max="16384" width="9.1640625" style="4"/>
  </cols>
  <sheetData>
    <row r="1" spans="2:30" s="48" customFormat="1" ht="43.5" customHeight="1">
      <c r="C1" s="45"/>
      <c r="D1" s="45"/>
      <c r="E1" s="46"/>
      <c r="F1" s="45"/>
      <c r="G1" s="45"/>
      <c r="H1" s="185" t="s">
        <v>32</v>
      </c>
      <c r="I1" s="185"/>
      <c r="J1" s="185"/>
      <c r="K1" s="185"/>
      <c r="L1" s="185"/>
      <c r="M1" s="185"/>
      <c r="N1" s="185"/>
      <c r="O1" s="185"/>
      <c r="P1" s="185"/>
      <c r="Q1" s="185"/>
      <c r="R1" s="185"/>
      <c r="S1" s="47"/>
      <c r="T1" s="47"/>
      <c r="U1" s="47"/>
      <c r="V1" s="47"/>
    </row>
    <row r="2" spans="2:30" s="48" customFormat="1" ht="24.75" customHeight="1">
      <c r="C2" s="45"/>
      <c r="D2" s="45"/>
      <c r="E2" s="46"/>
      <c r="F2" s="45"/>
      <c r="G2" s="45"/>
      <c r="H2" s="186" t="s">
        <v>33</v>
      </c>
      <c r="I2" s="186"/>
      <c r="J2" s="186"/>
      <c r="K2" s="186"/>
      <c r="L2" s="186"/>
      <c r="M2" s="186"/>
      <c r="N2" s="186"/>
      <c r="O2" s="186"/>
      <c r="P2" s="186"/>
      <c r="Q2" s="186"/>
      <c r="R2" s="186"/>
      <c r="S2" s="47"/>
      <c r="T2" s="47"/>
      <c r="U2" s="47"/>
      <c r="V2" s="47"/>
    </row>
    <row r="3" spans="2:30" s="48" customFormat="1">
      <c r="C3" s="45"/>
      <c r="D3" s="45"/>
      <c r="E3" s="46"/>
      <c r="F3" s="45"/>
      <c r="G3" s="45"/>
      <c r="H3" s="49"/>
      <c r="I3" s="49"/>
      <c r="J3" s="45"/>
      <c r="K3" s="50"/>
      <c r="L3" s="45"/>
      <c r="M3" s="45"/>
      <c r="N3" s="45"/>
      <c r="O3" s="45"/>
      <c r="P3" s="45"/>
      <c r="Q3" s="45"/>
      <c r="R3" s="45"/>
      <c r="S3" s="47"/>
      <c r="T3" s="47"/>
      <c r="U3" s="47"/>
      <c r="V3" s="47"/>
    </row>
    <row r="4" spans="2:30" s="48" customFormat="1" ht="12" customHeight="1">
      <c r="C4" s="45"/>
      <c r="D4" s="45"/>
      <c r="E4" s="46"/>
      <c r="F4" s="45"/>
      <c r="G4" s="45"/>
      <c r="H4" s="49"/>
      <c r="I4" s="49"/>
      <c r="J4" s="45"/>
      <c r="K4" s="50"/>
      <c r="L4" s="45"/>
      <c r="M4" s="45"/>
      <c r="N4" s="45"/>
      <c r="O4" s="45"/>
      <c r="P4" s="45"/>
      <c r="Q4" s="45"/>
      <c r="R4" s="45"/>
      <c r="S4" s="47"/>
      <c r="T4" s="47"/>
      <c r="U4" s="47"/>
      <c r="V4" s="47"/>
    </row>
    <row r="5" spans="2:30" s="40" customFormat="1" ht="16">
      <c r="C5" s="44" t="s">
        <v>27</v>
      </c>
      <c r="D5" s="191" t="s">
        <v>59</v>
      </c>
      <c r="E5" s="191"/>
      <c r="F5" s="191"/>
      <c r="G5" s="191"/>
      <c r="H5" s="191"/>
      <c r="I5" s="38" t="s">
        <v>0</v>
      </c>
      <c r="J5" s="187" t="s">
        <v>61</v>
      </c>
      <c r="K5" s="188"/>
      <c r="L5" s="188"/>
      <c r="M5" s="188"/>
      <c r="N5" s="38" t="s">
        <v>1</v>
      </c>
      <c r="O5" s="189" t="s">
        <v>63</v>
      </c>
      <c r="P5" s="190"/>
      <c r="Q5" s="190"/>
      <c r="R5" s="190"/>
      <c r="S5" s="38" t="s">
        <v>2</v>
      </c>
      <c r="T5" s="51">
        <v>45717</v>
      </c>
      <c r="U5" s="52" t="s">
        <v>26</v>
      </c>
      <c r="V5" s="53">
        <v>1</v>
      </c>
    </row>
    <row r="6" spans="2:30" s="48" customFormat="1">
      <c r="C6" s="45"/>
      <c r="D6" s="45"/>
      <c r="E6" s="46"/>
      <c r="F6" s="45"/>
      <c r="G6" s="45"/>
      <c r="H6" s="49"/>
      <c r="I6" s="49"/>
      <c r="J6" s="45"/>
      <c r="K6" s="50"/>
      <c r="L6" s="45"/>
      <c r="M6" s="45"/>
      <c r="N6" s="45"/>
      <c r="O6" s="45"/>
      <c r="P6" s="45"/>
      <c r="Q6" s="45"/>
      <c r="R6" s="45"/>
      <c r="S6" s="47"/>
      <c r="T6" s="47"/>
      <c r="U6" s="47"/>
      <c r="V6" s="47"/>
      <c r="Y6" s="4"/>
      <c r="Z6" s="4"/>
      <c r="AA6" s="4"/>
      <c r="AB6" s="72" t="s">
        <v>38</v>
      </c>
      <c r="AC6" s="72" t="s">
        <v>38</v>
      </c>
      <c r="AD6" s="72" t="s">
        <v>38</v>
      </c>
    </row>
    <row r="7" spans="2:30" s="1" customFormat="1">
      <c r="B7" s="183" t="s">
        <v>47</v>
      </c>
      <c r="C7" s="32" t="s">
        <v>3</v>
      </c>
      <c r="D7" s="18" t="s">
        <v>4</v>
      </c>
      <c r="E7" s="19" t="s">
        <v>24</v>
      </c>
      <c r="F7" s="18" t="s">
        <v>5</v>
      </c>
      <c r="G7" s="18" t="s">
        <v>28</v>
      </c>
      <c r="H7" s="18" t="s">
        <v>6</v>
      </c>
      <c r="I7" s="18" t="s">
        <v>7</v>
      </c>
      <c r="J7" s="18"/>
      <c r="K7" s="11" t="s">
        <v>8</v>
      </c>
      <c r="L7" s="11"/>
      <c r="M7" s="18"/>
      <c r="N7" s="11" t="s">
        <v>9</v>
      </c>
      <c r="O7" s="11"/>
      <c r="P7" s="22" t="s">
        <v>10</v>
      </c>
      <c r="Q7" s="29"/>
      <c r="R7" s="18" t="s">
        <v>11</v>
      </c>
      <c r="S7" s="24" t="s">
        <v>12</v>
      </c>
      <c r="T7" s="24" t="s">
        <v>12</v>
      </c>
      <c r="U7" s="24" t="s">
        <v>13</v>
      </c>
      <c r="V7" s="34" t="s">
        <v>19</v>
      </c>
      <c r="W7" s="34" t="s">
        <v>14</v>
      </c>
      <c r="X7" s="3"/>
      <c r="AB7" s="73" t="s">
        <v>39</v>
      </c>
      <c r="AC7" s="73" t="s">
        <v>39</v>
      </c>
      <c r="AD7" s="73" t="s">
        <v>39</v>
      </c>
    </row>
    <row r="8" spans="2:30" s="1" customFormat="1">
      <c r="B8" s="184"/>
      <c r="C8" s="33" t="s">
        <v>15</v>
      </c>
      <c r="D8" s="20" t="s">
        <v>16</v>
      </c>
      <c r="E8" s="21" t="s">
        <v>25</v>
      </c>
      <c r="F8" s="20" t="s">
        <v>21</v>
      </c>
      <c r="G8" s="20" t="s">
        <v>29</v>
      </c>
      <c r="H8" s="20"/>
      <c r="I8" s="20"/>
      <c r="J8" s="27">
        <v>1</v>
      </c>
      <c r="K8" s="28">
        <v>2</v>
      </c>
      <c r="L8" s="26">
        <v>3</v>
      </c>
      <c r="M8" s="27">
        <v>1</v>
      </c>
      <c r="N8" s="28">
        <v>2</v>
      </c>
      <c r="O8" s="26">
        <v>3</v>
      </c>
      <c r="P8" s="23" t="s">
        <v>17</v>
      </c>
      <c r="Q8" s="30"/>
      <c r="R8" s="20" t="s">
        <v>18</v>
      </c>
      <c r="S8" s="25"/>
      <c r="T8" s="25" t="s">
        <v>34</v>
      </c>
      <c r="U8" s="25"/>
      <c r="V8" s="35"/>
      <c r="W8" s="35"/>
      <c r="X8" s="3"/>
      <c r="Y8" s="1" t="s">
        <v>40</v>
      </c>
      <c r="Z8" s="1" t="s">
        <v>30</v>
      </c>
      <c r="AA8" s="3" t="s">
        <v>34</v>
      </c>
      <c r="AB8" s="73" t="s">
        <v>41</v>
      </c>
      <c r="AC8" s="73" t="s">
        <v>42</v>
      </c>
      <c r="AD8" s="73" t="s">
        <v>43</v>
      </c>
    </row>
    <row r="9" spans="2:30" s="10" customFormat="1" ht="20" customHeight="1">
      <c r="B9" s="142">
        <v>2000012</v>
      </c>
      <c r="C9" s="143" t="s">
        <v>145</v>
      </c>
      <c r="D9" s="144">
        <v>53.09</v>
      </c>
      <c r="E9" s="145" t="s">
        <v>111</v>
      </c>
      <c r="F9" s="146">
        <v>36561</v>
      </c>
      <c r="G9" s="147">
        <v>1</v>
      </c>
      <c r="H9" s="148" t="s">
        <v>64</v>
      </c>
      <c r="I9" s="148" t="s">
        <v>61</v>
      </c>
      <c r="J9" s="149">
        <v>54</v>
      </c>
      <c r="K9" s="150">
        <v>57</v>
      </c>
      <c r="L9" s="150">
        <v>60</v>
      </c>
      <c r="M9" s="149">
        <v>68</v>
      </c>
      <c r="N9" s="141">
        <v>-73</v>
      </c>
      <c r="O9" s="140">
        <v>75</v>
      </c>
      <c r="P9" s="56">
        <f t="shared" ref="P9:P24" si="0">IF(MAX(J9:L9)&lt;0,0,TRUNC(MAX(J9:L9)/1)*1)</f>
        <v>60</v>
      </c>
      <c r="Q9" s="56">
        <f t="shared" ref="Q9:Q24" si="1">IF(MAX(M9:O9)&lt;0,0,TRUNC(MAX(M9:O9)/1)*1)</f>
        <v>75</v>
      </c>
      <c r="R9" s="56">
        <f t="shared" ref="R9:R24" si="2">IF(P9=0,0,IF(Q9=0,0,SUM(P9:Q9)))</f>
        <v>135</v>
      </c>
      <c r="S9" s="90">
        <f>IF(R9="","",IF(D9="","",IF((Y9="k"),IF(D9&gt;153.757,R9,IF(D9&lt;28,10^(0.7837004341*LOG10(28/153.757)^2)*R9,10^(0.787004341*LOG10(D9/153.757)^2)*R9)),IF(D9&gt;193.609,R9,IF(D9&lt;32,10^(0.722762521*LOG10(32/193.609)^2)*R9,10^(0.722762521*LOG10(D9/193.609)^2)*R9)))))</f>
        <v>198.69449391874855</v>
      </c>
      <c r="T9" s="90" t="str">
        <f>IF(AA9=1,S9*AD9,"")</f>
        <v/>
      </c>
      <c r="U9" s="91">
        <v>2</v>
      </c>
      <c r="V9" s="91" t="s">
        <v>20</v>
      </c>
      <c r="W9" s="138">
        <f>IF(R9="","",IF(D9="","",IF(Y9="k",IF(D9&gt;153.757,1,IF(D9&lt;28,10^(0.787004341*LOG10(28/153.757)^2),10^(0.787004341*LOG10(D9/153.757)^2))),IF(D9&gt;193.609,1,IF(D9&lt;32,10^(0.722762521*LOG10(32/193.609)^2),10^(0.722762521*LOG10(D9/193.609)^2))))))</f>
        <v>1.4718110660648041</v>
      </c>
      <c r="X9" s="69">
        <f>T5</f>
        <v>45717</v>
      </c>
      <c r="Y9" s="75" t="str">
        <f>IF(ISNUMBER(FIND("M",E9)),"m",IF(ISNUMBER(FIND("K",E9)),"k"))</f>
        <v>k</v>
      </c>
      <c r="Z9" s="75">
        <f>IF(OR(F9="",X9=""),0,(YEAR(X9)-YEAR(F9)))</f>
        <v>25</v>
      </c>
      <c r="AA9" s="75">
        <f>IF(Z9&gt;34,1,0)</f>
        <v>0</v>
      </c>
      <c r="AB9" s="10" t="b">
        <f>IF(AA9=1,LOOKUP(Z9,'Meltzer-Faber'!A3:A63,'Meltzer-Faber'!B3:B63))</f>
        <v>0</v>
      </c>
      <c r="AC9" s="10" t="b">
        <f>IF(AA9=1,LOOKUP(Z9,'Meltzer-Faber'!A3:A63,'Meltzer-Faber'!C3:C63))</f>
        <v>0</v>
      </c>
      <c r="AD9" s="10" t="b">
        <f>IF(Y9="m",AB9,IF(Y9="k",AC9,""))</f>
        <v>0</v>
      </c>
    </row>
    <row r="10" spans="2:30" s="10" customFormat="1" ht="20" customHeight="1">
      <c r="B10" s="142">
        <v>1996005</v>
      </c>
      <c r="C10" s="143" t="s">
        <v>145</v>
      </c>
      <c r="D10" s="144">
        <v>54.95</v>
      </c>
      <c r="E10" s="145" t="s">
        <v>111</v>
      </c>
      <c r="F10" s="146">
        <v>35320</v>
      </c>
      <c r="G10" s="147">
        <v>2</v>
      </c>
      <c r="H10" s="148" t="s">
        <v>146</v>
      </c>
      <c r="I10" s="148" t="s">
        <v>147</v>
      </c>
      <c r="J10" s="149">
        <v>73</v>
      </c>
      <c r="K10" s="150">
        <v>75</v>
      </c>
      <c r="L10" s="150">
        <v>77</v>
      </c>
      <c r="M10" s="149">
        <v>92</v>
      </c>
      <c r="N10" s="169">
        <v>-97</v>
      </c>
      <c r="O10" s="169">
        <v>100</v>
      </c>
      <c r="P10" s="105">
        <f t="shared" si="0"/>
        <v>77</v>
      </c>
      <c r="Q10" s="105">
        <f t="shared" si="1"/>
        <v>100</v>
      </c>
      <c r="R10" s="105">
        <f t="shared" si="2"/>
        <v>177</v>
      </c>
      <c r="S10" s="137">
        <f t="shared" ref="S10:S24" si="3">IF(R10="","",IF(D10="","",IF((Y10="k"),IF(D10&gt;153.757,R10,IF(D10&lt;28,10^(0.7837004341*LOG10(28/153.757)^2)*R10,10^(0.787004341*LOG10(D10/153.757)^2)*R10)),IF(D10&gt;193.609,R10,IF(D10&lt;32,10^(0.722762521*LOG10(32/193.609)^2)*R10,10^(0.722762521*LOG10(D10/193.609)^2)*R10)))))</f>
        <v>254.17357355414435</v>
      </c>
      <c r="T10" s="106" t="str">
        <f t="shared" ref="T10:T24" si="4">IF(AA10=1,S10*AD10,"")</f>
        <v/>
      </c>
      <c r="U10" s="107">
        <v>1</v>
      </c>
      <c r="V10" s="107"/>
      <c r="W10" s="139">
        <f t="shared" ref="W10:W24" si="5">IF(R10="","",IF(D10="","",IF(Y10="k",IF(D10&gt;153.757,1,IF(D10&lt;28,10^(0.787004341*LOG10(28/153.757)^2),10^(0.787004341*LOG10(D10/153.757)^2))),IF(D10&gt;193.609,1,IF(D10&lt;32,10^(0.722762521*LOG10(32/193.609)^2),10^(0.722762521*LOG10(D10/193.609)^2))))))</f>
        <v>1.4360088901364088</v>
      </c>
      <c r="X10" s="69">
        <f>T5</f>
        <v>45717</v>
      </c>
      <c r="Y10" s="75" t="str">
        <f t="shared" ref="Y10:Y24" si="6">IF(ISNUMBER(FIND("M",E10)),"m",IF(ISNUMBER(FIND("K",E10)),"k"))</f>
        <v>k</v>
      </c>
      <c r="Z10" s="75">
        <f t="shared" ref="Z10:Z24" si="7">IF(OR(F10="",X10=""),0,(YEAR(X10)-YEAR(F10)))</f>
        <v>29</v>
      </c>
      <c r="AA10" s="75">
        <f t="shared" ref="AA10:AA24" si="8">IF(Z10&gt;34,1,0)</f>
        <v>0</v>
      </c>
      <c r="AB10" s="10" t="b">
        <f>IF(AA10=1,LOOKUP(Z10,'Meltzer-Faber'!A3:A63,'Meltzer-Faber'!B3:B63))</f>
        <v>0</v>
      </c>
      <c r="AC10" s="74" t="b">
        <f>IF(AA10=1,LOOKUP(Z10,'Meltzer-Faber'!A3:A63,'Meltzer-Faber'!C3:C63))</f>
        <v>0</v>
      </c>
      <c r="AD10" s="10" t="b">
        <f t="shared" ref="AD10:AD24" si="9">IF(Y10="m",AB10,IF(Y10="k",AC10,""))</f>
        <v>0</v>
      </c>
    </row>
    <row r="11" spans="2:30" s="10" customFormat="1" ht="20" customHeight="1">
      <c r="B11" s="142">
        <v>2002017</v>
      </c>
      <c r="C11" s="143">
        <v>59</v>
      </c>
      <c r="D11" s="144">
        <v>58.25</v>
      </c>
      <c r="E11" s="145" t="s">
        <v>111</v>
      </c>
      <c r="F11" s="146">
        <v>37526</v>
      </c>
      <c r="G11" s="147">
        <v>3</v>
      </c>
      <c r="H11" s="148" t="s">
        <v>148</v>
      </c>
      <c r="I11" s="148" t="s">
        <v>65</v>
      </c>
      <c r="J11" s="149">
        <v>55</v>
      </c>
      <c r="K11" s="150">
        <v>57</v>
      </c>
      <c r="L11" s="150">
        <v>-59</v>
      </c>
      <c r="M11" s="149">
        <v>68</v>
      </c>
      <c r="N11" s="169">
        <v>-71</v>
      </c>
      <c r="O11" s="169">
        <v>-71</v>
      </c>
      <c r="P11" s="105">
        <f t="shared" si="0"/>
        <v>57</v>
      </c>
      <c r="Q11" s="105">
        <f t="shared" si="1"/>
        <v>68</v>
      </c>
      <c r="R11" s="105">
        <f t="shared" si="2"/>
        <v>125</v>
      </c>
      <c r="S11" s="137">
        <f t="shared" si="3"/>
        <v>172.48718267004071</v>
      </c>
      <c r="T11" s="106" t="str">
        <f t="shared" si="4"/>
        <v/>
      </c>
      <c r="U11" s="107">
        <v>4</v>
      </c>
      <c r="V11" s="107"/>
      <c r="W11" s="139">
        <f t="shared" si="5"/>
        <v>1.3798974613603257</v>
      </c>
      <c r="X11" s="69">
        <f>T5</f>
        <v>45717</v>
      </c>
      <c r="Y11" s="75" t="str">
        <f t="shared" si="6"/>
        <v>k</v>
      </c>
      <c r="Z11" s="75">
        <f t="shared" si="7"/>
        <v>23</v>
      </c>
      <c r="AA11" s="75">
        <f t="shared" si="8"/>
        <v>0</v>
      </c>
      <c r="AB11" s="10" t="b">
        <f>IF(AA11=1,LOOKUP(Z11,'Meltzer-Faber'!A3:A63,'Meltzer-Faber'!B3:B63))</f>
        <v>0</v>
      </c>
      <c r="AC11" s="74" t="b">
        <f>IF(AA11=1,LOOKUP(Z11,'Meltzer-Faber'!A3:A63,'Meltzer-Faber'!C3:C63))</f>
        <v>0</v>
      </c>
      <c r="AD11" s="10" t="b">
        <f t="shared" si="9"/>
        <v>0</v>
      </c>
    </row>
    <row r="12" spans="2:30" s="10" customFormat="1" ht="20" customHeight="1">
      <c r="B12" s="142">
        <v>2004019</v>
      </c>
      <c r="C12" s="143" t="s">
        <v>149</v>
      </c>
      <c r="D12" s="144">
        <v>58.13</v>
      </c>
      <c r="E12" s="145" t="s">
        <v>111</v>
      </c>
      <c r="F12" s="146">
        <v>38164</v>
      </c>
      <c r="G12" s="147">
        <v>4</v>
      </c>
      <c r="H12" s="148" t="s">
        <v>150</v>
      </c>
      <c r="I12" s="148" t="s">
        <v>151</v>
      </c>
      <c r="J12" s="149">
        <v>69</v>
      </c>
      <c r="K12" s="150">
        <v>72</v>
      </c>
      <c r="L12" s="150">
        <v>-75</v>
      </c>
      <c r="M12" s="149">
        <v>84</v>
      </c>
      <c r="N12" s="169">
        <v>-87</v>
      </c>
      <c r="O12" s="169">
        <v>-88</v>
      </c>
      <c r="P12" s="105">
        <f t="shared" si="0"/>
        <v>72</v>
      </c>
      <c r="Q12" s="105">
        <f t="shared" si="1"/>
        <v>84</v>
      </c>
      <c r="R12" s="105">
        <f t="shared" si="2"/>
        <v>156</v>
      </c>
      <c r="S12" s="137">
        <f t="shared" si="3"/>
        <v>215.55906230618157</v>
      </c>
      <c r="T12" s="106" t="str">
        <f t="shared" si="4"/>
        <v/>
      </c>
      <c r="U12" s="107">
        <v>2</v>
      </c>
      <c r="V12" s="107" t="s">
        <v>20</v>
      </c>
      <c r="W12" s="139">
        <f t="shared" si="5"/>
        <v>1.3817888609370614</v>
      </c>
      <c r="X12" s="69">
        <f>T5</f>
        <v>45717</v>
      </c>
      <c r="Y12" s="75" t="str">
        <f t="shared" si="6"/>
        <v>k</v>
      </c>
      <c r="Z12" s="75">
        <f t="shared" si="7"/>
        <v>21</v>
      </c>
      <c r="AA12" s="75">
        <f t="shared" si="8"/>
        <v>0</v>
      </c>
      <c r="AB12" s="10" t="b">
        <f>IF(AA12=1,LOOKUP(Z12,'Meltzer-Faber'!A3:A63,'Meltzer-Faber'!B3:B63))</f>
        <v>0</v>
      </c>
      <c r="AC12" s="74" t="b">
        <f>IF(AA12=1,LOOKUP(Z12,'Meltzer-Faber'!A3:A63,'Meltzer-Faber'!C3:C63))</f>
        <v>0</v>
      </c>
      <c r="AD12" s="10" t="b">
        <f t="shared" si="9"/>
        <v>0</v>
      </c>
    </row>
    <row r="13" spans="2:30" s="10" customFormat="1" ht="20" customHeight="1">
      <c r="B13" s="142">
        <v>1998024</v>
      </c>
      <c r="C13" s="143" t="s">
        <v>149</v>
      </c>
      <c r="D13" s="144">
        <v>57.15</v>
      </c>
      <c r="E13" s="145" t="s">
        <v>111</v>
      </c>
      <c r="F13" s="146">
        <v>35936</v>
      </c>
      <c r="G13" s="147">
        <v>5</v>
      </c>
      <c r="H13" s="148" t="s">
        <v>152</v>
      </c>
      <c r="I13" s="148" t="s">
        <v>65</v>
      </c>
      <c r="J13" s="149">
        <v>63</v>
      </c>
      <c r="K13" s="150">
        <v>-66</v>
      </c>
      <c r="L13" s="150">
        <v>-67</v>
      </c>
      <c r="M13" s="149">
        <v>78</v>
      </c>
      <c r="N13" s="102">
        <v>-84</v>
      </c>
      <c r="O13" s="169">
        <v>84</v>
      </c>
      <c r="P13" s="105">
        <f t="shared" si="0"/>
        <v>63</v>
      </c>
      <c r="Q13" s="105">
        <f t="shared" si="1"/>
        <v>84</v>
      </c>
      <c r="R13" s="105">
        <f t="shared" si="2"/>
        <v>147</v>
      </c>
      <c r="S13" s="137">
        <f t="shared" si="3"/>
        <v>205.45264153959988</v>
      </c>
      <c r="T13" s="106" t="str">
        <f t="shared" si="4"/>
        <v/>
      </c>
      <c r="U13" s="107">
        <v>3</v>
      </c>
      <c r="V13" s="107" t="s">
        <v>20</v>
      </c>
      <c r="W13" s="139">
        <f t="shared" si="5"/>
        <v>1.3976370172761896</v>
      </c>
      <c r="X13" s="69">
        <f>T5</f>
        <v>45717</v>
      </c>
      <c r="Y13" s="75" t="str">
        <f t="shared" si="6"/>
        <v>k</v>
      </c>
      <c r="Z13" s="75">
        <f t="shared" si="7"/>
        <v>27</v>
      </c>
      <c r="AA13" s="75">
        <f t="shared" si="8"/>
        <v>0</v>
      </c>
      <c r="AB13" s="10" t="b">
        <f>IF(AA13=1,LOOKUP(Z13,'Meltzer-Faber'!A3:A63,'Meltzer-Faber'!B3:B63))</f>
        <v>0</v>
      </c>
      <c r="AC13" s="74" t="b">
        <f>IF(AA13=1,LOOKUP(Z13,'Meltzer-Faber'!A3:A63,'Meltzer-Faber'!C3:C63))</f>
        <v>0</v>
      </c>
      <c r="AD13" s="10" t="b">
        <f t="shared" si="9"/>
        <v>0</v>
      </c>
    </row>
    <row r="14" spans="2:30" s="10" customFormat="1" ht="20" customHeight="1">
      <c r="B14" s="142">
        <v>2004001</v>
      </c>
      <c r="C14" s="143" t="s">
        <v>149</v>
      </c>
      <c r="D14" s="144">
        <v>57.47</v>
      </c>
      <c r="E14" s="145" t="s">
        <v>111</v>
      </c>
      <c r="F14" s="146">
        <v>38084</v>
      </c>
      <c r="G14" s="147">
        <v>6</v>
      </c>
      <c r="H14" s="148" t="s">
        <v>153</v>
      </c>
      <c r="I14" s="148" t="s">
        <v>66</v>
      </c>
      <c r="J14" s="149">
        <v>70</v>
      </c>
      <c r="K14" s="150">
        <v>73</v>
      </c>
      <c r="L14" s="150">
        <v>-75</v>
      </c>
      <c r="M14" s="149">
        <v>87</v>
      </c>
      <c r="N14" s="169">
        <v>90</v>
      </c>
      <c r="O14" s="169">
        <v>93</v>
      </c>
      <c r="P14" s="105">
        <f t="shared" si="0"/>
        <v>73</v>
      </c>
      <c r="Q14" s="105">
        <f t="shared" si="1"/>
        <v>93</v>
      </c>
      <c r="R14" s="105">
        <f t="shared" si="2"/>
        <v>166</v>
      </c>
      <c r="S14" s="137">
        <f t="shared" si="3"/>
        <v>231.13543453913275</v>
      </c>
      <c r="T14" s="106" t="str">
        <f t="shared" si="4"/>
        <v/>
      </c>
      <c r="U14" s="107">
        <v>1</v>
      </c>
      <c r="V14" s="107" t="s">
        <v>20</v>
      </c>
      <c r="W14" s="139">
        <f t="shared" si="5"/>
        <v>1.392382135777908</v>
      </c>
      <c r="X14" s="69">
        <f>T5</f>
        <v>45717</v>
      </c>
      <c r="Y14" s="75" t="str">
        <f t="shared" si="6"/>
        <v>k</v>
      </c>
      <c r="Z14" s="75">
        <f t="shared" si="7"/>
        <v>21</v>
      </c>
      <c r="AA14" s="75">
        <f t="shared" si="8"/>
        <v>0</v>
      </c>
      <c r="AB14" s="10" t="b">
        <f>IF(AA14=1,LOOKUP(Z14,'Meltzer-Faber'!A3:A63,'Meltzer-Faber'!B3:B63))</f>
        <v>0</v>
      </c>
      <c r="AC14" s="74" t="b">
        <f>IF(AA14=1,LOOKUP(Z14,'Meltzer-Faber'!A3:A63,'Meltzer-Faber'!C3:C63))</f>
        <v>0</v>
      </c>
      <c r="AD14" s="10" t="b">
        <f t="shared" si="9"/>
        <v>0</v>
      </c>
    </row>
    <row r="15" spans="2:30" s="10" customFormat="1" ht="20" customHeight="1">
      <c r="B15" s="142">
        <v>1992002</v>
      </c>
      <c r="C15" s="143" t="s">
        <v>149</v>
      </c>
      <c r="D15" s="144">
        <v>56.81</v>
      </c>
      <c r="E15" s="145" t="s">
        <v>111</v>
      </c>
      <c r="F15" s="146">
        <v>33830</v>
      </c>
      <c r="G15" s="147">
        <v>7</v>
      </c>
      <c r="H15" s="148" t="s">
        <v>154</v>
      </c>
      <c r="I15" s="148" t="s">
        <v>138</v>
      </c>
      <c r="J15" s="149">
        <v>-80</v>
      </c>
      <c r="K15" s="167">
        <v>-80</v>
      </c>
      <c r="L15" s="168">
        <v>-80</v>
      </c>
      <c r="M15" s="153">
        <v>95</v>
      </c>
      <c r="N15" s="170" t="s">
        <v>166</v>
      </c>
      <c r="O15" s="170" t="s">
        <v>166</v>
      </c>
      <c r="P15" s="105">
        <f t="shared" si="0"/>
        <v>0</v>
      </c>
      <c r="Q15" s="105">
        <f t="shared" si="1"/>
        <v>95</v>
      </c>
      <c r="R15" s="105">
        <f t="shared" si="2"/>
        <v>0</v>
      </c>
      <c r="S15" s="137">
        <f t="shared" si="3"/>
        <v>0</v>
      </c>
      <c r="T15" s="106" t="str">
        <f t="shared" si="4"/>
        <v/>
      </c>
      <c r="U15" s="107"/>
      <c r="V15" s="107"/>
      <c r="W15" s="139">
        <f t="shared" si="5"/>
        <v>1.4033076476299302</v>
      </c>
      <c r="X15" s="69">
        <f>T5</f>
        <v>45717</v>
      </c>
      <c r="Y15" s="75" t="str">
        <f t="shared" si="6"/>
        <v>k</v>
      </c>
      <c r="Z15" s="75">
        <f t="shared" si="7"/>
        <v>33</v>
      </c>
      <c r="AA15" s="75">
        <f t="shared" si="8"/>
        <v>0</v>
      </c>
      <c r="AB15" s="10" t="b">
        <f>IF(AA15=1,LOOKUP(Z15,'Meltzer-Faber'!A3:A63,'Meltzer-Faber'!B3:B63))</f>
        <v>0</v>
      </c>
      <c r="AC15" s="74" t="b">
        <f>IF(AA15=1,LOOKUP(Z15,'Meltzer-Faber'!A3:A63,'Meltzer-Faber'!C3:C63))</f>
        <v>0</v>
      </c>
      <c r="AD15" s="10" t="b">
        <f t="shared" si="9"/>
        <v>0</v>
      </c>
    </row>
    <row r="16" spans="2:30" s="10" customFormat="1" ht="20" customHeight="1">
      <c r="B16" s="142"/>
      <c r="C16" s="143"/>
      <c r="D16" s="144"/>
      <c r="E16" s="145"/>
      <c r="F16" s="146"/>
      <c r="G16" s="147"/>
      <c r="H16" s="148"/>
      <c r="I16" s="148"/>
      <c r="J16" s="149"/>
      <c r="K16" s="151"/>
      <c r="L16" s="152"/>
      <c r="M16" s="153"/>
      <c r="N16" s="102"/>
      <c r="O16" s="102"/>
      <c r="P16" s="105">
        <f t="shared" si="0"/>
        <v>0</v>
      </c>
      <c r="Q16" s="105">
        <f t="shared" si="1"/>
        <v>0</v>
      </c>
      <c r="R16" s="105">
        <f t="shared" si="2"/>
        <v>0</v>
      </c>
      <c r="S16" s="137" t="str">
        <f t="shared" si="3"/>
        <v/>
      </c>
      <c r="T16" s="106" t="str">
        <f t="shared" si="4"/>
        <v/>
      </c>
      <c r="U16" s="107"/>
      <c r="V16" s="107"/>
      <c r="W16" s="139" t="str">
        <f t="shared" si="5"/>
        <v/>
      </c>
      <c r="X16" s="69">
        <f>T5</f>
        <v>45717</v>
      </c>
      <c r="Y16" s="75" t="b">
        <f t="shared" si="6"/>
        <v>0</v>
      </c>
      <c r="Z16" s="75">
        <f t="shared" si="7"/>
        <v>0</v>
      </c>
      <c r="AA16" s="75">
        <f t="shared" si="8"/>
        <v>0</v>
      </c>
      <c r="AB16" s="10" t="b">
        <f>IF(AA16=1,LOOKUP(Z16,'Meltzer-Faber'!A3:A63,'Meltzer-Faber'!B3:B63))</f>
        <v>0</v>
      </c>
      <c r="AC16" s="74" t="b">
        <f>IF(AA16=1,LOOKUP(Z16,'Meltzer-Faber'!A3:A63,'Meltzer-Faber'!C3:C63))</f>
        <v>0</v>
      </c>
      <c r="AD16" s="10" t="str">
        <f t="shared" si="9"/>
        <v/>
      </c>
    </row>
    <row r="17" spans="2:30" s="10" customFormat="1" ht="20" customHeight="1">
      <c r="B17" s="142"/>
      <c r="C17" s="143"/>
      <c r="D17" s="144"/>
      <c r="E17" s="145"/>
      <c r="F17" s="146"/>
      <c r="G17" s="147"/>
      <c r="H17" s="148"/>
      <c r="I17" s="148"/>
      <c r="J17" s="149"/>
      <c r="K17" s="150"/>
      <c r="L17" s="150"/>
      <c r="M17" s="149"/>
      <c r="N17" s="102"/>
      <c r="O17" s="102"/>
      <c r="P17" s="105">
        <f t="shared" si="0"/>
        <v>0</v>
      </c>
      <c r="Q17" s="105">
        <f t="shared" si="1"/>
        <v>0</v>
      </c>
      <c r="R17" s="105">
        <f t="shared" si="2"/>
        <v>0</v>
      </c>
      <c r="S17" s="137" t="str">
        <f t="shared" si="3"/>
        <v/>
      </c>
      <c r="T17" s="106" t="str">
        <f t="shared" si="4"/>
        <v/>
      </c>
      <c r="U17" s="107"/>
      <c r="V17" s="107"/>
      <c r="W17" s="139" t="str">
        <f t="shared" si="5"/>
        <v/>
      </c>
      <c r="X17" s="69">
        <f>T5</f>
        <v>45717</v>
      </c>
      <c r="Y17" s="75" t="b">
        <f t="shared" si="6"/>
        <v>0</v>
      </c>
      <c r="Z17" s="75">
        <f t="shared" si="7"/>
        <v>0</v>
      </c>
      <c r="AA17" s="75">
        <f t="shared" si="8"/>
        <v>0</v>
      </c>
      <c r="AB17" s="10" t="b">
        <f>IF(AA17=1,LOOKUP(Z17,'Meltzer-Faber'!A3:A63,'Meltzer-Faber'!B3:B63))</f>
        <v>0</v>
      </c>
      <c r="AC17" s="74" t="b">
        <f>IF(AA17=1,LOOKUP(Z17,'Meltzer-Faber'!A3:A63,'Meltzer-Faber'!C3:C63))</f>
        <v>0</v>
      </c>
      <c r="AD17" s="10" t="str">
        <f t="shared" si="9"/>
        <v/>
      </c>
    </row>
    <row r="18" spans="2:30" s="10" customFormat="1" ht="20" customHeight="1">
      <c r="B18" s="94"/>
      <c r="C18" s="95"/>
      <c r="D18" s="108"/>
      <c r="E18" s="97"/>
      <c r="F18" s="114"/>
      <c r="G18" s="110"/>
      <c r="H18" s="115"/>
      <c r="I18" s="112"/>
      <c r="J18" s="101"/>
      <c r="K18" s="113"/>
      <c r="L18" s="103"/>
      <c r="M18" s="104"/>
      <c r="N18" s="102"/>
      <c r="O18" s="102"/>
      <c r="P18" s="105">
        <f t="shared" si="0"/>
        <v>0</v>
      </c>
      <c r="Q18" s="105">
        <f t="shared" si="1"/>
        <v>0</v>
      </c>
      <c r="R18" s="105">
        <f t="shared" si="2"/>
        <v>0</v>
      </c>
      <c r="S18" s="137" t="str">
        <f t="shared" si="3"/>
        <v/>
      </c>
      <c r="T18" s="106" t="str">
        <f t="shared" si="4"/>
        <v/>
      </c>
      <c r="U18" s="107" t="s">
        <v>20</v>
      </c>
      <c r="V18" s="107" t="s">
        <v>20</v>
      </c>
      <c r="W18" s="139" t="str">
        <f t="shared" si="5"/>
        <v/>
      </c>
      <c r="X18" s="69">
        <f>T5</f>
        <v>45717</v>
      </c>
      <c r="Y18" s="75" t="b">
        <f t="shared" si="6"/>
        <v>0</v>
      </c>
      <c r="Z18" s="75">
        <f t="shared" si="7"/>
        <v>0</v>
      </c>
      <c r="AA18" s="75">
        <f t="shared" si="8"/>
        <v>0</v>
      </c>
      <c r="AB18" s="10" t="b">
        <f>IF(AA18=1,LOOKUP(Z18,'Meltzer-Faber'!A3:A63,'Meltzer-Faber'!B3:B63))</f>
        <v>0</v>
      </c>
      <c r="AC18" s="74" t="b">
        <f>IF(AA18=1,LOOKUP(Z18,'Meltzer-Faber'!A3:A63,'Meltzer-Faber'!C3:C63))</f>
        <v>0</v>
      </c>
      <c r="AD18" s="10" t="str">
        <f t="shared" si="9"/>
        <v/>
      </c>
    </row>
    <row r="19" spans="2:30" s="10" customFormat="1" ht="20" customHeight="1">
      <c r="B19" s="94"/>
      <c r="C19" s="95"/>
      <c r="D19" s="96"/>
      <c r="E19" s="97"/>
      <c r="F19" s="98"/>
      <c r="G19" s="97"/>
      <c r="H19" s="99"/>
      <c r="I19" s="100"/>
      <c r="J19" s="101"/>
      <c r="K19" s="102"/>
      <c r="L19" s="103"/>
      <c r="M19" s="104"/>
      <c r="N19" s="102"/>
      <c r="O19" s="102"/>
      <c r="P19" s="105">
        <f t="shared" si="0"/>
        <v>0</v>
      </c>
      <c r="Q19" s="105">
        <f t="shared" si="1"/>
        <v>0</v>
      </c>
      <c r="R19" s="105">
        <f t="shared" si="2"/>
        <v>0</v>
      </c>
      <c r="S19" s="137" t="str">
        <f t="shared" si="3"/>
        <v/>
      </c>
      <c r="T19" s="106" t="str">
        <f t="shared" si="4"/>
        <v/>
      </c>
      <c r="U19" s="107"/>
      <c r="V19" s="107"/>
      <c r="W19" s="139" t="str">
        <f t="shared" si="5"/>
        <v/>
      </c>
      <c r="X19" s="69">
        <f>T5</f>
        <v>45717</v>
      </c>
      <c r="Y19" s="75" t="b">
        <f t="shared" si="6"/>
        <v>0</v>
      </c>
      <c r="Z19" s="75">
        <f t="shared" si="7"/>
        <v>0</v>
      </c>
      <c r="AA19" s="75">
        <f t="shared" si="8"/>
        <v>0</v>
      </c>
      <c r="AB19" s="10" t="b">
        <f>IF(AA19=1,LOOKUP(Z19,'Meltzer-Faber'!A3:A63,'Meltzer-Faber'!B3:B63))</f>
        <v>0</v>
      </c>
      <c r="AC19" s="74" t="b">
        <f>IF(AA19=1,LOOKUP(Z19,'Meltzer-Faber'!A3:A63,'Meltzer-Faber'!C3:C63))</f>
        <v>0</v>
      </c>
      <c r="AD19" s="10" t="str">
        <f t="shared" si="9"/>
        <v/>
      </c>
    </row>
    <row r="20" spans="2:30" s="10" customFormat="1" ht="20" customHeight="1">
      <c r="B20" s="94"/>
      <c r="C20" s="95"/>
      <c r="D20" s="116"/>
      <c r="E20" s="97"/>
      <c r="F20" s="117"/>
      <c r="G20" s="118"/>
      <c r="H20" s="119"/>
      <c r="I20" s="119"/>
      <c r="J20" s="101"/>
      <c r="K20" s="113"/>
      <c r="L20" s="103"/>
      <c r="M20" s="104"/>
      <c r="N20" s="102"/>
      <c r="O20" s="102"/>
      <c r="P20" s="105">
        <f t="shared" si="0"/>
        <v>0</v>
      </c>
      <c r="Q20" s="105">
        <f t="shared" si="1"/>
        <v>0</v>
      </c>
      <c r="R20" s="105">
        <f t="shared" si="2"/>
        <v>0</v>
      </c>
      <c r="S20" s="137" t="str">
        <f t="shared" si="3"/>
        <v/>
      </c>
      <c r="T20" s="106" t="str">
        <f t="shared" si="4"/>
        <v/>
      </c>
      <c r="U20" s="107"/>
      <c r="V20" s="107"/>
      <c r="W20" s="139" t="str">
        <f t="shared" si="5"/>
        <v/>
      </c>
      <c r="X20" s="69">
        <f>T5</f>
        <v>45717</v>
      </c>
      <c r="Y20" s="75" t="b">
        <f t="shared" si="6"/>
        <v>0</v>
      </c>
      <c r="Z20" s="75">
        <f t="shared" si="7"/>
        <v>0</v>
      </c>
      <c r="AA20" s="75">
        <f t="shared" si="8"/>
        <v>0</v>
      </c>
      <c r="AB20" s="10" t="b">
        <f>IF(AA20=1,LOOKUP(Z20,'Meltzer-Faber'!A3:A63,'Meltzer-Faber'!B3:B63))</f>
        <v>0</v>
      </c>
      <c r="AC20" s="74" t="b">
        <f>IF(AA20=1,LOOKUP(Z20,'Meltzer-Faber'!A3:A63,'Meltzer-Faber'!C3:C63))</f>
        <v>0</v>
      </c>
      <c r="AD20" s="10" t="str">
        <f t="shared" si="9"/>
        <v/>
      </c>
    </row>
    <row r="21" spans="2:30" s="10" customFormat="1" ht="20" customHeight="1">
      <c r="B21" s="94"/>
      <c r="C21" s="95"/>
      <c r="D21" s="96"/>
      <c r="E21" s="97"/>
      <c r="F21" s="98"/>
      <c r="G21" s="97"/>
      <c r="H21" s="99"/>
      <c r="I21" s="100"/>
      <c r="J21" s="101"/>
      <c r="K21" s="102"/>
      <c r="L21" s="103"/>
      <c r="M21" s="104"/>
      <c r="N21" s="102"/>
      <c r="O21" s="102"/>
      <c r="P21" s="105">
        <f t="shared" si="0"/>
        <v>0</v>
      </c>
      <c r="Q21" s="105">
        <f t="shared" si="1"/>
        <v>0</v>
      </c>
      <c r="R21" s="105">
        <f t="shared" si="2"/>
        <v>0</v>
      </c>
      <c r="S21" s="137" t="str">
        <f t="shared" si="3"/>
        <v/>
      </c>
      <c r="T21" s="106" t="str">
        <f t="shared" si="4"/>
        <v/>
      </c>
      <c r="U21" s="107"/>
      <c r="V21" s="107"/>
      <c r="W21" s="139" t="str">
        <f t="shared" si="5"/>
        <v/>
      </c>
      <c r="X21" s="69">
        <f>T5</f>
        <v>45717</v>
      </c>
      <c r="Y21" s="75" t="b">
        <f t="shared" si="6"/>
        <v>0</v>
      </c>
      <c r="Z21" s="75">
        <f t="shared" si="7"/>
        <v>0</v>
      </c>
      <c r="AA21" s="75">
        <f t="shared" si="8"/>
        <v>0</v>
      </c>
      <c r="AB21" s="10" t="b">
        <f>IF(AA21=1,LOOKUP(Z21,'Meltzer-Faber'!A3:A63,'Meltzer-Faber'!B3:B63))</f>
        <v>0</v>
      </c>
      <c r="AC21" s="74" t="b">
        <f>IF(AA21=1,LOOKUP(Z21,'Meltzer-Faber'!A3:A63,'Meltzer-Faber'!C3:C63))</f>
        <v>0</v>
      </c>
      <c r="AD21" s="10" t="str">
        <f t="shared" si="9"/>
        <v/>
      </c>
    </row>
    <row r="22" spans="2:30" s="10" customFormat="1" ht="20" customHeight="1">
      <c r="B22" s="94"/>
      <c r="C22" s="95"/>
      <c r="D22" s="116"/>
      <c r="E22" s="97"/>
      <c r="F22" s="117"/>
      <c r="G22" s="118"/>
      <c r="H22" s="119"/>
      <c r="I22" s="119"/>
      <c r="J22" s="101"/>
      <c r="K22" s="113"/>
      <c r="L22" s="103"/>
      <c r="M22" s="104"/>
      <c r="N22" s="102"/>
      <c r="O22" s="102"/>
      <c r="P22" s="105">
        <f t="shared" si="0"/>
        <v>0</v>
      </c>
      <c r="Q22" s="105">
        <f t="shared" si="1"/>
        <v>0</v>
      </c>
      <c r="R22" s="105">
        <f t="shared" si="2"/>
        <v>0</v>
      </c>
      <c r="S22" s="137" t="str">
        <f t="shared" si="3"/>
        <v/>
      </c>
      <c r="T22" s="106" t="str">
        <f t="shared" si="4"/>
        <v/>
      </c>
      <c r="U22" s="107"/>
      <c r="V22" s="107"/>
      <c r="W22" s="139" t="str">
        <f t="shared" si="5"/>
        <v/>
      </c>
      <c r="X22" s="69">
        <f>T5</f>
        <v>45717</v>
      </c>
      <c r="Y22" s="75" t="b">
        <f t="shared" si="6"/>
        <v>0</v>
      </c>
      <c r="Z22" s="75">
        <f t="shared" si="7"/>
        <v>0</v>
      </c>
      <c r="AA22" s="75">
        <f t="shared" si="8"/>
        <v>0</v>
      </c>
      <c r="AB22" s="10" t="b">
        <f>IF(AA22=1,LOOKUP(Z22,'Meltzer-Faber'!A3:A63,'Meltzer-Faber'!B3:B63))</f>
        <v>0</v>
      </c>
      <c r="AC22" s="74" t="b">
        <f>IF(AA22=1,LOOKUP(Z22,'Meltzer-Faber'!A3:A63,'Meltzer-Faber'!C3:C63))</f>
        <v>0</v>
      </c>
      <c r="AD22" s="10" t="str">
        <f t="shared" si="9"/>
        <v/>
      </c>
    </row>
    <row r="23" spans="2:30" s="10" customFormat="1" ht="20" customHeight="1">
      <c r="B23" s="94"/>
      <c r="C23" s="95"/>
      <c r="D23" s="116"/>
      <c r="E23" s="97"/>
      <c r="F23" s="120"/>
      <c r="G23" s="118"/>
      <c r="H23" s="119"/>
      <c r="I23" s="119"/>
      <c r="J23" s="101"/>
      <c r="K23" s="113"/>
      <c r="L23" s="103"/>
      <c r="M23" s="104"/>
      <c r="N23" s="102"/>
      <c r="O23" s="102"/>
      <c r="P23" s="105">
        <f t="shared" si="0"/>
        <v>0</v>
      </c>
      <c r="Q23" s="105">
        <f t="shared" si="1"/>
        <v>0</v>
      </c>
      <c r="R23" s="105">
        <f t="shared" si="2"/>
        <v>0</v>
      </c>
      <c r="S23" s="137" t="str">
        <f t="shared" si="3"/>
        <v/>
      </c>
      <c r="T23" s="106" t="str">
        <f t="shared" si="4"/>
        <v/>
      </c>
      <c r="U23" s="107"/>
      <c r="V23" s="107"/>
      <c r="W23" s="139" t="str">
        <f t="shared" si="5"/>
        <v/>
      </c>
      <c r="X23" s="69">
        <f>T5</f>
        <v>45717</v>
      </c>
      <c r="Y23" s="75" t="b">
        <f t="shared" si="6"/>
        <v>0</v>
      </c>
      <c r="Z23" s="75">
        <f t="shared" si="7"/>
        <v>0</v>
      </c>
      <c r="AA23" s="75">
        <f t="shared" si="8"/>
        <v>0</v>
      </c>
      <c r="AB23" s="10" t="b">
        <f>IF(AA23=1,LOOKUP(Z23,'Meltzer-Faber'!A3:A63,'Meltzer-Faber'!B3:B63))</f>
        <v>0</v>
      </c>
      <c r="AC23" s="74" t="b">
        <f>IF(AA23=1,LOOKUP(Z23,'Meltzer-Faber'!A3:A63,'Meltzer-Faber'!C3:C63))</f>
        <v>0</v>
      </c>
      <c r="AD23" s="10" t="str">
        <f t="shared" si="9"/>
        <v/>
      </c>
    </row>
    <row r="24" spans="2:30" s="10" customFormat="1" ht="20" customHeight="1">
      <c r="B24" s="92"/>
      <c r="C24" s="93"/>
      <c r="D24" s="82"/>
      <c r="E24" s="83"/>
      <c r="F24" s="84"/>
      <c r="G24" s="83"/>
      <c r="H24" s="85"/>
      <c r="I24" s="86"/>
      <c r="J24" s="87"/>
      <c r="K24" s="71"/>
      <c r="L24" s="88"/>
      <c r="M24" s="89"/>
      <c r="N24" s="71"/>
      <c r="O24" s="71"/>
      <c r="P24" s="54">
        <f t="shared" si="0"/>
        <v>0</v>
      </c>
      <c r="Q24" s="54">
        <f t="shared" si="1"/>
        <v>0</v>
      </c>
      <c r="R24" s="56">
        <f t="shared" si="2"/>
        <v>0</v>
      </c>
      <c r="S24" s="90" t="str">
        <f t="shared" si="3"/>
        <v/>
      </c>
      <c r="T24" s="55" t="str">
        <f t="shared" si="4"/>
        <v/>
      </c>
      <c r="U24" s="57"/>
      <c r="V24" s="57"/>
      <c r="W24" s="139" t="str">
        <f t="shared" si="5"/>
        <v/>
      </c>
      <c r="X24" s="69">
        <f>T5</f>
        <v>45717</v>
      </c>
      <c r="Y24" s="75" t="b">
        <f t="shared" si="6"/>
        <v>0</v>
      </c>
      <c r="Z24" s="75">
        <f t="shared" si="7"/>
        <v>0</v>
      </c>
      <c r="AA24" s="75">
        <f t="shared" si="8"/>
        <v>0</v>
      </c>
      <c r="AB24" s="10" t="b">
        <f>IF(AA24=1,LOOKUP(Z24,'Meltzer-Faber'!A3:A63,'Meltzer-Faber'!B3:B63))</f>
        <v>0</v>
      </c>
      <c r="AC24" s="74" t="b">
        <f>IF(AA24=1,LOOKUP(Z24,'Meltzer-Faber'!A3:A63,'Meltzer-Faber'!C3:C63))</f>
        <v>0</v>
      </c>
      <c r="AD24" s="10" t="str">
        <f t="shared" si="9"/>
        <v/>
      </c>
    </row>
    <row r="25" spans="2:30" s="7" customFormat="1" ht="19" customHeight="1">
      <c r="C25" s="12"/>
      <c r="D25" s="13"/>
      <c r="E25" s="14"/>
      <c r="F25" s="15"/>
      <c r="G25" s="15"/>
      <c r="H25" s="12"/>
      <c r="I25" s="12"/>
      <c r="J25" s="16"/>
      <c r="K25" s="16"/>
      <c r="L25" s="16"/>
      <c r="M25" s="16"/>
      <c r="N25" s="16"/>
      <c r="O25" s="16"/>
      <c r="P25" s="12"/>
      <c r="Q25" s="12"/>
      <c r="R25" s="12"/>
      <c r="S25" s="17"/>
      <c r="T25" s="17"/>
      <c r="U25" s="17"/>
      <c r="V25" s="31"/>
      <c r="W25" s="8"/>
      <c r="X25" s="70"/>
    </row>
    <row r="26" spans="2:30" customFormat="1" ht="21" customHeight="1"/>
    <row r="27" spans="2:30" customFormat="1" ht="23" customHeight="1">
      <c r="B27" s="199" t="s">
        <v>49</v>
      </c>
      <c r="C27" s="200"/>
      <c r="D27" s="128" t="s">
        <v>47</v>
      </c>
      <c r="E27" s="203" t="s">
        <v>6</v>
      </c>
      <c r="F27" s="204"/>
      <c r="G27" s="205"/>
      <c r="H27" s="129" t="s">
        <v>57</v>
      </c>
      <c r="I27" s="130"/>
      <c r="J27" s="201" t="s">
        <v>49</v>
      </c>
      <c r="K27" s="202"/>
      <c r="L27" s="202"/>
      <c r="M27" s="136" t="s">
        <v>47</v>
      </c>
      <c r="N27" s="206" t="s">
        <v>6</v>
      </c>
      <c r="O27" s="207"/>
      <c r="P27" s="207"/>
      <c r="Q27" s="208"/>
      <c r="R27" s="206" t="s">
        <v>57</v>
      </c>
      <c r="S27" s="209"/>
      <c r="T27" s="126"/>
      <c r="U27" s="126"/>
      <c r="V27" s="126"/>
      <c r="X27" s="4"/>
      <c r="Y27" s="4"/>
      <c r="Z27" s="4"/>
      <c r="AA27" s="1"/>
      <c r="AC27" s="44"/>
      <c r="AD27" s="44"/>
    </row>
    <row r="28" spans="2:30" s="6" customFormat="1" ht="20" customHeight="1">
      <c r="B28" s="195" t="s">
        <v>50</v>
      </c>
      <c r="C28" s="196"/>
      <c r="D28" s="161">
        <v>1980002</v>
      </c>
      <c r="E28" s="210" t="s">
        <v>62</v>
      </c>
      <c r="F28" s="193"/>
      <c r="G28" s="211"/>
      <c r="H28" s="131" t="s">
        <v>61</v>
      </c>
      <c r="I28" s="132"/>
      <c r="J28" s="197" t="s">
        <v>51</v>
      </c>
      <c r="K28" s="198"/>
      <c r="L28" s="198"/>
      <c r="M28" s="164">
        <v>1952001</v>
      </c>
      <c r="N28" s="192" t="s">
        <v>79</v>
      </c>
      <c r="O28" s="193"/>
      <c r="P28" s="193"/>
      <c r="Q28" s="194"/>
      <c r="R28" s="177" t="s">
        <v>68</v>
      </c>
      <c r="S28" s="178"/>
      <c r="AA28" s="1"/>
      <c r="AC28" s="127"/>
      <c r="AD28" s="127"/>
    </row>
    <row r="29" spans="2:30" s="6" customFormat="1" ht="21" customHeight="1">
      <c r="B29" s="195" t="s">
        <v>52</v>
      </c>
      <c r="C29" s="196"/>
      <c r="D29" s="161">
        <v>1965002</v>
      </c>
      <c r="E29" s="210" t="s">
        <v>83</v>
      </c>
      <c r="F29" s="193"/>
      <c r="G29" s="211"/>
      <c r="H29" s="131" t="s">
        <v>67</v>
      </c>
      <c r="I29" s="132"/>
      <c r="J29" s="197" t="s">
        <v>53</v>
      </c>
      <c r="K29" s="198"/>
      <c r="L29" s="198"/>
      <c r="M29" s="159">
        <v>1973001</v>
      </c>
      <c r="N29" s="192" t="s">
        <v>80</v>
      </c>
      <c r="O29" s="193"/>
      <c r="P29" s="193"/>
      <c r="Q29" s="194"/>
      <c r="R29" s="177" t="s">
        <v>66</v>
      </c>
      <c r="S29" s="178"/>
      <c r="AC29" s="127"/>
      <c r="AD29" s="127"/>
    </row>
    <row r="30" spans="2:30" s="6" customFormat="1" ht="19" customHeight="1">
      <c r="B30" s="195" t="s">
        <v>52</v>
      </c>
      <c r="C30" s="196"/>
      <c r="D30" s="161">
        <v>1977010</v>
      </c>
      <c r="E30" s="210" t="s">
        <v>88</v>
      </c>
      <c r="F30" s="193"/>
      <c r="G30" s="211"/>
      <c r="H30" s="131" t="s">
        <v>61</v>
      </c>
      <c r="I30" s="132"/>
      <c r="J30" s="197" t="s">
        <v>53</v>
      </c>
      <c r="K30" s="198"/>
      <c r="L30" s="198"/>
      <c r="M30" s="159">
        <v>1957002</v>
      </c>
      <c r="N30" s="192" t="s">
        <v>165</v>
      </c>
      <c r="O30" s="193"/>
      <c r="P30" s="193"/>
      <c r="Q30" s="194"/>
      <c r="R30" s="177" t="s">
        <v>70</v>
      </c>
      <c r="S30" s="178"/>
      <c r="AC30" s="127"/>
      <c r="AD30" s="127"/>
    </row>
    <row r="31" spans="2:30" s="6" customFormat="1" ht="21" customHeight="1">
      <c r="B31" s="195" t="s">
        <v>52</v>
      </c>
      <c r="C31" s="196"/>
      <c r="D31" s="161">
        <v>1968002</v>
      </c>
      <c r="E31" s="210" t="s">
        <v>85</v>
      </c>
      <c r="F31" s="193"/>
      <c r="G31" s="211"/>
      <c r="H31" s="131" t="s">
        <v>70</v>
      </c>
      <c r="I31" s="132"/>
      <c r="J31" s="197" t="s">
        <v>54</v>
      </c>
      <c r="K31" s="198"/>
      <c r="L31" s="198"/>
      <c r="M31" s="159">
        <v>1976006</v>
      </c>
      <c r="N31" s="192" t="s">
        <v>82</v>
      </c>
      <c r="O31" s="193"/>
      <c r="P31" s="193"/>
      <c r="Q31" s="194"/>
      <c r="R31" s="177" t="s">
        <v>71</v>
      </c>
      <c r="S31" s="178"/>
      <c r="Y31" s="6" t="s">
        <v>20</v>
      </c>
      <c r="AC31" s="127"/>
      <c r="AD31" s="127"/>
    </row>
    <row r="32" spans="2:30" s="6" customFormat="1" ht="20" customHeight="1">
      <c r="B32" s="195" t="s">
        <v>52</v>
      </c>
      <c r="C32" s="196"/>
      <c r="D32" s="161"/>
      <c r="E32" s="210"/>
      <c r="F32" s="193"/>
      <c r="G32" s="211"/>
      <c r="H32" s="131"/>
      <c r="I32" s="132"/>
      <c r="J32" s="197" t="s">
        <v>56</v>
      </c>
      <c r="K32" s="198"/>
      <c r="L32" s="198"/>
      <c r="M32" s="159">
        <v>1947002</v>
      </c>
      <c r="N32" s="192" t="s">
        <v>60</v>
      </c>
      <c r="O32" s="193"/>
      <c r="P32" s="193"/>
      <c r="Q32" s="194"/>
      <c r="R32" s="177" t="s">
        <v>61</v>
      </c>
      <c r="S32" s="178"/>
      <c r="AC32" s="127"/>
      <c r="AD32" s="127"/>
    </row>
    <row r="33" spans="2:30" ht="19" customHeight="1">
      <c r="B33" s="195" t="s">
        <v>52</v>
      </c>
      <c r="C33" s="196"/>
      <c r="D33" s="161"/>
      <c r="E33" s="210"/>
      <c r="F33" s="193"/>
      <c r="G33" s="211"/>
      <c r="H33" s="131"/>
      <c r="J33" s="197"/>
      <c r="K33" s="198"/>
      <c r="L33" s="198"/>
      <c r="M33" s="159"/>
      <c r="N33" s="192"/>
      <c r="O33" s="193"/>
      <c r="P33" s="193"/>
      <c r="Q33" s="194"/>
      <c r="R33" s="177"/>
      <c r="S33" s="178"/>
      <c r="T33" s="4"/>
      <c r="U33" s="4"/>
      <c r="V33" s="4"/>
      <c r="AC33" s="3"/>
      <c r="AD33" s="3"/>
    </row>
    <row r="34" spans="2:30" ht="20" customHeight="1">
      <c r="B34" s="195" t="s">
        <v>55</v>
      </c>
      <c r="C34" s="196"/>
      <c r="D34" s="161">
        <v>1990011</v>
      </c>
      <c r="E34" s="210" t="s">
        <v>78</v>
      </c>
      <c r="F34" s="193"/>
      <c r="G34" s="211"/>
      <c r="H34" s="131" t="s">
        <v>71</v>
      </c>
      <c r="J34" s="197"/>
      <c r="K34" s="198"/>
      <c r="L34" s="198"/>
      <c r="M34" s="159"/>
      <c r="N34" s="192"/>
      <c r="O34" s="193"/>
      <c r="P34" s="193"/>
      <c r="Q34" s="194"/>
      <c r="R34" s="177"/>
      <c r="S34" s="178"/>
      <c r="T34" s="4"/>
      <c r="U34" s="4"/>
      <c r="V34" s="4"/>
      <c r="AC34" s="3"/>
      <c r="AD34" s="3"/>
    </row>
    <row r="35" spans="2:30" ht="20" customHeight="1">
      <c r="B35" s="221"/>
      <c r="C35" s="222"/>
      <c r="D35" s="162"/>
      <c r="E35" s="225"/>
      <c r="F35" s="226"/>
      <c r="G35" s="227"/>
      <c r="H35" s="133"/>
      <c r="J35" s="223"/>
      <c r="K35" s="224"/>
      <c r="L35" s="224"/>
      <c r="M35" s="160"/>
      <c r="N35" s="228"/>
      <c r="O35" s="229"/>
      <c r="P35" s="229"/>
      <c r="Q35" s="230"/>
      <c r="R35" s="179"/>
      <c r="S35" s="180"/>
      <c r="T35" s="4"/>
      <c r="U35" s="4"/>
      <c r="V35" s="4"/>
      <c r="AC35" s="3"/>
      <c r="AD35" s="3"/>
    </row>
    <row r="36" spans="2:30" ht="20" customHeight="1">
      <c r="B36" s="195"/>
      <c r="C36" s="196"/>
      <c r="D36" s="161"/>
      <c r="E36" s="210"/>
      <c r="F36" s="193"/>
      <c r="G36" s="211"/>
      <c r="H36" s="131"/>
      <c r="J36" s="197"/>
      <c r="K36" s="198"/>
      <c r="L36" s="198"/>
      <c r="M36" s="159"/>
      <c r="N36" s="192"/>
      <c r="O36" s="193"/>
      <c r="P36" s="193"/>
      <c r="Q36" s="194"/>
      <c r="R36" s="177"/>
      <c r="S36" s="178"/>
      <c r="T36" s="4"/>
      <c r="U36" s="4"/>
      <c r="V36" s="4"/>
      <c r="AC36" s="3"/>
      <c r="AD36" s="3"/>
    </row>
    <row r="37" spans="2:30" ht="20" customHeight="1">
      <c r="B37" s="212"/>
      <c r="C37" s="213"/>
      <c r="D37" s="163"/>
      <c r="E37" s="216"/>
      <c r="F37" s="217"/>
      <c r="G37" s="218"/>
      <c r="H37" s="135"/>
      <c r="J37" s="214"/>
      <c r="K37" s="215"/>
      <c r="L37" s="215"/>
      <c r="M37" s="166"/>
      <c r="N37" s="219"/>
      <c r="O37" s="217"/>
      <c r="P37" s="217"/>
      <c r="Q37" s="220"/>
      <c r="R37" s="181"/>
      <c r="S37" s="182"/>
      <c r="T37" s="4"/>
      <c r="U37" s="4"/>
      <c r="V37" s="4"/>
      <c r="AC37" s="3"/>
      <c r="AD37" s="3"/>
    </row>
    <row r="38" spans="2:30" ht="19" customHeight="1">
      <c r="B38" s="229"/>
      <c r="C38" s="229"/>
      <c r="D38" s="176"/>
      <c r="E38" s="176"/>
      <c r="F38" s="176"/>
      <c r="G38" s="176"/>
      <c r="H38" s="176"/>
      <c r="J38" s="176"/>
      <c r="K38" s="176"/>
      <c r="L38" s="176"/>
      <c r="M38" s="176"/>
      <c r="N38" s="176"/>
      <c r="O38" s="176"/>
      <c r="P38" s="176"/>
      <c r="Q38" s="176"/>
      <c r="R38" s="176"/>
      <c r="S38" s="176"/>
      <c r="T38" s="4"/>
      <c r="U38" s="4"/>
      <c r="V38" s="4"/>
      <c r="AC38" s="3"/>
      <c r="AD38" s="3"/>
    </row>
    <row r="39" spans="2:30" ht="18" customHeight="1">
      <c r="B39" s="231" t="s">
        <v>58</v>
      </c>
      <c r="C39" s="232"/>
      <c r="D39" s="232"/>
      <c r="E39" s="232"/>
      <c r="F39" s="232"/>
      <c r="G39" s="232"/>
      <c r="H39" s="232"/>
      <c r="I39" s="232"/>
      <c r="J39" s="232"/>
      <c r="K39" s="232"/>
      <c r="L39" s="232"/>
      <c r="M39" s="232"/>
      <c r="N39" s="232"/>
      <c r="O39" s="232"/>
      <c r="P39" s="232"/>
      <c r="Q39" s="232"/>
      <c r="R39" s="232"/>
      <c r="S39" s="233"/>
      <c r="T39" s="4"/>
      <c r="U39" s="4"/>
      <c r="V39" s="4"/>
      <c r="AC39" s="3"/>
      <c r="AD39" s="3"/>
    </row>
    <row r="40" spans="2:30" ht="18" customHeight="1">
      <c r="B40" s="234"/>
      <c r="C40" s="235"/>
      <c r="D40" s="235"/>
      <c r="E40" s="235"/>
      <c r="F40" s="235"/>
      <c r="G40" s="235"/>
      <c r="H40" s="235"/>
      <c r="I40" s="235"/>
      <c r="J40" s="235"/>
      <c r="K40" s="235"/>
      <c r="L40" s="235"/>
      <c r="M40" s="235"/>
      <c r="N40" s="235"/>
      <c r="O40" s="235"/>
      <c r="P40" s="235"/>
      <c r="Q40" s="235"/>
      <c r="R40" s="235"/>
      <c r="S40" s="236"/>
      <c r="T40" s="4"/>
      <c r="U40" s="4"/>
      <c r="V40" s="4"/>
      <c r="AC40" s="3"/>
      <c r="AD40" s="3"/>
    </row>
  </sheetData>
  <mergeCells count="69">
    <mergeCell ref="B39:S39"/>
    <mergeCell ref="B40:S40"/>
    <mergeCell ref="N28:Q28"/>
    <mergeCell ref="R28:S28"/>
    <mergeCell ref="E29:G29"/>
    <mergeCell ref="N29:Q29"/>
    <mergeCell ref="R29:S29"/>
    <mergeCell ref="B38:C38"/>
    <mergeCell ref="D38:E38"/>
    <mergeCell ref="F38:H38"/>
    <mergeCell ref="J38:L38"/>
    <mergeCell ref="M38:N38"/>
    <mergeCell ref="B36:C36"/>
    <mergeCell ref="J36:L36"/>
    <mergeCell ref="E36:G36"/>
    <mergeCell ref="N36:Q36"/>
    <mergeCell ref="B37:C37"/>
    <mergeCell ref="J37:L37"/>
    <mergeCell ref="E37:G37"/>
    <mergeCell ref="N37:Q37"/>
    <mergeCell ref="B35:C35"/>
    <mergeCell ref="J35:L35"/>
    <mergeCell ref="E35:G35"/>
    <mergeCell ref="N35:Q35"/>
    <mergeCell ref="B34:C34"/>
    <mergeCell ref="J34:L34"/>
    <mergeCell ref="E34:G34"/>
    <mergeCell ref="N34:Q34"/>
    <mergeCell ref="B33:C33"/>
    <mergeCell ref="J33:L33"/>
    <mergeCell ref="E33:G33"/>
    <mergeCell ref="N33:Q33"/>
    <mergeCell ref="B32:C32"/>
    <mergeCell ref="J32:L32"/>
    <mergeCell ref="E32:G32"/>
    <mergeCell ref="N32:Q32"/>
    <mergeCell ref="B31:C31"/>
    <mergeCell ref="J31:L31"/>
    <mergeCell ref="E31:G31"/>
    <mergeCell ref="N31:Q31"/>
    <mergeCell ref="N30:Q30"/>
    <mergeCell ref="R30:S30"/>
    <mergeCell ref="B28:C28"/>
    <mergeCell ref="J28:L28"/>
    <mergeCell ref="B27:C27"/>
    <mergeCell ref="J27:L27"/>
    <mergeCell ref="E27:G27"/>
    <mergeCell ref="N27:Q27"/>
    <mergeCell ref="R27:S27"/>
    <mergeCell ref="E28:G28"/>
    <mergeCell ref="B30:C30"/>
    <mergeCell ref="J30:L30"/>
    <mergeCell ref="B29:C29"/>
    <mergeCell ref="J29:L29"/>
    <mergeCell ref="E30:G30"/>
    <mergeCell ref="B7:B8"/>
    <mergeCell ref="H1:R1"/>
    <mergeCell ref="H2:R2"/>
    <mergeCell ref="J5:M5"/>
    <mergeCell ref="O5:R5"/>
    <mergeCell ref="D5:H5"/>
    <mergeCell ref="O38:S38"/>
    <mergeCell ref="R31:S31"/>
    <mergeCell ref="R32:S32"/>
    <mergeCell ref="R33:S33"/>
    <mergeCell ref="R34:S34"/>
    <mergeCell ref="R35:S35"/>
    <mergeCell ref="R36:S36"/>
    <mergeCell ref="R37:S37"/>
  </mergeCells>
  <phoneticPr fontId="0" type="noConversion"/>
  <conditionalFormatting sqref="J9:O24">
    <cfRule type="cellIs" dxfId="23" priority="1" stopIfTrue="1" operator="between">
      <formula>1</formula>
      <formula>300</formula>
    </cfRule>
    <cfRule type="cellIs" dxfId="22" priority="2" stopIfTrue="1" operator="lessThanOrEqual">
      <formula>0</formula>
    </cfRule>
  </conditionalFormatting>
  <dataValidations disablePrompts="1" count="4">
    <dataValidation type="list" allowBlank="1" showInputMessage="1" showErrorMessage="1" sqref="C18:C24" xr:uid="{B6571E32-DDEB-8645-BB57-294EE16AAAB2}">
      <formula1>"40,45,49,55,59,64,71,76,81,+81,87,+87,49,55,61,67,73,81,89,96,102,+102,109,+109"</formula1>
    </dataValidation>
    <dataValidation type="list" allowBlank="1" showInputMessage="1" showErrorMessage="1" sqref="E18:E24" xr:uid="{970FD921-F42D-484E-8B5E-6A2A190FE882}">
      <formula1>"UM,JM,SM,UK,JK,SK,M35,M40,M45,M50,M55,M60,M65,M70,M75,M80,M85,M90,K35,K40,K45,K50,K55,K60,,65,K70,K75,K80,K85,K90"</formula1>
    </dataValidation>
    <dataValidation type="list" allowBlank="1" showInputMessage="1" showErrorMessage="1" sqref="B28:C37 J28:L37" xr:uid="{060194C8-386C-5040-947C-B9BA1ECD13DA}">
      <formula1>"Dommer,Stevnets leder,Jury,Sekretær,Speaker,Teknisk kontrollør, Chief Marshall,Tidtaker"</formula1>
    </dataValidation>
    <dataValidation type="list" allowBlank="1" showInputMessage="1" showErrorMessage="1" sqref="D5:H5" xr:uid="{25F3DB57-EEE3-5341-A6B9-FC58B15B374A}">
      <formula1>"Nasjonalt stevne, Seriestevne,Seriestevne 5-kamp, Klubbmesterskap, Regionsmesterskap, Landsdelsmesterskap, Norgesmesterskap Senior, Norgesmesterskap Ungdom,Norgesmesterskap Junior,Norgesmesterskap Veteran,Norgesmesterskap 5-kamp,Norgesmesterskap Lag"</formula1>
    </dataValidation>
  </dataValidations>
  <pageMargins left="0.27559055118110198" right="0.35433070866141703" top="0.27559055118110198" bottom="0.27559055118110198" header="0.5" footer="0.5"/>
  <pageSetup paperSize="9" scale="61" orientation="landscape" horizontalDpi="360" verticalDpi="360" copies="2"/>
  <drawing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">
    <pageSetUpPr fitToPage="1"/>
  </sheetPr>
  <dimension ref="A1:L103"/>
  <sheetViews>
    <sheetView showGridLines="0" showRowColHeaders="0" tabSelected="1" zoomScale="120" zoomScaleNormal="120" workbookViewId="0">
      <pane ySplit="2" topLeftCell="A3" activePane="bottomLeft" state="frozen"/>
      <selection activeCell="A9" sqref="A9"/>
      <selection pane="bottomLeft" activeCell="G5" sqref="G5"/>
    </sheetView>
  </sheetViews>
  <sheetFormatPr baseColWidth="10" defaultColWidth="8.83203125" defaultRowHeight="13"/>
  <cols>
    <col min="1" max="1" width="4.6640625" customWidth="1"/>
    <col min="2" max="2" width="5.33203125" customWidth="1"/>
    <col min="3" max="3" width="8.33203125" customWidth="1"/>
    <col min="4" max="4" width="5.33203125" customWidth="1"/>
    <col min="5" max="5" width="10.33203125" style="37" customWidth="1"/>
    <col min="6" max="6" width="29.6640625" style="9" customWidth="1"/>
    <col min="7" max="7" width="21.6640625" style="9" customWidth="1"/>
    <col min="8" max="10" width="6.83203125" customWidth="1"/>
    <col min="11" max="11" width="9.6640625" style="44" customWidth="1"/>
  </cols>
  <sheetData>
    <row r="1" spans="1:12" ht="35">
      <c r="A1" s="250" t="s">
        <v>31</v>
      </c>
      <c r="B1" s="250"/>
      <c r="C1" s="250"/>
      <c r="D1" s="250"/>
      <c r="E1" s="250"/>
      <c r="F1" s="250"/>
      <c r="G1" s="250"/>
      <c r="H1" s="250"/>
      <c r="I1" s="250"/>
      <c r="J1" s="250"/>
      <c r="K1" s="250"/>
    </row>
    <row r="2" spans="1:12" s="43" customFormat="1" ht="26.25" customHeight="1">
      <c r="A2" s="251" t="str">
        <f>IF('P1'!J5&gt;0,'P1'!J5,"")</f>
        <v>AK Bjørgvin</v>
      </c>
      <c r="B2" s="251"/>
      <c r="C2" s="251"/>
      <c r="D2" s="251"/>
      <c r="E2" s="251"/>
      <c r="F2" s="252" t="str">
        <f>IF('P1'!O5&gt;0,'P1'!O5,"")</f>
        <v>Turnhallen, Bergen</v>
      </c>
      <c r="G2" s="252"/>
      <c r="H2" s="253" t="s">
        <v>223</v>
      </c>
      <c r="I2" s="253"/>
      <c r="J2" s="253"/>
      <c r="K2" s="253"/>
    </row>
    <row r="3" spans="1:12" ht="28">
      <c r="A3" s="249" t="s">
        <v>22</v>
      </c>
      <c r="B3" s="249"/>
      <c r="C3" s="249"/>
      <c r="D3" s="249"/>
      <c r="E3" s="249"/>
      <c r="F3" s="249"/>
      <c r="G3" s="249"/>
      <c r="H3" s="249"/>
      <c r="I3" s="249"/>
      <c r="J3" s="249"/>
      <c r="K3" s="249"/>
    </row>
    <row r="4" spans="1:12">
      <c r="A4" s="36"/>
    </row>
    <row r="5" spans="1:12" ht="16">
      <c r="A5" s="58">
        <v>1</v>
      </c>
      <c r="B5" s="59" t="str">
        <f>IF('P1'!C10="","",'P1'!C10)</f>
        <v>55</v>
      </c>
      <c r="C5" s="60">
        <f>IF('P1'!D10="","",'P1'!D10)</f>
        <v>54.95</v>
      </c>
      <c r="D5" s="59" t="str">
        <f>IF('P1'!E10="","",'P1'!E10)</f>
        <v>SK</v>
      </c>
      <c r="E5" s="61">
        <f>IF('P1'!F10="","",'P1'!F10)</f>
        <v>35320</v>
      </c>
      <c r="F5" s="62" t="str">
        <f>IF('P1'!H10="","",'P1'!H10)</f>
        <v>Rebekka Tao Jacobsen</v>
      </c>
      <c r="G5" s="62" t="str">
        <f>IF('P1'!I10="","",'P1'!I10)</f>
        <v>Larvik AK</v>
      </c>
      <c r="H5" s="63">
        <f>IF('P1'!P10=0,"",'P1'!P10)</f>
        <v>77</v>
      </c>
      <c r="I5" s="63">
        <f>IF('P1'!Q10=0,"",'P1'!Q10)</f>
        <v>100</v>
      </c>
      <c r="J5" s="63">
        <f>IF('P1'!R10=0,"",'P1'!R10)</f>
        <v>177</v>
      </c>
      <c r="K5" s="64">
        <f>IF('P1'!S10=0,"",'P1'!S10)</f>
        <v>254.17357355414435</v>
      </c>
      <c r="L5" s="48"/>
    </row>
    <row r="6" spans="1:12" ht="16">
      <c r="A6" s="58">
        <v>2</v>
      </c>
      <c r="B6" s="59" t="str">
        <f>IF('P1'!C9="","",'P1'!C9)</f>
        <v>55</v>
      </c>
      <c r="C6" s="60">
        <f>IF('P1'!D9="","",'P1'!D9)</f>
        <v>53.09</v>
      </c>
      <c r="D6" s="59" t="str">
        <f>IF('P1'!E9="","",'P1'!E9)</f>
        <v>SK</v>
      </c>
      <c r="E6" s="61">
        <f>IF('P1'!F9="","",'P1'!F9)</f>
        <v>36561</v>
      </c>
      <c r="F6" s="62" t="str">
        <f>IF('P1'!H9="","",'P1'!H9)</f>
        <v>Tiril Boge</v>
      </c>
      <c r="G6" s="62" t="str">
        <f>IF('P1'!I9="","",'P1'!I9)</f>
        <v>AK Bjørgvin</v>
      </c>
      <c r="H6" s="63">
        <f>IF('P1'!P9=0,"",'P1'!P9)</f>
        <v>60</v>
      </c>
      <c r="I6" s="63">
        <f>IF('P1'!Q9=0,"",'P1'!Q9)</f>
        <v>75</v>
      </c>
      <c r="J6" s="63">
        <f>IF('P1'!R9=0,"",'P1'!R9)</f>
        <v>135</v>
      </c>
      <c r="K6" s="64">
        <f>IF('P1'!S9=0,"",'P1'!S9)</f>
        <v>198.69449391874855</v>
      </c>
      <c r="L6" s="48"/>
    </row>
    <row r="7" spans="1:12" ht="16">
      <c r="A7" s="58"/>
      <c r="B7" s="59"/>
      <c r="C7" s="60"/>
      <c r="D7" s="59"/>
      <c r="E7" s="61"/>
      <c r="F7" s="62"/>
      <c r="G7" s="62"/>
      <c r="H7" s="63"/>
      <c r="I7" s="63"/>
      <c r="J7" s="63"/>
      <c r="K7" s="64"/>
      <c r="L7" s="48"/>
    </row>
    <row r="8" spans="1:12" ht="16">
      <c r="A8" s="58">
        <v>1</v>
      </c>
      <c r="B8" s="59" t="str">
        <f>IF('P1'!C14="","",'P1'!C14)</f>
        <v>59</v>
      </c>
      <c r="C8" s="60">
        <f>IF('P1'!D14="","",'P1'!D14)</f>
        <v>57.47</v>
      </c>
      <c r="D8" s="59" t="str">
        <f>IF('P1'!E14="","",'P1'!E14)</f>
        <v>SK</v>
      </c>
      <c r="E8" s="61">
        <f>IF('P1'!F14="","",'P1'!F14)</f>
        <v>38084</v>
      </c>
      <c r="F8" s="62" t="str">
        <f>IF('P1'!H14="","",'P1'!H14)</f>
        <v>Ronja Lenvik</v>
      </c>
      <c r="G8" s="62" t="str">
        <f>IF('P1'!I14="","",'P1'!I14)</f>
        <v>Hitra VK</v>
      </c>
      <c r="H8" s="63">
        <f>IF('P1'!P14=0,"",'P1'!P14)</f>
        <v>73</v>
      </c>
      <c r="I8" s="63">
        <f>IF('P1'!Q14=0,"",'P1'!Q14)</f>
        <v>93</v>
      </c>
      <c r="J8" s="63">
        <f>IF('P1'!R14=0,"",'P1'!R14)</f>
        <v>166</v>
      </c>
      <c r="K8" s="64">
        <f>IF('P1'!S14=0,"",'P1'!S14)</f>
        <v>231.13543453913275</v>
      </c>
      <c r="L8" s="48"/>
    </row>
    <row r="9" spans="1:12" ht="16">
      <c r="A9" s="58">
        <v>2</v>
      </c>
      <c r="B9" s="59" t="str">
        <f>IF('P1'!C12="","",'P1'!C12)</f>
        <v>59</v>
      </c>
      <c r="C9" s="60">
        <f>IF('P1'!D12="","",'P1'!D12)</f>
        <v>58.13</v>
      </c>
      <c r="D9" s="59" t="str">
        <f>IF('P1'!E12="","",'P1'!E12)</f>
        <v>SK</v>
      </c>
      <c r="E9" s="61">
        <f>IF('P1'!F12="","",'P1'!F12)</f>
        <v>38164</v>
      </c>
      <c r="F9" s="62" t="str">
        <f>IF('P1'!H12="","",'P1'!H12)</f>
        <v>Hanna Maroofi</v>
      </c>
      <c r="G9" s="62" t="str">
        <f>IF('P1'!I12="","",'P1'!I12)</f>
        <v>Christiania AK</v>
      </c>
      <c r="H9" s="63">
        <f>IF('P1'!P12=0,"",'P1'!P12)</f>
        <v>72</v>
      </c>
      <c r="I9" s="63">
        <f>IF('P1'!Q12=0,"",'P1'!Q12)</f>
        <v>84</v>
      </c>
      <c r="J9" s="63">
        <f>IF('P1'!R12=0,"",'P1'!R12)</f>
        <v>156</v>
      </c>
      <c r="K9" s="64">
        <f>IF('P1'!S12=0,"",'P1'!S12)</f>
        <v>215.55906230618157</v>
      </c>
      <c r="L9" s="48"/>
    </row>
    <row r="10" spans="1:12" ht="16">
      <c r="A10" s="58">
        <v>3</v>
      </c>
      <c r="B10" s="59" t="str">
        <f>IF('P1'!C13="","",'P1'!C13)</f>
        <v>59</v>
      </c>
      <c r="C10" s="60">
        <f>IF('P1'!D13="","",'P1'!D13)</f>
        <v>57.15</v>
      </c>
      <c r="D10" s="59" t="str">
        <f>IF('P1'!E13="","",'P1'!E13)</f>
        <v>SK</v>
      </c>
      <c r="E10" s="61">
        <f>IF('P1'!F13="","",'P1'!F13)</f>
        <v>35936</v>
      </c>
      <c r="F10" s="62" t="str">
        <f>IF('P1'!H13="","",'P1'!H13)</f>
        <v>Serine Pedersen</v>
      </c>
      <c r="G10" s="62" t="str">
        <f>IF('P1'!I13="","",'P1'!I13)</f>
        <v>Oslo AK</v>
      </c>
      <c r="H10" s="63">
        <f>IF('P1'!P13=0,"",'P1'!P13)</f>
        <v>63</v>
      </c>
      <c r="I10" s="63">
        <f>IF('P1'!Q13=0,"",'P1'!Q13)</f>
        <v>84</v>
      </c>
      <c r="J10" s="63">
        <f>IF('P1'!R13=0,"",'P1'!R13)</f>
        <v>147</v>
      </c>
      <c r="K10" s="64">
        <f>IF('P1'!S13=0,"",'P1'!S13)</f>
        <v>205.45264153959988</v>
      </c>
      <c r="L10" s="48"/>
    </row>
    <row r="11" spans="1:12" ht="16">
      <c r="A11" s="58">
        <v>4</v>
      </c>
      <c r="B11" s="59">
        <f>IF('P1'!C11="","",'P1'!C11)</f>
        <v>59</v>
      </c>
      <c r="C11" s="60">
        <f>IF('P1'!D11="","",'P1'!D11)</f>
        <v>58.25</v>
      </c>
      <c r="D11" s="59" t="str">
        <f>IF('P1'!E11="","",'P1'!E11)</f>
        <v>SK</v>
      </c>
      <c r="E11" s="61">
        <f>IF('P1'!F11="","",'P1'!F11)</f>
        <v>37526</v>
      </c>
      <c r="F11" s="62" t="str">
        <f>IF('P1'!H11="","",'P1'!H11)</f>
        <v>Andrine Teigland</v>
      </c>
      <c r="G11" s="62" t="str">
        <f>IF('P1'!I11="","",'P1'!I11)</f>
        <v>Oslo AK</v>
      </c>
      <c r="H11" s="63">
        <f>IF('P1'!P11=0,"",'P1'!P11)</f>
        <v>57</v>
      </c>
      <c r="I11" s="63">
        <f>IF('P1'!Q11=0,"",'P1'!Q11)</f>
        <v>68</v>
      </c>
      <c r="J11" s="63">
        <f>IF('P1'!R11=0,"",'P1'!R11)</f>
        <v>125</v>
      </c>
      <c r="K11" s="64">
        <f>IF('P1'!S11=0,"",'P1'!S11)</f>
        <v>172.48718267004071</v>
      </c>
      <c r="L11" s="48"/>
    </row>
    <row r="12" spans="1:12" ht="16">
      <c r="A12" s="58"/>
      <c r="B12" s="59" t="str">
        <f>IF('P1'!C15="","",'P1'!C15)</f>
        <v>59</v>
      </c>
      <c r="C12" s="60">
        <f>IF('P1'!D15="","",'P1'!D15)</f>
        <v>56.81</v>
      </c>
      <c r="D12" s="59" t="str">
        <f>IF('P1'!E15="","",'P1'!E15)</f>
        <v>SK</v>
      </c>
      <c r="E12" s="61">
        <f>IF('P1'!F15="","",'P1'!F15)</f>
        <v>33830</v>
      </c>
      <c r="F12" s="62" t="str">
        <f>IF('P1'!H15="","",'P1'!H15)</f>
        <v>Sol Anette Waaler</v>
      </c>
      <c r="G12" s="62" t="str">
        <f>IF('P1'!I15="","",'P1'!I15)</f>
        <v>Trondheim AK</v>
      </c>
      <c r="H12" s="63" t="str">
        <f>IF('P1'!P15=0,"",'P1'!P15)</f>
        <v/>
      </c>
      <c r="I12" s="63">
        <f>IF('P1'!Q15=0,"",'P1'!Q15)</f>
        <v>95</v>
      </c>
      <c r="J12" s="63" t="str">
        <f>IF('P1'!R15=0,"",'P1'!R15)</f>
        <v/>
      </c>
      <c r="K12" s="64" t="str">
        <f>IF('P1'!S15=0,"",'P1'!S15)</f>
        <v/>
      </c>
      <c r="L12" s="48"/>
    </row>
    <row r="13" spans="1:12" ht="16">
      <c r="A13" s="58"/>
      <c r="B13" s="59"/>
      <c r="C13" s="60"/>
      <c r="D13" s="59"/>
      <c r="E13" s="61"/>
      <c r="F13" s="62"/>
      <c r="G13" s="62"/>
      <c r="H13" s="63"/>
      <c r="I13" s="63"/>
      <c r="J13" s="63"/>
      <c r="K13" s="64"/>
      <c r="L13" s="48"/>
    </row>
    <row r="14" spans="1:12" ht="16">
      <c r="A14" s="58">
        <v>1</v>
      </c>
      <c r="B14" s="59" t="str">
        <f>IF('P2'!C12="","",'P2'!C12)</f>
        <v>64</v>
      </c>
      <c r="C14" s="60">
        <f>IF('P2'!D12="","",'P2'!D12)</f>
        <v>60.17</v>
      </c>
      <c r="D14" s="59" t="str">
        <f>IF('P2'!E12="","",'P2'!E12)</f>
        <v>SK</v>
      </c>
      <c r="E14" s="61">
        <f>IF('P2'!F12="","",'P2'!F12)</f>
        <v>33921</v>
      </c>
      <c r="F14" s="62" t="str">
        <f>IF('P2'!H12="","",'P2'!H12)</f>
        <v>Ragnhild Haug Lillegård</v>
      </c>
      <c r="G14" s="62" t="str">
        <f>IF('P2'!I12="","",'P2'!I12)</f>
        <v>Oslo AK</v>
      </c>
      <c r="H14" s="63">
        <f>IF('P2'!P12=0,"",'P2'!P12)</f>
        <v>72</v>
      </c>
      <c r="I14" s="63">
        <f>IF('P2'!Q12=0,"",'P2'!Q12)</f>
        <v>94</v>
      </c>
      <c r="J14" s="63">
        <f>IF('P2'!R12=0,"",'P2'!R12)</f>
        <v>166</v>
      </c>
      <c r="K14" s="64">
        <f>IF('P2'!S12=0,"",'P2'!S12)</f>
        <v>224.26739694791291</v>
      </c>
      <c r="L14" s="48"/>
    </row>
    <row r="15" spans="1:12" ht="16">
      <c r="A15" s="58">
        <v>2</v>
      </c>
      <c r="B15" s="59">
        <f>IF('P2'!C11="","",'P2'!C11)</f>
        <v>64</v>
      </c>
      <c r="C15" s="60">
        <f>IF('P2'!D11="","",'P2'!D11)</f>
        <v>62.59</v>
      </c>
      <c r="D15" s="59" t="str">
        <f>IF('P2'!E11="","",'P2'!E11)</f>
        <v>K35</v>
      </c>
      <c r="E15" s="61">
        <f>IF('P2'!F11="","",'P2'!F11)</f>
        <v>33206</v>
      </c>
      <c r="F15" s="62" t="str">
        <f>IF('P2'!H11="","",'P2'!H11)</f>
        <v>Iselin Brogeland</v>
      </c>
      <c r="G15" s="62" t="str">
        <f>IF('P2'!I11="","",'P2'!I11)</f>
        <v>Stavanger AK</v>
      </c>
      <c r="H15" s="63">
        <f>IF('P2'!P11=0,"",'P2'!P11)</f>
        <v>72</v>
      </c>
      <c r="I15" s="63">
        <f>IF('P2'!Q11=0,"",'P2'!Q11)</f>
        <v>93</v>
      </c>
      <c r="J15" s="63">
        <f>IF('P2'!R11=0,"",'P2'!R11)</f>
        <v>165</v>
      </c>
      <c r="K15" s="64">
        <f>IF('P2'!S11=0,"",'P2'!S11)</f>
        <v>217.46528152950947</v>
      </c>
      <c r="L15" s="48"/>
    </row>
    <row r="16" spans="1:12" ht="16">
      <c r="A16" s="58">
        <v>3</v>
      </c>
      <c r="B16" s="59" t="str">
        <f>IF('P2'!C9="","",'P2'!C9)</f>
        <v>64</v>
      </c>
      <c r="C16" s="60">
        <f>IF('P2'!D9="","",'P2'!D9)</f>
        <v>62.33</v>
      </c>
      <c r="D16" s="59" t="str">
        <f>IF('P2'!E9="","",'P2'!E9)</f>
        <v>SK</v>
      </c>
      <c r="E16" s="61">
        <f>IF('P2'!F9="","",'P2'!F9)</f>
        <v>36375</v>
      </c>
      <c r="F16" s="62" t="str">
        <f>IF('P2'!H9="","",'P2'!H9)</f>
        <v>Ylva Jacobine Taug</v>
      </c>
      <c r="G16" s="62" t="str">
        <f>IF('P2'!I9="","",'P2'!I9)</f>
        <v>Aasgård FVK</v>
      </c>
      <c r="H16" s="63">
        <f>IF('P2'!P9=0,"",'P2'!P9)</f>
        <v>70</v>
      </c>
      <c r="I16" s="63">
        <f>IF('P2'!Q9=0,"",'P2'!Q9)</f>
        <v>94</v>
      </c>
      <c r="J16" s="63">
        <f>IF('P2'!R9=0,"",'P2'!R9)</f>
        <v>164</v>
      </c>
      <c r="K16" s="64">
        <f>IF('P2'!S9=0,"",'P2'!S9)</f>
        <v>216.70209184138412</v>
      </c>
      <c r="L16" s="48"/>
    </row>
    <row r="17" spans="1:12" ht="16">
      <c r="A17" s="58">
        <v>4</v>
      </c>
      <c r="B17" s="59">
        <f>IF('P2'!C14="","",'P2'!C14)</f>
        <v>64</v>
      </c>
      <c r="C17" s="60">
        <f>IF('P2'!D14="","",'P2'!D14)</f>
        <v>62.95</v>
      </c>
      <c r="D17" s="59" t="str">
        <f>IF('P2'!E14="","",'P2'!E14)</f>
        <v>SK</v>
      </c>
      <c r="E17" s="61">
        <f>IF('P2'!F14="","",'P2'!F14)</f>
        <v>34771</v>
      </c>
      <c r="F17" s="62" t="str">
        <f>IF('P2'!H14="","",'P2'!H14)</f>
        <v>Oda Wiig</v>
      </c>
      <c r="G17" s="62" t="str">
        <f>IF('P2'!I14="","",'P2'!I14)</f>
        <v>Tønsberg-Kam.</v>
      </c>
      <c r="H17" s="63">
        <f>IF('P2'!P14=0,"",'P2'!P14)</f>
        <v>67</v>
      </c>
      <c r="I17" s="63">
        <f>IF('P2'!Q14=0,"",'P2'!Q14)</f>
        <v>90</v>
      </c>
      <c r="J17" s="63">
        <f>IF('P2'!R14=0,"",'P2'!R14)</f>
        <v>157</v>
      </c>
      <c r="K17" s="64">
        <f>IF('P2'!S14=0,"",'P2'!S14)</f>
        <v>206.19599624355538</v>
      </c>
      <c r="L17" s="48"/>
    </row>
    <row r="18" spans="1:12" ht="16">
      <c r="A18" s="58">
        <v>5</v>
      </c>
      <c r="B18" s="59">
        <f>IF('P2'!C17="","",'P2'!C17)</f>
        <v>64</v>
      </c>
      <c r="C18" s="60">
        <f>IF('P2'!D17="","",'P2'!D17)</f>
        <v>62.53</v>
      </c>
      <c r="D18" s="59" t="str">
        <f>IF('P2'!E17="","",'P2'!E17)</f>
        <v>K35</v>
      </c>
      <c r="E18" s="61">
        <f>IF('P2'!F17="","",'P2'!F17)</f>
        <v>33166</v>
      </c>
      <c r="F18" s="62" t="str">
        <f>IF('P2'!H17="","",'P2'!H17)</f>
        <v>Iselin Hatlenes</v>
      </c>
      <c r="G18" s="62" t="str">
        <f>IF('P2'!I17="","",'P2'!I17)</f>
        <v>AK Bjørgvin</v>
      </c>
      <c r="H18" s="63">
        <f>IF('P2'!P17=0,"",'P2'!P17)</f>
        <v>72</v>
      </c>
      <c r="I18" s="63">
        <f>IF('P2'!Q17=0,"",'P2'!Q17)</f>
        <v>84</v>
      </c>
      <c r="J18" s="63">
        <f>IF('P2'!R17=0,"",'P2'!R17)</f>
        <v>156</v>
      </c>
      <c r="K18" s="64">
        <f>IF('P2'!S17=0,"",'P2'!S17)</f>
        <v>205.72478947572344</v>
      </c>
      <c r="L18" s="48"/>
    </row>
    <row r="19" spans="1:12" ht="16">
      <c r="A19" s="58">
        <v>6</v>
      </c>
      <c r="B19" s="59" t="str">
        <f>IF('P2'!C15="","",'P2'!C15)</f>
        <v>64</v>
      </c>
      <c r="C19" s="60">
        <f>IF('P2'!D15="","",'P2'!D15)</f>
        <v>60.33</v>
      </c>
      <c r="D19" s="59" t="str">
        <f>IF('P2'!E15="","",'P2'!E15)</f>
        <v>UK</v>
      </c>
      <c r="E19" s="61">
        <f>IF('P2'!F15="","",'P2'!F15)</f>
        <v>40263</v>
      </c>
      <c r="F19" s="62" t="str">
        <f>IF('P2'!H15="","",'P2'!H15)</f>
        <v>Sandra Viktoria N. Amundsen</v>
      </c>
      <c r="G19" s="62" t="str">
        <f>IF('P2'!I15="","",'P2'!I15)</f>
        <v>AK Bjørgvin</v>
      </c>
      <c r="H19" s="63">
        <f>IF('P2'!P15=0,"",'P2'!P15)</f>
        <v>67</v>
      </c>
      <c r="I19" s="63">
        <f>IF('P2'!Q15=0,"",'P2'!Q15)</f>
        <v>81</v>
      </c>
      <c r="J19" s="63">
        <f>IF('P2'!R15=0,"",'P2'!R15)</f>
        <v>148</v>
      </c>
      <c r="K19" s="64">
        <f>IF('P2'!S15=0,"",'P2'!S15)</f>
        <v>199.6094752796069</v>
      </c>
      <c r="L19" s="48"/>
    </row>
    <row r="20" spans="1:12" ht="16">
      <c r="A20" s="58">
        <v>7</v>
      </c>
      <c r="B20" s="59" t="str">
        <f>IF('P2'!C10="","",'P2'!C10)</f>
        <v>64</v>
      </c>
      <c r="C20" s="60">
        <f>IF('P2'!D10="","",'P2'!D10)</f>
        <v>62.65</v>
      </c>
      <c r="D20" s="59" t="str">
        <f>IF('P2'!E10="","",'P2'!E10)</f>
        <v>SK</v>
      </c>
      <c r="E20" s="61">
        <f>IF('P2'!F10="","",'P2'!F10)</f>
        <v>36509</v>
      </c>
      <c r="F20" s="62" t="str">
        <f>IF('P2'!H10="","",'P2'!H10)</f>
        <v>Frida Baade</v>
      </c>
      <c r="G20" s="62" t="str">
        <f>IF('P2'!I10="","",'P2'!I10)</f>
        <v>Oslo AK</v>
      </c>
      <c r="H20" s="63">
        <f>IF('P2'!P10=0,"",'P2'!P10)</f>
        <v>65</v>
      </c>
      <c r="I20" s="63">
        <f>IF('P2'!Q10=0,"",'P2'!Q10)</f>
        <v>82</v>
      </c>
      <c r="J20" s="63">
        <f>IF('P2'!R10=0,"",'P2'!R10)</f>
        <v>147</v>
      </c>
      <c r="K20" s="64">
        <f>IF('P2'!S10=0,"",'P2'!S10)</f>
        <v>193.62783921530186</v>
      </c>
      <c r="L20" s="48"/>
    </row>
    <row r="21" spans="1:12" ht="16">
      <c r="A21" s="58">
        <v>8</v>
      </c>
      <c r="B21" s="59">
        <f>IF('P2'!C16="","",'P2'!C16)</f>
        <v>64</v>
      </c>
      <c r="C21" s="60">
        <f>IF('P2'!D16="","",'P2'!D16)</f>
        <v>63.27</v>
      </c>
      <c r="D21" s="59" t="str">
        <f>IF('P2'!E16="","",'P2'!E16)</f>
        <v>UK</v>
      </c>
      <c r="E21" s="61">
        <f>IF('P2'!F16="","",'P2'!F16)</f>
        <v>39505</v>
      </c>
      <c r="F21" s="62" t="str">
        <f>IF('P2'!H16="","",'P2'!H16)</f>
        <v>Eline Høien</v>
      </c>
      <c r="G21" s="62" t="str">
        <f>IF('P2'!I16="","",'P2'!I16)</f>
        <v>Vigrestad IK</v>
      </c>
      <c r="H21" s="63">
        <f>IF('P2'!P16=0,"",'P2'!P16)</f>
        <v>63</v>
      </c>
      <c r="I21" s="63">
        <f>IF('P2'!Q16=0,"",'P2'!Q16)</f>
        <v>79</v>
      </c>
      <c r="J21" s="63">
        <f>IF('P2'!R16=0,"",'P2'!R16)</f>
        <v>142</v>
      </c>
      <c r="K21" s="64">
        <f>IF('P2'!S16=0,"",'P2'!S16)</f>
        <v>185.92099619703669</v>
      </c>
      <c r="L21" s="48"/>
    </row>
    <row r="22" spans="1:12" ht="16">
      <c r="A22" s="58">
        <v>9</v>
      </c>
      <c r="B22" s="59">
        <f>IF('P2'!C13="","",'P2'!C13)</f>
        <v>64</v>
      </c>
      <c r="C22" s="60">
        <f>IF('P2'!D13="","",'P2'!D13)</f>
        <v>61.71</v>
      </c>
      <c r="D22" s="59" t="str">
        <f>IF('P2'!E13="","",'P2'!E13)</f>
        <v>SK</v>
      </c>
      <c r="E22" s="61">
        <f>IF('P2'!F13="","",'P2'!F13)</f>
        <v>36144</v>
      </c>
      <c r="F22" s="62" t="str">
        <f>IF('P2'!H13="","",'P2'!H13)</f>
        <v>Martina Elise Gregersen</v>
      </c>
      <c r="G22" s="62" t="str">
        <f>IF('P2'!I13="","",'P2'!I13)</f>
        <v>Grenland AK</v>
      </c>
      <c r="H22" s="63">
        <f>IF('P2'!P13=0,"",'P2'!P13)</f>
        <v>63</v>
      </c>
      <c r="I22" s="63">
        <f>IF('P2'!Q13=0,"",'P2'!Q13)</f>
        <v>75</v>
      </c>
      <c r="J22" s="63">
        <f>IF('P2'!R13=0,"",'P2'!R13)</f>
        <v>138</v>
      </c>
      <c r="K22" s="64">
        <f>IF('P2'!S13=0,"",'P2'!S13)</f>
        <v>183.48177067731197</v>
      </c>
      <c r="L22" s="48"/>
    </row>
    <row r="23" spans="1:12" ht="16">
      <c r="A23" s="58"/>
      <c r="B23" s="59"/>
      <c r="C23" s="60"/>
      <c r="D23" s="59"/>
      <c r="E23" s="61"/>
      <c r="F23" s="62"/>
      <c r="G23" s="62"/>
      <c r="H23" s="63"/>
      <c r="I23" s="63"/>
      <c r="J23" s="63"/>
      <c r="K23" s="64"/>
      <c r="L23" s="48"/>
    </row>
    <row r="24" spans="1:12" ht="16">
      <c r="A24" s="58">
        <v>1</v>
      </c>
      <c r="B24" s="59" t="str">
        <f>IF('P4'!C17="","",'P4'!C17)</f>
        <v>71</v>
      </c>
      <c r="C24" s="60">
        <f>IF('P4'!D17="","",'P4'!D17)</f>
        <v>70.53</v>
      </c>
      <c r="D24" s="59" t="str">
        <f>IF('P4'!E17="","",'P4'!E17)</f>
        <v>SK</v>
      </c>
      <c r="E24" s="61">
        <f>IF('P4'!F17="","",'P4'!F17)</f>
        <v>37315</v>
      </c>
      <c r="F24" s="62" t="str">
        <f>IF('P4'!H17="","",'P4'!H17)</f>
        <v>Julia Jordanger Loen</v>
      </c>
      <c r="G24" s="62" t="str">
        <f>IF('P4'!I17="","",'P4'!I17)</f>
        <v>Breimsbygda IL</v>
      </c>
      <c r="H24" s="63">
        <f>IF('P4'!P17=0,"",'P4'!P17)</f>
        <v>91</v>
      </c>
      <c r="I24" s="63">
        <f>IF('P4'!Q17=0,"",'P4'!Q17)</f>
        <v>115</v>
      </c>
      <c r="J24" s="63">
        <f>IF('P4'!R17=0,"",'P4'!R17)</f>
        <v>206</v>
      </c>
      <c r="K24" s="64">
        <f>IF('P4'!S17=0,"",'P4'!S17)</f>
        <v>253.52639282207403</v>
      </c>
      <c r="L24" s="48"/>
    </row>
    <row r="25" spans="1:12" ht="16">
      <c r="A25" s="58">
        <v>2</v>
      </c>
      <c r="B25" s="59" t="str">
        <f>IF('P4'!C18="","",'P4'!C18)</f>
        <v>71</v>
      </c>
      <c r="C25" s="60">
        <f>IF('P4'!D18="","",'P4'!D18)</f>
        <v>65.53</v>
      </c>
      <c r="D25" s="59" t="str">
        <f>IF('P4'!E18="","",'P4'!E18)</f>
        <v>SK</v>
      </c>
      <c r="E25" s="61">
        <f>IF('P4'!F18="","",'P4'!F18)</f>
        <v>33735</v>
      </c>
      <c r="F25" s="62" t="str">
        <f>IF('P4'!H18="","",'P4'!H18)</f>
        <v>Marit Årdalsbakke</v>
      </c>
      <c r="G25" s="62" t="str">
        <f>IF('P4'!I18="","",'P4'!I18)</f>
        <v>Tambarskjelvar IL</v>
      </c>
      <c r="H25" s="63">
        <f>IF('P4'!P18=0,"",'P4'!P18)</f>
        <v>94</v>
      </c>
      <c r="I25" s="63">
        <f>IF('P4'!Q18=0,"",'P4'!Q18)</f>
        <v>111</v>
      </c>
      <c r="J25" s="63">
        <f>IF('P4'!R18=0,"",'P4'!R18)</f>
        <v>205</v>
      </c>
      <c r="K25" s="64">
        <f>IF('P4'!S18=0,"",'P4'!S18)</f>
        <v>262.86015605122003</v>
      </c>
      <c r="L25" s="48"/>
    </row>
    <row r="26" spans="1:12" ht="16">
      <c r="A26" s="58">
        <v>3</v>
      </c>
      <c r="B26" s="59" t="str">
        <f>IF('P4'!C16="","",'P4'!C16)</f>
        <v>71</v>
      </c>
      <c r="C26" s="60">
        <f>IF('P4'!D16="","",'P4'!D16)</f>
        <v>70.23</v>
      </c>
      <c r="D26" s="59" t="str">
        <f>IF('P4'!E16="","",'P4'!E16)</f>
        <v>SK</v>
      </c>
      <c r="E26" s="61">
        <f>IF('P4'!F16="","",'P4'!F16)</f>
        <v>38134</v>
      </c>
      <c r="F26" s="62" t="str">
        <f>IF('P4'!H16="","",'P4'!H16)</f>
        <v>Laila Therese K. Bjørnarheim</v>
      </c>
      <c r="G26" s="62" t="str">
        <f>IF('P4'!I16="","",'P4'!I16)</f>
        <v>Breimsbygda IL</v>
      </c>
      <c r="H26" s="63">
        <f>IF('P4'!P16=0,"",'P4'!P16)</f>
        <v>80</v>
      </c>
      <c r="I26" s="63">
        <f>IF('P4'!Q16=0,"",'P4'!Q16)</f>
        <v>99</v>
      </c>
      <c r="J26" s="63">
        <f>IF('P4'!R16=0,"",'P4'!R16)</f>
        <v>179</v>
      </c>
      <c r="K26" s="64">
        <f>IF('P4'!S16=0,"",'P4'!S16)</f>
        <v>220.7994069414757</v>
      </c>
      <c r="L26" s="48"/>
    </row>
    <row r="27" spans="1:12" ht="16">
      <c r="A27" s="58">
        <v>4</v>
      </c>
      <c r="B27" s="59" t="str">
        <f>IF('P4'!C11="","",'P4'!C11)</f>
        <v>71</v>
      </c>
      <c r="C27" s="60">
        <f>IF('P4'!D11="","",'P4'!D11)</f>
        <v>66.989999999999995</v>
      </c>
      <c r="D27" s="59" t="str">
        <f>IF('P4'!E11="","",'P4'!E11)</f>
        <v>SK</v>
      </c>
      <c r="E27" s="61">
        <f>IF('P4'!F11="","",'P4'!F11)</f>
        <v>36677</v>
      </c>
      <c r="F27" s="62" t="str">
        <f>IF('P4'!H11="","",'P4'!H11)</f>
        <v>Andrine Sandved Hestenes</v>
      </c>
      <c r="G27" s="62" t="str">
        <f>IF('P4'!I11="","",'P4'!I11)</f>
        <v>Leangen AK</v>
      </c>
      <c r="H27" s="63">
        <f>IF('P4'!P11=0,"",'P4'!P11)</f>
        <v>74</v>
      </c>
      <c r="I27" s="63">
        <f>IF('P4'!Q11=0,"",'P4'!Q11)</f>
        <v>95</v>
      </c>
      <c r="J27" s="63">
        <f>IF('P4'!R11=0,"",'P4'!R11)</f>
        <v>169</v>
      </c>
      <c r="K27" s="64">
        <f>IF('P4'!S11=0,"",'P4'!S11)</f>
        <v>213.96879329143707</v>
      </c>
      <c r="L27" s="48"/>
    </row>
    <row r="28" spans="1:12" ht="16">
      <c r="A28" s="58">
        <v>5</v>
      </c>
      <c r="B28" s="59" t="str">
        <f>IF('P4'!C15="","",'P4'!C15)</f>
        <v>71</v>
      </c>
      <c r="C28" s="60">
        <f>IF('P4'!D15="","",'P4'!D15)</f>
        <v>69.709999999999994</v>
      </c>
      <c r="D28" s="59" t="str">
        <f>IF('P4'!E15="","",'P4'!E15)</f>
        <v>K40</v>
      </c>
      <c r="E28" s="61">
        <f>IF('P4'!F15="","",'P4'!F15)</f>
        <v>30609</v>
      </c>
      <c r="F28" s="62" t="str">
        <f>IF('P4'!H15="","",'P4'!H15)</f>
        <v>Linda Espenes</v>
      </c>
      <c r="G28" s="62" t="str">
        <f>IF('P4'!I15="","",'P4'!I15)</f>
        <v>Spydeberg Atletene</v>
      </c>
      <c r="H28" s="63">
        <f>IF('P4'!P15=0,"",'P4'!P15)</f>
        <v>80</v>
      </c>
      <c r="I28" s="63">
        <f>IF('P4'!Q15=0,"",'P4'!Q15)</f>
        <v>88</v>
      </c>
      <c r="J28" s="63">
        <f>IF('P4'!R15=0,"",'P4'!R15)</f>
        <v>168</v>
      </c>
      <c r="K28" s="64">
        <f>IF('P4'!S15=0,"",'P4'!S15)</f>
        <v>208.06125906298945</v>
      </c>
      <c r="L28" s="48"/>
    </row>
    <row r="29" spans="1:12" ht="16">
      <c r="A29" s="58">
        <v>6</v>
      </c>
      <c r="B29" s="59" t="str">
        <f>IF('P4'!C13="","",'P4'!C13)</f>
        <v>71</v>
      </c>
      <c r="C29" s="60">
        <f>IF('P4'!D13="","",'P4'!D13)</f>
        <v>67.09</v>
      </c>
      <c r="D29" s="59" t="str">
        <f>IF('P4'!E13="","",'P4'!E13)</f>
        <v>SK</v>
      </c>
      <c r="E29" s="61">
        <f>IF('P4'!F13="","",'P4'!F13)</f>
        <v>35897</v>
      </c>
      <c r="F29" s="62" t="str">
        <f>IF('P4'!H13="","",'P4'!H13)</f>
        <v>Cecilie Tomassen</v>
      </c>
      <c r="G29" s="62" t="str">
        <f>IF('P4'!I13="","",'P4'!I13)</f>
        <v>Leangen AK</v>
      </c>
      <c r="H29" s="63">
        <f>IF('P4'!P13=0,"",'P4'!P13)</f>
        <v>73</v>
      </c>
      <c r="I29" s="63">
        <f>IF('P4'!Q13=0,"",'P4'!Q13)</f>
        <v>90</v>
      </c>
      <c r="J29" s="63">
        <f>IF('P4'!R13=0,"",'P4'!R13)</f>
        <v>163</v>
      </c>
      <c r="K29" s="64">
        <f>IF('P4'!S13=0,"",'P4'!S13)</f>
        <v>206.19766687883211</v>
      </c>
      <c r="L29" s="48"/>
    </row>
    <row r="30" spans="1:12" ht="16">
      <c r="A30" s="58">
        <v>7</v>
      </c>
      <c r="B30" s="59" t="str">
        <f>IF('P4'!C12="","",'P4'!C12)</f>
        <v>71</v>
      </c>
      <c r="C30" s="60">
        <f>IF('P4'!D12="","",'P4'!D12)</f>
        <v>67.69</v>
      </c>
      <c r="D30" s="59" t="str">
        <f>IF('P4'!E12="","",'P4'!E12)</f>
        <v>SK</v>
      </c>
      <c r="E30" s="61">
        <f>IF('P4'!F12="","",'P4'!F12)</f>
        <v>34953</v>
      </c>
      <c r="F30" s="62" t="str">
        <f>IF('P4'!H12="","",'P4'!H12)</f>
        <v>Ina-Kristin Aasvang</v>
      </c>
      <c r="G30" s="62" t="str">
        <f>IF('P4'!I12="","",'P4'!I12)</f>
        <v>Spydeberg Atletene</v>
      </c>
      <c r="H30" s="63">
        <f>IF('P4'!P12=0,"",'P4'!P12)</f>
        <v>68</v>
      </c>
      <c r="I30" s="63">
        <f>IF('P4'!Q12=0,"",'P4'!Q12)</f>
        <v>92</v>
      </c>
      <c r="J30" s="63">
        <f>IF('P4'!R12=0,"",'P4'!R12)</f>
        <v>160</v>
      </c>
      <c r="K30" s="64">
        <f>IF('P4'!S12=0,"",'P4'!S12)</f>
        <v>201.38900799414597</v>
      </c>
      <c r="L30" s="48"/>
    </row>
    <row r="31" spans="1:12" ht="16">
      <c r="A31" s="58">
        <v>8</v>
      </c>
      <c r="B31" s="59" t="str">
        <f>IF('P4'!C14="","",'P4'!C14)</f>
        <v>71</v>
      </c>
      <c r="C31" s="60">
        <f>IF('P4'!D14="","",'P4'!D14)</f>
        <v>67.87</v>
      </c>
      <c r="D31" s="59" t="str">
        <f>IF('P4'!E14="","",'P4'!E14)</f>
        <v>SK</v>
      </c>
      <c r="E31" s="61">
        <f>IF('P4'!F14="","",'P4'!F14)</f>
        <v>33707</v>
      </c>
      <c r="F31" s="62" t="str">
        <f>IF('P4'!H14="","",'P4'!H14)</f>
        <v>Caroline Røsbø</v>
      </c>
      <c r="G31" s="62" t="str">
        <f>IF('P4'!I14="","",'P4'!I14)</f>
        <v>AK Bjørgvin</v>
      </c>
      <c r="H31" s="63">
        <f>IF('P4'!P14=0,"",'P4'!P14)</f>
        <v>69</v>
      </c>
      <c r="I31" s="63">
        <f>IF('P4'!Q14=0,"",'P4'!Q14)</f>
        <v>88</v>
      </c>
      <c r="J31" s="63">
        <f>IF('P4'!R14=0,"",'P4'!R14)</f>
        <v>157</v>
      </c>
      <c r="K31" s="64">
        <f>IF('P4'!S14=0,"",'P4'!S14)</f>
        <v>197.31933713514647</v>
      </c>
      <c r="L31" s="48"/>
    </row>
    <row r="32" spans="1:12" ht="16">
      <c r="A32" s="58">
        <v>9</v>
      </c>
      <c r="B32" s="59" t="str">
        <f>IF('P4'!C10="","",'P4'!C10)</f>
        <v>71</v>
      </c>
      <c r="C32" s="60">
        <f>IF('P4'!D10="","",'P4'!D10)</f>
        <v>70.67</v>
      </c>
      <c r="D32" s="59" t="str">
        <f>IF('P4'!E10="","",'P4'!E10)</f>
        <v>SK</v>
      </c>
      <c r="E32" s="61">
        <f>IF('P4'!F10="","",'P4'!F10)</f>
        <v>34434</v>
      </c>
      <c r="F32" s="62" t="str">
        <f>IF('P4'!H10="","",'P4'!H10)</f>
        <v>Oda Nordhagen Vang</v>
      </c>
      <c r="G32" s="62" t="str">
        <f>IF('P4'!I10="","",'P4'!I10)</f>
        <v>Trondheim AK</v>
      </c>
      <c r="H32" s="63">
        <f>IF('P4'!P10=0,"",'P4'!P10)</f>
        <v>68</v>
      </c>
      <c r="I32" s="63">
        <f>IF('P4'!Q10=0,"",'P4'!Q10)</f>
        <v>85</v>
      </c>
      <c r="J32" s="63">
        <f>IF('P4'!R10=0,"",'P4'!R10)</f>
        <v>153</v>
      </c>
      <c r="K32" s="64">
        <f>IF('P4'!S10=0,"",'P4'!S10)</f>
        <v>188.10016274816567</v>
      </c>
      <c r="L32" s="48"/>
    </row>
    <row r="33" spans="1:12" ht="16">
      <c r="A33" s="58">
        <v>10</v>
      </c>
      <c r="B33" s="59">
        <f>IF('P4'!C9="","",'P4'!C9)</f>
        <v>71</v>
      </c>
      <c r="C33" s="60">
        <f>IF('P4'!D9="","",'P4'!D9)</f>
        <v>66.87</v>
      </c>
      <c r="D33" s="59" t="str">
        <f>IF('P4'!E9="","",'P4'!E9)</f>
        <v>SK</v>
      </c>
      <c r="E33" s="61">
        <f>IF('P4'!F9="","",'P4'!F9)</f>
        <v>34967</v>
      </c>
      <c r="F33" s="62" t="str">
        <f>IF('P4'!H9="","",'P4'!H9)</f>
        <v>Julie Kristine Brotangen</v>
      </c>
      <c r="G33" s="62" t="str">
        <f>IF('P4'!I9="","",'P4'!I9)</f>
        <v>Lørenskog AK</v>
      </c>
      <c r="H33" s="63">
        <f>IF('P4'!P9=0,"",'P4'!P9)</f>
        <v>64</v>
      </c>
      <c r="I33" s="63">
        <f>IF('P4'!Q9=0,"",'P4'!Q9)</f>
        <v>86</v>
      </c>
      <c r="J33" s="63">
        <f>IF('P4'!R9=0,"",'P4'!R9)</f>
        <v>150</v>
      </c>
      <c r="K33" s="64">
        <f>IF('P4'!S9=0,"",'P4'!S9)</f>
        <v>190.10682089702465</v>
      </c>
      <c r="L33" s="48"/>
    </row>
    <row r="34" spans="1:12" ht="16">
      <c r="A34" s="58"/>
      <c r="B34" s="59"/>
      <c r="C34" s="60"/>
      <c r="D34" s="59"/>
      <c r="E34" s="61"/>
      <c r="F34" s="62"/>
      <c r="G34" s="62"/>
      <c r="H34" s="63"/>
      <c r="I34" s="63"/>
      <c r="J34" s="63"/>
      <c r="K34" s="64"/>
      <c r="L34" s="48"/>
    </row>
    <row r="35" spans="1:12" ht="16">
      <c r="A35" s="58">
        <v>1</v>
      </c>
      <c r="B35" s="59">
        <f>IF('P6'!C14="","",'P6'!C14)</f>
        <v>76</v>
      </c>
      <c r="C35" s="60">
        <f>IF('P6'!D14="","",'P6'!D14)</f>
        <v>74.430000000000007</v>
      </c>
      <c r="D35" s="59" t="str">
        <f>IF('P6'!E14="","",'P6'!E14)</f>
        <v>JK</v>
      </c>
      <c r="E35" s="61">
        <f>IF('P6'!F14="","",'P6'!F14)</f>
        <v>38540</v>
      </c>
      <c r="F35" s="62" t="str">
        <f>IF('P6'!H14="","",'P6'!H14)</f>
        <v>Lea Berle Horne</v>
      </c>
      <c r="G35" s="62" t="str">
        <f>IF('P6'!I14="","",'P6'!I14)</f>
        <v>Tromsø AK</v>
      </c>
      <c r="H35" s="63">
        <f>IF('P6'!P14=0,"",'P6'!P14)</f>
        <v>89</v>
      </c>
      <c r="I35" s="63">
        <f>IF('P6'!Q14=0,"",'P6'!Q14)</f>
        <v>117</v>
      </c>
      <c r="J35" s="63">
        <f>IF('P6'!R14=0,"",'P6'!R14)</f>
        <v>206</v>
      </c>
      <c r="K35" s="64">
        <f>IF('P6'!S14=0,"",'P6'!S14)</f>
        <v>246.60439204275366</v>
      </c>
      <c r="L35" s="48"/>
    </row>
    <row r="36" spans="1:12" ht="16">
      <c r="A36" s="58">
        <v>2</v>
      </c>
      <c r="B36" s="59" t="str">
        <f>IF('P6'!C11="","",'P6'!C11)</f>
        <v>76</v>
      </c>
      <c r="C36" s="60">
        <f>IF('P6'!D11="","",'P6'!D11)</f>
        <v>73.91</v>
      </c>
      <c r="D36" s="59" t="str">
        <f>IF('P6'!E11="","",'P6'!E11)</f>
        <v>SK</v>
      </c>
      <c r="E36" s="61">
        <f>IF('P6'!F11="","",'P6'!F11)</f>
        <v>38060</v>
      </c>
      <c r="F36" s="62" t="str">
        <f>IF('P6'!H11="","",'P6'!H11)</f>
        <v>Tine Rognaldsen Pedersen</v>
      </c>
      <c r="G36" s="62" t="str">
        <f>IF('P6'!I11="","",'P6'!I11)</f>
        <v>Tambarskjelvar IL</v>
      </c>
      <c r="H36" s="63">
        <f>IF('P6'!P11=0,"",'P6'!P11)</f>
        <v>84</v>
      </c>
      <c r="I36" s="63">
        <f>IF('P6'!Q11=0,"",'P6'!Q11)</f>
        <v>115</v>
      </c>
      <c r="J36" s="63">
        <f>IF('P6'!R11=0,"",'P6'!R11)</f>
        <v>199</v>
      </c>
      <c r="K36" s="64">
        <f>IF('P6'!S11=0,"",'P6'!S11)</f>
        <v>239.05841443490351</v>
      </c>
      <c r="L36" s="48"/>
    </row>
    <row r="37" spans="1:12" ht="16">
      <c r="A37" s="58">
        <v>3</v>
      </c>
      <c r="B37" s="59">
        <f>IF('P6'!C12="","",'P6'!C12)</f>
        <v>76</v>
      </c>
      <c r="C37" s="60">
        <f>IF('P6'!D12="","",'P6'!D12)</f>
        <v>74.010000000000005</v>
      </c>
      <c r="D37" s="59" t="str">
        <f>IF('P6'!E12="","",'P6'!E12)</f>
        <v>K35</v>
      </c>
      <c r="E37" s="61">
        <f>IF('P6'!F12="","",'P6'!F12)</f>
        <v>32509</v>
      </c>
      <c r="F37" s="62" t="str">
        <f>IF('P6'!H12="","",'P6'!H12)</f>
        <v>Melissa Schanche</v>
      </c>
      <c r="G37" s="62" t="str">
        <f>IF('P6'!I12="","",'P6'!I12)</f>
        <v>Spydeberg Atletene</v>
      </c>
      <c r="H37" s="63">
        <f>IF('P6'!P12=0,"",'P6'!P12)</f>
        <v>88</v>
      </c>
      <c r="I37" s="63">
        <f>IF('P6'!Q12=0,"",'P6'!Q12)</f>
        <v>105</v>
      </c>
      <c r="J37" s="63">
        <f>IF('P6'!R12=0,"",'P6'!R12)</f>
        <v>193</v>
      </c>
      <c r="K37" s="64">
        <f>IF('P6'!S12=0,"",'P6'!S12)</f>
        <v>231.69384774972721</v>
      </c>
      <c r="L37" s="48"/>
    </row>
    <row r="38" spans="1:12" ht="16">
      <c r="A38" s="58">
        <v>4</v>
      </c>
      <c r="B38" s="59">
        <f>IF('P6'!C13="","",'P6'!C13)</f>
        <v>76</v>
      </c>
      <c r="C38" s="60">
        <f>IF('P6'!D13="","",'P6'!D13)</f>
        <v>71.95</v>
      </c>
      <c r="D38" s="59" t="str">
        <f>IF('P6'!E13="","",'P6'!E13)</f>
        <v>JK</v>
      </c>
      <c r="E38" s="61">
        <f>IF('P6'!F13="","",'P6'!F13)</f>
        <v>39115</v>
      </c>
      <c r="F38" s="62" t="str">
        <f>IF('P6'!H13="","",'P6'!H13)</f>
        <v>Tuva Bjerkeli</v>
      </c>
      <c r="G38" s="62" t="str">
        <f>IF('P6'!I13="","",'P6'!I13)</f>
        <v>Haugesund VK</v>
      </c>
      <c r="H38" s="63">
        <f>IF('P6'!P13=0,"",'P6'!P13)</f>
        <v>86</v>
      </c>
      <c r="I38" s="63">
        <f>IF('P6'!Q13=0,"",'P6'!Q13)</f>
        <v>104</v>
      </c>
      <c r="J38" s="63">
        <f>IF('P6'!R13=0,"",'P6'!R13)</f>
        <v>190</v>
      </c>
      <c r="K38" s="64">
        <f>IF('P6'!S13=0,"",'P6'!S13)</f>
        <v>231.39642670756658</v>
      </c>
      <c r="L38" s="48"/>
    </row>
    <row r="39" spans="1:12" ht="16">
      <c r="A39" s="58">
        <v>5</v>
      </c>
      <c r="B39" s="59" t="str">
        <f>IF('P6'!C9="","",'P6'!C9)</f>
        <v>76</v>
      </c>
      <c r="C39" s="60">
        <f>IF('P6'!D9="","",'P6'!D9)</f>
        <v>73.849999999999994</v>
      </c>
      <c r="D39" s="59" t="str">
        <f>IF('P6'!E9="","",'P6'!E9)</f>
        <v>SK</v>
      </c>
      <c r="E39" s="61">
        <f>IF('P6'!F9="","",'P6'!F9)</f>
        <v>34769</v>
      </c>
      <c r="F39" s="62" t="str">
        <f>IF('P6'!H9="","",'P6'!H9)</f>
        <v>Maren Grøndahl</v>
      </c>
      <c r="G39" s="62" t="str">
        <f>IF('P6'!I9="","",'P6'!I9)</f>
        <v>AK Bjørgvin</v>
      </c>
      <c r="H39" s="63">
        <f>IF('P6'!P9=0,"",'P6'!P9)</f>
        <v>70</v>
      </c>
      <c r="I39" s="63">
        <f>IF('P6'!Q9=0,"",'P6'!Q9)</f>
        <v>86</v>
      </c>
      <c r="J39" s="63">
        <f>IF('P6'!R9=0,"",'P6'!R9)</f>
        <v>156</v>
      </c>
      <c r="K39" s="64">
        <f>IF('P6'!S9=0,"",'P6'!S9)</f>
        <v>187.47884426014005</v>
      </c>
      <c r="L39" s="48"/>
    </row>
    <row r="40" spans="1:12" ht="16">
      <c r="A40" s="58">
        <v>6</v>
      </c>
      <c r="B40" s="59">
        <f>IF('P6'!C10="","",'P6'!C10)</f>
        <v>76</v>
      </c>
      <c r="C40" s="60">
        <f>IF('P6'!D10="","",'P6'!D10)</f>
        <v>71.209999999999994</v>
      </c>
      <c r="D40" s="59" t="str">
        <f>IF('P6'!E10="","",'P6'!E10)</f>
        <v>SK</v>
      </c>
      <c r="E40" s="61">
        <f>IF('P6'!F10="","",'P6'!F10)</f>
        <v>35900</v>
      </c>
      <c r="F40" s="62" t="str">
        <f>IF('P6'!H10="","",'P6'!H10)</f>
        <v>Nadine Ohla</v>
      </c>
      <c r="G40" s="62" t="str">
        <f>IF('P6'!I10="","",'P6'!I10)</f>
        <v>Leangen AK</v>
      </c>
      <c r="H40" s="63">
        <f>IF('P6'!P10=0,"",'P6'!P10)</f>
        <v>63</v>
      </c>
      <c r="I40" s="63">
        <f>IF('P6'!Q10=0,"",'P6'!Q10)</f>
        <v>82</v>
      </c>
      <c r="J40" s="63">
        <f>IF('P6'!R10=0,"",'P6'!R10)</f>
        <v>145</v>
      </c>
      <c r="K40" s="64">
        <f>IF('P6'!S10=0,"",'P6'!S10)</f>
        <v>177.54875898056017</v>
      </c>
      <c r="L40" s="48"/>
    </row>
    <row r="41" spans="1:12" ht="16">
      <c r="A41" s="58"/>
      <c r="B41" s="59"/>
      <c r="C41" s="60"/>
      <c r="D41" s="59"/>
      <c r="E41" s="61"/>
      <c r="F41" s="62"/>
      <c r="G41" s="62"/>
      <c r="H41" s="63"/>
      <c r="I41" s="63"/>
      <c r="J41" s="63"/>
      <c r="K41" s="64"/>
      <c r="L41" s="48"/>
    </row>
    <row r="42" spans="1:12" ht="16">
      <c r="A42" s="58">
        <v>1</v>
      </c>
      <c r="B42" s="59" t="str">
        <f>IF('P9'!C14="","",'P9'!C14)</f>
        <v>81</v>
      </c>
      <c r="C42" s="60">
        <f>IF('P9'!D14="","",'P9'!D14)</f>
        <v>80.989999999999995</v>
      </c>
      <c r="D42" s="59" t="str">
        <f>IF('P9'!E14="","",'P9'!E14)</f>
        <v>SK</v>
      </c>
      <c r="E42" s="61">
        <f>IF('P9'!F14="","",'P9'!F14)</f>
        <v>33918</v>
      </c>
      <c r="F42" s="62" t="str">
        <f>IF('P9'!H14="","",'P9'!H14)</f>
        <v>Lone Kalland</v>
      </c>
      <c r="G42" s="62" t="str">
        <f>IF('P9'!I14="","",'P9'!I14)</f>
        <v>Tambarskjelvar IL</v>
      </c>
      <c r="H42" s="63">
        <f>IF('P9'!P14=0,"",'P9'!P14)</f>
        <v>81</v>
      </c>
      <c r="I42" s="63">
        <f>IF('P9'!Q14=0,"",'P9'!Q14)</f>
        <v>110</v>
      </c>
      <c r="J42" s="63">
        <f>IF('P9'!R14=0,"",'P9'!R14)</f>
        <v>191</v>
      </c>
      <c r="K42" s="64">
        <f>IF('P9'!S14=0,"",'P9'!S14)</f>
        <v>219.80263739158693</v>
      </c>
      <c r="L42" s="48"/>
    </row>
    <row r="43" spans="1:12" ht="16">
      <c r="A43" s="58">
        <v>2</v>
      </c>
      <c r="B43" s="59" t="str">
        <f>IF('P9'!C11="","",'P9'!C11)</f>
        <v>81</v>
      </c>
      <c r="C43" s="60">
        <f>IF('P9'!D11="","",'P9'!D11)</f>
        <v>77.19</v>
      </c>
      <c r="D43" s="59" t="str">
        <f>IF('P9'!E11="","",'P9'!E11)</f>
        <v>JK</v>
      </c>
      <c r="E43" s="61">
        <f>IF('P9'!F11="","",'P9'!F11)</f>
        <v>38599</v>
      </c>
      <c r="F43" s="62" t="str">
        <f>IF('P9'!H11="","",'P9'!H11)</f>
        <v>Malin Amundsen</v>
      </c>
      <c r="G43" s="62" t="str">
        <f>IF('P9'!I11="","",'P9'!I11)</f>
        <v>AK Bjørgvin</v>
      </c>
      <c r="H43" s="63">
        <f>IF('P9'!P11=0,"",'P9'!P11)</f>
        <v>82</v>
      </c>
      <c r="I43" s="63">
        <f>IF('P9'!Q11=0,"",'P9'!Q11)</f>
        <v>104</v>
      </c>
      <c r="J43" s="63">
        <f>IF('P9'!R11=0,"",'P9'!R11)</f>
        <v>186</v>
      </c>
      <c r="K43" s="64">
        <f>IF('P9'!S11=0,"",'P9'!S11)</f>
        <v>218.77659698752998</v>
      </c>
      <c r="L43" s="48"/>
    </row>
    <row r="44" spans="1:12" ht="16">
      <c r="A44" s="58">
        <v>3</v>
      </c>
      <c r="B44" s="59" t="str">
        <f>IF('P9'!C13="","",'P9'!C13)</f>
        <v>81</v>
      </c>
      <c r="C44" s="60">
        <f>IF('P9'!D13="","",'P9'!D13)</f>
        <v>79.59</v>
      </c>
      <c r="D44" s="59" t="str">
        <f>IF('P9'!E13="","",'P9'!E13)</f>
        <v>JK</v>
      </c>
      <c r="E44" s="61">
        <f>IF('P9'!F13="","",'P9'!F13)</f>
        <v>38882</v>
      </c>
      <c r="F44" s="62" t="str">
        <f>IF('P9'!H13="","",'P9'!H13)</f>
        <v>Hedda Øverli</v>
      </c>
      <c r="G44" s="62" t="str">
        <f>IF('P9'!I13="","",'P9'!I13)</f>
        <v>Tromsø AK</v>
      </c>
      <c r="H44" s="63">
        <f>IF('P9'!P13=0,"",'P9'!P13)</f>
        <v>83</v>
      </c>
      <c r="I44" s="63">
        <f>IF('P9'!Q13=0,"",'P9'!Q13)</f>
        <v>98</v>
      </c>
      <c r="J44" s="63">
        <f>IF('P9'!R13=0,"",'P9'!R13)</f>
        <v>181</v>
      </c>
      <c r="K44" s="64">
        <f>IF('P9'!S13=0,"",'P9'!S13)</f>
        <v>209.91416941333719</v>
      </c>
      <c r="L44" s="48"/>
    </row>
    <row r="45" spans="1:12" ht="16">
      <c r="A45" s="58">
        <v>4</v>
      </c>
      <c r="B45" s="59" t="str">
        <f>IF('P9'!C10="","",'P9'!C10)</f>
        <v>81</v>
      </c>
      <c r="C45" s="60">
        <f>IF('P9'!D10="","",'P9'!D10)</f>
        <v>78.290000000000006</v>
      </c>
      <c r="D45" s="59" t="str">
        <f>IF('P9'!E10="","",'P9'!E10)</f>
        <v>SK</v>
      </c>
      <c r="E45" s="61">
        <f>IF('P9'!F10="","",'P9'!F10)</f>
        <v>36829</v>
      </c>
      <c r="F45" s="62" t="str">
        <f>IF('P9'!H10="","",'P9'!H10)</f>
        <v>Vilde Elisabeth Davidsen</v>
      </c>
      <c r="G45" s="62" t="str">
        <f>IF('P9'!I10="","",'P9'!I10)</f>
        <v>Nidelv IL</v>
      </c>
      <c r="H45" s="63">
        <f>IF('P9'!P10=0,"",'P9'!P10)</f>
        <v>68</v>
      </c>
      <c r="I45" s="63">
        <f>IF('P9'!Q10=0,"",'P9'!Q10)</f>
        <v>88</v>
      </c>
      <c r="J45" s="63">
        <f>IF('P9'!R10=0,"",'P9'!R10)</f>
        <v>156</v>
      </c>
      <c r="K45" s="64">
        <f>IF('P9'!S10=0,"",'P9'!S10)</f>
        <v>182.28354124073689</v>
      </c>
      <c r="L45" s="48"/>
    </row>
    <row r="46" spans="1:12" ht="16">
      <c r="A46" s="58">
        <v>5</v>
      </c>
      <c r="B46" s="59" t="str">
        <f>IF('P9'!C9="","",'P9'!C9)</f>
        <v>81</v>
      </c>
      <c r="C46" s="60">
        <f>IF('P9'!D9="","",'P9'!D9)</f>
        <v>76.05</v>
      </c>
      <c r="D46" s="59" t="str">
        <f>IF('P9'!E9="","",'P9'!E9)</f>
        <v>SK</v>
      </c>
      <c r="E46" s="61">
        <f>IF('P9'!F9="","",'P9'!F9)</f>
        <v>36614</v>
      </c>
      <c r="F46" s="62" t="str">
        <f>IF('P9'!H9="","",'P9'!H9)</f>
        <v>Lilly Småland</v>
      </c>
      <c r="G46" s="62" t="str">
        <f>IF('P9'!I9="","",'P9'!I9)</f>
        <v>AK Bjørgvin</v>
      </c>
      <c r="H46" s="63">
        <f>IF('P9'!P9=0,"",'P9'!P9)</f>
        <v>66</v>
      </c>
      <c r="I46" s="63">
        <f>IF('P9'!Q9=0,"",'P9'!Q9)</f>
        <v>90</v>
      </c>
      <c r="J46" s="63">
        <f>IF('P9'!R9=0,"",'P9'!R9)</f>
        <v>156</v>
      </c>
      <c r="K46" s="64">
        <f>IF('P9'!S9=0,"",'P9'!S9)</f>
        <v>184.79460251301356</v>
      </c>
      <c r="L46" s="48"/>
    </row>
    <row r="47" spans="1:12" ht="16">
      <c r="A47" s="58">
        <v>6</v>
      </c>
      <c r="B47" s="59">
        <f>IF('P9'!C12="","",'P9'!C12)</f>
        <v>81</v>
      </c>
      <c r="C47" s="60">
        <f>IF('P9'!D12="","",'P9'!D12)</f>
        <v>79.03</v>
      </c>
      <c r="D47" s="59" t="str">
        <f>IF('P9'!E12="","",'P9'!E12)</f>
        <v>SK</v>
      </c>
      <c r="E47" s="61">
        <f>IF('P9'!F12="","",'P9'!F12)</f>
        <v>37377</v>
      </c>
      <c r="F47" s="62" t="str">
        <f>IF('P9'!H12="","",'P9'!H12)</f>
        <v>Fride Olsen Mork</v>
      </c>
      <c r="G47" s="62" t="str">
        <f>IF('P9'!I12="","",'P9'!I12)</f>
        <v>Grenland AK</v>
      </c>
      <c r="H47" s="63">
        <f>IF('P9'!P12=0,"",'P9'!P12)</f>
        <v>65</v>
      </c>
      <c r="I47" s="63">
        <f>IF('P9'!Q12=0,"",'P9'!Q12)</f>
        <v>85</v>
      </c>
      <c r="J47" s="63">
        <f>IF('P9'!R12=0,"",'P9'!R12)</f>
        <v>150</v>
      </c>
      <c r="K47" s="64">
        <f>IF('P9'!S12=0,"",'P9'!S12)</f>
        <v>174.51878128671771</v>
      </c>
      <c r="L47" s="48"/>
    </row>
    <row r="48" spans="1:12" ht="16">
      <c r="A48" s="58"/>
      <c r="B48" s="59"/>
      <c r="C48" s="60"/>
      <c r="D48" s="59"/>
      <c r="E48" s="61"/>
      <c r="F48" s="62"/>
      <c r="G48" s="62"/>
      <c r="H48" s="63"/>
      <c r="I48" s="63"/>
      <c r="J48" s="63"/>
      <c r="K48" s="64"/>
      <c r="L48" s="48"/>
    </row>
    <row r="49" spans="1:12" ht="16">
      <c r="A49" s="58">
        <v>1</v>
      </c>
      <c r="B49" s="59">
        <f>IF('P9'!C19="","",'P9'!C19)</f>
        <v>87</v>
      </c>
      <c r="C49" s="60">
        <f>IF('P9'!D19="","",'P9'!D19)</f>
        <v>86.85</v>
      </c>
      <c r="D49" s="59" t="str">
        <f>IF('P9'!E19="","",'P9'!E19)</f>
        <v>SK</v>
      </c>
      <c r="E49" s="61">
        <f>IF('P9'!F19="","",'P9'!F19)</f>
        <v>36112</v>
      </c>
      <c r="F49" s="62" t="str">
        <f>IF('P9'!H19="","",'P9'!H19)</f>
        <v>Solfrid Koanda</v>
      </c>
      <c r="G49" s="62" t="str">
        <f>IF('P9'!I19="","",'P9'!I19)</f>
        <v>Larvik AK</v>
      </c>
      <c r="H49" s="63">
        <f>IF('P9'!P19=0,"",'P9'!P19)</f>
        <v>115</v>
      </c>
      <c r="I49" s="63">
        <f>IF('P9'!Q19=0,"",'P9'!Q19)</f>
        <v>150</v>
      </c>
      <c r="J49" s="63">
        <f>IF('P9'!R19=0,"",'P9'!R19)</f>
        <v>265</v>
      </c>
      <c r="K49" s="64">
        <f>IF('P9'!S19=0,"",'P9'!S19)</f>
        <v>296.26148415566172</v>
      </c>
      <c r="L49" s="48"/>
    </row>
    <row r="50" spans="1:12" ht="16">
      <c r="A50" s="58">
        <v>2</v>
      </c>
      <c r="B50" s="59" t="str">
        <f>IF('P9'!C18="","",'P9'!C18)</f>
        <v>87</v>
      </c>
      <c r="C50" s="60">
        <f>IF('P9'!D18="","",'P9'!D18)</f>
        <v>84.59</v>
      </c>
      <c r="D50" s="59" t="str">
        <f>IF('P9'!E18="","",'P9'!E18)</f>
        <v>SK</v>
      </c>
      <c r="E50" s="61">
        <f>IF('P9'!F18="","",'P9'!F18)</f>
        <v>36490</v>
      </c>
      <c r="F50" s="62" t="str">
        <f>IF('P9'!H18="","",'P9'!H18)</f>
        <v>Julie Grini Holthe</v>
      </c>
      <c r="G50" s="62" t="str">
        <f>IF('P9'!I18="","",'P9'!I18)</f>
        <v>Leangen AK</v>
      </c>
      <c r="H50" s="63">
        <f>IF('P9'!P18=0,"",'P9'!P18)</f>
        <v>81</v>
      </c>
      <c r="I50" s="63">
        <f>IF('P9'!Q18=0,"",'P9'!Q18)</f>
        <v>97</v>
      </c>
      <c r="J50" s="63">
        <f>IF('P9'!R18=0,"",'P9'!R18)</f>
        <v>178</v>
      </c>
      <c r="K50" s="64">
        <f>IF('P9'!S18=0,"",'P9'!S18)</f>
        <v>201.10531768969031</v>
      </c>
      <c r="L50" s="48"/>
    </row>
    <row r="51" spans="1:12" ht="16">
      <c r="A51" s="58">
        <v>3</v>
      </c>
      <c r="B51" s="59" t="str">
        <f>IF('P9'!C17="","",'P9'!C17)</f>
        <v>87</v>
      </c>
      <c r="C51" s="60">
        <f>IF('P9'!D17="","",'P9'!D17)</f>
        <v>85.21</v>
      </c>
      <c r="D51" s="59" t="str">
        <f>IF('P9'!E17="","",'P9'!E17)</f>
        <v>SK</v>
      </c>
      <c r="E51" s="61">
        <f>IF('P9'!F17="","",'P9'!F17)</f>
        <v>33456</v>
      </c>
      <c r="F51" s="62" t="str">
        <f>IF('P9'!H17="","",'P9'!H17)</f>
        <v>Heidi Johansen</v>
      </c>
      <c r="G51" s="62" t="str">
        <f>IF('P9'!I17="","",'P9'!I17)</f>
        <v>Tønsberg-Kam.</v>
      </c>
      <c r="H51" s="63">
        <f>IF('P9'!P17=0,"",'P9'!P17)</f>
        <v>71</v>
      </c>
      <c r="I51" s="63">
        <f>IF('P9'!Q17=0,"",'P9'!Q17)</f>
        <v>94</v>
      </c>
      <c r="J51" s="63">
        <f>IF('P9'!R17=0,"",'P9'!R17)</f>
        <v>165</v>
      </c>
      <c r="K51" s="64">
        <f>IF('P9'!S17=0,"",'P9'!S17)</f>
        <v>185.86597793061165</v>
      </c>
      <c r="L51" s="48"/>
    </row>
    <row r="52" spans="1:12" ht="16">
      <c r="A52" s="58">
        <v>4</v>
      </c>
      <c r="B52" s="59" t="str">
        <f>IF('P9'!C16="","",'P9'!C16)</f>
        <v>87</v>
      </c>
      <c r="C52" s="60">
        <f>IF('P9'!D16="","",'P9'!D16)</f>
        <v>84.15</v>
      </c>
      <c r="D52" s="59" t="str">
        <f>IF('P9'!E16="","",'P9'!E16)</f>
        <v>SK</v>
      </c>
      <c r="E52" s="61">
        <f>IF('P9'!F16="","",'P9'!F16)</f>
        <v>34143</v>
      </c>
      <c r="F52" s="62" t="str">
        <f>IF('P9'!H16="","",'P9'!H16)</f>
        <v>Eva Kristin Erikson</v>
      </c>
      <c r="G52" s="62" t="str">
        <f>IF('P9'!I16="","",'P9'!I16)</f>
        <v>Spydeberg Atletene</v>
      </c>
      <c r="H52" s="63">
        <f>IF('P9'!P16=0,"",'P9'!P16)</f>
        <v>73</v>
      </c>
      <c r="I52" s="63">
        <f>IF('P9'!Q16=0,"",'P9'!Q16)</f>
        <v>89</v>
      </c>
      <c r="J52" s="63">
        <f>IF('P9'!R16=0,"",'P9'!R16)</f>
        <v>162</v>
      </c>
      <c r="K52" s="64">
        <f>IF('P9'!S16=0,"",'P9'!S16)</f>
        <v>183.42045763822495</v>
      </c>
      <c r="L52" s="48"/>
    </row>
    <row r="53" spans="1:12" ht="16">
      <c r="A53" s="58">
        <v>5</v>
      </c>
      <c r="B53" s="59" t="str">
        <f>IF('P9'!C15="","",'P9'!C15)</f>
        <v>87</v>
      </c>
      <c r="C53" s="60">
        <f>IF('P9'!D15="","",'P9'!D15)</f>
        <v>84.13</v>
      </c>
      <c r="D53" s="59" t="str">
        <f>IF('P9'!E15="","",'P9'!E15)</f>
        <v>SK</v>
      </c>
      <c r="E53" s="61">
        <f>IF('P9'!F15="","",'P9'!F15)</f>
        <v>36606</v>
      </c>
      <c r="F53" s="62" t="str">
        <f>IF('P9'!H15="","",'P9'!H15)</f>
        <v>Marthine Drange Nesland</v>
      </c>
      <c r="G53" s="62" t="str">
        <f>IF('P9'!I15="","",'P9'!I15)</f>
        <v>Oslo AK</v>
      </c>
      <c r="H53" s="63">
        <f>IF('P9'!P15=0,"",'P9'!P15)</f>
        <v>68</v>
      </c>
      <c r="I53" s="63">
        <f>IF('P9'!Q15=0,"",'P9'!Q15)</f>
        <v>88</v>
      </c>
      <c r="J53" s="63">
        <f>IF('P9'!R15=0,"",'P9'!R15)</f>
        <v>156</v>
      </c>
      <c r="K53" s="64">
        <f>IF('P9'!S15=0,"",'P9'!S15)</f>
        <v>176.64441096125677</v>
      </c>
      <c r="L53" s="48"/>
    </row>
    <row r="54" spans="1:12" ht="16">
      <c r="A54" s="58"/>
      <c r="B54" s="59"/>
      <c r="C54" s="60"/>
      <c r="D54" s="59"/>
      <c r="E54" s="61"/>
      <c r="F54" s="62"/>
      <c r="G54" s="62"/>
      <c r="H54" s="63"/>
      <c r="I54" s="63"/>
      <c r="J54" s="63"/>
      <c r="K54" s="64"/>
      <c r="L54" s="48"/>
    </row>
    <row r="55" spans="1:12" ht="16">
      <c r="A55" s="58">
        <v>1</v>
      </c>
      <c r="B55" s="59" t="str">
        <f>IF('P9'!C20="","",'P9'!C20)</f>
        <v>+87</v>
      </c>
      <c r="C55" s="60">
        <f>IF('P9'!D20="","",'P9'!D20)</f>
        <v>94.11</v>
      </c>
      <c r="D55" s="59" t="str">
        <f>IF('P9'!E20="","",'P9'!E20)</f>
        <v>SK</v>
      </c>
      <c r="E55" s="61">
        <f>IF('P9'!F20="","",'P9'!F20)</f>
        <v>34954</v>
      </c>
      <c r="F55" s="62" t="str">
        <f>IF('P9'!H20="","",'P9'!H20)</f>
        <v>Anette F. Høyland</v>
      </c>
      <c r="G55" s="62" t="str">
        <f>IF('P9'!I20="","",'P9'!I20)</f>
        <v>Tromsø AK</v>
      </c>
      <c r="H55" s="63">
        <f>IF('P9'!P20=0,"",'P9'!P20)</f>
        <v>77</v>
      </c>
      <c r="I55" s="63">
        <f>IF('P9'!Q20=0,"",'P9'!Q20)</f>
        <v>101</v>
      </c>
      <c r="J55" s="63">
        <f>IF('P9'!R20=0,"",'P9'!R20)</f>
        <v>178</v>
      </c>
      <c r="K55" s="64">
        <f>IF('P9'!S20=0,"",'P9'!S20)</f>
        <v>193.28243679660969</v>
      </c>
      <c r="L55" s="48"/>
    </row>
    <row r="56" spans="1:12">
      <c r="A56" s="36"/>
    </row>
    <row r="57" spans="1:12" ht="28">
      <c r="A57" s="249" t="s">
        <v>23</v>
      </c>
      <c r="B57" s="249"/>
      <c r="C57" s="249"/>
      <c r="D57" s="249"/>
      <c r="E57" s="249"/>
      <c r="F57" s="249"/>
      <c r="G57" s="249"/>
      <c r="H57" s="249"/>
      <c r="I57" s="249"/>
      <c r="J57" s="249"/>
      <c r="K57" s="249"/>
    </row>
    <row r="58" spans="1:12">
      <c r="A58" s="36"/>
    </row>
    <row r="59" spans="1:12" ht="16">
      <c r="A59" s="58">
        <v>1</v>
      </c>
      <c r="B59" s="59" t="str">
        <f>IF('P3'!C9="","",'P3'!C9)</f>
        <v>61</v>
      </c>
      <c r="C59" s="60">
        <f>IF('P3'!D9="","",'P3'!D9)</f>
        <v>60.81</v>
      </c>
      <c r="D59" s="59" t="str">
        <f>IF('P3'!E9="","",'P3'!E9)</f>
        <v>SM</v>
      </c>
      <c r="E59" s="61">
        <f>IF('P3'!F9="","",'P3'!F9)</f>
        <v>36793</v>
      </c>
      <c r="F59" s="62" t="str">
        <f>IF('P3'!H9="","",'P3'!H9)</f>
        <v>Kim Alexander Kvernø</v>
      </c>
      <c r="G59" s="62" t="str">
        <f>IF('P3'!I9="","",'P3'!I9)</f>
        <v>Hitra VK</v>
      </c>
      <c r="H59" s="63">
        <f>IF('P3'!P9=0,"",'P3'!P9)</f>
        <v>98</v>
      </c>
      <c r="I59" s="63">
        <f>IF('P3'!Q9=0,"",'P3'!Q9)</f>
        <v>121</v>
      </c>
      <c r="J59" s="63">
        <f>IF('P3'!R9=0,"",'P3'!R9)</f>
        <v>219</v>
      </c>
      <c r="K59" s="64">
        <f>IF('P3'!S9=0,"",'P3'!S9)</f>
        <v>333.63651475071384</v>
      </c>
    </row>
    <row r="60" spans="1:12" ht="16">
      <c r="A60" s="58"/>
      <c r="B60" s="59"/>
      <c r="C60" s="60"/>
      <c r="D60" s="59"/>
      <c r="E60" s="61"/>
      <c r="F60" s="62"/>
      <c r="G60" s="62"/>
      <c r="H60" s="63"/>
      <c r="I60" s="63"/>
      <c r="J60" s="63"/>
      <c r="K60" s="64"/>
    </row>
    <row r="61" spans="1:12" ht="16">
      <c r="A61" s="58">
        <v>1</v>
      </c>
      <c r="B61" s="59" t="str">
        <f>IF('P3'!C10="","",'P3'!C10)</f>
        <v>67</v>
      </c>
      <c r="C61" s="60">
        <f>IF('P3'!D10="","",'P3'!D10)</f>
        <v>66.989999999999995</v>
      </c>
      <c r="D61" s="59" t="str">
        <f>IF('P3'!E10="","",'P3'!E10)</f>
        <v>JM</v>
      </c>
      <c r="E61" s="61">
        <f>IF('P3'!F10="","",'P3'!F10)</f>
        <v>38922</v>
      </c>
      <c r="F61" s="62" t="str">
        <f>IF('P3'!H10="","",'P3'!H10)</f>
        <v>Aksel Lykkebø Svorstøl</v>
      </c>
      <c r="G61" s="62" t="str">
        <f>IF('P3'!I10="","",'P3'!I10)</f>
        <v>Tambarskjelvar IL</v>
      </c>
      <c r="H61" s="63">
        <f>IF('P3'!P10=0,"",'P3'!P10)</f>
        <v>88</v>
      </c>
      <c r="I61" s="63">
        <f>IF('P3'!Q10=0,"",'P3'!Q10)</f>
        <v>118</v>
      </c>
      <c r="J61" s="63">
        <f>IF('P3'!R10=0,"",'P3'!R10)</f>
        <v>206</v>
      </c>
      <c r="K61" s="64">
        <f>IF('P3'!S10=0,"",'P3'!S10)</f>
        <v>293.36829188308883</v>
      </c>
    </row>
    <row r="62" spans="1:12" ht="16">
      <c r="A62" s="58"/>
      <c r="B62" s="59"/>
      <c r="C62" s="60"/>
      <c r="D62" s="59"/>
      <c r="E62" s="61"/>
      <c r="F62" s="62"/>
      <c r="G62" s="62"/>
      <c r="H62" s="63"/>
      <c r="I62" s="63"/>
      <c r="J62" s="63"/>
      <c r="K62" s="64"/>
    </row>
    <row r="63" spans="1:12" ht="16">
      <c r="A63" s="58">
        <v>1</v>
      </c>
      <c r="B63" s="59">
        <f>IF('P3'!C13="","",'P3'!C13)</f>
        <v>73</v>
      </c>
      <c r="C63" s="60">
        <f>IF('P3'!D13="","",'P3'!D13)</f>
        <v>72.19</v>
      </c>
      <c r="D63" s="59" t="str">
        <f>IF('P3'!E13="","",'P3'!E13)</f>
        <v>JM</v>
      </c>
      <c r="E63" s="61">
        <f>IF('P3'!F13="","",'P3'!F13)</f>
        <v>38415</v>
      </c>
      <c r="F63" s="62" t="str">
        <f>IF('P3'!H13="","",'P3'!H13)</f>
        <v>Stefan Rønnevik</v>
      </c>
      <c r="G63" s="62" t="str">
        <f>IF('P3'!I13="","",'P3'!I13)</f>
        <v>Tysvær VK</v>
      </c>
      <c r="H63" s="63">
        <f>IF('P3'!P13=0,"",'P3'!P13)</f>
        <v>110</v>
      </c>
      <c r="I63" s="63">
        <f>IF('P3'!Q13=0,"",'P3'!Q13)</f>
        <v>135</v>
      </c>
      <c r="J63" s="63">
        <f>IF('P3'!R13=0,"",'P3'!R13)</f>
        <v>245</v>
      </c>
      <c r="K63" s="64">
        <f>IF('P3'!S13=0,"",'P3'!S13)</f>
        <v>332.53873433039752</v>
      </c>
    </row>
    <row r="64" spans="1:12" ht="16">
      <c r="A64" s="58">
        <v>2</v>
      </c>
      <c r="B64" s="59">
        <f>IF('P3'!C12="","",'P3'!C12)</f>
        <v>73</v>
      </c>
      <c r="C64" s="60">
        <f>IF('P3'!D12="","",'P3'!D12)</f>
        <v>69.45</v>
      </c>
      <c r="D64" s="59" t="str">
        <f>IF('P3'!E12="","",'P3'!E12)</f>
        <v>JM</v>
      </c>
      <c r="E64" s="61">
        <f>IF('P3'!F12="","",'P3'!F12)</f>
        <v>38365</v>
      </c>
      <c r="F64" s="62" t="str">
        <f>IF('P3'!H12="","",'P3'!H12)</f>
        <v>Rasmus Heggvik Aune</v>
      </c>
      <c r="G64" s="62" t="str">
        <f>IF('P3'!I12="","",'P3'!I12)</f>
        <v>Hitra VK</v>
      </c>
      <c r="H64" s="63">
        <f>IF('P3'!P12=0,"",'P3'!P12)</f>
        <v>102</v>
      </c>
      <c r="I64" s="63">
        <f>IF('P3'!Q12=0,"",'P3'!Q12)</f>
        <v>134</v>
      </c>
      <c r="J64" s="63">
        <f>IF('P3'!R12=0,"",'P3'!R12)</f>
        <v>236</v>
      </c>
      <c r="K64" s="64">
        <f>IF('P3'!S12=0,"",'P3'!S12)</f>
        <v>328.24644379400519</v>
      </c>
    </row>
    <row r="65" spans="1:12" ht="16">
      <c r="A65" s="58">
        <v>3</v>
      </c>
      <c r="B65" s="59">
        <f>IF('P3'!C14="","",'P3'!C14)</f>
        <v>73</v>
      </c>
      <c r="C65" s="60">
        <f>IF('P3'!D14="","",'P3'!D14)</f>
        <v>68.89</v>
      </c>
      <c r="D65" s="59" t="str">
        <f>IF('P3'!E14="","",'P3'!E14)</f>
        <v>SM</v>
      </c>
      <c r="E65" s="61">
        <f>IF('P3'!F14="","",'P3'!F14)</f>
        <v>36879</v>
      </c>
      <c r="F65" s="62" t="str">
        <f>IF('P3'!H14="","",'P3'!H14)</f>
        <v>Marcus Bratli</v>
      </c>
      <c r="G65" s="62" t="str">
        <f>IF('P3'!I14="","",'P3'!I14)</f>
        <v>Bryggen AK</v>
      </c>
      <c r="H65" s="63">
        <f>IF('P3'!P14=0,"",'P3'!P14)</f>
        <v>103</v>
      </c>
      <c r="I65" s="63">
        <f>IF('P3'!Q14=0,"",'P3'!Q14)</f>
        <v>132</v>
      </c>
      <c r="J65" s="63">
        <f>IF('P3'!R14=0,"",'P3'!R14)</f>
        <v>235</v>
      </c>
      <c r="K65" s="64">
        <f>IF('P3'!S14=0,"",'P3'!S14)</f>
        <v>328.56995709449319</v>
      </c>
    </row>
    <row r="66" spans="1:12" ht="16">
      <c r="A66" s="58">
        <v>4</v>
      </c>
      <c r="B66" s="59" t="str">
        <f>IF('P3'!C11="","",'P3'!C11)</f>
        <v>73</v>
      </c>
      <c r="C66" s="60">
        <f>IF('P3'!D11="","",'P3'!D11)</f>
        <v>72.89</v>
      </c>
      <c r="D66" s="59" t="str">
        <f>IF('P3'!E11="","",'P3'!E11)</f>
        <v>SM</v>
      </c>
      <c r="E66" s="61">
        <f>IF('P3'!F11="","",'P3'!F11)</f>
        <v>36646</v>
      </c>
      <c r="F66" s="62" t="str">
        <f>IF('P3'!H11="","",'P3'!H11)</f>
        <v>Elijah Nhat Hoang</v>
      </c>
      <c r="G66" s="62" t="str">
        <f>IF('P3'!I11="","",'P3'!I11)</f>
        <v>Nidelv IL</v>
      </c>
      <c r="H66" s="63">
        <f>IF('P3'!P11=0,"",'P3'!P11)</f>
        <v>95</v>
      </c>
      <c r="I66" s="63">
        <f>IF('P3'!Q11=0,"",'P3'!Q11)</f>
        <v>115</v>
      </c>
      <c r="J66" s="63">
        <f>IF('P3'!R11=0,"",'P3'!R11)</f>
        <v>210</v>
      </c>
      <c r="K66" s="64">
        <f>IF('P3'!S11=0,"",'P3'!S11)</f>
        <v>283.34305765806249</v>
      </c>
    </row>
    <row r="67" spans="1:12" ht="16">
      <c r="A67" s="58"/>
      <c r="B67" s="59"/>
      <c r="C67" s="60"/>
      <c r="D67" s="59"/>
      <c r="E67" s="61"/>
      <c r="F67" s="62"/>
      <c r="G67" s="62"/>
      <c r="H67" s="63"/>
      <c r="I67" s="63"/>
      <c r="J67" s="63"/>
      <c r="K67" s="64"/>
    </row>
    <row r="68" spans="1:12" ht="16">
      <c r="A68" s="58">
        <v>1</v>
      </c>
      <c r="B68" s="59">
        <f>IF('P3'!C16="","",'P3'!C16)</f>
        <v>81</v>
      </c>
      <c r="C68" s="60">
        <f>IF('P3'!D16="","",'P3'!D16)</f>
        <v>80.489999999999995</v>
      </c>
      <c r="D68" s="59" t="str">
        <f>IF('P3'!E16="","",'P3'!E16)</f>
        <v>SM</v>
      </c>
      <c r="E68" s="61">
        <f>IF('P3'!F16="","",'P3'!F16)</f>
        <v>37160</v>
      </c>
      <c r="F68" s="62" t="str">
        <f>IF('P3'!H16="","",'P3'!H16)</f>
        <v>Remy Heggvik Aune</v>
      </c>
      <c r="G68" s="62" t="str">
        <f>IF('P3'!I16="","",'P3'!I16)</f>
        <v>Hitra VK</v>
      </c>
      <c r="H68" s="63">
        <f>IF('P3'!P16=0,"",'P3'!P16)</f>
        <v>114</v>
      </c>
      <c r="I68" s="63">
        <f>IF('P3'!Q16=0,"",'P3'!Q16)</f>
        <v>160</v>
      </c>
      <c r="J68" s="63">
        <f>IF('P3'!R16=0,"",'P3'!R16)</f>
        <v>274</v>
      </c>
      <c r="K68" s="64">
        <f>IF('P3'!S16=0,"",'P3'!S16)</f>
        <v>348.95437065041216</v>
      </c>
    </row>
    <row r="69" spans="1:12" ht="16">
      <c r="A69" s="58">
        <v>2</v>
      </c>
      <c r="B69" s="59">
        <f>IF('P3'!C15="","",'P3'!C15)</f>
        <v>81</v>
      </c>
      <c r="C69" s="60">
        <f>IF('P3'!D15="","",'P3'!D15)</f>
        <v>80.23</v>
      </c>
      <c r="D69" s="59" t="str">
        <f>IF('P3'!E15="","",'P3'!E15)</f>
        <v>SM</v>
      </c>
      <c r="E69" s="61">
        <f>IF('P3'!F15="","",'P3'!F15)</f>
        <v>35713</v>
      </c>
      <c r="F69" s="62" t="str">
        <f>IF('P3'!H15="","",'P3'!H15)</f>
        <v>Andreas Fernando Engebretsen</v>
      </c>
      <c r="G69" s="62" t="str">
        <f>IF('P3'!I15="","",'P3'!I15)</f>
        <v>Leangen AK</v>
      </c>
      <c r="H69" s="63">
        <f>IF('P3'!P15=0,"",'P3'!P15)</f>
        <v>100</v>
      </c>
      <c r="I69" s="63">
        <f>IF('P3'!Q15=0,"",'P3'!Q15)</f>
        <v>135</v>
      </c>
      <c r="J69" s="63">
        <f>IF('P3'!R15=0,"",'P3'!R15)</f>
        <v>235</v>
      </c>
      <c r="K69" s="64">
        <f>IF('P3'!S15=0,"",'P3'!S15)</f>
        <v>299.82069938405976</v>
      </c>
    </row>
    <row r="70" spans="1:12" ht="16">
      <c r="A70" s="58"/>
      <c r="B70" s="59" t="str">
        <f>IF('P3'!C17="","",'P3'!C17)</f>
        <v>81</v>
      </c>
      <c r="C70" s="60">
        <f>IF('P3'!D17="","",'P3'!D17)</f>
        <v>80.069999999999993</v>
      </c>
      <c r="D70" s="59" t="str">
        <f>IF('P3'!E17="","",'P3'!E17)</f>
        <v>SM</v>
      </c>
      <c r="E70" s="61">
        <f>IF('P3'!F17="","",'P3'!F17)</f>
        <v>36505</v>
      </c>
      <c r="F70" s="62" t="str">
        <f>IF('P3'!H17="","",'P3'!H17)</f>
        <v>Adrian Henneli</v>
      </c>
      <c r="G70" s="62" t="str">
        <f>IF('P3'!I17="","",'P3'!I17)</f>
        <v>AK Bjørgvin</v>
      </c>
      <c r="H70" s="63" t="str">
        <f>IF('P3'!P17=0,"",'P3'!P17)</f>
        <v/>
      </c>
      <c r="I70" s="63" t="str">
        <f>IF('P3'!Q17=0,"",'P3'!Q17)</f>
        <v/>
      </c>
      <c r="J70" s="63" t="str">
        <f>IF('P3'!R17=0,"",'P3'!R17)</f>
        <v/>
      </c>
      <c r="K70" s="64" t="str">
        <f>IF('P3'!S17=0,"",'P3'!S17)</f>
        <v/>
      </c>
    </row>
    <row r="71" spans="1:12" ht="16">
      <c r="A71" s="58"/>
      <c r="B71" s="59"/>
      <c r="C71" s="60"/>
      <c r="D71" s="59"/>
      <c r="E71" s="61"/>
      <c r="F71" s="62"/>
      <c r="G71" s="62"/>
      <c r="H71" s="63"/>
      <c r="I71" s="63"/>
      <c r="J71" s="63"/>
      <c r="K71" s="64"/>
    </row>
    <row r="72" spans="1:12" ht="16">
      <c r="A72" s="58">
        <v>1</v>
      </c>
      <c r="B72" s="59">
        <f>IF('P5'!C10="","",'P5'!C10)</f>
        <v>89</v>
      </c>
      <c r="C72" s="60">
        <f>IF('P5'!D10="","",'P5'!D10)</f>
        <v>87.51</v>
      </c>
      <c r="D72" s="59" t="str">
        <f>IF('P5'!E10="","",'P5'!E10)</f>
        <v>JM</v>
      </c>
      <c r="E72" s="61">
        <f>IF('P5'!F10="","",'P5'!F10)</f>
        <v>39160</v>
      </c>
      <c r="F72" s="62" t="str">
        <f>IF('P5'!H10="","",'P5'!H10)</f>
        <v>Teo Martinus Mork-Tøvik</v>
      </c>
      <c r="G72" s="62" t="str">
        <f>IF('P5'!I10="","",'P5'!I10)</f>
        <v>Hitra VK</v>
      </c>
      <c r="H72" s="63">
        <f>IF('P5'!P10=0,"",'P5'!P10)</f>
        <v>120</v>
      </c>
      <c r="I72" s="63">
        <f>IF('P5'!Q10=0,"",'P5'!Q10)</f>
        <v>151</v>
      </c>
      <c r="J72" s="63">
        <f>IF('P5'!R10=0,"",'P5'!R10)</f>
        <v>271</v>
      </c>
      <c r="K72" s="64">
        <f>IF('P5'!S10=0,"",'P5'!S10)</f>
        <v>330.31645768507059</v>
      </c>
      <c r="L72" s="48"/>
    </row>
    <row r="73" spans="1:12" ht="16">
      <c r="A73" s="58">
        <v>2</v>
      </c>
      <c r="B73" s="59">
        <f>IF('P5'!C17="","",'P5'!C17)</f>
        <v>89</v>
      </c>
      <c r="C73" s="60">
        <f>IF('P5'!D17="","",'P5'!D17)</f>
        <v>85.91</v>
      </c>
      <c r="D73" s="59" t="str">
        <f>IF('P5'!E17="","",'P5'!E17)</f>
        <v>SM</v>
      </c>
      <c r="E73" s="61">
        <f>IF('P5'!F17="","",'P5'!F17)</f>
        <v>36748</v>
      </c>
      <c r="F73" s="62" t="str">
        <f>IF('P5'!H17="","",'P5'!H17)</f>
        <v>Bent André Midtbø</v>
      </c>
      <c r="G73" s="62" t="str">
        <f>IF('P5'!I17="","",'P5'!I17)</f>
        <v>AK Bjørgvin</v>
      </c>
      <c r="H73" s="63">
        <f>IF('P5'!P17=0,"",'P5'!P17)</f>
        <v>118</v>
      </c>
      <c r="I73" s="63">
        <f>IF('P5'!Q17=0,"",'P5'!Q17)</f>
        <v>151</v>
      </c>
      <c r="J73" s="63">
        <f>IF('P5'!R17=0,"",'P5'!R17)</f>
        <v>269</v>
      </c>
      <c r="K73" s="64">
        <f>IF('P5'!S17=0,"",'P5'!S17)</f>
        <v>330.94414553805956</v>
      </c>
      <c r="L73" s="48"/>
    </row>
    <row r="74" spans="1:12" ht="16">
      <c r="A74" s="58">
        <v>3</v>
      </c>
      <c r="B74" s="59">
        <f>IF('P5'!C15="","",'P5'!C15)</f>
        <v>89</v>
      </c>
      <c r="C74" s="60">
        <f>IF('P5'!D15="","",'P5'!D15)</f>
        <v>84.47</v>
      </c>
      <c r="D74" s="59" t="str">
        <f>IF('P5'!E15="","",'P5'!E15)</f>
        <v>SM</v>
      </c>
      <c r="E74" s="61">
        <f>IF('P5'!F15="","",'P5'!F15)</f>
        <v>34917</v>
      </c>
      <c r="F74" s="62" t="str">
        <f>IF('P5'!H15="","",'P5'!H15)</f>
        <v>Håkon Lorentzen</v>
      </c>
      <c r="G74" s="62" t="str">
        <f>IF('P5'!I15="","",'P5'!I15)</f>
        <v>AK Bjørgvin</v>
      </c>
      <c r="H74" s="63">
        <f>IF('P5'!P15=0,"",'P5'!P15)</f>
        <v>114</v>
      </c>
      <c r="I74" s="63">
        <f>IF('P5'!Q15=0,"",'P5'!Q15)</f>
        <v>145</v>
      </c>
      <c r="J74" s="63">
        <f>IF('P5'!R15=0,"",'P5'!R15)</f>
        <v>259</v>
      </c>
      <c r="K74" s="64">
        <f>IF('P5'!S15=0,"",'P5'!S15)</f>
        <v>321.42961958338111</v>
      </c>
      <c r="L74" s="48"/>
    </row>
    <row r="75" spans="1:12" ht="16">
      <c r="A75" s="58">
        <v>4</v>
      </c>
      <c r="B75" s="59" t="str">
        <f>IF('P5'!C16="","",'P5'!C16)</f>
        <v>89</v>
      </c>
      <c r="C75" s="60">
        <f>IF('P5'!D16="","",'P5'!D16)</f>
        <v>82.47</v>
      </c>
      <c r="D75" s="59" t="str">
        <f>IF('P5'!E16="","",'P5'!E16)</f>
        <v>SM</v>
      </c>
      <c r="E75" s="61">
        <f>IF('P5'!F16="","",'P5'!F16)</f>
        <v>35917</v>
      </c>
      <c r="F75" s="62" t="str">
        <f>IF('P5'!H16="","",'P5'!H16)</f>
        <v>Håkon E. Bekkevold</v>
      </c>
      <c r="G75" s="62" t="str">
        <f>IF('P5'!I16="","",'P5'!I16)</f>
        <v>Elverum AK</v>
      </c>
      <c r="H75" s="63">
        <f>IF('P5'!P16=0,"",'P5'!P16)</f>
        <v>110</v>
      </c>
      <c r="I75" s="63">
        <f>IF('P5'!Q16=0,"",'P5'!Q16)</f>
        <v>146</v>
      </c>
      <c r="J75" s="63">
        <f>IF('P5'!R16=0,"",'P5'!R16)</f>
        <v>256</v>
      </c>
      <c r="K75" s="64">
        <f>IF('P5'!S16=0,"",'P5'!S16)</f>
        <v>321.75340429104165</v>
      </c>
      <c r="L75" s="48"/>
    </row>
    <row r="76" spans="1:12" ht="16">
      <c r="A76" s="58">
        <v>5</v>
      </c>
      <c r="B76" s="59">
        <f>IF('P5'!C12="","",'P5'!C12)</f>
        <v>89</v>
      </c>
      <c r="C76" s="60">
        <f>IF('P5'!D12="","",'P5'!D12)</f>
        <v>86.17</v>
      </c>
      <c r="D76" s="59" t="str">
        <f>IF('P5'!E12="","",'P5'!E12)</f>
        <v>SM</v>
      </c>
      <c r="E76" s="61">
        <f>IF('P5'!F12="","",'P5'!F12)</f>
        <v>36043</v>
      </c>
      <c r="F76" s="62" t="str">
        <f>IF('P5'!H12="","",'P5'!H12)</f>
        <v>Ted Johansen</v>
      </c>
      <c r="G76" s="62" t="str">
        <f>IF('P5'!I12="","",'P5'!I12)</f>
        <v>Nidelv IL</v>
      </c>
      <c r="H76" s="63">
        <f>IF('P5'!P12=0,"",'P5'!P12)</f>
        <v>115</v>
      </c>
      <c r="I76" s="63">
        <f>IF('P5'!Q12=0,"",'P5'!Q12)</f>
        <v>140</v>
      </c>
      <c r="J76" s="63">
        <f>IF('P5'!R12=0,"",'P5'!R12)</f>
        <v>255</v>
      </c>
      <c r="K76" s="64">
        <f>IF('P5'!S12=0,"",'P5'!S12)</f>
        <v>313.23797428640745</v>
      </c>
      <c r="L76" s="48"/>
    </row>
    <row r="77" spans="1:12" ht="16">
      <c r="A77" s="58">
        <v>6</v>
      </c>
      <c r="B77" s="59">
        <f>IF('P5'!C13="","",'P5'!C13)</f>
        <v>89</v>
      </c>
      <c r="C77" s="60">
        <f>IF('P5'!D13="","",'P5'!D13)</f>
        <v>82.47</v>
      </c>
      <c r="D77" s="59" t="str">
        <f>IF('P5'!E13="","",'P5'!E13)</f>
        <v>SM</v>
      </c>
      <c r="E77" s="61">
        <f>IF('P5'!F13="","",'P5'!F13)</f>
        <v>38300</v>
      </c>
      <c r="F77" s="62" t="str">
        <f>IF('P5'!H13="","",'P5'!H13)</f>
        <v>Even Matnisdal</v>
      </c>
      <c r="G77" s="62" t="str">
        <f>IF('P5'!I13="","",'P5'!I13)</f>
        <v>Vigrestad IK</v>
      </c>
      <c r="H77" s="63">
        <f>IF('P5'!P13=0,"",'P5'!P13)</f>
        <v>117</v>
      </c>
      <c r="I77" s="63">
        <f>IF('P5'!Q13=0,"",'P5'!Q13)</f>
        <v>135</v>
      </c>
      <c r="J77" s="63">
        <f>IF('P5'!R13=0,"",'P5'!R13)</f>
        <v>252</v>
      </c>
      <c r="K77" s="64">
        <f>IF('P5'!S13=0,"",'P5'!S13)</f>
        <v>316.72600734899413</v>
      </c>
      <c r="L77" s="48"/>
    </row>
    <row r="78" spans="1:12" ht="16">
      <c r="A78" s="58">
        <v>7</v>
      </c>
      <c r="B78" s="59" t="str">
        <f>IF('P5'!C11="","",'P5'!C11)</f>
        <v>89</v>
      </c>
      <c r="C78" s="60">
        <f>IF('P5'!D11="","",'P5'!D11)</f>
        <v>87.41</v>
      </c>
      <c r="D78" s="59" t="str">
        <f>IF('P5'!E11="","",'P5'!E11)</f>
        <v>SM</v>
      </c>
      <c r="E78" s="61">
        <f>IF('P5'!F11="","",'P5'!F11)</f>
        <v>35578</v>
      </c>
      <c r="F78" s="62" t="str">
        <f>IF('P5'!H11="","",'P5'!H11)</f>
        <v>Vegard Vikane</v>
      </c>
      <c r="G78" s="62" t="str">
        <f>IF('P5'!I11="","",'P5'!I11)</f>
        <v>Leangen AK</v>
      </c>
      <c r="H78" s="63">
        <f>IF('P5'!P11=0,"",'P5'!P11)</f>
        <v>108</v>
      </c>
      <c r="I78" s="63">
        <f>IF('P5'!Q11=0,"",'P5'!Q11)</f>
        <v>133</v>
      </c>
      <c r="J78" s="63">
        <f>IF('P5'!R11=0,"",'P5'!R11)</f>
        <v>241</v>
      </c>
      <c r="K78" s="64">
        <f>IF('P5'!S11=0,"",'P5'!S11)</f>
        <v>293.9176637371483</v>
      </c>
      <c r="L78" s="48"/>
    </row>
    <row r="79" spans="1:12" ht="16">
      <c r="A79" s="58">
        <v>8</v>
      </c>
      <c r="B79" s="59" t="str">
        <f>IF('P5'!C9="","",'P5'!C9)</f>
        <v>89</v>
      </c>
      <c r="C79" s="60">
        <f>IF('P5'!D9="","",'P5'!D9)</f>
        <v>86.53</v>
      </c>
      <c r="D79" s="59" t="str">
        <f>IF('P5'!E9="","",'P5'!E9)</f>
        <v>SM</v>
      </c>
      <c r="E79" s="61">
        <f>IF('P5'!F9="","",'P5'!F9)</f>
        <v>35506</v>
      </c>
      <c r="F79" s="62" t="str">
        <f>IF('P5'!H9="","",'P5'!H9)</f>
        <v>Andreas Klinkenberg</v>
      </c>
      <c r="G79" s="62" t="str">
        <f>IF('P5'!I9="","",'P5'!I9)</f>
        <v>Stavanger AK</v>
      </c>
      <c r="H79" s="63">
        <f>IF('P5'!P9=0,"",'P5'!P9)</f>
        <v>99</v>
      </c>
      <c r="I79" s="63">
        <f>IF('P5'!Q9=0,"",'P5'!Q9)</f>
        <v>136</v>
      </c>
      <c r="J79" s="63">
        <f>IF('P5'!R9=0,"",'P5'!R9)</f>
        <v>235</v>
      </c>
      <c r="K79" s="64">
        <f>IF('P5'!S9=0,"",'P5'!S9)</f>
        <v>288.06089200212614</v>
      </c>
      <c r="L79" s="48"/>
    </row>
    <row r="80" spans="1:12" ht="16">
      <c r="A80" s="58"/>
      <c r="B80" s="59">
        <f>IF('P5'!C14="","",'P5'!C14)</f>
        <v>89</v>
      </c>
      <c r="C80" s="60">
        <f>IF('P5'!D14="","",'P5'!D14)</f>
        <v>88.23</v>
      </c>
      <c r="D80" s="59" t="str">
        <f>IF('P5'!E14="","",'P5'!E14)</f>
        <v>SM</v>
      </c>
      <c r="E80" s="61">
        <f>IF('P5'!F14="","",'P5'!F14)</f>
        <v>37155</v>
      </c>
      <c r="F80" s="62" t="str">
        <f>IF('P5'!H14="","",'P5'!H14)</f>
        <v>Julius Ellertsson</v>
      </c>
      <c r="G80" s="62" t="str">
        <f>IF('P5'!I14="","",'P5'!I14)</f>
        <v>Spydeberg Atletene</v>
      </c>
      <c r="H80" s="63" t="str">
        <f>IF('P5'!P14=0,"",'P5'!P14)</f>
        <v/>
      </c>
      <c r="I80" s="63" t="str">
        <f>IF('P5'!Q14=0,"",'P5'!Q14)</f>
        <v/>
      </c>
      <c r="J80" s="63" t="str">
        <f>IF('P5'!R14=0,"",'P5'!R14)</f>
        <v/>
      </c>
      <c r="K80" s="64" t="str">
        <f>IF('P5'!S14=0,"",'P5'!S14)</f>
        <v/>
      </c>
      <c r="L80" s="48"/>
    </row>
    <row r="81" spans="1:12" ht="16">
      <c r="A81" s="58"/>
      <c r="B81" s="59"/>
      <c r="C81" s="60"/>
      <c r="D81" s="59"/>
      <c r="E81" s="61"/>
      <c r="F81" s="62"/>
      <c r="G81" s="62"/>
      <c r="H81" s="63"/>
      <c r="I81" s="63"/>
      <c r="J81" s="63"/>
      <c r="K81" s="64"/>
      <c r="L81" s="48"/>
    </row>
    <row r="82" spans="1:12" ht="16">
      <c r="A82" s="58">
        <v>1</v>
      </c>
      <c r="B82" s="59" t="str">
        <f>IF('P7'!C14="","",'P7'!C14)</f>
        <v>96</v>
      </c>
      <c r="C82" s="60">
        <f>IF('P7'!D14="","",'P7'!D14)</f>
        <v>94.97</v>
      </c>
      <c r="D82" s="59" t="str">
        <f>IF('P7'!E14="","",'P7'!E14)</f>
        <v>SM</v>
      </c>
      <c r="E82" s="61">
        <f>IF('P7'!F14="","",'P7'!F14)</f>
        <v>34601</v>
      </c>
      <c r="F82" s="62" t="str">
        <f>IF('P7'!H14="","",'P7'!H14)</f>
        <v>Reza Benorouz</v>
      </c>
      <c r="G82" s="62" t="str">
        <f>IF('P7'!I14="","",'P7'!I14)</f>
        <v>Spydeberg Atletene</v>
      </c>
      <c r="H82" s="63">
        <f>IF('P7'!P14=0,"",'P7'!P14)</f>
        <v>132</v>
      </c>
      <c r="I82" s="63">
        <f>IF('P7'!Q14=0,"",'P7'!Q14)</f>
        <v>160</v>
      </c>
      <c r="J82" s="63">
        <f>IF('P7'!R14=0,"",'P7'!R14)</f>
        <v>292</v>
      </c>
      <c r="K82" s="64">
        <f>IF('P7'!S14=0,"",'P7'!S14)</f>
        <v>342.40846235969047</v>
      </c>
      <c r="L82" s="48"/>
    </row>
    <row r="83" spans="1:12" ht="16">
      <c r="A83" s="58">
        <v>2</v>
      </c>
      <c r="B83" s="59" t="str">
        <f>IF('P7'!C16="","",'P7'!C16)</f>
        <v>96</v>
      </c>
      <c r="C83" s="60">
        <f>IF('P7'!D16="","",'P7'!D16)</f>
        <v>94.89</v>
      </c>
      <c r="D83" s="59" t="str">
        <f>IF('P7'!E16="","",'P7'!E16)</f>
        <v>SM</v>
      </c>
      <c r="E83" s="61">
        <f>IF('P7'!F16="","",'P7'!F16)</f>
        <v>35344</v>
      </c>
      <c r="F83" s="62" t="str">
        <f>IF('P7'!H16="","",'P7'!H16)</f>
        <v>Daniel Rønquist Erichsen</v>
      </c>
      <c r="G83" s="62" t="str">
        <f>IF('P7'!I16="","",'P7'!I16)</f>
        <v>Grenland AK</v>
      </c>
      <c r="H83" s="63">
        <f>IF('P7'!P16=0,"",'P7'!P16)</f>
        <v>130</v>
      </c>
      <c r="I83" s="63">
        <f>IF('P7'!Q16=0,"",'P7'!Q16)</f>
        <v>155</v>
      </c>
      <c r="J83" s="63">
        <f>IF('P7'!R16=0,"",'P7'!R16)</f>
        <v>285</v>
      </c>
      <c r="K83" s="64">
        <f>IF('P7'!S16=0,"",'P7'!S16)</f>
        <v>334.32607561433008</v>
      </c>
      <c r="L83" s="48"/>
    </row>
    <row r="84" spans="1:12" ht="16">
      <c r="A84" s="58">
        <v>3</v>
      </c>
      <c r="B84" s="59" t="str">
        <f>IF('P7'!C15="","",'P7'!C15)</f>
        <v>96</v>
      </c>
      <c r="C84" s="60">
        <f>IF('P7'!D15="","",'P7'!D15)</f>
        <v>94.47</v>
      </c>
      <c r="D84" s="59" t="str">
        <f>IF('P7'!E15="","",'P7'!E15)</f>
        <v>SM</v>
      </c>
      <c r="E84" s="61">
        <f>IF('P7'!F15="","",'P7'!F15)</f>
        <v>34914</v>
      </c>
      <c r="F84" s="62" t="str">
        <f>IF('P7'!H15="","",'P7'!H15)</f>
        <v>Hohint Yousif Wat</v>
      </c>
      <c r="G84" s="62" t="str">
        <f>IF('P7'!I15="","",'P7'!I15)</f>
        <v>Leangen AK</v>
      </c>
      <c r="H84" s="63">
        <f>IF('P7'!P15=0,"",'P7'!P15)</f>
        <v>127</v>
      </c>
      <c r="I84" s="63">
        <f>IF('P7'!Q15=0,"",'P7'!Q15)</f>
        <v>155</v>
      </c>
      <c r="J84" s="63">
        <f>IF('P7'!R15=0,"",'P7'!R15)</f>
        <v>282</v>
      </c>
      <c r="K84" s="64">
        <f>IF('P7'!S15=0,"",'P7'!S15)</f>
        <v>331.46651589446168</v>
      </c>
      <c r="L84" s="48"/>
    </row>
    <row r="85" spans="1:12" ht="16">
      <c r="A85" s="58">
        <v>4</v>
      </c>
      <c r="B85" s="59">
        <f>IF('P7'!C12="","",'P7'!C12)</f>
        <v>96</v>
      </c>
      <c r="C85" s="60">
        <f>IF('P7'!D12="","",'P7'!D12)</f>
        <v>95.63</v>
      </c>
      <c r="D85" s="59" t="str">
        <f>IF('P7'!E12="","",'P7'!E12)</f>
        <v>SM</v>
      </c>
      <c r="E85" s="61">
        <f>IF('P7'!F12="","",'P7'!F12)</f>
        <v>34330</v>
      </c>
      <c r="F85" s="62" t="str">
        <f>IF('P7'!H12="","",'P7'!H12)</f>
        <v>Roy Sømme Ommedal</v>
      </c>
      <c r="G85" s="62" t="str">
        <f>IF('P7'!I12="","",'P7'!I12)</f>
        <v>Vigrestad IK</v>
      </c>
      <c r="H85" s="63">
        <f>IF('P7'!P12=0,"",'P7'!P12)</f>
        <v>115</v>
      </c>
      <c r="I85" s="63">
        <f>IF('P7'!Q12=0,"",'P7'!Q12)</f>
        <v>157</v>
      </c>
      <c r="J85" s="63">
        <f>IF('P7'!R12=0,"",'P7'!R12)</f>
        <v>272</v>
      </c>
      <c r="K85" s="64">
        <f>IF('P7'!S12=0,"",'P7'!S12)</f>
        <v>317.97440038186136</v>
      </c>
      <c r="L85" s="48"/>
    </row>
    <row r="86" spans="1:12" ht="16">
      <c r="A86" s="58">
        <v>5</v>
      </c>
      <c r="B86" s="59" t="str">
        <f>IF('P7'!C11="","",'P7'!C11)</f>
        <v>96</v>
      </c>
      <c r="C86" s="60">
        <f>IF('P7'!D11="","",'P7'!D11)</f>
        <v>93.75</v>
      </c>
      <c r="D86" s="59" t="str">
        <f>IF('P7'!E11="","",'P7'!E11)</f>
        <v>M35</v>
      </c>
      <c r="E86" s="61">
        <f>IF('P7'!F11="","",'P7'!F11)</f>
        <v>33128</v>
      </c>
      <c r="F86" s="62" t="str">
        <f>IF('P7'!H11="","",'P7'!H11)</f>
        <v>Robin Røed-Andresen</v>
      </c>
      <c r="G86" s="62" t="str">
        <f>IF('P7'!I11="","",'P7'!I11)</f>
        <v>Grenland AK</v>
      </c>
      <c r="H86" s="63">
        <f>IF('P7'!P11=0,"",'P7'!P11)</f>
        <v>117</v>
      </c>
      <c r="I86" s="63">
        <f>IF('P7'!Q11=0,"",'P7'!Q11)</f>
        <v>150</v>
      </c>
      <c r="J86" s="63">
        <f>IF('P7'!R11=0,"",'P7'!R11)</f>
        <v>267</v>
      </c>
      <c r="K86" s="64">
        <f>IF('P7'!S11=0,"",'P7'!S11)</f>
        <v>314.92457302842888</v>
      </c>
      <c r="L86" s="48"/>
    </row>
    <row r="87" spans="1:12" ht="16">
      <c r="A87" s="58">
        <v>6</v>
      </c>
      <c r="B87" s="59" t="str">
        <f>IF('P7'!C10="","",'P7'!C10)</f>
        <v>96</v>
      </c>
      <c r="C87" s="60">
        <f>IF('P7'!D10="","",'P7'!D10)</f>
        <v>92.07</v>
      </c>
      <c r="D87" s="59" t="str">
        <f>IF('P7'!E10="","",'P7'!E10)</f>
        <v>SM</v>
      </c>
      <c r="E87" s="61">
        <f>IF('P7'!F10="","",'P7'!F10)</f>
        <v>35983</v>
      </c>
      <c r="F87" s="62" t="str">
        <f>IF('P7'!H10="","",'P7'!H10)</f>
        <v>Ragnar Dreier</v>
      </c>
      <c r="G87" s="62" t="str">
        <f>IF('P7'!I10="","",'P7'!I10)</f>
        <v>Nidelv IL</v>
      </c>
      <c r="H87" s="63">
        <f>IF('P7'!P10=0,"",'P7'!P10)</f>
        <v>115</v>
      </c>
      <c r="I87" s="63">
        <f>IF('P7'!Q10=0,"",'P7'!Q10)</f>
        <v>145</v>
      </c>
      <c r="J87" s="63">
        <f>IF('P7'!R10=0,"",'P7'!R10)</f>
        <v>260</v>
      </c>
      <c r="K87" s="64">
        <f>IF('P7'!S10=0,"",'P7'!S10)</f>
        <v>309.2349265242899</v>
      </c>
      <c r="L87" s="48"/>
    </row>
    <row r="88" spans="1:12" ht="16">
      <c r="A88" s="58">
        <v>7</v>
      </c>
      <c r="B88" s="59" t="str">
        <f>IF('P7'!C13="","",'P7'!C13)</f>
        <v>96</v>
      </c>
      <c r="C88" s="60">
        <f>IF('P7'!D13="","",'P7'!D13)</f>
        <v>90.35</v>
      </c>
      <c r="D88" s="59" t="str">
        <f>IF('P7'!E13="","",'P7'!E13)</f>
        <v>JM</v>
      </c>
      <c r="E88" s="61">
        <f>IF('P7'!F13="","",'P7'!F13)</f>
        <v>38859</v>
      </c>
      <c r="F88" s="62" t="str">
        <f>IF('P7'!H13="","",'P7'!H13)</f>
        <v>Nima Berntsen Lama</v>
      </c>
      <c r="G88" s="62" t="str">
        <f>IF('P7'!I13="","",'P7'!I13)</f>
        <v>Tambarskjelvar IL</v>
      </c>
      <c r="H88" s="63">
        <f>IF('P7'!P13=0,"",'P7'!P13)</f>
        <v>115</v>
      </c>
      <c r="I88" s="63">
        <f>IF('P7'!Q13=0,"",'P7'!Q13)</f>
        <v>135</v>
      </c>
      <c r="J88" s="63">
        <f>IF('P7'!R13=0,"",'P7'!R13)</f>
        <v>250</v>
      </c>
      <c r="K88" s="64">
        <f>IF('P7'!S13=0,"",'P7'!S13)</f>
        <v>300.00282340933018</v>
      </c>
      <c r="L88" s="48"/>
    </row>
    <row r="89" spans="1:12" ht="16">
      <c r="A89" s="58">
        <v>8</v>
      </c>
      <c r="B89" s="59" t="str">
        <f>IF('P7'!C9="","",'P7'!C9)</f>
        <v>96</v>
      </c>
      <c r="C89" s="60">
        <f>IF('P7'!D9="","",'P7'!D9)</f>
        <v>90.53</v>
      </c>
      <c r="D89" s="59" t="str">
        <f>IF('P7'!E9="","",'P7'!E9)</f>
        <v>UM</v>
      </c>
      <c r="E89" s="61">
        <f>IF('P7'!F9="","",'P7'!F9)</f>
        <v>39760</v>
      </c>
      <c r="F89" s="62" t="str">
        <f>IF('P7'!H9="","",'P7'!H9)</f>
        <v>Nikolai K. Aadland</v>
      </c>
      <c r="G89" s="62" t="str">
        <f>IF('P7'!I9="","",'P7'!I9)</f>
        <v>AK Bjørgvin</v>
      </c>
      <c r="H89" s="63">
        <f>IF('P7'!P9=0,"",'P7'!P9)</f>
        <v>112</v>
      </c>
      <c r="I89" s="63">
        <f>IF('P7'!Q9=0,"",'P7'!Q9)</f>
        <v>138</v>
      </c>
      <c r="J89" s="63">
        <f>IF('P7'!R9=0,"",'P7'!R9)</f>
        <v>250</v>
      </c>
      <c r="K89" s="64">
        <f>IF('P7'!S9=0,"",'P7'!S9)</f>
        <v>299.71764693543082</v>
      </c>
      <c r="L89" s="48"/>
    </row>
    <row r="90" spans="1:12" ht="16">
      <c r="A90" s="58"/>
      <c r="B90" s="59"/>
      <c r="C90" s="60"/>
      <c r="D90" s="59"/>
      <c r="E90" s="61"/>
      <c r="F90" s="62"/>
      <c r="G90" s="62"/>
      <c r="H90" s="63"/>
      <c r="I90" s="63"/>
      <c r="J90" s="63"/>
      <c r="K90" s="64"/>
      <c r="L90" s="48"/>
    </row>
    <row r="91" spans="1:12" ht="16">
      <c r="A91" s="58">
        <v>1</v>
      </c>
      <c r="B91" s="59" t="str">
        <f>IF('P7'!C18="","",'P7'!C18)</f>
        <v>102</v>
      </c>
      <c r="C91" s="60">
        <f>IF('P7'!D18="","",'P7'!D18)</f>
        <v>100.53</v>
      </c>
      <c r="D91" s="59" t="str">
        <f>IF('P7'!E18="","",'P7'!E18)</f>
        <v>M35</v>
      </c>
      <c r="E91" s="61">
        <f>IF('P7'!F18="","",'P7'!F18)</f>
        <v>32899</v>
      </c>
      <c r="F91" s="62" t="str">
        <f>IF('P7'!H18="","",'P7'!H18)</f>
        <v>Daryll John-Charles</v>
      </c>
      <c r="G91" s="62" t="str">
        <f>IF('P7'!I18="","",'P7'!I18)</f>
        <v>Spydeberg Atletene</v>
      </c>
      <c r="H91" s="63">
        <f>IF('P7'!P18=0,"",'P7'!P18)</f>
        <v>126</v>
      </c>
      <c r="I91" s="63">
        <f>IF('P7'!Q18=0,"",'P7'!Q18)</f>
        <v>155</v>
      </c>
      <c r="J91" s="63">
        <f>IF('P7'!R18=0,"",'P7'!R18)</f>
        <v>281</v>
      </c>
      <c r="K91" s="64">
        <f>IF('P7'!S18=0,"",'P7'!S18)</f>
        <v>321.55873840697666</v>
      </c>
      <c r="L91" s="48"/>
    </row>
    <row r="92" spans="1:12" ht="16">
      <c r="A92" s="58">
        <v>2</v>
      </c>
      <c r="B92" s="59" t="str">
        <f>IF('P7'!C19="","",'P7'!C19)</f>
        <v>102</v>
      </c>
      <c r="C92" s="60">
        <f>IF('P7'!D19="","",'P7'!D19)</f>
        <v>99.21</v>
      </c>
      <c r="D92" s="59" t="str">
        <f>IF('P7'!E19="","",'P7'!E19)</f>
        <v>SM</v>
      </c>
      <c r="E92" s="61">
        <f>IF('P7'!F19="","",'P7'!F19)</f>
        <v>37217</v>
      </c>
      <c r="F92" s="62" t="str">
        <f>IF('P7'!H19="","",'P7'!H19)</f>
        <v>Mikal Akseth</v>
      </c>
      <c r="G92" s="62" t="str">
        <f>IF('P7'!I19="","",'P7'!I19)</f>
        <v>Hitra VK</v>
      </c>
      <c r="H92" s="63">
        <f>IF('P7'!P19=0,"",'P7'!P19)</f>
        <v>115</v>
      </c>
      <c r="I92" s="63">
        <f>IF('P7'!Q19=0,"",'P7'!Q19)</f>
        <v>142</v>
      </c>
      <c r="J92" s="63">
        <f>IF('P7'!R19=0,"",'P7'!R19)</f>
        <v>257</v>
      </c>
      <c r="K92" s="64">
        <f>IF('P7'!S19=0,"",'P7'!S19)</f>
        <v>295.71455016451972</v>
      </c>
      <c r="L92" s="48"/>
    </row>
    <row r="93" spans="1:12" ht="16">
      <c r="A93" s="58">
        <v>3</v>
      </c>
      <c r="B93" s="59" t="str">
        <f>IF('P7'!C20="","",'P7'!C20)</f>
        <v>102</v>
      </c>
      <c r="C93" s="60">
        <f>IF('P7'!D20="","",'P7'!D20)</f>
        <v>101.65</v>
      </c>
      <c r="D93" s="59" t="str">
        <f>IF('P7'!E20="","",'P7'!E20)</f>
        <v>SM</v>
      </c>
      <c r="E93" s="61">
        <f>IF('P7'!F20="","",'P7'!F20)</f>
        <v>33319</v>
      </c>
      <c r="F93" s="62" t="str">
        <f>IF('P7'!H20="","",'P7'!H20)</f>
        <v>Dennis Åkre Danielsen</v>
      </c>
      <c r="G93" s="62" t="str">
        <f>IF('P7'!I20="","",'P7'!I20)</f>
        <v>Grenland AK</v>
      </c>
      <c r="H93" s="63">
        <f>IF('P7'!P20=0,"",'P7'!P20)</f>
        <v>112</v>
      </c>
      <c r="I93" s="63">
        <f>IF('P7'!Q20=0,"",'P7'!Q20)</f>
        <v>145</v>
      </c>
      <c r="J93" s="63">
        <f>IF('P7'!R20=0,"",'P7'!R20)</f>
        <v>257</v>
      </c>
      <c r="K93" s="64">
        <f>IF('P7'!S20=0,"",'P7'!S20)</f>
        <v>292.76835276575275</v>
      </c>
      <c r="L93" s="48"/>
    </row>
    <row r="94" spans="1:12" ht="16">
      <c r="A94" s="58">
        <v>4</v>
      </c>
      <c r="B94" s="59">
        <f>IF('P7'!C17="","",'P7'!C17)</f>
        <v>102</v>
      </c>
      <c r="C94" s="60">
        <f>IF('P7'!D17="","",'P7'!D17)</f>
        <v>100.93</v>
      </c>
      <c r="D94" s="59" t="str">
        <f>IF('P7'!E17="","",'P7'!E17)</f>
        <v>M45</v>
      </c>
      <c r="E94" s="61">
        <f>IF('P7'!F17="","",'P7'!F17)</f>
        <v>27849</v>
      </c>
      <c r="F94" s="62" t="str">
        <f>IF('P7'!H17="","",'P7'!H17)</f>
        <v>Børge Aadland</v>
      </c>
      <c r="G94" s="62" t="str">
        <f>IF('P7'!I17="","",'P7'!I17)</f>
        <v>AK Bjørgvin</v>
      </c>
      <c r="H94" s="63">
        <f>IF('P7'!P17=0,"",'P7'!P17)</f>
        <v>107</v>
      </c>
      <c r="I94" s="63">
        <f>IF('P7'!Q17=0,"",'P7'!Q17)</f>
        <v>137</v>
      </c>
      <c r="J94" s="63">
        <f>IF('P7'!R17=0,"",'P7'!R17)</f>
        <v>244</v>
      </c>
      <c r="K94" s="64">
        <f>IF('P7'!S17=0,"",'P7'!S17)</f>
        <v>278.763820071233</v>
      </c>
      <c r="L94" s="48"/>
    </row>
    <row r="95" spans="1:12" ht="16">
      <c r="A95" s="58"/>
      <c r="B95" s="59"/>
      <c r="C95" s="60"/>
      <c r="D95" s="59"/>
      <c r="E95" s="61"/>
      <c r="F95" s="62"/>
      <c r="G95" s="62"/>
      <c r="H95" s="63"/>
      <c r="I95" s="63"/>
      <c r="J95" s="63"/>
      <c r="K95" s="64"/>
      <c r="L95" s="48"/>
    </row>
    <row r="96" spans="1:12" ht="16">
      <c r="A96" s="58">
        <v>1</v>
      </c>
      <c r="B96" s="59" t="str">
        <f>IF('P8'!C12="","",'P8'!C12)</f>
        <v>109</v>
      </c>
      <c r="C96" s="60">
        <f>IF('P8'!D12="","",'P8'!D12)</f>
        <v>108.35</v>
      </c>
      <c r="D96" s="59" t="str">
        <f>IF('P8'!E12="","",'P8'!E12)</f>
        <v>M35</v>
      </c>
      <c r="E96" s="61">
        <f>IF('P8'!F12="","",'P8'!F12)</f>
        <v>32866</v>
      </c>
      <c r="F96" s="62" t="str">
        <f>IF('P8'!H12="","",'P8'!H12)</f>
        <v>Kim Eirik Tollefsen</v>
      </c>
      <c r="G96" s="62" t="str">
        <f>IF('P8'!I12="","",'P8'!I12)</f>
        <v>Tønsberg-Kam.</v>
      </c>
      <c r="H96" s="63">
        <f>IF('P8'!P12=0,"",'P8'!P12)</f>
        <v>141</v>
      </c>
      <c r="I96" s="63">
        <f>IF('P8'!Q12=0,"",'P8'!Q12)</f>
        <v>175</v>
      </c>
      <c r="J96" s="63">
        <f>IF('P8'!R12=0,"",'P8'!R12)</f>
        <v>316</v>
      </c>
      <c r="K96" s="64">
        <f>IF('P8'!S12=0,"",'P8'!S12)</f>
        <v>351.25345014005001</v>
      </c>
      <c r="L96" s="48"/>
    </row>
    <row r="97" spans="1:12" ht="16">
      <c r="A97" s="58">
        <v>2</v>
      </c>
      <c r="B97" s="59">
        <f>IF('P8'!C11="","",'P8'!C11)</f>
        <v>109</v>
      </c>
      <c r="C97" s="60">
        <f>IF('P8'!D11="","",'P8'!D11)</f>
        <v>108.73</v>
      </c>
      <c r="D97" s="59" t="str">
        <f>IF('P8'!E11="","",'P8'!E11)</f>
        <v>SM</v>
      </c>
      <c r="E97" s="61">
        <f>IF('P8'!F11="","",'P8'!F11)</f>
        <v>33892</v>
      </c>
      <c r="F97" s="62" t="str">
        <f>IF('P8'!H11="","",'P8'!H11)</f>
        <v>Jørgen Kjellevand</v>
      </c>
      <c r="G97" s="62" t="str">
        <f>IF('P8'!I11="","",'P8'!I11)</f>
        <v>Spydeberg Atletene</v>
      </c>
      <c r="H97" s="63">
        <f>IF('P8'!P11=0,"",'P8'!P11)</f>
        <v>138</v>
      </c>
      <c r="I97" s="63">
        <f>IF('P8'!Q11=0,"",'P8'!Q11)</f>
        <v>169</v>
      </c>
      <c r="J97" s="63">
        <f>IF('P8'!R11=0,"",'P8'!R11)</f>
        <v>307</v>
      </c>
      <c r="K97" s="64">
        <f>IF('P8'!S11=0,"",'P8'!S11)</f>
        <v>340.81561477375766</v>
      </c>
      <c r="L97" s="48"/>
    </row>
    <row r="98" spans="1:12" ht="16">
      <c r="A98" s="58">
        <v>3</v>
      </c>
      <c r="B98" s="59">
        <f>IF('P8'!C10="","",'P8'!C10)</f>
        <v>109</v>
      </c>
      <c r="C98" s="60">
        <f>IF('P8'!D10="","",'P8'!D10)</f>
        <v>107.95</v>
      </c>
      <c r="D98" s="59" t="str">
        <f>IF('P8'!E10="","",'P8'!E10)</f>
        <v>SM</v>
      </c>
      <c r="E98" s="61">
        <f>IF('P8'!F10="","",'P8'!F10)</f>
        <v>36937</v>
      </c>
      <c r="F98" s="62" t="str">
        <f>IF('P8'!H10="","",'P8'!H10)</f>
        <v>Sindre K. Nesheim</v>
      </c>
      <c r="G98" s="62" t="str">
        <f>IF('P8'!I10="","",'P8'!I10)</f>
        <v>AK Bjørgvin</v>
      </c>
      <c r="H98" s="63">
        <f>IF('P8'!P10=0,"",'P8'!P10)</f>
        <v>138</v>
      </c>
      <c r="I98" s="63">
        <f>IF('P8'!Q10=0,"",'P8'!Q10)</f>
        <v>168</v>
      </c>
      <c r="J98" s="63">
        <f>IF('P8'!R10=0,"",'P8'!R10)</f>
        <v>306</v>
      </c>
      <c r="K98" s="64">
        <f>IF('P8'!S10=0,"",'P8'!S10)</f>
        <v>340.5980451901259</v>
      </c>
      <c r="L98" s="48"/>
    </row>
    <row r="99" spans="1:12" ht="16">
      <c r="A99" s="58">
        <v>4</v>
      </c>
      <c r="B99" s="59" t="str">
        <f>IF('P8'!C9="","",'P8'!C9)</f>
        <v>109</v>
      </c>
      <c r="C99" s="60">
        <f>IF('P8'!D9="","",'P8'!D9)</f>
        <v>107.73</v>
      </c>
      <c r="D99" s="59" t="str">
        <f>IF('P8'!E9="","",'P8'!E9)</f>
        <v>SM</v>
      </c>
      <c r="E99" s="61">
        <f>IF('P8'!F9="","",'P8'!F9)</f>
        <v>37993</v>
      </c>
      <c r="F99" s="62" t="str">
        <f>IF('P8'!H9="","",'P8'!H9)</f>
        <v>Alexander Eide</v>
      </c>
      <c r="G99" s="62" t="str">
        <f>IF('P8'!I9="","",'P8'!I9)</f>
        <v>Haugesund VK</v>
      </c>
      <c r="H99" s="63">
        <f>IF('P8'!P9=0,"",'P8'!P9)</f>
        <v>124</v>
      </c>
      <c r="I99" s="63">
        <f>IF('P8'!Q9=0,"",'P8'!Q9)</f>
        <v>140</v>
      </c>
      <c r="J99" s="63">
        <f>IF('P8'!R9=0,"",'P8'!R9)</f>
        <v>264</v>
      </c>
      <c r="K99" s="64">
        <f>IF('P8'!S9=0,"",'P8'!S9)</f>
        <v>294.06960635278028</v>
      </c>
      <c r="L99" s="48"/>
    </row>
    <row r="100" spans="1:12" ht="16">
      <c r="A100" s="58"/>
      <c r="B100" s="59"/>
      <c r="C100" s="60"/>
      <c r="D100" s="59"/>
      <c r="E100" s="61"/>
      <c r="F100" s="62"/>
      <c r="G100" s="62"/>
      <c r="H100" s="63"/>
      <c r="I100" s="63"/>
      <c r="J100" s="63"/>
      <c r="K100" s="64"/>
      <c r="L100" s="48"/>
    </row>
    <row r="101" spans="1:12" ht="16">
      <c r="A101" s="58">
        <v>1</v>
      </c>
      <c r="B101" s="59" t="str">
        <f>IF('P8'!C15="","",'P8'!C15)</f>
        <v>+109</v>
      </c>
      <c r="C101" s="60">
        <f>IF('P8'!D15="","",'P8'!D15)</f>
        <v>148.19</v>
      </c>
      <c r="D101" s="59" t="str">
        <f>IF('P8'!E15="","",'P8'!E15)</f>
        <v>SM</v>
      </c>
      <c r="E101" s="61">
        <f>IF('P8'!F15="","",'P8'!F15)</f>
        <v>37061</v>
      </c>
      <c r="F101" s="62" t="str">
        <f>IF('P8'!H15="","",'P8'!H15)</f>
        <v>Ragnar G. Holme</v>
      </c>
      <c r="G101" s="62" t="str">
        <f>IF('P8'!I15="","",'P8'!I15)</f>
        <v>Tambarskjelvar IL</v>
      </c>
      <c r="H101" s="63">
        <f>IF('P8'!P15=0,"",'P8'!P15)</f>
        <v>170</v>
      </c>
      <c r="I101" s="63">
        <f>IF('P8'!Q15=0,"",'P8'!Q15)</f>
        <v>215</v>
      </c>
      <c r="J101" s="63">
        <f>IF('P8'!R15=0,"",'P8'!R15)</f>
        <v>385</v>
      </c>
      <c r="K101" s="64">
        <f>IF('P8'!S15=0,"",'P8'!S15)</f>
        <v>393.7350819624109</v>
      </c>
      <c r="L101" s="48"/>
    </row>
    <row r="102" spans="1:12" ht="16">
      <c r="A102" s="58">
        <v>2</v>
      </c>
      <c r="B102" s="59" t="str">
        <f>IF('P8'!C13="","",'P8'!C13)</f>
        <v>+109</v>
      </c>
      <c r="C102" s="60">
        <f>IF('P8'!D13="","",'P8'!D13)</f>
        <v>122.83</v>
      </c>
      <c r="D102" s="59" t="str">
        <f>IF('P8'!E13="","",'P8'!E13)</f>
        <v>SM</v>
      </c>
      <c r="E102" s="61">
        <f>IF('P8'!F13="","",'P8'!F13)</f>
        <v>37350</v>
      </c>
      <c r="F102" s="62" t="str">
        <f>IF('P8'!H13="","",'P8'!H13)</f>
        <v>Hans Gunnar Kvadsheim</v>
      </c>
      <c r="G102" s="62" t="str">
        <f>IF('P8'!I13="","",'P8'!I13)</f>
        <v>Vigrestad IK</v>
      </c>
      <c r="H102" s="63">
        <f>IF('P8'!P13=0,"",'P8'!P13)</f>
        <v>123</v>
      </c>
      <c r="I102" s="63">
        <f>IF('P8'!Q13=0,"",'P8'!Q13)</f>
        <v>151</v>
      </c>
      <c r="J102" s="63">
        <f>IF('P8'!R13=0,"",'P8'!R13)</f>
        <v>274</v>
      </c>
      <c r="K102" s="64">
        <f>IF('P8'!S13=0,"",'P8'!S13)</f>
        <v>292.40002076106066</v>
      </c>
      <c r="L102" s="48"/>
    </row>
    <row r="103" spans="1:12" ht="16">
      <c r="A103" s="58">
        <v>3</v>
      </c>
      <c r="B103" s="59" t="str">
        <f>IF('P8'!C14="","",'P8'!C14)</f>
        <v>+109</v>
      </c>
      <c r="C103" s="60">
        <f>IF('P8'!D14="","",'P8'!D14)</f>
        <v>124.33</v>
      </c>
      <c r="D103" s="59" t="str">
        <f>IF('P8'!E14="","",'P8'!E14)</f>
        <v>SM</v>
      </c>
      <c r="E103" s="61">
        <f>IF('P8'!F14="","",'P8'!F14)</f>
        <v>37123</v>
      </c>
      <c r="F103" s="62" t="str">
        <f>IF('P8'!H14="","",'P8'!H14)</f>
        <v>Arnes Hrnjic</v>
      </c>
      <c r="G103" s="62" t="str">
        <f>IF('P8'!I14="","",'P8'!I14)</f>
        <v>AK Bjørgvin</v>
      </c>
      <c r="H103" s="63">
        <f>IF('P8'!P14=0,"",'P8'!P14)</f>
        <v>111</v>
      </c>
      <c r="I103" s="63">
        <f>IF('P8'!Q14=0,"",'P8'!Q14)</f>
        <v>141</v>
      </c>
      <c r="J103" s="63">
        <f>IF('P8'!R14=0,"",'P8'!R14)</f>
        <v>252</v>
      </c>
      <c r="K103" s="64">
        <f>IF('P8'!S14=0,"",'P8'!S14)</f>
        <v>268.00418589621336</v>
      </c>
      <c r="L103" s="48"/>
    </row>
  </sheetData>
  <sortState xmlns:xlrd2="http://schemas.microsoft.com/office/spreadsheetml/2017/richdata2" ref="A49:K53">
    <sortCondition descending="1" ref="J49:J53"/>
  </sortState>
  <mergeCells count="6">
    <mergeCell ref="A57:K57"/>
    <mergeCell ref="A1:K1"/>
    <mergeCell ref="A2:E2"/>
    <mergeCell ref="F2:G2"/>
    <mergeCell ref="A3:K3"/>
    <mergeCell ref="H2:K2"/>
  </mergeCells>
  <phoneticPr fontId="10" type="noConversion"/>
  <pageMargins left="0.75" right="0.75" top="1" bottom="1" header="0.5" footer="0.5"/>
  <pageSetup paperSize="9" scale="70" fitToHeight="0" orientation="portrait" copies="2"/>
  <rowBreaks count="1" manualBreakCount="1">
    <brk id="56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A68564-E272-D544-AE50-33CE26D61D53}">
  <sheetPr>
    <pageSetUpPr fitToPage="1"/>
  </sheetPr>
  <dimension ref="A1:L88"/>
  <sheetViews>
    <sheetView zoomScale="130" zoomScaleNormal="130" workbookViewId="0">
      <pane ySplit="2" topLeftCell="A50" activePane="bottomLeft" state="frozen"/>
      <selection pane="bottomLeft" activeCell="L2" sqref="L2"/>
    </sheetView>
  </sheetViews>
  <sheetFormatPr baseColWidth="10" defaultColWidth="8.83203125" defaultRowHeight="13"/>
  <cols>
    <col min="1" max="1" width="4.6640625" customWidth="1"/>
    <col min="2" max="2" width="5.33203125" customWidth="1"/>
    <col min="3" max="3" width="8.33203125" customWidth="1"/>
    <col min="4" max="4" width="5.33203125" customWidth="1"/>
    <col min="5" max="5" width="10.33203125" style="37" customWidth="1"/>
    <col min="6" max="6" width="29.6640625" style="9" customWidth="1"/>
    <col min="7" max="7" width="21.6640625" style="9" customWidth="1"/>
    <col min="8" max="10" width="6.83203125" customWidth="1"/>
    <col min="11" max="11" width="9.6640625" style="44" customWidth="1"/>
  </cols>
  <sheetData>
    <row r="1" spans="1:12" s="42" customFormat="1" ht="35">
      <c r="A1" s="250" t="s">
        <v>35</v>
      </c>
      <c r="B1" s="250"/>
      <c r="C1" s="250"/>
      <c r="D1" s="250"/>
      <c r="E1" s="250"/>
      <c r="F1" s="250"/>
      <c r="G1" s="250"/>
      <c r="H1" s="250"/>
      <c r="I1" s="250"/>
      <c r="J1" s="250"/>
      <c r="K1" s="250"/>
    </row>
    <row r="2" spans="1:12" s="43" customFormat="1" ht="26.25" customHeight="1">
      <c r="A2" s="251" t="str">
        <f>IF('P1'!J5&gt;0,'P1'!J5,"")</f>
        <v>AK Bjørgvin</v>
      </c>
      <c r="B2" s="251"/>
      <c r="C2" s="251"/>
      <c r="D2" s="251"/>
      <c r="E2" s="251"/>
      <c r="F2" s="252" t="str">
        <f>IF('P1'!O5&gt;0,'P1'!O5,"")</f>
        <v>Turnhallen, Bergen</v>
      </c>
      <c r="G2" s="252"/>
      <c r="H2" s="253" t="s">
        <v>223</v>
      </c>
      <c r="I2" s="253"/>
      <c r="J2" s="253"/>
      <c r="K2" s="253"/>
    </row>
    <row r="3" spans="1:12" s="41" customFormat="1" ht="28">
      <c r="A3" s="249" t="s">
        <v>36</v>
      </c>
      <c r="B3" s="249"/>
      <c r="C3" s="249"/>
      <c r="D3" s="249"/>
      <c r="E3" s="249"/>
      <c r="F3" s="249"/>
      <c r="G3" s="249"/>
      <c r="H3" s="249"/>
      <c r="I3" s="249"/>
      <c r="J3" s="249"/>
      <c r="K3" s="249"/>
    </row>
    <row r="4" spans="1:12">
      <c r="A4" s="36"/>
    </row>
    <row r="5" spans="1:12" ht="16">
      <c r="A5" s="58">
        <v>1</v>
      </c>
      <c r="B5" s="59">
        <f>IF('P9'!C19="","",'P9'!C19)</f>
        <v>87</v>
      </c>
      <c r="C5" s="60">
        <f>IF('P9'!D19="","",'P9'!D19)</f>
        <v>86.85</v>
      </c>
      <c r="D5" s="59" t="str">
        <f>IF('P9'!E19="","",'P9'!E19)</f>
        <v>SK</v>
      </c>
      <c r="E5" s="61">
        <f>IF('P9'!F19="","",'P9'!F19)</f>
        <v>36112</v>
      </c>
      <c r="F5" s="62" t="str">
        <f>IF('P9'!H19="","",'P9'!H19)</f>
        <v>Solfrid Koanda</v>
      </c>
      <c r="G5" s="62" t="str">
        <f>IF('P9'!I19="","",'P9'!I19)</f>
        <v>Larvik AK</v>
      </c>
      <c r="H5" s="63">
        <f>IF('P9'!P19=0,"",'P9'!P19)</f>
        <v>115</v>
      </c>
      <c r="I5" s="63">
        <f>IF('P9'!Q19=0,"",'P9'!Q19)</f>
        <v>150</v>
      </c>
      <c r="J5" s="63">
        <f>IF('P9'!R19=0,"",'P9'!R19)</f>
        <v>265</v>
      </c>
      <c r="K5" s="64">
        <f>IF('P9'!S19=0,"",'P9'!S19)</f>
        <v>296.26148415566172</v>
      </c>
      <c r="L5" s="48"/>
    </row>
    <row r="6" spans="1:12" ht="16">
      <c r="A6" s="58">
        <v>2</v>
      </c>
      <c r="B6" s="59" t="str">
        <f>IF('P4'!C18="","",'P4'!C18)</f>
        <v>71</v>
      </c>
      <c r="C6" s="60">
        <f>IF('P4'!D18="","",'P4'!D18)</f>
        <v>65.53</v>
      </c>
      <c r="D6" s="59" t="str">
        <f>IF('P4'!E18="","",'P4'!E18)</f>
        <v>SK</v>
      </c>
      <c r="E6" s="61">
        <f>IF('P4'!F18="","",'P4'!F18)</f>
        <v>33735</v>
      </c>
      <c r="F6" s="62" t="str">
        <f>IF('P4'!H18="","",'P4'!H18)</f>
        <v>Marit Årdalsbakke</v>
      </c>
      <c r="G6" s="62" t="str">
        <f>IF('P4'!I18="","",'P4'!I18)</f>
        <v>Tambarskjelvar IL</v>
      </c>
      <c r="H6" s="63">
        <f>IF('P4'!P18=0,"",'P4'!P18)</f>
        <v>94</v>
      </c>
      <c r="I6" s="63">
        <f>IF('P4'!Q18=0,"",'P4'!Q18)</f>
        <v>111</v>
      </c>
      <c r="J6" s="63">
        <f>IF('P4'!R18=0,"",'P4'!R18)</f>
        <v>205</v>
      </c>
      <c r="K6" s="64">
        <f>IF('P4'!S18=0,"",'P4'!S18)</f>
        <v>262.86015605122003</v>
      </c>
      <c r="L6" s="48"/>
    </row>
    <row r="7" spans="1:12" ht="16">
      <c r="A7" s="58">
        <v>3</v>
      </c>
      <c r="B7" s="59" t="str">
        <f>IF('P1'!C10="","",'P1'!C10)</f>
        <v>55</v>
      </c>
      <c r="C7" s="60">
        <f>IF('P1'!D10="","",'P1'!D10)</f>
        <v>54.95</v>
      </c>
      <c r="D7" s="59" t="str">
        <f>IF('P1'!E10="","",'P1'!E10)</f>
        <v>SK</v>
      </c>
      <c r="E7" s="61">
        <f>IF('P1'!F10="","",'P1'!F10)</f>
        <v>35320</v>
      </c>
      <c r="F7" s="62" t="str">
        <f>IF('P1'!H10="","",'P1'!H10)</f>
        <v>Rebekka Tao Jacobsen</v>
      </c>
      <c r="G7" s="62" t="str">
        <f>IF('P1'!I10="","",'P1'!I10)</f>
        <v>Larvik AK</v>
      </c>
      <c r="H7" s="63">
        <f>IF('P1'!P10=0,"",'P1'!P10)</f>
        <v>77</v>
      </c>
      <c r="I7" s="63">
        <f>IF('P1'!Q10=0,"",'P1'!Q10)</f>
        <v>100</v>
      </c>
      <c r="J7" s="63">
        <f>IF('P1'!R10=0,"",'P1'!R10)</f>
        <v>177</v>
      </c>
      <c r="K7" s="64">
        <f>IF('P1'!S10=0,"",'P1'!S10)</f>
        <v>254.17357355414435</v>
      </c>
      <c r="L7" s="48"/>
    </row>
    <row r="8" spans="1:12" ht="16">
      <c r="A8" s="58">
        <v>4</v>
      </c>
      <c r="B8" s="59" t="str">
        <f>IF('P4'!C17="","",'P4'!C17)</f>
        <v>71</v>
      </c>
      <c r="C8" s="60">
        <f>IF('P4'!D17="","",'P4'!D17)</f>
        <v>70.53</v>
      </c>
      <c r="D8" s="59" t="str">
        <f>IF('P4'!E17="","",'P4'!E17)</f>
        <v>SK</v>
      </c>
      <c r="E8" s="61">
        <f>IF('P4'!F17="","",'P4'!F17)</f>
        <v>37315</v>
      </c>
      <c r="F8" s="62" t="str">
        <f>IF('P4'!H17="","",'P4'!H17)</f>
        <v>Julia Jordanger Loen</v>
      </c>
      <c r="G8" s="62" t="str">
        <f>IF('P4'!I17="","",'P4'!I17)</f>
        <v>Breimsbygda IL</v>
      </c>
      <c r="H8" s="63">
        <f>IF('P4'!P17=0,"",'P4'!P17)</f>
        <v>91</v>
      </c>
      <c r="I8" s="63">
        <f>IF('P4'!Q17=0,"",'P4'!Q17)</f>
        <v>115</v>
      </c>
      <c r="J8" s="63">
        <f>IF('P4'!R17=0,"",'P4'!R17)</f>
        <v>206</v>
      </c>
      <c r="K8" s="64">
        <f>IF('P4'!S17=0,"",'P4'!S17)</f>
        <v>253.52639282207403</v>
      </c>
      <c r="L8" s="48"/>
    </row>
    <row r="9" spans="1:12" ht="16">
      <c r="A9" s="58">
        <v>5</v>
      </c>
      <c r="B9" s="59">
        <f>IF('P6'!C14="","",'P6'!C14)</f>
        <v>76</v>
      </c>
      <c r="C9" s="60">
        <f>IF('P6'!D14="","",'P6'!D14)</f>
        <v>74.430000000000007</v>
      </c>
      <c r="D9" s="59" t="str">
        <f>IF('P6'!E14="","",'P6'!E14)</f>
        <v>JK</v>
      </c>
      <c r="E9" s="61">
        <f>IF('P6'!F14="","",'P6'!F14)</f>
        <v>38540</v>
      </c>
      <c r="F9" s="62" t="str">
        <f>IF('P6'!H14="","",'P6'!H14)</f>
        <v>Lea Berle Horne</v>
      </c>
      <c r="G9" s="62" t="str">
        <f>IF('P6'!I14="","",'P6'!I14)</f>
        <v>Tromsø AK</v>
      </c>
      <c r="H9" s="63">
        <f>IF('P6'!P14=0,"",'P6'!P14)</f>
        <v>89</v>
      </c>
      <c r="I9" s="63">
        <f>IF('P6'!Q14=0,"",'P6'!Q14)</f>
        <v>117</v>
      </c>
      <c r="J9" s="63">
        <f>IF('P6'!R14=0,"",'P6'!R14)</f>
        <v>206</v>
      </c>
      <c r="K9" s="64">
        <f>IF('P6'!S14=0,"",'P6'!S14)</f>
        <v>246.60439204275366</v>
      </c>
      <c r="L9" s="48"/>
    </row>
    <row r="10" spans="1:12" ht="16">
      <c r="A10" s="58">
        <v>6</v>
      </c>
      <c r="B10" s="59" t="str">
        <f>IF('P6'!C11="","",'P6'!C11)</f>
        <v>76</v>
      </c>
      <c r="C10" s="60">
        <f>IF('P6'!D11="","",'P6'!D11)</f>
        <v>73.91</v>
      </c>
      <c r="D10" s="59" t="str">
        <f>IF('P6'!E11="","",'P6'!E11)</f>
        <v>SK</v>
      </c>
      <c r="E10" s="61">
        <f>IF('P6'!F11="","",'P6'!F11)</f>
        <v>38060</v>
      </c>
      <c r="F10" s="62" t="str">
        <f>IF('P6'!H11="","",'P6'!H11)</f>
        <v>Tine Rognaldsen Pedersen</v>
      </c>
      <c r="G10" s="62" t="str">
        <f>IF('P6'!I11="","",'P6'!I11)</f>
        <v>Tambarskjelvar IL</v>
      </c>
      <c r="H10" s="63">
        <f>IF('P6'!P11=0,"",'P6'!P11)</f>
        <v>84</v>
      </c>
      <c r="I10" s="63">
        <f>IF('P6'!Q11=0,"",'P6'!Q11)</f>
        <v>115</v>
      </c>
      <c r="J10" s="63">
        <f>IF('P6'!R11=0,"",'P6'!R11)</f>
        <v>199</v>
      </c>
      <c r="K10" s="64">
        <f>IF('P6'!S11=0,"",'P6'!S11)</f>
        <v>239.05841443490351</v>
      </c>
      <c r="L10" s="48"/>
    </row>
    <row r="11" spans="1:12" ht="16">
      <c r="A11" s="58">
        <v>7</v>
      </c>
      <c r="B11" s="59">
        <f>IF('P6'!C12="","",'P6'!C12)</f>
        <v>76</v>
      </c>
      <c r="C11" s="60">
        <f>IF('P6'!D12="","",'P6'!D12)</f>
        <v>74.010000000000005</v>
      </c>
      <c r="D11" s="59" t="str">
        <f>IF('P6'!E12="","",'P6'!E12)</f>
        <v>K35</v>
      </c>
      <c r="E11" s="61">
        <f>IF('P6'!F12="","",'P6'!F12)</f>
        <v>32509</v>
      </c>
      <c r="F11" s="62" t="str">
        <f>IF('P6'!H12="","",'P6'!H12)</f>
        <v>Melissa Schanche</v>
      </c>
      <c r="G11" s="62" t="str">
        <f>IF('P6'!I12="","",'P6'!I12)</f>
        <v>Spydeberg Atletene</v>
      </c>
      <c r="H11" s="63">
        <f>IF('P6'!P12=0,"",'P6'!P12)</f>
        <v>88</v>
      </c>
      <c r="I11" s="63">
        <f>IF('P6'!Q12=0,"",'P6'!Q12)</f>
        <v>105</v>
      </c>
      <c r="J11" s="63">
        <f>IF('P6'!R12=0,"",'P6'!R12)</f>
        <v>193</v>
      </c>
      <c r="K11" s="64">
        <f>IF('P6'!S12=0,"",'P6'!S12)</f>
        <v>231.69384774972721</v>
      </c>
      <c r="L11" s="48"/>
    </row>
    <row r="12" spans="1:12" ht="16">
      <c r="A12" s="58">
        <v>8</v>
      </c>
      <c r="B12" s="59">
        <f>IF('P6'!C13="","",'P6'!C13)</f>
        <v>76</v>
      </c>
      <c r="C12" s="60">
        <f>IF('P6'!D13="","",'P6'!D13)</f>
        <v>71.95</v>
      </c>
      <c r="D12" s="59" t="str">
        <f>IF('P6'!E13="","",'P6'!E13)</f>
        <v>JK</v>
      </c>
      <c r="E12" s="61">
        <f>IF('P6'!F13="","",'P6'!F13)</f>
        <v>39115</v>
      </c>
      <c r="F12" s="62" t="str">
        <f>IF('P6'!H13="","",'P6'!H13)</f>
        <v>Tuva Bjerkeli</v>
      </c>
      <c r="G12" s="62" t="str">
        <f>IF('P6'!I13="","",'P6'!I13)</f>
        <v>Haugesund VK</v>
      </c>
      <c r="H12" s="63">
        <f>IF('P6'!P13=0,"",'P6'!P13)</f>
        <v>86</v>
      </c>
      <c r="I12" s="63">
        <f>IF('P6'!Q13=0,"",'P6'!Q13)</f>
        <v>104</v>
      </c>
      <c r="J12" s="63">
        <f>IF('P6'!R13=0,"",'P6'!R13)</f>
        <v>190</v>
      </c>
      <c r="K12" s="64">
        <f>IF('P6'!S13=0,"",'P6'!S13)</f>
        <v>231.39642670756658</v>
      </c>
      <c r="L12" s="48"/>
    </row>
    <row r="13" spans="1:12" ht="16">
      <c r="A13" s="58">
        <v>9</v>
      </c>
      <c r="B13" s="59" t="str">
        <f>IF('P1'!C14="","",'P1'!C14)</f>
        <v>59</v>
      </c>
      <c r="C13" s="60">
        <f>IF('P1'!D14="","",'P1'!D14)</f>
        <v>57.47</v>
      </c>
      <c r="D13" s="59" t="str">
        <f>IF('P1'!E14="","",'P1'!E14)</f>
        <v>SK</v>
      </c>
      <c r="E13" s="61">
        <f>IF('P1'!F14="","",'P1'!F14)</f>
        <v>38084</v>
      </c>
      <c r="F13" s="62" t="str">
        <f>IF('P1'!H14="","",'P1'!H14)</f>
        <v>Ronja Lenvik</v>
      </c>
      <c r="G13" s="62" t="str">
        <f>IF('P1'!I14="","",'P1'!I14)</f>
        <v>Hitra VK</v>
      </c>
      <c r="H13" s="63">
        <f>IF('P1'!P14=0,"",'P1'!P14)</f>
        <v>73</v>
      </c>
      <c r="I13" s="63">
        <f>IF('P1'!Q14=0,"",'P1'!Q14)</f>
        <v>93</v>
      </c>
      <c r="J13" s="63">
        <f>IF('P1'!R14=0,"",'P1'!R14)</f>
        <v>166</v>
      </c>
      <c r="K13" s="64">
        <f>IF('P1'!S14=0,"",'P1'!S14)</f>
        <v>231.13543453913275</v>
      </c>
      <c r="L13" s="48"/>
    </row>
    <row r="14" spans="1:12" ht="16">
      <c r="A14" s="58">
        <v>10</v>
      </c>
      <c r="B14" s="59" t="str">
        <f>IF('P2'!C12="","",'P2'!C12)</f>
        <v>64</v>
      </c>
      <c r="C14" s="60">
        <f>IF('P2'!D12="","",'P2'!D12)</f>
        <v>60.17</v>
      </c>
      <c r="D14" s="59" t="str">
        <f>IF('P2'!E12="","",'P2'!E12)</f>
        <v>SK</v>
      </c>
      <c r="E14" s="61">
        <f>IF('P2'!F12="","",'P2'!F12)</f>
        <v>33921</v>
      </c>
      <c r="F14" s="62" t="str">
        <f>IF('P2'!H12="","",'P2'!H12)</f>
        <v>Ragnhild Haug Lillegård</v>
      </c>
      <c r="G14" s="62" t="str">
        <f>IF('P2'!I12="","",'P2'!I12)</f>
        <v>Oslo AK</v>
      </c>
      <c r="H14" s="63">
        <f>IF('P2'!P12=0,"",'P2'!P12)</f>
        <v>72</v>
      </c>
      <c r="I14" s="63">
        <f>IF('P2'!Q12=0,"",'P2'!Q12)</f>
        <v>94</v>
      </c>
      <c r="J14" s="63">
        <f>IF('P2'!R12=0,"",'P2'!R12)</f>
        <v>166</v>
      </c>
      <c r="K14" s="64">
        <f>IF('P2'!S12=0,"",'P2'!S12)</f>
        <v>224.26739694791291</v>
      </c>
      <c r="L14" s="48"/>
    </row>
    <row r="15" spans="1:12" ht="16">
      <c r="A15" s="58">
        <v>11</v>
      </c>
      <c r="B15" s="59" t="str">
        <f>IF('P4'!C16="","",'P4'!C16)</f>
        <v>71</v>
      </c>
      <c r="C15" s="60">
        <f>IF('P4'!D16="","",'P4'!D16)</f>
        <v>70.23</v>
      </c>
      <c r="D15" s="59" t="str">
        <f>IF('P4'!E16="","",'P4'!E16)</f>
        <v>SK</v>
      </c>
      <c r="E15" s="61">
        <f>IF('P4'!F16="","",'P4'!F16)</f>
        <v>38134</v>
      </c>
      <c r="F15" s="62" t="str">
        <f>IF('P4'!H16="","",'P4'!H16)</f>
        <v>Laila Therese K. Bjørnarheim</v>
      </c>
      <c r="G15" s="62" t="str">
        <f>IF('P4'!I16="","",'P4'!I16)</f>
        <v>Breimsbygda IL</v>
      </c>
      <c r="H15" s="63">
        <f>IF('P4'!P16=0,"",'P4'!P16)</f>
        <v>80</v>
      </c>
      <c r="I15" s="63">
        <f>IF('P4'!Q16=0,"",'P4'!Q16)</f>
        <v>99</v>
      </c>
      <c r="J15" s="63">
        <f>IF('P4'!R16=0,"",'P4'!R16)</f>
        <v>179</v>
      </c>
      <c r="K15" s="64">
        <f>IF('P4'!S16=0,"",'P4'!S16)</f>
        <v>220.7994069414757</v>
      </c>
      <c r="L15" s="48"/>
    </row>
    <row r="16" spans="1:12" ht="16">
      <c r="A16" s="58">
        <v>12</v>
      </c>
      <c r="B16" s="59" t="str">
        <f>IF('P9'!C14="","",'P9'!C14)</f>
        <v>81</v>
      </c>
      <c r="C16" s="60">
        <f>IF('P9'!D14="","",'P9'!D14)</f>
        <v>80.989999999999995</v>
      </c>
      <c r="D16" s="59" t="str">
        <f>IF('P9'!E14="","",'P9'!E14)</f>
        <v>SK</v>
      </c>
      <c r="E16" s="61">
        <f>IF('P9'!F14="","",'P9'!F14)</f>
        <v>33918</v>
      </c>
      <c r="F16" s="62" t="str">
        <f>IF('P9'!H14="","",'P9'!H14)</f>
        <v>Lone Kalland</v>
      </c>
      <c r="G16" s="62" t="str">
        <f>IF('P9'!I14="","",'P9'!I14)</f>
        <v>Tambarskjelvar IL</v>
      </c>
      <c r="H16" s="63">
        <f>IF('P9'!P14=0,"",'P9'!P14)</f>
        <v>81</v>
      </c>
      <c r="I16" s="63">
        <f>IF('P9'!Q14=0,"",'P9'!Q14)</f>
        <v>110</v>
      </c>
      <c r="J16" s="63">
        <f>IF('P9'!R14=0,"",'P9'!R14)</f>
        <v>191</v>
      </c>
      <c r="K16" s="64">
        <f>IF('P9'!S14=0,"",'P9'!S14)</f>
        <v>219.80263739158693</v>
      </c>
      <c r="L16" s="48"/>
    </row>
    <row r="17" spans="1:12" ht="16">
      <c r="A17" s="58">
        <v>13</v>
      </c>
      <c r="B17" s="59" t="str">
        <f>IF('P9'!C11="","",'P9'!C11)</f>
        <v>81</v>
      </c>
      <c r="C17" s="60">
        <f>IF('P9'!D11="","",'P9'!D11)</f>
        <v>77.19</v>
      </c>
      <c r="D17" s="59" t="str">
        <f>IF('P9'!E11="","",'P9'!E11)</f>
        <v>JK</v>
      </c>
      <c r="E17" s="61">
        <f>IF('P9'!F11="","",'P9'!F11)</f>
        <v>38599</v>
      </c>
      <c r="F17" s="62" t="str">
        <f>IF('P9'!H11="","",'P9'!H11)</f>
        <v>Malin Amundsen</v>
      </c>
      <c r="G17" s="62" t="str">
        <f>IF('P9'!I11="","",'P9'!I11)</f>
        <v>AK Bjørgvin</v>
      </c>
      <c r="H17" s="63">
        <f>IF('P9'!P11=0,"",'P9'!P11)</f>
        <v>82</v>
      </c>
      <c r="I17" s="63">
        <f>IF('P9'!Q11=0,"",'P9'!Q11)</f>
        <v>104</v>
      </c>
      <c r="J17" s="63">
        <f>IF('P9'!R11=0,"",'P9'!R11)</f>
        <v>186</v>
      </c>
      <c r="K17" s="64">
        <f>IF('P9'!S11=0,"",'P9'!S11)</f>
        <v>218.77659698752998</v>
      </c>
      <c r="L17" s="48"/>
    </row>
    <row r="18" spans="1:12" ht="16">
      <c r="A18" s="58">
        <v>14</v>
      </c>
      <c r="B18" s="59">
        <f>IF('P2'!C11="","",'P2'!C11)</f>
        <v>64</v>
      </c>
      <c r="C18" s="60">
        <f>IF('P2'!D11="","",'P2'!D11)</f>
        <v>62.59</v>
      </c>
      <c r="D18" s="59" t="str">
        <f>IF('P2'!E11="","",'P2'!E11)</f>
        <v>K35</v>
      </c>
      <c r="E18" s="61">
        <f>IF('P2'!F11="","",'P2'!F11)</f>
        <v>33206</v>
      </c>
      <c r="F18" s="62" t="str">
        <f>IF('P2'!H11="","",'P2'!H11)</f>
        <v>Iselin Brogeland</v>
      </c>
      <c r="G18" s="62" t="str">
        <f>IF('P2'!I11="","",'P2'!I11)</f>
        <v>Stavanger AK</v>
      </c>
      <c r="H18" s="63">
        <f>IF('P2'!P11=0,"",'P2'!P11)</f>
        <v>72</v>
      </c>
      <c r="I18" s="63">
        <f>IF('P2'!Q11=0,"",'P2'!Q11)</f>
        <v>93</v>
      </c>
      <c r="J18" s="63">
        <f>IF('P2'!R11=0,"",'P2'!R11)</f>
        <v>165</v>
      </c>
      <c r="K18" s="64">
        <f>IF('P2'!S11=0,"",'P2'!S11)</f>
        <v>217.46528152950947</v>
      </c>
      <c r="L18" s="48"/>
    </row>
    <row r="19" spans="1:12" ht="16">
      <c r="A19" s="58">
        <v>15</v>
      </c>
      <c r="B19" s="59" t="str">
        <f>IF('P2'!C9="","",'P2'!C9)</f>
        <v>64</v>
      </c>
      <c r="C19" s="60">
        <f>IF('P2'!D9="","",'P2'!D9)</f>
        <v>62.33</v>
      </c>
      <c r="D19" s="59" t="str">
        <f>IF('P2'!E9="","",'P2'!E9)</f>
        <v>SK</v>
      </c>
      <c r="E19" s="61">
        <f>IF('P2'!F9="","",'P2'!F9)</f>
        <v>36375</v>
      </c>
      <c r="F19" s="62" t="str">
        <f>IF('P2'!H9="","",'P2'!H9)</f>
        <v>Ylva Jacobine Taug</v>
      </c>
      <c r="G19" s="62" t="str">
        <f>IF('P2'!I9="","",'P2'!I9)</f>
        <v>Aasgård FVK</v>
      </c>
      <c r="H19" s="63">
        <f>IF('P2'!P9=0,"",'P2'!P9)</f>
        <v>70</v>
      </c>
      <c r="I19" s="63">
        <f>IF('P2'!Q9=0,"",'P2'!Q9)</f>
        <v>94</v>
      </c>
      <c r="J19" s="63">
        <f>IF('P2'!R9=0,"",'P2'!R9)</f>
        <v>164</v>
      </c>
      <c r="K19" s="64">
        <f>IF('P2'!S9=0,"",'P2'!S9)</f>
        <v>216.70209184138412</v>
      </c>
      <c r="L19" s="48"/>
    </row>
    <row r="20" spans="1:12" ht="16">
      <c r="A20" s="58">
        <v>16</v>
      </c>
      <c r="B20" s="59" t="str">
        <f>IF('P1'!C12="","",'P1'!C12)</f>
        <v>59</v>
      </c>
      <c r="C20" s="60">
        <f>IF('P1'!D12="","",'P1'!D12)</f>
        <v>58.13</v>
      </c>
      <c r="D20" s="59" t="str">
        <f>IF('P1'!E12="","",'P1'!E12)</f>
        <v>SK</v>
      </c>
      <c r="E20" s="61">
        <f>IF('P1'!F12="","",'P1'!F12)</f>
        <v>38164</v>
      </c>
      <c r="F20" s="62" t="str">
        <f>IF('P1'!H12="","",'P1'!H12)</f>
        <v>Hanna Maroofi</v>
      </c>
      <c r="G20" s="62" t="str">
        <f>IF('P1'!I12="","",'P1'!I12)</f>
        <v>Christiania AK</v>
      </c>
      <c r="H20" s="63">
        <f>IF('P1'!P12=0,"",'P1'!P12)</f>
        <v>72</v>
      </c>
      <c r="I20" s="63">
        <f>IF('P1'!Q12=0,"",'P1'!Q12)</f>
        <v>84</v>
      </c>
      <c r="J20" s="63">
        <f>IF('P1'!R12=0,"",'P1'!R12)</f>
        <v>156</v>
      </c>
      <c r="K20" s="64">
        <f>IF('P1'!S12=0,"",'P1'!S12)</f>
        <v>215.55906230618157</v>
      </c>
      <c r="L20" s="48"/>
    </row>
    <row r="21" spans="1:12" ht="16">
      <c r="A21" s="58">
        <v>17</v>
      </c>
      <c r="B21" s="59" t="str">
        <f>IF('P4'!C11="","",'P4'!C11)</f>
        <v>71</v>
      </c>
      <c r="C21" s="60">
        <f>IF('P4'!D11="","",'P4'!D11)</f>
        <v>66.989999999999995</v>
      </c>
      <c r="D21" s="59" t="str">
        <f>IF('P4'!E11="","",'P4'!E11)</f>
        <v>SK</v>
      </c>
      <c r="E21" s="61">
        <f>IF('P4'!F11="","",'P4'!F11)</f>
        <v>36677</v>
      </c>
      <c r="F21" s="62" t="str">
        <f>IF('P4'!H11="","",'P4'!H11)</f>
        <v>Andrine Sandved Hestenes</v>
      </c>
      <c r="G21" s="62" t="str">
        <f>IF('P4'!I11="","",'P4'!I11)</f>
        <v>Leangen AK</v>
      </c>
      <c r="H21" s="63">
        <f>IF('P4'!P11=0,"",'P4'!P11)</f>
        <v>74</v>
      </c>
      <c r="I21" s="63">
        <f>IF('P4'!Q11=0,"",'P4'!Q11)</f>
        <v>95</v>
      </c>
      <c r="J21" s="63">
        <f>IF('P4'!R11=0,"",'P4'!R11)</f>
        <v>169</v>
      </c>
      <c r="K21" s="64">
        <f>IF('P4'!S11=0,"",'P4'!S11)</f>
        <v>213.96879329143707</v>
      </c>
      <c r="L21" s="48"/>
    </row>
    <row r="22" spans="1:12" ht="16">
      <c r="A22" s="58">
        <v>18</v>
      </c>
      <c r="B22" s="59" t="str">
        <f>IF('P9'!C13="","",'P9'!C13)</f>
        <v>81</v>
      </c>
      <c r="C22" s="60">
        <f>IF('P9'!D13="","",'P9'!D13)</f>
        <v>79.59</v>
      </c>
      <c r="D22" s="59" t="str">
        <f>IF('P9'!E13="","",'P9'!E13)</f>
        <v>JK</v>
      </c>
      <c r="E22" s="61">
        <f>IF('P9'!F13="","",'P9'!F13)</f>
        <v>38882</v>
      </c>
      <c r="F22" s="62" t="str">
        <f>IF('P9'!H13="","",'P9'!H13)</f>
        <v>Hedda Øverli</v>
      </c>
      <c r="G22" s="62" t="str">
        <f>IF('P9'!I13="","",'P9'!I13)</f>
        <v>Tromsø AK</v>
      </c>
      <c r="H22" s="63">
        <f>IF('P9'!P13=0,"",'P9'!P13)</f>
        <v>83</v>
      </c>
      <c r="I22" s="63">
        <f>IF('P9'!Q13=0,"",'P9'!Q13)</f>
        <v>98</v>
      </c>
      <c r="J22" s="63">
        <f>IF('P9'!R13=0,"",'P9'!R13)</f>
        <v>181</v>
      </c>
      <c r="K22" s="64">
        <f>IF('P9'!S13=0,"",'P9'!S13)</f>
        <v>209.91416941333719</v>
      </c>
      <c r="L22" s="48"/>
    </row>
    <row r="23" spans="1:12" ht="16">
      <c r="A23" s="58">
        <v>19</v>
      </c>
      <c r="B23" s="59" t="str">
        <f>IF('P4'!C15="","",'P4'!C15)</f>
        <v>71</v>
      </c>
      <c r="C23" s="60">
        <f>IF('P4'!D15="","",'P4'!D15)</f>
        <v>69.709999999999994</v>
      </c>
      <c r="D23" s="59" t="str">
        <f>IF('P4'!E15="","",'P4'!E15)</f>
        <v>K40</v>
      </c>
      <c r="E23" s="61">
        <f>IF('P4'!F15="","",'P4'!F15)</f>
        <v>30609</v>
      </c>
      <c r="F23" s="62" t="str">
        <f>IF('P4'!H15="","",'P4'!H15)</f>
        <v>Linda Espenes</v>
      </c>
      <c r="G23" s="62" t="str">
        <f>IF('P4'!I15="","",'P4'!I15)</f>
        <v>Spydeberg Atletene</v>
      </c>
      <c r="H23" s="63">
        <f>IF('P4'!P15=0,"",'P4'!P15)</f>
        <v>80</v>
      </c>
      <c r="I23" s="63">
        <f>IF('P4'!Q15=0,"",'P4'!Q15)</f>
        <v>88</v>
      </c>
      <c r="J23" s="63">
        <f>IF('P4'!R15=0,"",'P4'!R15)</f>
        <v>168</v>
      </c>
      <c r="K23" s="64">
        <f>IF('P4'!S15=0,"",'P4'!S15)</f>
        <v>208.06125906298945</v>
      </c>
      <c r="L23" s="48"/>
    </row>
    <row r="24" spans="1:12" ht="16">
      <c r="A24" s="58">
        <v>20</v>
      </c>
      <c r="B24" s="59" t="str">
        <f>IF('P4'!C13="","",'P4'!C13)</f>
        <v>71</v>
      </c>
      <c r="C24" s="60">
        <f>IF('P4'!D13="","",'P4'!D13)</f>
        <v>67.09</v>
      </c>
      <c r="D24" s="59" t="str">
        <f>IF('P4'!E13="","",'P4'!E13)</f>
        <v>SK</v>
      </c>
      <c r="E24" s="61">
        <f>IF('P4'!F13="","",'P4'!F13)</f>
        <v>35897</v>
      </c>
      <c r="F24" s="62" t="str">
        <f>IF('P4'!H13="","",'P4'!H13)</f>
        <v>Cecilie Tomassen</v>
      </c>
      <c r="G24" s="62" t="str">
        <f>IF('P4'!I13="","",'P4'!I13)</f>
        <v>Leangen AK</v>
      </c>
      <c r="H24" s="63">
        <f>IF('P4'!P13=0,"",'P4'!P13)</f>
        <v>73</v>
      </c>
      <c r="I24" s="63">
        <f>IF('P4'!Q13=0,"",'P4'!Q13)</f>
        <v>90</v>
      </c>
      <c r="J24" s="63">
        <f>IF('P4'!R13=0,"",'P4'!R13)</f>
        <v>163</v>
      </c>
      <c r="K24" s="64">
        <f>IF('P4'!S13=0,"",'P4'!S13)</f>
        <v>206.19766687883211</v>
      </c>
      <c r="L24" s="48"/>
    </row>
    <row r="25" spans="1:12" ht="16">
      <c r="A25" s="58">
        <v>21</v>
      </c>
      <c r="B25" s="59">
        <f>IF('P2'!C14="","",'P2'!C14)</f>
        <v>64</v>
      </c>
      <c r="C25" s="60">
        <f>IF('P2'!D14="","",'P2'!D14)</f>
        <v>62.95</v>
      </c>
      <c r="D25" s="59" t="str">
        <f>IF('P2'!E14="","",'P2'!E14)</f>
        <v>SK</v>
      </c>
      <c r="E25" s="61">
        <f>IF('P2'!F14="","",'P2'!F14)</f>
        <v>34771</v>
      </c>
      <c r="F25" s="62" t="str">
        <f>IF('P2'!H14="","",'P2'!H14)</f>
        <v>Oda Wiig</v>
      </c>
      <c r="G25" s="62" t="str">
        <f>IF('P2'!I14="","",'P2'!I14)</f>
        <v>Tønsberg-Kam.</v>
      </c>
      <c r="H25" s="63">
        <f>IF('P2'!P14=0,"",'P2'!P14)</f>
        <v>67</v>
      </c>
      <c r="I25" s="63">
        <f>IF('P2'!Q14=0,"",'P2'!Q14)</f>
        <v>90</v>
      </c>
      <c r="J25" s="63">
        <f>IF('P2'!R14=0,"",'P2'!R14)</f>
        <v>157</v>
      </c>
      <c r="K25" s="64">
        <f>IF('P2'!S14=0,"",'P2'!S14)</f>
        <v>206.19599624355538</v>
      </c>
      <c r="L25" s="48"/>
    </row>
    <row r="26" spans="1:12" ht="16">
      <c r="A26" s="58">
        <v>22</v>
      </c>
      <c r="B26" s="59">
        <f>IF('P2'!C17="","",'P2'!C17)</f>
        <v>64</v>
      </c>
      <c r="C26" s="60">
        <f>IF('P2'!D17="","",'P2'!D17)</f>
        <v>62.53</v>
      </c>
      <c r="D26" s="59" t="str">
        <f>IF('P2'!E17="","",'P2'!E17)</f>
        <v>K35</v>
      </c>
      <c r="E26" s="61">
        <f>IF('P2'!F17="","",'P2'!F17)</f>
        <v>33166</v>
      </c>
      <c r="F26" s="62" t="str">
        <f>IF('P2'!H17="","",'P2'!H17)</f>
        <v>Iselin Hatlenes</v>
      </c>
      <c r="G26" s="62" t="str">
        <f>IF('P2'!I17="","",'P2'!I17)</f>
        <v>AK Bjørgvin</v>
      </c>
      <c r="H26" s="63">
        <f>IF('P2'!P17=0,"",'P2'!P17)</f>
        <v>72</v>
      </c>
      <c r="I26" s="63">
        <f>IF('P2'!Q17=0,"",'P2'!Q17)</f>
        <v>84</v>
      </c>
      <c r="J26" s="63">
        <f>IF('P2'!R17=0,"",'P2'!R17)</f>
        <v>156</v>
      </c>
      <c r="K26" s="64">
        <f>IF('P2'!S17=0,"",'P2'!S17)</f>
        <v>205.72478947572344</v>
      </c>
      <c r="L26" s="48"/>
    </row>
    <row r="27" spans="1:12" ht="16">
      <c r="A27" s="58">
        <v>23</v>
      </c>
      <c r="B27" s="59" t="str">
        <f>IF('P1'!C13="","",'P1'!C13)</f>
        <v>59</v>
      </c>
      <c r="C27" s="60">
        <f>IF('P1'!D13="","",'P1'!D13)</f>
        <v>57.15</v>
      </c>
      <c r="D27" s="59" t="str">
        <f>IF('P1'!E13="","",'P1'!E13)</f>
        <v>SK</v>
      </c>
      <c r="E27" s="61">
        <f>IF('P1'!F13="","",'P1'!F13)</f>
        <v>35936</v>
      </c>
      <c r="F27" s="62" t="str">
        <f>IF('P1'!H13="","",'P1'!H13)</f>
        <v>Serine Pedersen</v>
      </c>
      <c r="G27" s="62" t="str">
        <f>IF('P1'!I13="","",'P1'!I13)</f>
        <v>Oslo AK</v>
      </c>
      <c r="H27" s="63">
        <f>IF('P1'!P13=0,"",'P1'!P13)</f>
        <v>63</v>
      </c>
      <c r="I27" s="63">
        <f>IF('P1'!Q13=0,"",'P1'!Q13)</f>
        <v>84</v>
      </c>
      <c r="J27" s="63">
        <f>IF('P1'!R13=0,"",'P1'!R13)</f>
        <v>147</v>
      </c>
      <c r="K27" s="64">
        <f>IF('P1'!S13=0,"",'P1'!S13)</f>
        <v>205.45264153959988</v>
      </c>
      <c r="L27" s="48"/>
    </row>
    <row r="28" spans="1:12" ht="16">
      <c r="A28" s="58">
        <v>24</v>
      </c>
      <c r="B28" s="59" t="str">
        <f>IF('P4'!C12="","",'P4'!C12)</f>
        <v>71</v>
      </c>
      <c r="C28" s="60">
        <f>IF('P4'!D12="","",'P4'!D12)</f>
        <v>67.69</v>
      </c>
      <c r="D28" s="59" t="str">
        <f>IF('P4'!E12="","",'P4'!E12)</f>
        <v>SK</v>
      </c>
      <c r="E28" s="61">
        <f>IF('P4'!F12="","",'P4'!F12)</f>
        <v>34953</v>
      </c>
      <c r="F28" s="62" t="str">
        <f>IF('P4'!H12="","",'P4'!H12)</f>
        <v>Ina-Kristin Aasvang</v>
      </c>
      <c r="G28" s="62" t="str">
        <f>IF('P4'!I12="","",'P4'!I12)</f>
        <v>Spydeberg Atletene</v>
      </c>
      <c r="H28" s="63">
        <f>IF('P4'!P12=0,"",'P4'!P12)</f>
        <v>68</v>
      </c>
      <c r="I28" s="63">
        <f>IF('P4'!Q12=0,"",'P4'!Q12)</f>
        <v>92</v>
      </c>
      <c r="J28" s="63">
        <f>IF('P4'!R12=0,"",'P4'!R12)</f>
        <v>160</v>
      </c>
      <c r="K28" s="64">
        <f>IF('P4'!S12=0,"",'P4'!S12)</f>
        <v>201.38900799414597</v>
      </c>
      <c r="L28" s="48"/>
    </row>
    <row r="29" spans="1:12" ht="16">
      <c r="A29" s="58">
        <v>25</v>
      </c>
      <c r="B29" s="59" t="str">
        <f>IF('P9'!C18="","",'P9'!C18)</f>
        <v>87</v>
      </c>
      <c r="C29" s="60">
        <f>IF('P9'!D18="","",'P9'!D18)</f>
        <v>84.59</v>
      </c>
      <c r="D29" s="59" t="str">
        <f>IF('P9'!E18="","",'P9'!E18)</f>
        <v>SK</v>
      </c>
      <c r="E29" s="61">
        <f>IF('P9'!F18="","",'P9'!F18)</f>
        <v>36490</v>
      </c>
      <c r="F29" s="62" t="str">
        <f>IF('P9'!H18="","",'P9'!H18)</f>
        <v>Julie Grini Holthe</v>
      </c>
      <c r="G29" s="62" t="str">
        <f>IF('P9'!I18="","",'P9'!I18)</f>
        <v>Leangen AK</v>
      </c>
      <c r="H29" s="63">
        <f>IF('P9'!P18=0,"",'P9'!P18)</f>
        <v>81</v>
      </c>
      <c r="I29" s="63">
        <f>IF('P9'!Q18=0,"",'P9'!Q18)</f>
        <v>97</v>
      </c>
      <c r="J29" s="63">
        <f>IF('P9'!R18=0,"",'P9'!R18)</f>
        <v>178</v>
      </c>
      <c r="K29" s="64">
        <f>IF('P9'!S18=0,"",'P9'!S18)</f>
        <v>201.10531768969031</v>
      </c>
      <c r="L29" s="48"/>
    </row>
    <row r="30" spans="1:12" ht="16">
      <c r="A30" s="58">
        <v>26</v>
      </c>
      <c r="B30" s="59" t="str">
        <f>IF('P2'!C15="","",'P2'!C15)</f>
        <v>64</v>
      </c>
      <c r="C30" s="60">
        <f>IF('P2'!D15="","",'P2'!D15)</f>
        <v>60.33</v>
      </c>
      <c r="D30" s="59" t="str">
        <f>IF('P2'!E15="","",'P2'!E15)</f>
        <v>UK</v>
      </c>
      <c r="E30" s="61">
        <f>IF('P2'!F15="","",'P2'!F15)</f>
        <v>40263</v>
      </c>
      <c r="F30" s="62" t="str">
        <f>IF('P2'!H15="","",'P2'!H15)</f>
        <v>Sandra Viktoria N. Amundsen</v>
      </c>
      <c r="G30" s="62" t="str">
        <f>IF('P2'!I15="","",'P2'!I15)</f>
        <v>AK Bjørgvin</v>
      </c>
      <c r="H30" s="63">
        <f>IF('P2'!P15=0,"",'P2'!P15)</f>
        <v>67</v>
      </c>
      <c r="I30" s="63">
        <f>IF('P2'!Q15=0,"",'P2'!Q15)</f>
        <v>81</v>
      </c>
      <c r="J30" s="63">
        <f>IF('P2'!R15=0,"",'P2'!R15)</f>
        <v>148</v>
      </c>
      <c r="K30" s="64">
        <f>IF('P2'!S15=0,"",'P2'!S15)</f>
        <v>199.6094752796069</v>
      </c>
      <c r="L30" s="48"/>
    </row>
    <row r="31" spans="1:12" ht="16">
      <c r="A31" s="58">
        <v>27</v>
      </c>
      <c r="B31" s="59" t="str">
        <f>IF('P1'!C9="","",'P1'!C9)</f>
        <v>55</v>
      </c>
      <c r="C31" s="60">
        <f>IF('P1'!D9="","",'P1'!D9)</f>
        <v>53.09</v>
      </c>
      <c r="D31" s="59" t="str">
        <f>IF('P1'!E9="","",'P1'!E9)</f>
        <v>SK</v>
      </c>
      <c r="E31" s="61">
        <f>IF('P1'!F9="","",'P1'!F9)</f>
        <v>36561</v>
      </c>
      <c r="F31" s="62" t="str">
        <f>IF('P1'!H9="","",'P1'!H9)</f>
        <v>Tiril Boge</v>
      </c>
      <c r="G31" s="62" t="str">
        <f>IF('P1'!I9="","",'P1'!I9)</f>
        <v>AK Bjørgvin</v>
      </c>
      <c r="H31" s="63">
        <f>IF('P1'!P9=0,"",'P1'!P9)</f>
        <v>60</v>
      </c>
      <c r="I31" s="63">
        <f>IF('P1'!Q9=0,"",'P1'!Q9)</f>
        <v>75</v>
      </c>
      <c r="J31" s="63">
        <f>IF('P1'!R9=0,"",'P1'!R9)</f>
        <v>135</v>
      </c>
      <c r="K31" s="64">
        <f>IF('P1'!S9=0,"",'P1'!S9)</f>
        <v>198.69449391874855</v>
      </c>
      <c r="L31" s="48"/>
    </row>
    <row r="32" spans="1:12" ht="16">
      <c r="A32" s="58">
        <v>28</v>
      </c>
      <c r="B32" s="59" t="str">
        <f>IF('P4'!C14="","",'P4'!C14)</f>
        <v>71</v>
      </c>
      <c r="C32" s="60">
        <f>IF('P4'!D14="","",'P4'!D14)</f>
        <v>67.87</v>
      </c>
      <c r="D32" s="59" t="str">
        <f>IF('P4'!E14="","",'P4'!E14)</f>
        <v>SK</v>
      </c>
      <c r="E32" s="61">
        <f>IF('P4'!F14="","",'P4'!F14)</f>
        <v>33707</v>
      </c>
      <c r="F32" s="62" t="str">
        <f>IF('P4'!H14="","",'P4'!H14)</f>
        <v>Caroline Røsbø</v>
      </c>
      <c r="G32" s="62" t="str">
        <f>IF('P4'!I14="","",'P4'!I14)</f>
        <v>AK Bjørgvin</v>
      </c>
      <c r="H32" s="63">
        <f>IF('P4'!P14=0,"",'P4'!P14)</f>
        <v>69</v>
      </c>
      <c r="I32" s="63">
        <f>IF('P4'!Q14=0,"",'P4'!Q14)</f>
        <v>88</v>
      </c>
      <c r="J32" s="63">
        <f>IF('P4'!R14=0,"",'P4'!R14)</f>
        <v>157</v>
      </c>
      <c r="K32" s="64">
        <f>IF('P4'!S14=0,"",'P4'!S14)</f>
        <v>197.31933713514647</v>
      </c>
      <c r="L32" s="48"/>
    </row>
    <row r="33" spans="1:12" ht="16">
      <c r="A33" s="58">
        <v>29</v>
      </c>
      <c r="B33" s="59" t="str">
        <f>IF('P2'!C10="","",'P2'!C10)</f>
        <v>64</v>
      </c>
      <c r="C33" s="60">
        <f>IF('P2'!D10="","",'P2'!D10)</f>
        <v>62.65</v>
      </c>
      <c r="D33" s="59" t="str">
        <f>IF('P2'!E10="","",'P2'!E10)</f>
        <v>SK</v>
      </c>
      <c r="E33" s="61">
        <f>IF('P2'!F10="","",'P2'!F10)</f>
        <v>36509</v>
      </c>
      <c r="F33" s="62" t="str">
        <f>IF('P2'!H10="","",'P2'!H10)</f>
        <v>Frida Baade</v>
      </c>
      <c r="G33" s="62" t="str">
        <f>IF('P2'!I10="","",'P2'!I10)</f>
        <v>Oslo AK</v>
      </c>
      <c r="H33" s="63">
        <f>IF('P2'!P10=0,"",'P2'!P10)</f>
        <v>65</v>
      </c>
      <c r="I33" s="63">
        <f>IF('P2'!Q10=0,"",'P2'!Q10)</f>
        <v>82</v>
      </c>
      <c r="J33" s="63">
        <f>IF('P2'!R10=0,"",'P2'!R10)</f>
        <v>147</v>
      </c>
      <c r="K33" s="64">
        <f>IF('P2'!S10=0,"",'P2'!S10)</f>
        <v>193.62783921530186</v>
      </c>
      <c r="L33" s="48"/>
    </row>
    <row r="34" spans="1:12" ht="16">
      <c r="A34" s="58">
        <v>30</v>
      </c>
      <c r="B34" s="59" t="str">
        <f>IF('P9'!C20="","",'P9'!C20)</f>
        <v>+87</v>
      </c>
      <c r="C34" s="60">
        <f>IF('P9'!D20="","",'P9'!D20)</f>
        <v>94.11</v>
      </c>
      <c r="D34" s="59" t="str">
        <f>IF('P9'!E20="","",'P9'!E20)</f>
        <v>SK</v>
      </c>
      <c r="E34" s="61">
        <f>IF('P9'!F20="","",'P9'!F20)</f>
        <v>34954</v>
      </c>
      <c r="F34" s="62" t="str">
        <f>IF('P9'!H20="","",'P9'!H20)</f>
        <v>Anette F. Høyland</v>
      </c>
      <c r="G34" s="62" t="str">
        <f>IF('P9'!I20="","",'P9'!I20)</f>
        <v>Tromsø AK</v>
      </c>
      <c r="H34" s="63">
        <f>IF('P9'!P20=0,"",'P9'!P20)</f>
        <v>77</v>
      </c>
      <c r="I34" s="63">
        <f>IF('P9'!Q20=0,"",'P9'!Q20)</f>
        <v>101</v>
      </c>
      <c r="J34" s="63">
        <f>IF('P9'!R20=0,"",'P9'!R20)</f>
        <v>178</v>
      </c>
      <c r="K34" s="64">
        <f>IF('P9'!S20=0,"",'P9'!S20)</f>
        <v>193.28243679660969</v>
      </c>
      <c r="L34" s="48"/>
    </row>
    <row r="35" spans="1:12" ht="16">
      <c r="A35" s="58">
        <v>31</v>
      </c>
      <c r="B35" s="59">
        <f>IF('P4'!C9="","",'P4'!C9)</f>
        <v>71</v>
      </c>
      <c r="C35" s="60">
        <f>IF('P4'!D9="","",'P4'!D9)</f>
        <v>66.87</v>
      </c>
      <c r="D35" s="59" t="str">
        <f>IF('P4'!E9="","",'P4'!E9)</f>
        <v>SK</v>
      </c>
      <c r="E35" s="61">
        <f>IF('P4'!F9="","",'P4'!F9)</f>
        <v>34967</v>
      </c>
      <c r="F35" s="62" t="str">
        <f>IF('P4'!H9="","",'P4'!H9)</f>
        <v>Julie Kristine Brotangen</v>
      </c>
      <c r="G35" s="62" t="str">
        <f>IF('P4'!I9="","",'P4'!I9)</f>
        <v>Lørenskog AK</v>
      </c>
      <c r="H35" s="63">
        <f>IF('P4'!P9=0,"",'P4'!P9)</f>
        <v>64</v>
      </c>
      <c r="I35" s="63">
        <f>IF('P4'!Q9=0,"",'P4'!Q9)</f>
        <v>86</v>
      </c>
      <c r="J35" s="63">
        <f>IF('P4'!R9=0,"",'P4'!R9)</f>
        <v>150</v>
      </c>
      <c r="K35" s="64">
        <f>IF('P4'!S9=0,"",'P4'!S9)</f>
        <v>190.10682089702465</v>
      </c>
      <c r="L35" s="48"/>
    </row>
    <row r="36" spans="1:12" ht="16">
      <c r="A36" s="58">
        <v>32</v>
      </c>
      <c r="B36" s="59" t="str">
        <f>IF('P4'!C10="","",'P4'!C10)</f>
        <v>71</v>
      </c>
      <c r="C36" s="60">
        <f>IF('P4'!D10="","",'P4'!D10)</f>
        <v>70.67</v>
      </c>
      <c r="D36" s="59" t="str">
        <f>IF('P4'!E10="","",'P4'!E10)</f>
        <v>SK</v>
      </c>
      <c r="E36" s="61">
        <f>IF('P4'!F10="","",'P4'!F10)</f>
        <v>34434</v>
      </c>
      <c r="F36" s="62" t="str">
        <f>IF('P4'!H10="","",'P4'!H10)</f>
        <v>Oda Nordhagen Vang</v>
      </c>
      <c r="G36" s="62" t="str">
        <f>IF('P4'!I10="","",'P4'!I10)</f>
        <v>Trondheim AK</v>
      </c>
      <c r="H36" s="63">
        <f>IF('P4'!P10=0,"",'P4'!P10)</f>
        <v>68</v>
      </c>
      <c r="I36" s="63">
        <f>IF('P4'!Q10=0,"",'P4'!Q10)</f>
        <v>85</v>
      </c>
      <c r="J36" s="63">
        <f>IF('P4'!R10=0,"",'P4'!R10)</f>
        <v>153</v>
      </c>
      <c r="K36" s="64">
        <f>IF('P4'!S10=0,"",'P4'!S10)</f>
        <v>188.10016274816567</v>
      </c>
      <c r="L36" s="48"/>
    </row>
    <row r="37" spans="1:12" ht="16">
      <c r="A37" s="58">
        <v>33</v>
      </c>
      <c r="B37" s="59" t="str">
        <f>IF('P6'!C9="","",'P6'!C9)</f>
        <v>76</v>
      </c>
      <c r="C37" s="60">
        <f>IF('P6'!D9="","",'P6'!D9)</f>
        <v>73.849999999999994</v>
      </c>
      <c r="D37" s="59" t="str">
        <f>IF('P6'!E9="","",'P6'!E9)</f>
        <v>SK</v>
      </c>
      <c r="E37" s="61">
        <f>IF('P6'!F9="","",'P6'!F9)</f>
        <v>34769</v>
      </c>
      <c r="F37" s="62" t="str">
        <f>IF('P6'!H9="","",'P6'!H9)</f>
        <v>Maren Grøndahl</v>
      </c>
      <c r="G37" s="62" t="str">
        <f>IF('P6'!I9="","",'P6'!I9)</f>
        <v>AK Bjørgvin</v>
      </c>
      <c r="H37" s="63">
        <f>IF('P6'!P9=0,"",'P6'!P9)</f>
        <v>70</v>
      </c>
      <c r="I37" s="63">
        <f>IF('P6'!Q9=0,"",'P6'!Q9)</f>
        <v>86</v>
      </c>
      <c r="J37" s="63">
        <f>IF('P6'!R9=0,"",'P6'!R9)</f>
        <v>156</v>
      </c>
      <c r="K37" s="64">
        <f>IF('P6'!S9=0,"",'P6'!S9)</f>
        <v>187.47884426014005</v>
      </c>
      <c r="L37" s="48"/>
    </row>
    <row r="38" spans="1:12" ht="16">
      <c r="A38" s="58">
        <v>34</v>
      </c>
      <c r="B38" s="59">
        <f>IF('P2'!C16="","",'P2'!C16)</f>
        <v>64</v>
      </c>
      <c r="C38" s="60">
        <f>IF('P2'!D16="","",'P2'!D16)</f>
        <v>63.27</v>
      </c>
      <c r="D38" s="59" t="str">
        <f>IF('P2'!E16="","",'P2'!E16)</f>
        <v>UK</v>
      </c>
      <c r="E38" s="61">
        <f>IF('P2'!F16="","",'P2'!F16)</f>
        <v>39505</v>
      </c>
      <c r="F38" s="62" t="str">
        <f>IF('P2'!H16="","",'P2'!H16)</f>
        <v>Eline Høien</v>
      </c>
      <c r="G38" s="62" t="str">
        <f>IF('P2'!I16="","",'P2'!I16)</f>
        <v>Vigrestad IK</v>
      </c>
      <c r="H38" s="63">
        <f>IF('P2'!P16=0,"",'P2'!P16)</f>
        <v>63</v>
      </c>
      <c r="I38" s="63">
        <f>IF('P2'!Q16=0,"",'P2'!Q16)</f>
        <v>79</v>
      </c>
      <c r="J38" s="63">
        <f>IF('P2'!R16=0,"",'P2'!R16)</f>
        <v>142</v>
      </c>
      <c r="K38" s="64">
        <f>IF('P2'!S16=0,"",'P2'!S16)</f>
        <v>185.92099619703669</v>
      </c>
      <c r="L38" s="48"/>
    </row>
    <row r="39" spans="1:12" ht="16">
      <c r="A39" s="58">
        <v>35</v>
      </c>
      <c r="B39" s="59" t="str">
        <f>IF('P9'!C17="","",'P9'!C17)</f>
        <v>87</v>
      </c>
      <c r="C39" s="60">
        <f>IF('P9'!D17="","",'P9'!D17)</f>
        <v>85.21</v>
      </c>
      <c r="D39" s="59" t="str">
        <f>IF('P9'!E17="","",'P9'!E17)</f>
        <v>SK</v>
      </c>
      <c r="E39" s="61">
        <f>IF('P9'!F17="","",'P9'!F17)</f>
        <v>33456</v>
      </c>
      <c r="F39" s="62" t="str">
        <f>IF('P9'!H17="","",'P9'!H17)</f>
        <v>Heidi Johansen</v>
      </c>
      <c r="G39" s="62" t="str">
        <f>IF('P9'!I17="","",'P9'!I17)</f>
        <v>Tønsberg-Kam.</v>
      </c>
      <c r="H39" s="63">
        <f>IF('P9'!P17=0,"",'P9'!P17)</f>
        <v>71</v>
      </c>
      <c r="I39" s="63">
        <f>IF('P9'!Q17=0,"",'P9'!Q17)</f>
        <v>94</v>
      </c>
      <c r="J39" s="63">
        <f>IF('P9'!R17=0,"",'P9'!R17)</f>
        <v>165</v>
      </c>
      <c r="K39" s="64">
        <f>IF('P9'!S17=0,"",'P9'!S17)</f>
        <v>185.86597793061165</v>
      </c>
      <c r="L39" s="48"/>
    </row>
    <row r="40" spans="1:12" ht="16">
      <c r="A40" s="58">
        <v>36</v>
      </c>
      <c r="B40" s="59" t="str">
        <f>IF('P9'!C9="","",'P9'!C9)</f>
        <v>81</v>
      </c>
      <c r="C40" s="60">
        <f>IF('P9'!D9="","",'P9'!D9)</f>
        <v>76.05</v>
      </c>
      <c r="D40" s="59" t="str">
        <f>IF('P9'!E9="","",'P9'!E9)</f>
        <v>SK</v>
      </c>
      <c r="E40" s="61">
        <f>IF('P9'!F9="","",'P9'!F9)</f>
        <v>36614</v>
      </c>
      <c r="F40" s="62" t="str">
        <f>IF('P9'!H9="","",'P9'!H9)</f>
        <v>Lilly Småland</v>
      </c>
      <c r="G40" s="62" t="str">
        <f>IF('P9'!I9="","",'P9'!I9)</f>
        <v>AK Bjørgvin</v>
      </c>
      <c r="H40" s="63">
        <f>IF('P9'!P9=0,"",'P9'!P9)</f>
        <v>66</v>
      </c>
      <c r="I40" s="63">
        <f>IF('P9'!Q9=0,"",'P9'!Q9)</f>
        <v>90</v>
      </c>
      <c r="J40" s="63">
        <f>IF('P9'!R9=0,"",'P9'!R9)</f>
        <v>156</v>
      </c>
      <c r="K40" s="64">
        <f>IF('P9'!S9=0,"",'P9'!S9)</f>
        <v>184.79460251301356</v>
      </c>
      <c r="L40" s="48"/>
    </row>
    <row r="41" spans="1:12" ht="16">
      <c r="A41" s="58">
        <v>37</v>
      </c>
      <c r="B41" s="59">
        <f>IF('P2'!C13="","",'P2'!C13)</f>
        <v>64</v>
      </c>
      <c r="C41" s="60">
        <f>IF('P2'!D13="","",'P2'!D13)</f>
        <v>61.71</v>
      </c>
      <c r="D41" s="59" t="str">
        <f>IF('P2'!E13="","",'P2'!E13)</f>
        <v>SK</v>
      </c>
      <c r="E41" s="61">
        <f>IF('P2'!F13="","",'P2'!F13)</f>
        <v>36144</v>
      </c>
      <c r="F41" s="62" t="str">
        <f>IF('P2'!H13="","",'P2'!H13)</f>
        <v>Martina Elise Gregersen</v>
      </c>
      <c r="G41" s="62" t="str">
        <f>IF('P2'!I13="","",'P2'!I13)</f>
        <v>Grenland AK</v>
      </c>
      <c r="H41" s="63">
        <f>IF('P2'!P13=0,"",'P2'!P13)</f>
        <v>63</v>
      </c>
      <c r="I41" s="63">
        <f>IF('P2'!Q13=0,"",'P2'!Q13)</f>
        <v>75</v>
      </c>
      <c r="J41" s="63">
        <f>IF('P2'!R13=0,"",'P2'!R13)</f>
        <v>138</v>
      </c>
      <c r="K41" s="64">
        <f>IF('P2'!S13=0,"",'P2'!S13)</f>
        <v>183.48177067731197</v>
      </c>
      <c r="L41" s="48"/>
    </row>
    <row r="42" spans="1:12" ht="16">
      <c r="A42" s="58">
        <v>38</v>
      </c>
      <c r="B42" s="59" t="str">
        <f>IF('P9'!C16="","",'P9'!C16)</f>
        <v>87</v>
      </c>
      <c r="C42" s="60">
        <f>IF('P9'!D16="","",'P9'!D16)</f>
        <v>84.15</v>
      </c>
      <c r="D42" s="59" t="str">
        <f>IF('P9'!E16="","",'P9'!E16)</f>
        <v>SK</v>
      </c>
      <c r="E42" s="61">
        <f>IF('P9'!F16="","",'P9'!F16)</f>
        <v>34143</v>
      </c>
      <c r="F42" s="62" t="str">
        <f>IF('P9'!H16="","",'P9'!H16)</f>
        <v>Eva Kristin Erikson</v>
      </c>
      <c r="G42" s="62" t="str">
        <f>IF('P9'!I16="","",'P9'!I16)</f>
        <v>Spydeberg Atletene</v>
      </c>
      <c r="H42" s="63">
        <f>IF('P9'!P16=0,"",'P9'!P16)</f>
        <v>73</v>
      </c>
      <c r="I42" s="63">
        <f>IF('P9'!Q16=0,"",'P9'!Q16)</f>
        <v>89</v>
      </c>
      <c r="J42" s="63">
        <f>IF('P9'!R16=0,"",'P9'!R16)</f>
        <v>162</v>
      </c>
      <c r="K42" s="64">
        <f>IF('P9'!S16=0,"",'P9'!S16)</f>
        <v>183.42045763822495</v>
      </c>
      <c r="L42" s="48"/>
    </row>
    <row r="43" spans="1:12" ht="16">
      <c r="A43" s="58">
        <v>39</v>
      </c>
      <c r="B43" s="59" t="str">
        <f>IF('P9'!C10="","",'P9'!C10)</f>
        <v>81</v>
      </c>
      <c r="C43" s="60">
        <f>IF('P9'!D10="","",'P9'!D10)</f>
        <v>78.290000000000006</v>
      </c>
      <c r="D43" s="59" t="str">
        <f>IF('P9'!E10="","",'P9'!E10)</f>
        <v>SK</v>
      </c>
      <c r="E43" s="61">
        <f>IF('P9'!F10="","",'P9'!F10)</f>
        <v>36829</v>
      </c>
      <c r="F43" s="62" t="str">
        <f>IF('P9'!H10="","",'P9'!H10)</f>
        <v>Vilde Elisabeth Davidsen</v>
      </c>
      <c r="G43" s="62" t="str">
        <f>IF('P9'!I10="","",'P9'!I10)</f>
        <v>Nidelv IL</v>
      </c>
      <c r="H43" s="63">
        <f>IF('P9'!P10=0,"",'P9'!P10)</f>
        <v>68</v>
      </c>
      <c r="I43" s="63">
        <f>IF('P9'!Q10=0,"",'P9'!Q10)</f>
        <v>88</v>
      </c>
      <c r="J43" s="63">
        <f>IF('P9'!R10=0,"",'P9'!R10)</f>
        <v>156</v>
      </c>
      <c r="K43" s="64">
        <f>IF('P9'!S10=0,"",'P9'!S10)</f>
        <v>182.28354124073689</v>
      </c>
      <c r="L43" s="48"/>
    </row>
    <row r="44" spans="1:12" ht="16">
      <c r="A44" s="58">
        <v>40</v>
      </c>
      <c r="B44" s="59">
        <f>IF('P6'!C10="","",'P6'!C10)</f>
        <v>76</v>
      </c>
      <c r="C44" s="60">
        <f>IF('P6'!D10="","",'P6'!D10)</f>
        <v>71.209999999999994</v>
      </c>
      <c r="D44" s="59" t="str">
        <f>IF('P6'!E10="","",'P6'!E10)</f>
        <v>SK</v>
      </c>
      <c r="E44" s="61">
        <f>IF('P6'!F10="","",'P6'!F10)</f>
        <v>35900</v>
      </c>
      <c r="F44" s="62" t="str">
        <f>IF('P6'!H10="","",'P6'!H10)</f>
        <v>Nadine Ohla</v>
      </c>
      <c r="G44" s="62" t="str">
        <f>IF('P6'!I10="","",'P6'!I10)</f>
        <v>Leangen AK</v>
      </c>
      <c r="H44" s="63">
        <f>IF('P6'!P10=0,"",'P6'!P10)</f>
        <v>63</v>
      </c>
      <c r="I44" s="63">
        <f>IF('P6'!Q10=0,"",'P6'!Q10)</f>
        <v>82</v>
      </c>
      <c r="J44" s="63">
        <f>IF('P6'!R10=0,"",'P6'!R10)</f>
        <v>145</v>
      </c>
      <c r="K44" s="64">
        <f>IF('P6'!S10=0,"",'P6'!S10)</f>
        <v>177.54875898056017</v>
      </c>
      <c r="L44" s="48"/>
    </row>
    <row r="45" spans="1:12" ht="16">
      <c r="A45" s="58">
        <v>41</v>
      </c>
      <c r="B45" s="59" t="str">
        <f>IF('P9'!C15="","",'P9'!C15)</f>
        <v>87</v>
      </c>
      <c r="C45" s="60">
        <f>IF('P9'!D15="","",'P9'!D15)</f>
        <v>84.13</v>
      </c>
      <c r="D45" s="59" t="str">
        <f>IF('P9'!E15="","",'P9'!E15)</f>
        <v>SK</v>
      </c>
      <c r="E45" s="61">
        <f>IF('P9'!F15="","",'P9'!F15)</f>
        <v>36606</v>
      </c>
      <c r="F45" s="62" t="str">
        <f>IF('P9'!H15="","",'P9'!H15)</f>
        <v>Marthine Drange Nesland</v>
      </c>
      <c r="G45" s="62" t="str">
        <f>IF('P9'!I15="","",'P9'!I15)</f>
        <v>Oslo AK</v>
      </c>
      <c r="H45" s="63">
        <f>IF('P9'!P15=0,"",'P9'!P15)</f>
        <v>68</v>
      </c>
      <c r="I45" s="63">
        <f>IF('P9'!Q15=0,"",'P9'!Q15)</f>
        <v>88</v>
      </c>
      <c r="J45" s="63">
        <f>IF('P9'!R15=0,"",'P9'!R15)</f>
        <v>156</v>
      </c>
      <c r="K45" s="64">
        <f>IF('P9'!S15=0,"",'P9'!S15)</f>
        <v>176.64441096125677</v>
      </c>
      <c r="L45" s="48"/>
    </row>
    <row r="46" spans="1:12" ht="16">
      <c r="A46" s="58">
        <v>42</v>
      </c>
      <c r="B46" s="59">
        <f>IF('P9'!C12="","",'P9'!C12)</f>
        <v>81</v>
      </c>
      <c r="C46" s="60">
        <f>IF('P9'!D12="","",'P9'!D12)</f>
        <v>79.03</v>
      </c>
      <c r="D46" s="59" t="str">
        <f>IF('P9'!E12="","",'P9'!E12)</f>
        <v>SK</v>
      </c>
      <c r="E46" s="61">
        <f>IF('P9'!F12="","",'P9'!F12)</f>
        <v>37377</v>
      </c>
      <c r="F46" s="62" t="str">
        <f>IF('P9'!H12="","",'P9'!H12)</f>
        <v>Fride Olsen Mork</v>
      </c>
      <c r="G46" s="62" t="str">
        <f>IF('P9'!I12="","",'P9'!I12)</f>
        <v>Grenland AK</v>
      </c>
      <c r="H46" s="63">
        <f>IF('P9'!P12=0,"",'P9'!P12)</f>
        <v>65</v>
      </c>
      <c r="I46" s="63">
        <f>IF('P9'!Q12=0,"",'P9'!Q12)</f>
        <v>85</v>
      </c>
      <c r="J46" s="63">
        <f>IF('P9'!R12=0,"",'P9'!R12)</f>
        <v>150</v>
      </c>
      <c r="K46" s="64">
        <f>IF('P9'!S12=0,"",'P9'!S12)</f>
        <v>174.51878128671771</v>
      </c>
      <c r="L46" s="48"/>
    </row>
    <row r="47" spans="1:12" ht="16">
      <c r="A47" s="58">
        <v>43</v>
      </c>
      <c r="B47" s="59">
        <f>IF('P1'!C11="","",'P1'!C11)</f>
        <v>59</v>
      </c>
      <c r="C47" s="60">
        <f>IF('P1'!D11="","",'P1'!D11)</f>
        <v>58.25</v>
      </c>
      <c r="D47" s="59" t="str">
        <f>IF('P1'!E11="","",'P1'!E11)</f>
        <v>SK</v>
      </c>
      <c r="E47" s="61">
        <f>IF('P1'!F11="","",'P1'!F11)</f>
        <v>37526</v>
      </c>
      <c r="F47" s="62" t="str">
        <f>IF('P1'!H11="","",'P1'!H11)</f>
        <v>Andrine Teigland</v>
      </c>
      <c r="G47" s="62" t="str">
        <f>IF('P1'!I11="","",'P1'!I11)</f>
        <v>Oslo AK</v>
      </c>
      <c r="H47" s="63">
        <f>IF('P1'!P11=0,"",'P1'!P11)</f>
        <v>57</v>
      </c>
      <c r="I47" s="63">
        <f>IF('P1'!Q11=0,"",'P1'!Q11)</f>
        <v>68</v>
      </c>
      <c r="J47" s="63">
        <f>IF('P1'!R11=0,"",'P1'!R11)</f>
        <v>125</v>
      </c>
      <c r="K47" s="64">
        <f>IF('P1'!S11=0,"",'P1'!S11)</f>
        <v>172.48718267004071</v>
      </c>
      <c r="L47" s="48"/>
    </row>
    <row r="48" spans="1:12" ht="16">
      <c r="A48" s="58"/>
      <c r="B48" s="59" t="str">
        <f>IF('P1'!C15="","",'P1'!C15)</f>
        <v>59</v>
      </c>
      <c r="C48" s="60">
        <f>IF('P1'!D15="","",'P1'!D15)</f>
        <v>56.81</v>
      </c>
      <c r="D48" s="59" t="str">
        <f>IF('P1'!E15="","",'P1'!E15)</f>
        <v>SK</v>
      </c>
      <c r="E48" s="61">
        <f>IF('P1'!F15="","",'P1'!F15)</f>
        <v>33830</v>
      </c>
      <c r="F48" s="62" t="str">
        <f>IF('P1'!H15="","",'P1'!H15)</f>
        <v>Sol Anette Waaler</v>
      </c>
      <c r="G48" s="62" t="str">
        <f>IF('P1'!I15="","",'P1'!I15)</f>
        <v>Trondheim AK</v>
      </c>
      <c r="H48" s="63" t="str">
        <f>IF('P1'!P15=0,"",'P1'!P15)</f>
        <v/>
      </c>
      <c r="I48" s="63">
        <f>IF('P1'!Q15=0,"",'P1'!Q15)</f>
        <v>95</v>
      </c>
      <c r="J48" s="63" t="str">
        <f>IF('P1'!R15=0,"",'P1'!R15)</f>
        <v/>
      </c>
      <c r="K48" s="64" t="str">
        <f>IF('P1'!S15=0,"",'P1'!S15)</f>
        <v/>
      </c>
      <c r="L48" s="48"/>
    </row>
    <row r="49" spans="1:12">
      <c r="A49" s="36"/>
    </row>
    <row r="50" spans="1:12" s="41" customFormat="1" ht="28">
      <c r="A50" s="249" t="s">
        <v>37</v>
      </c>
      <c r="B50" s="249"/>
      <c r="C50" s="249"/>
      <c r="D50" s="249"/>
      <c r="E50" s="249"/>
      <c r="F50" s="249"/>
      <c r="G50" s="249"/>
      <c r="H50" s="249"/>
      <c r="I50" s="249"/>
      <c r="J50" s="249"/>
      <c r="K50" s="249"/>
    </row>
    <row r="51" spans="1:12">
      <c r="A51" s="36"/>
    </row>
    <row r="52" spans="1:12" ht="16">
      <c r="A52" s="58">
        <v>1</v>
      </c>
      <c r="B52" s="59" t="str">
        <f>IF('P8'!C15="","",'P8'!C15)</f>
        <v>+109</v>
      </c>
      <c r="C52" s="60">
        <f>IF('P8'!D15="","",'P8'!D15)</f>
        <v>148.19</v>
      </c>
      <c r="D52" s="59" t="str">
        <f>IF('P8'!E15="","",'P8'!E15)</f>
        <v>SM</v>
      </c>
      <c r="E52" s="61">
        <f>IF('P8'!F15="","",'P8'!F15)</f>
        <v>37061</v>
      </c>
      <c r="F52" s="62" t="str">
        <f>IF('P8'!H15="","",'P8'!H15)</f>
        <v>Ragnar G. Holme</v>
      </c>
      <c r="G52" s="62" t="str">
        <f>IF('P8'!I15="","",'P8'!I15)</f>
        <v>Tambarskjelvar IL</v>
      </c>
      <c r="H52" s="63">
        <f>IF('P8'!P15=0,"",'P8'!P15)</f>
        <v>170</v>
      </c>
      <c r="I52" s="63">
        <f>IF('P8'!Q15=0,"",'P8'!Q15)</f>
        <v>215</v>
      </c>
      <c r="J52" s="63">
        <f>IF('P8'!R15=0,"",'P8'!R15)</f>
        <v>385</v>
      </c>
      <c r="K52" s="64">
        <f>IF('P8'!S15=0,"",'P8'!S15)</f>
        <v>393.7350819624109</v>
      </c>
    </row>
    <row r="53" spans="1:12" ht="16">
      <c r="A53" s="58">
        <v>2</v>
      </c>
      <c r="B53" s="59" t="str">
        <f>IF('P8'!C12="","",'P8'!C12)</f>
        <v>109</v>
      </c>
      <c r="C53" s="60">
        <f>IF('P8'!D12="","",'P8'!D12)</f>
        <v>108.35</v>
      </c>
      <c r="D53" s="59" t="str">
        <f>IF('P8'!E12="","",'P8'!E12)</f>
        <v>M35</v>
      </c>
      <c r="E53" s="61">
        <f>IF('P8'!F12="","",'P8'!F12)</f>
        <v>32866</v>
      </c>
      <c r="F53" s="62" t="str">
        <f>IF('P8'!H12="","",'P8'!H12)</f>
        <v>Kim Eirik Tollefsen</v>
      </c>
      <c r="G53" s="62" t="str">
        <f>IF('P8'!I12="","",'P8'!I12)</f>
        <v>Tønsberg-Kam.</v>
      </c>
      <c r="H53" s="63">
        <f>IF('P8'!P12=0,"",'P8'!P12)</f>
        <v>141</v>
      </c>
      <c r="I53" s="63">
        <f>IF('P8'!Q12=0,"",'P8'!Q12)</f>
        <v>175</v>
      </c>
      <c r="J53" s="63">
        <f>IF('P8'!R12=0,"",'P8'!R12)</f>
        <v>316</v>
      </c>
      <c r="K53" s="64">
        <f>IF('P8'!S12=0,"",'P8'!S12)</f>
        <v>351.25345014005001</v>
      </c>
    </row>
    <row r="54" spans="1:12" ht="16">
      <c r="A54" s="58">
        <v>3</v>
      </c>
      <c r="B54" s="59">
        <f>IF('P3'!C16="","",'P3'!C16)</f>
        <v>81</v>
      </c>
      <c r="C54" s="60">
        <f>IF('P3'!D16="","",'P3'!D16)</f>
        <v>80.489999999999995</v>
      </c>
      <c r="D54" s="59" t="str">
        <f>IF('P3'!E16="","",'P3'!E16)</f>
        <v>SM</v>
      </c>
      <c r="E54" s="61">
        <f>IF('P3'!F16="","",'P3'!F16)</f>
        <v>37160</v>
      </c>
      <c r="F54" s="62" t="str">
        <f>IF('P3'!H16="","",'P3'!H16)</f>
        <v>Remy Heggvik Aune</v>
      </c>
      <c r="G54" s="62" t="str">
        <f>IF('P3'!I16="","",'P3'!I16)</f>
        <v>Hitra VK</v>
      </c>
      <c r="H54" s="63">
        <f>IF('P3'!P16=0,"",'P3'!P16)</f>
        <v>114</v>
      </c>
      <c r="I54" s="63">
        <f>IF('P3'!Q16=0,"",'P3'!Q16)</f>
        <v>160</v>
      </c>
      <c r="J54" s="63">
        <f>IF('P3'!R16=0,"",'P3'!R16)</f>
        <v>274</v>
      </c>
      <c r="K54" s="64">
        <f>IF('P3'!S16=0,"",'P3'!S16)</f>
        <v>348.95437065041216</v>
      </c>
    </row>
    <row r="55" spans="1:12" ht="16">
      <c r="A55" s="58">
        <v>4</v>
      </c>
      <c r="B55" s="59" t="str">
        <f>IF('P7'!C14="","",'P7'!C14)</f>
        <v>96</v>
      </c>
      <c r="C55" s="60">
        <f>IF('P7'!D14="","",'P7'!D14)</f>
        <v>94.97</v>
      </c>
      <c r="D55" s="59" t="str">
        <f>IF('P7'!E14="","",'P7'!E14)</f>
        <v>SM</v>
      </c>
      <c r="E55" s="61">
        <f>IF('P7'!F14="","",'P7'!F14)</f>
        <v>34601</v>
      </c>
      <c r="F55" s="62" t="str">
        <f>IF('P7'!H14="","",'P7'!H14)</f>
        <v>Reza Benorouz</v>
      </c>
      <c r="G55" s="62" t="str">
        <f>IF('P7'!I14="","",'P7'!I14)</f>
        <v>Spydeberg Atletene</v>
      </c>
      <c r="H55" s="63">
        <f>IF('P7'!P14=0,"",'P7'!P14)</f>
        <v>132</v>
      </c>
      <c r="I55" s="63">
        <f>IF('P7'!Q14=0,"",'P7'!Q14)</f>
        <v>160</v>
      </c>
      <c r="J55" s="63">
        <f>IF('P7'!R14=0,"",'P7'!R14)</f>
        <v>292</v>
      </c>
      <c r="K55" s="64">
        <f>IF('P7'!S14=0,"",'P7'!S14)</f>
        <v>342.40846235969047</v>
      </c>
    </row>
    <row r="56" spans="1:12" ht="16">
      <c r="A56" s="58">
        <v>5</v>
      </c>
      <c r="B56" s="59">
        <f>IF('P8'!C11="","",'P8'!C11)</f>
        <v>109</v>
      </c>
      <c r="C56" s="60">
        <f>IF('P8'!D11="","",'P8'!D11)</f>
        <v>108.73</v>
      </c>
      <c r="D56" s="59" t="str">
        <f>IF('P8'!E11="","",'P8'!E11)</f>
        <v>SM</v>
      </c>
      <c r="E56" s="61">
        <f>IF('P8'!F11="","",'P8'!F11)</f>
        <v>33892</v>
      </c>
      <c r="F56" s="62" t="str">
        <f>IF('P8'!H11="","",'P8'!H11)</f>
        <v>Jørgen Kjellevand</v>
      </c>
      <c r="G56" s="62" t="str">
        <f>IF('P8'!I11="","",'P8'!I11)</f>
        <v>Spydeberg Atletene</v>
      </c>
      <c r="H56" s="63">
        <f>IF('P8'!P11=0,"",'P8'!P11)</f>
        <v>138</v>
      </c>
      <c r="I56" s="63">
        <f>IF('P8'!Q11=0,"",'P8'!Q11)</f>
        <v>169</v>
      </c>
      <c r="J56" s="63">
        <f>IF('P8'!R11=0,"",'P8'!R11)</f>
        <v>307</v>
      </c>
      <c r="K56" s="64">
        <f>IF('P8'!S11=0,"",'P8'!S11)</f>
        <v>340.81561477375766</v>
      </c>
    </row>
    <row r="57" spans="1:12" ht="16">
      <c r="A57" s="58">
        <v>6</v>
      </c>
      <c r="B57" s="59">
        <f>IF('P8'!C10="","",'P8'!C10)</f>
        <v>109</v>
      </c>
      <c r="C57" s="60">
        <f>IF('P8'!D10="","",'P8'!D10)</f>
        <v>107.95</v>
      </c>
      <c r="D57" s="59" t="str">
        <f>IF('P8'!E10="","",'P8'!E10)</f>
        <v>SM</v>
      </c>
      <c r="E57" s="61">
        <f>IF('P8'!F10="","",'P8'!F10)</f>
        <v>36937</v>
      </c>
      <c r="F57" s="62" t="str">
        <f>IF('P8'!H10="","",'P8'!H10)</f>
        <v>Sindre K. Nesheim</v>
      </c>
      <c r="G57" s="62" t="str">
        <f>IF('P8'!I10="","",'P8'!I10)</f>
        <v>AK Bjørgvin</v>
      </c>
      <c r="H57" s="63">
        <f>IF('P8'!P10=0,"",'P8'!P10)</f>
        <v>138</v>
      </c>
      <c r="I57" s="63">
        <f>IF('P8'!Q10=0,"",'P8'!Q10)</f>
        <v>168</v>
      </c>
      <c r="J57" s="63">
        <f>IF('P8'!R10=0,"",'P8'!R10)</f>
        <v>306</v>
      </c>
      <c r="K57" s="64">
        <f>IF('P8'!S10=0,"",'P8'!S10)</f>
        <v>340.5980451901259</v>
      </c>
    </row>
    <row r="58" spans="1:12" ht="16">
      <c r="A58" s="58">
        <v>7</v>
      </c>
      <c r="B58" s="59" t="str">
        <f>IF('P7'!C16="","",'P7'!C16)</f>
        <v>96</v>
      </c>
      <c r="C58" s="60">
        <f>IF('P7'!D16="","",'P7'!D16)</f>
        <v>94.89</v>
      </c>
      <c r="D58" s="59" t="str">
        <f>IF('P7'!E16="","",'P7'!E16)</f>
        <v>SM</v>
      </c>
      <c r="E58" s="61">
        <f>IF('P7'!F16="","",'P7'!F16)</f>
        <v>35344</v>
      </c>
      <c r="F58" s="62" t="str">
        <f>IF('P7'!H16="","",'P7'!H16)</f>
        <v>Daniel Rønquist Erichsen</v>
      </c>
      <c r="G58" s="62" t="str">
        <f>IF('P7'!I16="","",'P7'!I16)</f>
        <v>Grenland AK</v>
      </c>
      <c r="H58" s="63">
        <f>IF('P7'!P16=0,"",'P7'!P16)</f>
        <v>130</v>
      </c>
      <c r="I58" s="63">
        <f>IF('P7'!Q16=0,"",'P7'!Q16)</f>
        <v>155</v>
      </c>
      <c r="J58" s="63">
        <f>IF('P7'!R16=0,"",'P7'!R16)</f>
        <v>285</v>
      </c>
      <c r="K58" s="64">
        <f>IF('P7'!S16=0,"",'P7'!S16)</f>
        <v>334.32607561433008</v>
      </c>
    </row>
    <row r="59" spans="1:12" ht="16">
      <c r="A59" s="58">
        <v>8</v>
      </c>
      <c r="B59" s="59" t="str">
        <f>IF('P3'!C9="","",'P3'!C9)</f>
        <v>61</v>
      </c>
      <c r="C59" s="60">
        <f>IF('P3'!D9="","",'P3'!D9)</f>
        <v>60.81</v>
      </c>
      <c r="D59" s="59" t="str">
        <f>IF('P3'!E9="","",'P3'!E9)</f>
        <v>SM</v>
      </c>
      <c r="E59" s="61">
        <f>IF('P3'!F9="","",'P3'!F9)</f>
        <v>36793</v>
      </c>
      <c r="F59" s="62" t="str">
        <f>IF('P3'!H9="","",'P3'!H9)</f>
        <v>Kim Alexander Kvernø</v>
      </c>
      <c r="G59" s="62" t="str">
        <f>IF('P3'!I9="","",'P3'!I9)</f>
        <v>Hitra VK</v>
      </c>
      <c r="H59" s="63">
        <f>IF('P3'!P9=0,"",'P3'!P9)</f>
        <v>98</v>
      </c>
      <c r="I59" s="63">
        <f>IF('P3'!Q9=0,"",'P3'!Q9)</f>
        <v>121</v>
      </c>
      <c r="J59" s="63">
        <f>IF('P3'!R9=0,"",'P3'!R9)</f>
        <v>219</v>
      </c>
      <c r="K59" s="64">
        <f>IF('P3'!S9=0,"",'P3'!S9)</f>
        <v>333.63651475071384</v>
      </c>
      <c r="L59" s="48"/>
    </row>
    <row r="60" spans="1:12" ht="16">
      <c r="A60" s="58">
        <v>9</v>
      </c>
      <c r="B60" s="59">
        <f>IF('P3'!C13="","",'P3'!C13)</f>
        <v>73</v>
      </c>
      <c r="C60" s="60">
        <f>IF('P3'!D13="","",'P3'!D13)</f>
        <v>72.19</v>
      </c>
      <c r="D60" s="59" t="str">
        <f>IF('P3'!E13="","",'P3'!E13)</f>
        <v>JM</v>
      </c>
      <c r="E60" s="61">
        <f>IF('P3'!F13="","",'P3'!F13)</f>
        <v>38415</v>
      </c>
      <c r="F60" s="62" t="str">
        <f>IF('P3'!H13="","",'P3'!H13)</f>
        <v>Stefan Rønnevik</v>
      </c>
      <c r="G60" s="62" t="str">
        <f>IF('P3'!I13="","",'P3'!I13)</f>
        <v>Tysvær VK</v>
      </c>
      <c r="H60" s="63">
        <f>IF('P3'!P13=0,"",'P3'!P13)</f>
        <v>110</v>
      </c>
      <c r="I60" s="63">
        <f>IF('P3'!Q13=0,"",'P3'!Q13)</f>
        <v>135</v>
      </c>
      <c r="J60" s="63">
        <f>IF('P3'!R13=0,"",'P3'!R13)</f>
        <v>245</v>
      </c>
      <c r="K60" s="64">
        <f>IF('P3'!S13=0,"",'P3'!S13)</f>
        <v>332.53873433039752</v>
      </c>
      <c r="L60" s="48"/>
    </row>
    <row r="61" spans="1:12" ht="16">
      <c r="A61" s="58">
        <v>10</v>
      </c>
      <c r="B61" s="59" t="str">
        <f>IF('P7'!C15="","",'P7'!C15)</f>
        <v>96</v>
      </c>
      <c r="C61" s="60">
        <f>IF('P7'!D15="","",'P7'!D15)</f>
        <v>94.47</v>
      </c>
      <c r="D61" s="59" t="str">
        <f>IF('P7'!E15="","",'P7'!E15)</f>
        <v>SM</v>
      </c>
      <c r="E61" s="61">
        <f>IF('P7'!F15="","",'P7'!F15)</f>
        <v>34914</v>
      </c>
      <c r="F61" s="62" t="str">
        <f>IF('P7'!H15="","",'P7'!H15)</f>
        <v>Hohint Yousif Wat</v>
      </c>
      <c r="G61" s="62" t="str">
        <f>IF('P7'!I15="","",'P7'!I15)</f>
        <v>Leangen AK</v>
      </c>
      <c r="H61" s="63">
        <f>IF('P7'!P15=0,"",'P7'!P15)</f>
        <v>127</v>
      </c>
      <c r="I61" s="63">
        <f>IF('P7'!Q15=0,"",'P7'!Q15)</f>
        <v>155</v>
      </c>
      <c r="J61" s="63">
        <f>IF('P7'!R15=0,"",'P7'!R15)</f>
        <v>282</v>
      </c>
      <c r="K61" s="64">
        <f>IF('P7'!S15=0,"",'P7'!S15)</f>
        <v>331.46651589446168</v>
      </c>
      <c r="L61" s="48"/>
    </row>
    <row r="62" spans="1:12" ht="16">
      <c r="A62" s="58">
        <v>11</v>
      </c>
      <c r="B62" s="59">
        <f>IF('P5'!C17="","",'P5'!C17)</f>
        <v>89</v>
      </c>
      <c r="C62" s="60">
        <f>IF('P5'!D17="","",'P5'!D17)</f>
        <v>85.91</v>
      </c>
      <c r="D62" s="59" t="str">
        <f>IF('P5'!E17="","",'P5'!E17)</f>
        <v>SM</v>
      </c>
      <c r="E62" s="61">
        <f>IF('P5'!F17="","",'P5'!F17)</f>
        <v>36748</v>
      </c>
      <c r="F62" s="62" t="str">
        <f>IF('P5'!H17="","",'P5'!H17)</f>
        <v>Bent André Midtbø</v>
      </c>
      <c r="G62" s="62" t="str">
        <f>IF('P5'!I17="","",'P5'!I17)</f>
        <v>AK Bjørgvin</v>
      </c>
      <c r="H62" s="63">
        <f>IF('P5'!P17=0,"",'P5'!P17)</f>
        <v>118</v>
      </c>
      <c r="I62" s="63">
        <f>IF('P5'!Q17=0,"",'P5'!Q17)</f>
        <v>151</v>
      </c>
      <c r="J62" s="63">
        <f>IF('P5'!R17=0,"",'P5'!R17)</f>
        <v>269</v>
      </c>
      <c r="K62" s="64">
        <f>IF('P5'!S17=0,"",'P5'!S17)</f>
        <v>330.94414553805956</v>
      </c>
      <c r="L62" s="48"/>
    </row>
    <row r="63" spans="1:12" ht="16">
      <c r="A63" s="58">
        <v>12</v>
      </c>
      <c r="B63" s="59">
        <f>IF('P5'!C10="","",'P5'!C10)</f>
        <v>89</v>
      </c>
      <c r="C63" s="60">
        <f>IF('P5'!D10="","",'P5'!D10)</f>
        <v>87.51</v>
      </c>
      <c r="D63" s="59" t="str">
        <f>IF('P5'!E10="","",'P5'!E10)</f>
        <v>JM</v>
      </c>
      <c r="E63" s="61">
        <f>IF('P5'!F10="","",'P5'!F10)</f>
        <v>39160</v>
      </c>
      <c r="F63" s="62" t="str">
        <f>IF('P5'!H10="","",'P5'!H10)</f>
        <v>Teo Martinus Mork-Tøvik</v>
      </c>
      <c r="G63" s="62" t="str">
        <f>IF('P5'!I10="","",'P5'!I10)</f>
        <v>Hitra VK</v>
      </c>
      <c r="H63" s="63">
        <f>IF('P5'!P10=0,"",'P5'!P10)</f>
        <v>120</v>
      </c>
      <c r="I63" s="63">
        <f>IF('P5'!Q10=0,"",'P5'!Q10)</f>
        <v>151</v>
      </c>
      <c r="J63" s="63">
        <f>IF('P5'!R10=0,"",'P5'!R10)</f>
        <v>271</v>
      </c>
      <c r="K63" s="64">
        <f>IF('P5'!S10=0,"",'P5'!S10)</f>
        <v>330.31645768507059</v>
      </c>
      <c r="L63" s="48"/>
    </row>
    <row r="64" spans="1:12" ht="16">
      <c r="A64" s="58">
        <v>13</v>
      </c>
      <c r="B64" s="59">
        <f>IF('P3'!C14="","",'P3'!C14)</f>
        <v>73</v>
      </c>
      <c r="C64" s="60">
        <f>IF('P3'!D14="","",'P3'!D14)</f>
        <v>68.89</v>
      </c>
      <c r="D64" s="59" t="str">
        <f>IF('P3'!E14="","",'P3'!E14)</f>
        <v>SM</v>
      </c>
      <c r="E64" s="61">
        <f>IF('P3'!F14="","",'P3'!F14)</f>
        <v>36879</v>
      </c>
      <c r="F64" s="62" t="str">
        <f>IF('P3'!H14="","",'P3'!H14)</f>
        <v>Marcus Bratli</v>
      </c>
      <c r="G64" s="62" t="str">
        <f>IF('P3'!I14="","",'P3'!I14)</f>
        <v>Bryggen AK</v>
      </c>
      <c r="H64" s="63">
        <f>IF('P3'!P14=0,"",'P3'!P14)</f>
        <v>103</v>
      </c>
      <c r="I64" s="63">
        <f>IF('P3'!Q14=0,"",'P3'!Q14)</f>
        <v>132</v>
      </c>
      <c r="J64" s="63">
        <f>IF('P3'!R14=0,"",'P3'!R14)</f>
        <v>235</v>
      </c>
      <c r="K64" s="64">
        <f>IF('P3'!S14=0,"",'P3'!S14)</f>
        <v>328.56995709449319</v>
      </c>
      <c r="L64" s="48"/>
    </row>
    <row r="65" spans="1:12" ht="16">
      <c r="A65" s="58">
        <v>14</v>
      </c>
      <c r="B65" s="59">
        <f>IF('P3'!C12="","",'P3'!C12)</f>
        <v>73</v>
      </c>
      <c r="C65" s="60">
        <f>IF('P3'!D12="","",'P3'!D12)</f>
        <v>69.45</v>
      </c>
      <c r="D65" s="59" t="str">
        <f>IF('P3'!E12="","",'P3'!E12)</f>
        <v>JM</v>
      </c>
      <c r="E65" s="61">
        <f>IF('P3'!F12="","",'P3'!F12)</f>
        <v>38365</v>
      </c>
      <c r="F65" s="62" t="str">
        <f>IF('P3'!H12="","",'P3'!H12)</f>
        <v>Rasmus Heggvik Aune</v>
      </c>
      <c r="G65" s="62" t="str">
        <f>IF('P3'!I12="","",'P3'!I12)</f>
        <v>Hitra VK</v>
      </c>
      <c r="H65" s="63">
        <f>IF('P3'!P12=0,"",'P3'!P12)</f>
        <v>102</v>
      </c>
      <c r="I65" s="63">
        <f>IF('P3'!Q12=0,"",'P3'!Q12)</f>
        <v>134</v>
      </c>
      <c r="J65" s="63">
        <f>IF('P3'!R12=0,"",'P3'!R12)</f>
        <v>236</v>
      </c>
      <c r="K65" s="64">
        <f>IF('P3'!S12=0,"",'P3'!S12)</f>
        <v>328.24644379400519</v>
      </c>
      <c r="L65" s="48"/>
    </row>
    <row r="66" spans="1:12" ht="16">
      <c r="A66" s="58">
        <v>15</v>
      </c>
      <c r="B66" s="59" t="str">
        <f>IF('P5'!C16="","",'P5'!C16)</f>
        <v>89</v>
      </c>
      <c r="C66" s="60">
        <f>IF('P5'!D16="","",'P5'!D16)</f>
        <v>82.47</v>
      </c>
      <c r="D66" s="59" t="str">
        <f>IF('P5'!E16="","",'P5'!E16)</f>
        <v>SM</v>
      </c>
      <c r="E66" s="61">
        <f>IF('P5'!F16="","",'P5'!F16)</f>
        <v>35917</v>
      </c>
      <c r="F66" s="62" t="str">
        <f>IF('P5'!H16="","",'P5'!H16)</f>
        <v>Håkon E. Bekkevold</v>
      </c>
      <c r="G66" s="62" t="str">
        <f>IF('P5'!I16="","",'P5'!I16)</f>
        <v>Elverum AK</v>
      </c>
      <c r="H66" s="63">
        <f>IF('P5'!P16=0,"",'P5'!P16)</f>
        <v>110</v>
      </c>
      <c r="I66" s="63">
        <f>IF('P5'!Q16=0,"",'P5'!Q16)</f>
        <v>146</v>
      </c>
      <c r="J66" s="63">
        <f>IF('P5'!R16=0,"",'P5'!R16)</f>
        <v>256</v>
      </c>
      <c r="K66" s="64">
        <f>IF('P5'!S16=0,"",'P5'!S16)</f>
        <v>321.75340429104165</v>
      </c>
      <c r="L66" s="48"/>
    </row>
    <row r="67" spans="1:12" ht="16">
      <c r="A67" s="58">
        <v>16</v>
      </c>
      <c r="B67" s="59" t="str">
        <f>IF('P7'!C18="","",'P7'!C18)</f>
        <v>102</v>
      </c>
      <c r="C67" s="60">
        <f>IF('P7'!D18="","",'P7'!D18)</f>
        <v>100.53</v>
      </c>
      <c r="D67" s="59" t="str">
        <f>IF('P7'!E18="","",'P7'!E18)</f>
        <v>M35</v>
      </c>
      <c r="E67" s="61">
        <f>IF('P7'!F18="","",'P7'!F18)</f>
        <v>32899</v>
      </c>
      <c r="F67" s="62" t="str">
        <f>IF('P7'!H18="","",'P7'!H18)</f>
        <v>Daryll John-Charles</v>
      </c>
      <c r="G67" s="62" t="str">
        <f>IF('P7'!I18="","",'P7'!I18)</f>
        <v>Spydeberg Atletene</v>
      </c>
      <c r="H67" s="63">
        <f>IF('P7'!P18=0,"",'P7'!P18)</f>
        <v>126</v>
      </c>
      <c r="I67" s="63">
        <f>IF('P7'!Q18=0,"",'P7'!Q18)</f>
        <v>155</v>
      </c>
      <c r="J67" s="63">
        <f>IF('P7'!R18=0,"",'P7'!R18)</f>
        <v>281</v>
      </c>
      <c r="K67" s="64">
        <f>IF('P7'!S18=0,"",'P7'!S18)</f>
        <v>321.55873840697666</v>
      </c>
      <c r="L67" s="48"/>
    </row>
    <row r="68" spans="1:12" ht="16">
      <c r="A68" s="58">
        <v>17</v>
      </c>
      <c r="B68" s="59">
        <f>IF('P5'!C15="","",'P5'!C15)</f>
        <v>89</v>
      </c>
      <c r="C68" s="60">
        <f>IF('P5'!D15="","",'P5'!D15)</f>
        <v>84.47</v>
      </c>
      <c r="D68" s="59" t="str">
        <f>IF('P5'!E15="","",'P5'!E15)</f>
        <v>SM</v>
      </c>
      <c r="E68" s="61">
        <f>IF('P5'!F15="","",'P5'!F15)</f>
        <v>34917</v>
      </c>
      <c r="F68" s="62" t="str">
        <f>IF('P5'!H15="","",'P5'!H15)</f>
        <v>Håkon Lorentzen</v>
      </c>
      <c r="G68" s="62" t="str">
        <f>IF('P5'!I15="","",'P5'!I15)</f>
        <v>AK Bjørgvin</v>
      </c>
      <c r="H68" s="63">
        <f>IF('P5'!P15=0,"",'P5'!P15)</f>
        <v>114</v>
      </c>
      <c r="I68" s="63">
        <f>IF('P5'!Q15=0,"",'P5'!Q15)</f>
        <v>145</v>
      </c>
      <c r="J68" s="63">
        <f>IF('P5'!R15=0,"",'P5'!R15)</f>
        <v>259</v>
      </c>
      <c r="K68" s="64">
        <f>IF('P5'!S15=0,"",'P5'!S15)</f>
        <v>321.42961958338111</v>
      </c>
      <c r="L68" s="48"/>
    </row>
    <row r="69" spans="1:12" ht="16">
      <c r="A69" s="58">
        <v>18</v>
      </c>
      <c r="B69" s="59">
        <f>IF('P7'!C12="","",'P7'!C12)</f>
        <v>96</v>
      </c>
      <c r="C69" s="60">
        <f>IF('P7'!D12="","",'P7'!D12)</f>
        <v>95.63</v>
      </c>
      <c r="D69" s="59" t="str">
        <f>IF('P7'!E12="","",'P7'!E12)</f>
        <v>SM</v>
      </c>
      <c r="E69" s="61">
        <f>IF('P7'!F12="","",'P7'!F12)</f>
        <v>34330</v>
      </c>
      <c r="F69" s="62" t="str">
        <f>IF('P7'!H12="","",'P7'!H12)</f>
        <v>Roy Sømme Ommedal</v>
      </c>
      <c r="G69" s="62" t="str">
        <f>IF('P7'!I12="","",'P7'!I12)</f>
        <v>Vigrestad IK</v>
      </c>
      <c r="H69" s="63">
        <f>IF('P7'!P12=0,"",'P7'!P12)</f>
        <v>115</v>
      </c>
      <c r="I69" s="63">
        <f>IF('P7'!Q12=0,"",'P7'!Q12)</f>
        <v>157</v>
      </c>
      <c r="J69" s="63">
        <f>IF('P7'!R12=0,"",'P7'!R12)</f>
        <v>272</v>
      </c>
      <c r="K69" s="64">
        <f>IF('P7'!S12=0,"",'P7'!S12)</f>
        <v>317.97440038186136</v>
      </c>
      <c r="L69" s="48"/>
    </row>
    <row r="70" spans="1:12" ht="16">
      <c r="A70" s="58">
        <v>19</v>
      </c>
      <c r="B70" s="59">
        <f>IF('P5'!C13="","",'P5'!C13)</f>
        <v>89</v>
      </c>
      <c r="C70" s="60">
        <f>IF('P5'!D13="","",'P5'!D13)</f>
        <v>82.47</v>
      </c>
      <c r="D70" s="59" t="str">
        <f>IF('P5'!E13="","",'P5'!E13)</f>
        <v>SM</v>
      </c>
      <c r="E70" s="61">
        <f>IF('P5'!F13="","",'P5'!F13)</f>
        <v>38300</v>
      </c>
      <c r="F70" s="62" t="str">
        <f>IF('P5'!H13="","",'P5'!H13)</f>
        <v>Even Matnisdal</v>
      </c>
      <c r="G70" s="62" t="str">
        <f>IF('P5'!I13="","",'P5'!I13)</f>
        <v>Vigrestad IK</v>
      </c>
      <c r="H70" s="63">
        <f>IF('P5'!P13=0,"",'P5'!P13)</f>
        <v>117</v>
      </c>
      <c r="I70" s="63">
        <f>IF('P5'!Q13=0,"",'P5'!Q13)</f>
        <v>135</v>
      </c>
      <c r="J70" s="63">
        <f>IF('P5'!R13=0,"",'P5'!R13)</f>
        <v>252</v>
      </c>
      <c r="K70" s="64">
        <f>IF('P5'!S13=0,"",'P5'!S13)</f>
        <v>316.72600734899413</v>
      </c>
      <c r="L70" s="48"/>
    </row>
    <row r="71" spans="1:12" ht="16">
      <c r="A71" s="58">
        <v>20</v>
      </c>
      <c r="B71" s="59" t="str">
        <f>IF('P7'!C11="","",'P7'!C11)</f>
        <v>96</v>
      </c>
      <c r="C71" s="60">
        <f>IF('P7'!D11="","",'P7'!D11)</f>
        <v>93.75</v>
      </c>
      <c r="D71" s="59" t="str">
        <f>IF('P7'!E11="","",'P7'!E11)</f>
        <v>M35</v>
      </c>
      <c r="E71" s="61">
        <f>IF('P7'!F11="","",'P7'!F11)</f>
        <v>33128</v>
      </c>
      <c r="F71" s="62" t="str">
        <f>IF('P7'!H11="","",'P7'!H11)</f>
        <v>Robin Røed-Andresen</v>
      </c>
      <c r="G71" s="62" t="str">
        <f>IF('P7'!I11="","",'P7'!I11)</f>
        <v>Grenland AK</v>
      </c>
      <c r="H71" s="63">
        <f>IF('P7'!P11=0,"",'P7'!P11)</f>
        <v>117</v>
      </c>
      <c r="I71" s="63">
        <f>IF('P7'!Q11=0,"",'P7'!Q11)</f>
        <v>150</v>
      </c>
      <c r="J71" s="63">
        <f>IF('P7'!R11=0,"",'P7'!R11)</f>
        <v>267</v>
      </c>
      <c r="K71" s="64">
        <f>IF('P7'!S11=0,"",'P7'!S11)</f>
        <v>314.92457302842888</v>
      </c>
      <c r="L71" s="48"/>
    </row>
    <row r="72" spans="1:12" ht="16">
      <c r="A72" s="58">
        <v>21</v>
      </c>
      <c r="B72" s="59">
        <f>IF('P5'!C12="","",'P5'!C12)</f>
        <v>89</v>
      </c>
      <c r="C72" s="60">
        <f>IF('P5'!D12="","",'P5'!D12)</f>
        <v>86.17</v>
      </c>
      <c r="D72" s="59" t="str">
        <f>IF('P5'!E12="","",'P5'!E12)</f>
        <v>SM</v>
      </c>
      <c r="E72" s="61">
        <f>IF('P5'!F12="","",'P5'!F12)</f>
        <v>36043</v>
      </c>
      <c r="F72" s="62" t="str">
        <f>IF('P5'!H12="","",'P5'!H12)</f>
        <v>Ted Johansen</v>
      </c>
      <c r="G72" s="62" t="str">
        <f>IF('P5'!I12="","",'P5'!I12)</f>
        <v>Nidelv IL</v>
      </c>
      <c r="H72" s="63">
        <f>IF('P5'!P12=0,"",'P5'!P12)</f>
        <v>115</v>
      </c>
      <c r="I72" s="63">
        <f>IF('P5'!Q12=0,"",'P5'!Q12)</f>
        <v>140</v>
      </c>
      <c r="J72" s="63">
        <f>IF('P5'!R12=0,"",'P5'!R12)</f>
        <v>255</v>
      </c>
      <c r="K72" s="64">
        <f>IF('P5'!S12=0,"",'P5'!S12)</f>
        <v>313.23797428640745</v>
      </c>
      <c r="L72" s="48"/>
    </row>
    <row r="73" spans="1:12" ht="16">
      <c r="A73" s="58">
        <v>22</v>
      </c>
      <c r="B73" s="59" t="str">
        <f>IF('P7'!C10="","",'P7'!C10)</f>
        <v>96</v>
      </c>
      <c r="C73" s="60">
        <f>IF('P7'!D10="","",'P7'!D10)</f>
        <v>92.07</v>
      </c>
      <c r="D73" s="59" t="str">
        <f>IF('P7'!E10="","",'P7'!E10)</f>
        <v>SM</v>
      </c>
      <c r="E73" s="61">
        <f>IF('P7'!F10="","",'P7'!F10)</f>
        <v>35983</v>
      </c>
      <c r="F73" s="62" t="str">
        <f>IF('P7'!H10="","",'P7'!H10)</f>
        <v>Ragnar Dreier</v>
      </c>
      <c r="G73" s="62" t="str">
        <f>IF('P7'!I10="","",'P7'!I10)</f>
        <v>Nidelv IL</v>
      </c>
      <c r="H73" s="63">
        <f>IF('P7'!P10=0,"",'P7'!P10)</f>
        <v>115</v>
      </c>
      <c r="I73" s="63">
        <f>IF('P7'!Q10=0,"",'P7'!Q10)</f>
        <v>145</v>
      </c>
      <c r="J73" s="63">
        <f>IF('P7'!R10=0,"",'P7'!R10)</f>
        <v>260</v>
      </c>
      <c r="K73" s="64">
        <f>IF('P7'!S10=0,"",'P7'!S10)</f>
        <v>309.2349265242899</v>
      </c>
      <c r="L73" s="48"/>
    </row>
    <row r="74" spans="1:12" ht="16">
      <c r="A74" s="58">
        <v>23</v>
      </c>
      <c r="B74" s="59" t="str">
        <f>IF('P7'!C13="","",'P7'!C13)</f>
        <v>96</v>
      </c>
      <c r="C74" s="60">
        <f>IF('P7'!D13="","",'P7'!D13)</f>
        <v>90.35</v>
      </c>
      <c r="D74" s="59" t="str">
        <f>IF('P7'!E13="","",'P7'!E13)</f>
        <v>JM</v>
      </c>
      <c r="E74" s="61">
        <f>IF('P7'!F13="","",'P7'!F13)</f>
        <v>38859</v>
      </c>
      <c r="F74" s="62" t="str">
        <f>IF('P7'!H13="","",'P7'!H13)</f>
        <v>Nima Berntsen Lama</v>
      </c>
      <c r="G74" s="62" t="str">
        <f>IF('P7'!I13="","",'P7'!I13)</f>
        <v>Tambarskjelvar IL</v>
      </c>
      <c r="H74" s="63">
        <f>IF('P7'!P13=0,"",'P7'!P13)</f>
        <v>115</v>
      </c>
      <c r="I74" s="63">
        <f>IF('P7'!Q13=0,"",'P7'!Q13)</f>
        <v>135</v>
      </c>
      <c r="J74" s="63">
        <f>IF('P7'!R13=0,"",'P7'!R13)</f>
        <v>250</v>
      </c>
      <c r="K74" s="64">
        <f>IF('P7'!S13=0,"",'P7'!S13)</f>
        <v>300.00282340933018</v>
      </c>
      <c r="L74" s="48"/>
    </row>
    <row r="75" spans="1:12" ht="16">
      <c r="A75" s="58">
        <v>24</v>
      </c>
      <c r="B75" s="59">
        <f>IF('P3'!C15="","",'P3'!C15)</f>
        <v>81</v>
      </c>
      <c r="C75" s="60">
        <f>IF('P3'!D15="","",'P3'!D15)</f>
        <v>80.23</v>
      </c>
      <c r="D75" s="59" t="str">
        <f>IF('P3'!E15="","",'P3'!E15)</f>
        <v>SM</v>
      </c>
      <c r="E75" s="61">
        <f>IF('P3'!F15="","",'P3'!F15)</f>
        <v>35713</v>
      </c>
      <c r="F75" s="62" t="str">
        <f>IF('P3'!H15="","",'P3'!H15)</f>
        <v>Andreas Fernando Engebretsen</v>
      </c>
      <c r="G75" s="62" t="str">
        <f>IF('P3'!I15="","",'P3'!I15)</f>
        <v>Leangen AK</v>
      </c>
      <c r="H75" s="63">
        <f>IF('P3'!P15=0,"",'P3'!P15)</f>
        <v>100</v>
      </c>
      <c r="I75" s="63">
        <f>IF('P3'!Q15=0,"",'P3'!Q15)</f>
        <v>135</v>
      </c>
      <c r="J75" s="63">
        <f>IF('P3'!R15=0,"",'P3'!R15)</f>
        <v>235</v>
      </c>
      <c r="K75" s="64">
        <f>IF('P3'!S15=0,"",'P3'!S15)</f>
        <v>299.82069938405976</v>
      </c>
      <c r="L75" s="48"/>
    </row>
    <row r="76" spans="1:12" ht="16">
      <c r="A76" s="58">
        <v>25</v>
      </c>
      <c r="B76" s="59" t="str">
        <f>IF('P7'!C9="","",'P7'!C9)</f>
        <v>96</v>
      </c>
      <c r="C76" s="60">
        <f>IF('P7'!D9="","",'P7'!D9)</f>
        <v>90.53</v>
      </c>
      <c r="D76" s="59" t="str">
        <f>IF('P7'!E9="","",'P7'!E9)</f>
        <v>UM</v>
      </c>
      <c r="E76" s="61">
        <f>IF('P7'!F9="","",'P7'!F9)</f>
        <v>39760</v>
      </c>
      <c r="F76" s="62" t="str">
        <f>IF('P7'!H9="","",'P7'!H9)</f>
        <v>Nikolai K. Aadland</v>
      </c>
      <c r="G76" s="62" t="str">
        <f>IF('P7'!I9="","",'P7'!I9)</f>
        <v>AK Bjørgvin</v>
      </c>
      <c r="H76" s="63">
        <f>IF('P7'!P9=0,"",'P7'!P9)</f>
        <v>112</v>
      </c>
      <c r="I76" s="63">
        <f>IF('P7'!Q9=0,"",'P7'!Q9)</f>
        <v>138</v>
      </c>
      <c r="J76" s="63">
        <f>IF('P7'!R9=0,"",'P7'!R9)</f>
        <v>250</v>
      </c>
      <c r="K76" s="64">
        <f>IF('P7'!S9=0,"",'P7'!S9)</f>
        <v>299.71764693543082</v>
      </c>
      <c r="L76" s="48"/>
    </row>
    <row r="77" spans="1:12" ht="16">
      <c r="A77" s="58">
        <v>26</v>
      </c>
      <c r="B77" s="59" t="str">
        <f>IF('P7'!C19="","",'P7'!C19)</f>
        <v>102</v>
      </c>
      <c r="C77" s="60">
        <f>IF('P7'!D19="","",'P7'!D19)</f>
        <v>99.21</v>
      </c>
      <c r="D77" s="59" t="str">
        <f>IF('P7'!E19="","",'P7'!E19)</f>
        <v>SM</v>
      </c>
      <c r="E77" s="61">
        <f>IF('P7'!F19="","",'P7'!F19)</f>
        <v>37217</v>
      </c>
      <c r="F77" s="62" t="str">
        <f>IF('P7'!H19="","",'P7'!H19)</f>
        <v>Mikal Akseth</v>
      </c>
      <c r="G77" s="62" t="str">
        <f>IF('P7'!I19="","",'P7'!I19)</f>
        <v>Hitra VK</v>
      </c>
      <c r="H77" s="63">
        <f>IF('P7'!P19=0,"",'P7'!P19)</f>
        <v>115</v>
      </c>
      <c r="I77" s="63">
        <f>IF('P7'!Q19=0,"",'P7'!Q19)</f>
        <v>142</v>
      </c>
      <c r="J77" s="63">
        <f>IF('P7'!R19=0,"",'P7'!R19)</f>
        <v>257</v>
      </c>
      <c r="K77" s="64">
        <f>IF('P7'!S19=0,"",'P7'!S19)</f>
        <v>295.71455016451972</v>
      </c>
      <c r="L77" s="48"/>
    </row>
    <row r="78" spans="1:12" ht="16">
      <c r="A78" s="58">
        <v>27</v>
      </c>
      <c r="B78" s="59" t="str">
        <f>IF('P8'!C9="","",'P8'!C9)</f>
        <v>109</v>
      </c>
      <c r="C78" s="60">
        <f>IF('P8'!D9="","",'P8'!D9)</f>
        <v>107.73</v>
      </c>
      <c r="D78" s="59" t="str">
        <f>IF('P8'!E9="","",'P8'!E9)</f>
        <v>SM</v>
      </c>
      <c r="E78" s="61">
        <f>IF('P8'!F9="","",'P8'!F9)</f>
        <v>37993</v>
      </c>
      <c r="F78" s="62" t="str">
        <f>IF('P8'!H9="","",'P8'!H9)</f>
        <v>Alexander Eide</v>
      </c>
      <c r="G78" s="62" t="str">
        <f>IF('P8'!I9="","",'P8'!I9)</f>
        <v>Haugesund VK</v>
      </c>
      <c r="H78" s="63">
        <f>IF('P8'!P9=0,"",'P8'!P9)</f>
        <v>124</v>
      </c>
      <c r="I78" s="63">
        <f>IF('P8'!Q9=0,"",'P8'!Q9)</f>
        <v>140</v>
      </c>
      <c r="J78" s="63">
        <f>IF('P8'!R9=0,"",'P8'!R9)</f>
        <v>264</v>
      </c>
      <c r="K78" s="64">
        <f>IF('P8'!S9=0,"",'P8'!S9)</f>
        <v>294.06960635278028</v>
      </c>
      <c r="L78" s="48"/>
    </row>
    <row r="79" spans="1:12" ht="16">
      <c r="A79" s="58">
        <v>28</v>
      </c>
      <c r="B79" s="59" t="str">
        <f>IF('P5'!C11="","",'P5'!C11)</f>
        <v>89</v>
      </c>
      <c r="C79" s="60">
        <f>IF('P5'!D11="","",'P5'!D11)</f>
        <v>87.41</v>
      </c>
      <c r="D79" s="59" t="str">
        <f>IF('P5'!E11="","",'P5'!E11)</f>
        <v>SM</v>
      </c>
      <c r="E79" s="61">
        <f>IF('P5'!F11="","",'P5'!F11)</f>
        <v>35578</v>
      </c>
      <c r="F79" s="62" t="str">
        <f>IF('P5'!H11="","",'P5'!H11)</f>
        <v>Vegard Vikane</v>
      </c>
      <c r="G79" s="62" t="str">
        <f>IF('P5'!I11="","",'P5'!I11)</f>
        <v>Leangen AK</v>
      </c>
      <c r="H79" s="63">
        <f>IF('P5'!P11=0,"",'P5'!P11)</f>
        <v>108</v>
      </c>
      <c r="I79" s="63">
        <f>IF('P5'!Q11=0,"",'P5'!Q11)</f>
        <v>133</v>
      </c>
      <c r="J79" s="63">
        <f>IF('P5'!R11=0,"",'P5'!R11)</f>
        <v>241</v>
      </c>
      <c r="K79" s="64">
        <f>IF('P5'!S11=0,"",'P5'!S11)</f>
        <v>293.9176637371483</v>
      </c>
      <c r="L79" s="48"/>
    </row>
    <row r="80" spans="1:12" ht="16">
      <c r="A80" s="58">
        <v>29</v>
      </c>
      <c r="B80" s="59" t="str">
        <f>IF('P3'!C10="","",'P3'!C10)</f>
        <v>67</v>
      </c>
      <c r="C80" s="60">
        <f>IF('P3'!D10="","",'P3'!D10)</f>
        <v>66.989999999999995</v>
      </c>
      <c r="D80" s="59" t="str">
        <f>IF('P3'!E10="","",'P3'!E10)</f>
        <v>JM</v>
      </c>
      <c r="E80" s="61">
        <f>IF('P3'!F10="","",'P3'!F10)</f>
        <v>38922</v>
      </c>
      <c r="F80" s="62" t="str">
        <f>IF('P3'!H10="","",'P3'!H10)</f>
        <v>Aksel Lykkebø Svorstøl</v>
      </c>
      <c r="G80" s="62" t="str">
        <f>IF('P3'!I10="","",'P3'!I10)</f>
        <v>Tambarskjelvar IL</v>
      </c>
      <c r="H80" s="63">
        <f>IF('P3'!P10=0,"",'P3'!P10)</f>
        <v>88</v>
      </c>
      <c r="I80" s="63">
        <f>IF('P3'!Q10=0,"",'P3'!Q10)</f>
        <v>118</v>
      </c>
      <c r="J80" s="63">
        <f>IF('P3'!R10=0,"",'P3'!R10)</f>
        <v>206</v>
      </c>
      <c r="K80" s="64">
        <f>IF('P3'!S10=0,"",'P3'!S10)</f>
        <v>293.36829188308883</v>
      </c>
      <c r="L80" s="48"/>
    </row>
    <row r="81" spans="1:12" ht="16">
      <c r="A81" s="58">
        <v>30</v>
      </c>
      <c r="B81" s="59" t="str">
        <f>IF('P7'!C20="","",'P7'!C20)</f>
        <v>102</v>
      </c>
      <c r="C81" s="60">
        <f>IF('P7'!D20="","",'P7'!D20)</f>
        <v>101.65</v>
      </c>
      <c r="D81" s="59" t="str">
        <f>IF('P7'!E20="","",'P7'!E20)</f>
        <v>SM</v>
      </c>
      <c r="E81" s="61">
        <f>IF('P7'!F20="","",'P7'!F20)</f>
        <v>33319</v>
      </c>
      <c r="F81" s="62" t="str">
        <f>IF('P7'!H20="","",'P7'!H20)</f>
        <v>Dennis Åkre Danielsen</v>
      </c>
      <c r="G81" s="62" t="str">
        <f>IF('P7'!I20="","",'P7'!I20)</f>
        <v>Grenland AK</v>
      </c>
      <c r="H81" s="63">
        <f>IF('P7'!P20=0,"",'P7'!P20)</f>
        <v>112</v>
      </c>
      <c r="I81" s="63">
        <f>IF('P7'!Q20=0,"",'P7'!Q20)</f>
        <v>145</v>
      </c>
      <c r="J81" s="63">
        <f>IF('P7'!R20=0,"",'P7'!R20)</f>
        <v>257</v>
      </c>
      <c r="K81" s="64">
        <f>IF('P7'!S20=0,"",'P7'!S20)</f>
        <v>292.76835276575275</v>
      </c>
      <c r="L81" s="48"/>
    </row>
    <row r="82" spans="1:12" ht="16">
      <c r="A82" s="58">
        <v>31</v>
      </c>
      <c r="B82" s="59" t="str">
        <f>IF('P8'!C13="","",'P8'!C13)</f>
        <v>+109</v>
      </c>
      <c r="C82" s="60">
        <f>IF('P8'!D13="","",'P8'!D13)</f>
        <v>122.83</v>
      </c>
      <c r="D82" s="59" t="str">
        <f>IF('P8'!E13="","",'P8'!E13)</f>
        <v>SM</v>
      </c>
      <c r="E82" s="61">
        <f>IF('P8'!F13="","",'P8'!F13)</f>
        <v>37350</v>
      </c>
      <c r="F82" s="62" t="str">
        <f>IF('P8'!H13="","",'P8'!H13)</f>
        <v>Hans Gunnar Kvadsheim</v>
      </c>
      <c r="G82" s="62" t="str">
        <f>IF('P8'!I13="","",'P8'!I13)</f>
        <v>Vigrestad IK</v>
      </c>
      <c r="H82" s="63">
        <f>IF('P8'!P13=0,"",'P8'!P13)</f>
        <v>123</v>
      </c>
      <c r="I82" s="63">
        <f>IF('P8'!Q13=0,"",'P8'!Q13)</f>
        <v>151</v>
      </c>
      <c r="J82" s="63">
        <f>IF('P8'!R13=0,"",'P8'!R13)</f>
        <v>274</v>
      </c>
      <c r="K82" s="64">
        <f>IF('P8'!S13=0,"",'P8'!S13)</f>
        <v>292.40002076106066</v>
      </c>
      <c r="L82" s="48"/>
    </row>
    <row r="83" spans="1:12" ht="16">
      <c r="A83" s="58">
        <v>32</v>
      </c>
      <c r="B83" s="59" t="str">
        <f>IF('P5'!C9="","",'P5'!C9)</f>
        <v>89</v>
      </c>
      <c r="C83" s="60">
        <f>IF('P5'!D9="","",'P5'!D9)</f>
        <v>86.53</v>
      </c>
      <c r="D83" s="59" t="str">
        <f>IF('P5'!E9="","",'P5'!E9)</f>
        <v>SM</v>
      </c>
      <c r="E83" s="61">
        <f>IF('P5'!F9="","",'P5'!F9)</f>
        <v>35506</v>
      </c>
      <c r="F83" s="62" t="str">
        <f>IF('P5'!H9="","",'P5'!H9)</f>
        <v>Andreas Klinkenberg</v>
      </c>
      <c r="G83" s="62" t="str">
        <f>IF('P5'!I9="","",'P5'!I9)</f>
        <v>Stavanger AK</v>
      </c>
      <c r="H83" s="63">
        <f>IF('P5'!P9=0,"",'P5'!P9)</f>
        <v>99</v>
      </c>
      <c r="I83" s="63">
        <f>IF('P5'!Q9=0,"",'P5'!Q9)</f>
        <v>136</v>
      </c>
      <c r="J83" s="63">
        <f>IF('P5'!R9=0,"",'P5'!R9)</f>
        <v>235</v>
      </c>
      <c r="K83" s="64">
        <f>IF('P5'!S9=0,"",'P5'!S9)</f>
        <v>288.06089200212614</v>
      </c>
      <c r="L83" s="48"/>
    </row>
    <row r="84" spans="1:12" ht="16">
      <c r="A84" s="58">
        <v>33</v>
      </c>
      <c r="B84" s="59" t="str">
        <f>IF('P3'!C11="","",'P3'!C11)</f>
        <v>73</v>
      </c>
      <c r="C84" s="60">
        <f>IF('P3'!D11="","",'P3'!D11)</f>
        <v>72.89</v>
      </c>
      <c r="D84" s="59" t="str">
        <f>IF('P3'!E11="","",'P3'!E11)</f>
        <v>SM</v>
      </c>
      <c r="E84" s="61">
        <f>IF('P3'!F11="","",'P3'!F11)</f>
        <v>36646</v>
      </c>
      <c r="F84" s="62" t="str">
        <f>IF('P3'!H11="","",'P3'!H11)</f>
        <v>Elijah Nhat Hoang</v>
      </c>
      <c r="G84" s="62" t="str">
        <f>IF('P3'!I11="","",'P3'!I11)</f>
        <v>Nidelv IL</v>
      </c>
      <c r="H84" s="63">
        <f>IF('P3'!P11=0,"",'P3'!P11)</f>
        <v>95</v>
      </c>
      <c r="I84" s="63">
        <f>IF('P3'!Q11=0,"",'P3'!Q11)</f>
        <v>115</v>
      </c>
      <c r="J84" s="63">
        <f>IF('P3'!R11=0,"",'P3'!R11)</f>
        <v>210</v>
      </c>
      <c r="K84" s="64">
        <f>IF('P3'!S11=0,"",'P3'!S11)</f>
        <v>283.34305765806249</v>
      </c>
      <c r="L84" s="48"/>
    </row>
    <row r="85" spans="1:12" ht="16">
      <c r="A85" s="58">
        <v>34</v>
      </c>
      <c r="B85" s="59">
        <f>IF('P7'!C17="","",'P7'!C17)</f>
        <v>102</v>
      </c>
      <c r="C85" s="60">
        <f>IF('P7'!D17="","",'P7'!D17)</f>
        <v>100.93</v>
      </c>
      <c r="D85" s="59" t="str">
        <f>IF('P7'!E17="","",'P7'!E17)</f>
        <v>M45</v>
      </c>
      <c r="E85" s="61">
        <f>IF('P7'!F17="","",'P7'!F17)</f>
        <v>27849</v>
      </c>
      <c r="F85" s="62" t="str">
        <f>IF('P7'!H17="","",'P7'!H17)</f>
        <v>Børge Aadland</v>
      </c>
      <c r="G85" s="62" t="str">
        <f>IF('P7'!I17="","",'P7'!I17)</f>
        <v>AK Bjørgvin</v>
      </c>
      <c r="H85" s="63">
        <f>IF('P7'!P17=0,"",'P7'!P17)</f>
        <v>107</v>
      </c>
      <c r="I85" s="63">
        <f>IF('P7'!Q17=0,"",'P7'!Q17)</f>
        <v>137</v>
      </c>
      <c r="J85" s="63">
        <f>IF('P7'!R17=0,"",'P7'!R17)</f>
        <v>244</v>
      </c>
      <c r="K85" s="64">
        <f>IF('P7'!S17=0,"",'P7'!S17)</f>
        <v>278.763820071233</v>
      </c>
      <c r="L85" s="48"/>
    </row>
    <row r="86" spans="1:12" ht="16">
      <c r="A86" s="58">
        <v>35</v>
      </c>
      <c r="B86" s="59" t="str">
        <f>IF('P8'!C14="","",'P8'!C14)</f>
        <v>+109</v>
      </c>
      <c r="C86" s="60">
        <f>IF('P8'!D14="","",'P8'!D14)</f>
        <v>124.33</v>
      </c>
      <c r="D86" s="59" t="str">
        <f>IF('P8'!E14="","",'P8'!E14)</f>
        <v>SM</v>
      </c>
      <c r="E86" s="61">
        <f>IF('P8'!F14="","",'P8'!F14)</f>
        <v>37123</v>
      </c>
      <c r="F86" s="62" t="str">
        <f>IF('P8'!H14="","",'P8'!H14)</f>
        <v>Arnes Hrnjic</v>
      </c>
      <c r="G86" s="62" t="str">
        <f>IF('P8'!I14="","",'P8'!I14)</f>
        <v>AK Bjørgvin</v>
      </c>
      <c r="H86" s="63">
        <f>IF('P8'!P14=0,"",'P8'!P14)</f>
        <v>111</v>
      </c>
      <c r="I86" s="63">
        <f>IF('P8'!Q14=0,"",'P8'!Q14)</f>
        <v>141</v>
      </c>
      <c r="J86" s="63">
        <f>IF('P8'!R14=0,"",'P8'!R14)</f>
        <v>252</v>
      </c>
      <c r="K86" s="64">
        <f>IF('P8'!S14=0,"",'P8'!S14)</f>
        <v>268.00418589621336</v>
      </c>
      <c r="L86" s="48"/>
    </row>
    <row r="87" spans="1:12" ht="16">
      <c r="A87" s="58">
        <v>36</v>
      </c>
      <c r="B87" s="59" t="str">
        <f>IF('P3'!C17="","",'P3'!C17)</f>
        <v>81</v>
      </c>
      <c r="C87" s="60">
        <f>IF('P3'!D17="","",'P3'!D17)</f>
        <v>80.069999999999993</v>
      </c>
      <c r="D87" s="59" t="str">
        <f>IF('P3'!E17="","",'P3'!E17)</f>
        <v>SM</v>
      </c>
      <c r="E87" s="61">
        <f>IF('P3'!F17="","",'P3'!F17)</f>
        <v>36505</v>
      </c>
      <c r="F87" s="62" t="str">
        <f>IF('P3'!H17="","",'P3'!H17)</f>
        <v>Adrian Henneli</v>
      </c>
      <c r="G87" s="62" t="str">
        <f>IF('P3'!I17="","",'P3'!I17)</f>
        <v>AK Bjørgvin</v>
      </c>
      <c r="H87" s="63" t="str">
        <f>IF('P3'!P17=0,"",'P3'!P17)</f>
        <v/>
      </c>
      <c r="I87" s="63" t="str">
        <f>IF('P3'!Q17=0,"",'P3'!Q17)</f>
        <v/>
      </c>
      <c r="J87" s="63" t="str">
        <f>IF('P3'!R17=0,"",'P3'!R17)</f>
        <v/>
      </c>
      <c r="K87" s="64" t="str">
        <f>IF('P3'!S17=0,"",'P3'!S17)</f>
        <v/>
      </c>
    </row>
    <row r="88" spans="1:12" ht="16">
      <c r="A88" s="58">
        <v>37</v>
      </c>
      <c r="B88" s="59">
        <f>IF('P5'!C14="","",'P5'!C14)</f>
        <v>89</v>
      </c>
      <c r="C88" s="60">
        <f>IF('P5'!D14="","",'P5'!D14)</f>
        <v>88.23</v>
      </c>
      <c r="D88" s="59" t="str">
        <f>IF('P5'!E14="","",'P5'!E14)</f>
        <v>SM</v>
      </c>
      <c r="E88" s="61">
        <f>IF('P5'!F14="","",'P5'!F14)</f>
        <v>37155</v>
      </c>
      <c r="F88" s="62" t="str">
        <f>IF('P5'!H14="","",'P5'!H14)</f>
        <v>Julius Ellertsson</v>
      </c>
      <c r="G88" s="62" t="str">
        <f>IF('P5'!I14="","",'P5'!I14)</f>
        <v>Spydeberg Atletene</v>
      </c>
      <c r="H88" s="63" t="str">
        <f>IF('P5'!P14=0,"",'P5'!P14)</f>
        <v/>
      </c>
      <c r="I88" s="63" t="str">
        <f>IF('P5'!Q14=0,"",'P5'!Q14)</f>
        <v/>
      </c>
      <c r="J88" s="63" t="str">
        <f>IF('P5'!R14=0,"",'P5'!R14)</f>
        <v/>
      </c>
      <c r="K88" s="64" t="str">
        <f>IF('P5'!S14=0,"",'P5'!S14)</f>
        <v/>
      </c>
      <c r="L88" s="48"/>
    </row>
  </sheetData>
  <sortState xmlns:xlrd2="http://schemas.microsoft.com/office/spreadsheetml/2017/richdata2" ref="A5:K47">
    <sortCondition descending="1" ref="K5:K47"/>
  </sortState>
  <mergeCells count="6">
    <mergeCell ref="A50:K50"/>
    <mergeCell ref="A1:K1"/>
    <mergeCell ref="A2:E2"/>
    <mergeCell ref="F2:G2"/>
    <mergeCell ref="H2:K2"/>
    <mergeCell ref="A3:K3"/>
  </mergeCells>
  <pageMargins left="0.75" right="0.75" top="1" bottom="1" header="0.5" footer="0.5"/>
  <pageSetup paperSize="9" scale="70" fitToHeight="0" orientation="portrait" copies="2"/>
  <rowBreaks count="1" manualBreakCount="1">
    <brk id="49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6"/>
  <dimension ref="A1:C63"/>
  <sheetViews>
    <sheetView workbookViewId="0">
      <selection activeCell="G7" sqref="G7"/>
    </sheetView>
  </sheetViews>
  <sheetFormatPr baseColWidth="10" defaultColWidth="9.1640625" defaultRowHeight="13"/>
  <cols>
    <col min="1" max="1" width="11.33203125" customWidth="1"/>
    <col min="2" max="2" width="11.6640625" style="39" customWidth="1"/>
    <col min="3" max="3" width="12.33203125" bestFit="1" customWidth="1"/>
  </cols>
  <sheetData>
    <row r="1" spans="1:3">
      <c r="A1" s="254" t="s">
        <v>44</v>
      </c>
      <c r="B1" s="254"/>
      <c r="C1" s="254"/>
    </row>
    <row r="2" spans="1:3">
      <c r="A2" s="76" t="s">
        <v>30</v>
      </c>
      <c r="B2" s="77" t="s">
        <v>45</v>
      </c>
      <c r="C2" t="s">
        <v>46</v>
      </c>
    </row>
    <row r="3" spans="1:3">
      <c r="A3" s="78">
        <v>30</v>
      </c>
      <c r="B3" s="77">
        <v>1</v>
      </c>
      <c r="C3" s="77">
        <v>1</v>
      </c>
    </row>
    <row r="4" spans="1:3">
      <c r="A4" s="78">
        <v>31</v>
      </c>
      <c r="B4" s="77">
        <v>1.016</v>
      </c>
      <c r="C4" s="77">
        <v>1.016</v>
      </c>
    </row>
    <row r="5" spans="1:3">
      <c r="A5" s="78">
        <v>32</v>
      </c>
      <c r="B5" s="77">
        <v>1.0309999999999999</v>
      </c>
      <c r="C5" s="77">
        <v>1.0169999999999999</v>
      </c>
    </row>
    <row r="6" spans="1:3">
      <c r="A6" s="78">
        <v>33</v>
      </c>
      <c r="B6" s="77">
        <v>1.046</v>
      </c>
      <c r="C6" s="77">
        <v>1.046</v>
      </c>
    </row>
    <row r="7" spans="1:3">
      <c r="A7" s="78">
        <v>34</v>
      </c>
      <c r="B7" s="77">
        <v>1.0589999999999999</v>
      </c>
      <c r="C7" s="77">
        <v>1.0589999999999999</v>
      </c>
    </row>
    <row r="8" spans="1:3">
      <c r="A8" s="78">
        <v>35</v>
      </c>
      <c r="B8" s="77">
        <v>1.0720000000000001</v>
      </c>
      <c r="C8" s="77">
        <v>1.0720000000000001</v>
      </c>
    </row>
    <row r="9" spans="1:3">
      <c r="A9" s="78">
        <v>36</v>
      </c>
      <c r="B9" s="77">
        <v>1.083</v>
      </c>
      <c r="C9" s="77">
        <v>1.0840000000000001</v>
      </c>
    </row>
    <row r="10" spans="1:3">
      <c r="A10" s="78">
        <v>37</v>
      </c>
      <c r="B10" s="77">
        <v>1.0960000000000001</v>
      </c>
      <c r="C10" s="77">
        <v>1.097</v>
      </c>
    </row>
    <row r="11" spans="1:3">
      <c r="A11" s="78">
        <v>38</v>
      </c>
      <c r="B11" s="77">
        <v>1.109</v>
      </c>
      <c r="C11" s="77">
        <v>1.1100000000000001</v>
      </c>
    </row>
    <row r="12" spans="1:3">
      <c r="A12" s="78">
        <v>39</v>
      </c>
      <c r="B12" s="77">
        <v>1.1220000000000001</v>
      </c>
      <c r="C12" s="77">
        <v>1.1240000000000001</v>
      </c>
    </row>
    <row r="13" spans="1:3">
      <c r="A13" s="78">
        <v>40</v>
      </c>
      <c r="B13" s="77">
        <v>1.135</v>
      </c>
      <c r="C13" s="77">
        <v>1.1379999999999999</v>
      </c>
    </row>
    <row r="14" spans="1:3">
      <c r="A14" s="78">
        <v>41</v>
      </c>
      <c r="B14" s="77">
        <v>1.149</v>
      </c>
      <c r="C14" s="77">
        <v>1.153</v>
      </c>
    </row>
    <row r="15" spans="1:3">
      <c r="A15" s="78">
        <v>42</v>
      </c>
      <c r="B15" s="77">
        <v>1.1619999999999999</v>
      </c>
      <c r="C15" s="77">
        <v>1.17</v>
      </c>
    </row>
    <row r="16" spans="1:3">
      <c r="A16" s="78">
        <v>43</v>
      </c>
      <c r="B16" s="77">
        <v>1.1759999999999999</v>
      </c>
      <c r="C16" s="77">
        <v>1.1870000000000001</v>
      </c>
    </row>
    <row r="17" spans="1:3">
      <c r="A17" s="78">
        <v>44</v>
      </c>
      <c r="B17" s="77">
        <v>1.1890000000000001</v>
      </c>
      <c r="C17" s="77">
        <v>1.2050000000000001</v>
      </c>
    </row>
    <row r="18" spans="1:3">
      <c r="A18" s="78">
        <v>45</v>
      </c>
      <c r="B18" s="77">
        <v>1.2030000000000001</v>
      </c>
      <c r="C18" s="77">
        <v>1.2230000000000001</v>
      </c>
    </row>
    <row r="19" spans="1:3">
      <c r="A19" s="78">
        <v>46</v>
      </c>
      <c r="B19" s="77">
        <v>1.218</v>
      </c>
      <c r="C19" s="77">
        <v>1.244</v>
      </c>
    </row>
    <row r="20" spans="1:3">
      <c r="A20" s="78">
        <v>47</v>
      </c>
      <c r="B20" s="77">
        <v>1.2330000000000001</v>
      </c>
      <c r="C20" s="77">
        <v>1.2649999999999999</v>
      </c>
    </row>
    <row r="21" spans="1:3">
      <c r="A21" s="78">
        <v>48</v>
      </c>
      <c r="B21" s="77">
        <v>1.248</v>
      </c>
      <c r="C21" s="77">
        <v>1.288</v>
      </c>
    </row>
    <row r="22" spans="1:3">
      <c r="A22" s="78">
        <v>49</v>
      </c>
      <c r="B22" s="77">
        <v>1.2629999999999999</v>
      </c>
      <c r="C22" s="77">
        <v>1.3129999999999999</v>
      </c>
    </row>
    <row r="23" spans="1:3">
      <c r="A23" s="78">
        <v>50</v>
      </c>
      <c r="B23" s="77">
        <v>1.2789999999999999</v>
      </c>
      <c r="C23" s="77">
        <v>1.34</v>
      </c>
    </row>
    <row r="24" spans="1:3">
      <c r="A24" s="78">
        <v>51</v>
      </c>
      <c r="B24" s="77">
        <v>1.2969999999999999</v>
      </c>
      <c r="C24" s="77">
        <v>1.369</v>
      </c>
    </row>
    <row r="25" spans="1:3">
      <c r="A25" s="78">
        <v>52</v>
      </c>
      <c r="B25" s="77">
        <v>1.3160000000000001</v>
      </c>
      <c r="C25" s="77">
        <v>1.401</v>
      </c>
    </row>
    <row r="26" spans="1:3">
      <c r="A26" s="78">
        <v>53</v>
      </c>
      <c r="B26" s="77">
        <v>1.3380000000000001</v>
      </c>
      <c r="C26" s="77">
        <v>1.4350000000000001</v>
      </c>
    </row>
    <row r="27" spans="1:3">
      <c r="A27" s="78">
        <v>54</v>
      </c>
      <c r="B27" s="77">
        <v>1.361</v>
      </c>
      <c r="C27" s="77">
        <v>1.47</v>
      </c>
    </row>
    <row r="28" spans="1:3">
      <c r="A28" s="78">
        <v>55</v>
      </c>
      <c r="B28" s="77">
        <v>1.385</v>
      </c>
      <c r="C28" s="77">
        <v>1.5069999999999999</v>
      </c>
    </row>
    <row r="29" spans="1:3" ht="14">
      <c r="A29" s="78">
        <v>56</v>
      </c>
      <c r="B29" s="77">
        <v>1.411</v>
      </c>
      <c r="C29" s="79">
        <v>1.5449999999999999</v>
      </c>
    </row>
    <row r="30" spans="1:3" ht="14">
      <c r="A30" s="78">
        <v>57</v>
      </c>
      <c r="B30" s="77">
        <v>1.4370000000000001</v>
      </c>
      <c r="C30" s="80">
        <v>1.585</v>
      </c>
    </row>
    <row r="31" spans="1:3" ht="14">
      <c r="A31" s="78">
        <v>58</v>
      </c>
      <c r="B31" s="77">
        <v>1.462</v>
      </c>
      <c r="C31" s="79">
        <v>1.625</v>
      </c>
    </row>
    <row r="32" spans="1:3" ht="14">
      <c r="A32" s="78">
        <v>59</v>
      </c>
      <c r="B32" s="77">
        <v>1.488</v>
      </c>
      <c r="C32" s="80">
        <v>1.665</v>
      </c>
    </row>
    <row r="33" spans="1:3" ht="14">
      <c r="A33" s="78">
        <v>60</v>
      </c>
      <c r="B33" s="77">
        <v>1.514</v>
      </c>
      <c r="C33" s="79">
        <v>1.7050000000000001</v>
      </c>
    </row>
    <row r="34" spans="1:3" ht="14">
      <c r="A34" s="78">
        <v>61</v>
      </c>
      <c r="B34" s="77">
        <v>1.5409999999999999</v>
      </c>
      <c r="C34" s="80">
        <v>1.744</v>
      </c>
    </row>
    <row r="35" spans="1:3" ht="14">
      <c r="A35" s="78">
        <v>62</v>
      </c>
      <c r="B35" s="77">
        <v>1.5680000000000001</v>
      </c>
      <c r="C35" s="79">
        <v>1.778</v>
      </c>
    </row>
    <row r="36" spans="1:3" ht="14">
      <c r="A36" s="78">
        <v>63</v>
      </c>
      <c r="B36" s="77">
        <v>1.5980000000000001</v>
      </c>
      <c r="C36" s="80">
        <v>1.8080000000000001</v>
      </c>
    </row>
    <row r="37" spans="1:3" ht="14">
      <c r="A37" s="78">
        <v>64</v>
      </c>
      <c r="B37" s="77">
        <v>1.629</v>
      </c>
      <c r="C37" s="79">
        <v>1.839</v>
      </c>
    </row>
    <row r="38" spans="1:3" ht="14">
      <c r="A38" s="78">
        <v>65</v>
      </c>
      <c r="B38" s="77">
        <v>1.663</v>
      </c>
      <c r="C38" s="80">
        <v>1.873</v>
      </c>
    </row>
    <row r="39" spans="1:3" ht="14">
      <c r="A39" s="78">
        <v>66</v>
      </c>
      <c r="B39" s="77">
        <v>1.6990000000000001</v>
      </c>
      <c r="C39" s="79">
        <v>1.909</v>
      </c>
    </row>
    <row r="40" spans="1:3" ht="14">
      <c r="A40" s="78">
        <v>67</v>
      </c>
      <c r="B40" s="77">
        <v>1.738</v>
      </c>
      <c r="C40" s="80">
        <v>1.948</v>
      </c>
    </row>
    <row r="41" spans="1:3" ht="14">
      <c r="A41" s="78">
        <v>68</v>
      </c>
      <c r="B41" s="77">
        <v>1.7789999999999999</v>
      </c>
      <c r="C41" s="79">
        <v>1.9890000000000001</v>
      </c>
    </row>
    <row r="42" spans="1:3" ht="14">
      <c r="A42" s="78">
        <v>69</v>
      </c>
      <c r="B42" s="77">
        <v>1.823</v>
      </c>
      <c r="C42" s="80">
        <v>2.0329999999999999</v>
      </c>
    </row>
    <row r="43" spans="1:3" ht="14">
      <c r="A43" s="78">
        <v>70</v>
      </c>
      <c r="B43" s="77">
        <v>1.867</v>
      </c>
      <c r="C43" s="79">
        <v>2.077</v>
      </c>
    </row>
    <row r="44" spans="1:3" ht="14">
      <c r="A44" s="78">
        <v>71</v>
      </c>
      <c r="B44" s="77">
        <v>1.91</v>
      </c>
      <c r="C44" s="80">
        <v>2.12</v>
      </c>
    </row>
    <row r="45" spans="1:3" ht="14">
      <c r="A45" s="78">
        <v>72</v>
      </c>
      <c r="B45" s="77">
        <v>1.9530000000000001</v>
      </c>
      <c r="C45" s="79">
        <v>2.1629999999999998</v>
      </c>
    </row>
    <row r="46" spans="1:3" ht="14">
      <c r="A46" s="78">
        <v>73</v>
      </c>
      <c r="B46" s="77">
        <v>2.004</v>
      </c>
      <c r="C46" s="80">
        <v>2.214</v>
      </c>
    </row>
    <row r="47" spans="1:3" ht="14">
      <c r="A47" s="78">
        <v>74</v>
      </c>
      <c r="B47" s="77">
        <v>2.06</v>
      </c>
      <c r="C47" s="79">
        <v>2.27</v>
      </c>
    </row>
    <row r="48" spans="1:3" ht="14">
      <c r="A48" s="78">
        <v>75</v>
      </c>
      <c r="B48" s="77">
        <v>2.117</v>
      </c>
      <c r="C48" s="80">
        <v>2.327</v>
      </c>
    </row>
    <row r="49" spans="1:3" ht="14">
      <c r="A49" s="78">
        <v>76</v>
      </c>
      <c r="B49" s="77">
        <v>2.181</v>
      </c>
      <c r="C49" s="79">
        <v>2.391</v>
      </c>
    </row>
    <row r="50" spans="1:3" ht="14">
      <c r="A50" s="78">
        <v>77</v>
      </c>
      <c r="B50" s="77">
        <v>2.2549999999999999</v>
      </c>
      <c r="C50" s="80">
        <v>2.4649999999999999</v>
      </c>
    </row>
    <row r="51" spans="1:3" ht="14">
      <c r="A51" s="78">
        <v>78</v>
      </c>
      <c r="B51" s="77">
        <v>2.3359999999999999</v>
      </c>
      <c r="C51" s="79">
        <v>2.5459999999999998</v>
      </c>
    </row>
    <row r="52" spans="1:3" ht="14">
      <c r="A52" s="78">
        <v>79</v>
      </c>
      <c r="B52" s="77">
        <v>2.419</v>
      </c>
      <c r="C52" s="80">
        <v>2.629</v>
      </c>
    </row>
    <row r="53" spans="1:3" ht="14">
      <c r="A53" s="78">
        <v>80</v>
      </c>
      <c r="B53" s="77">
        <v>2.504</v>
      </c>
      <c r="C53" s="79">
        <v>2.714</v>
      </c>
    </row>
    <row r="54" spans="1:3" ht="14">
      <c r="A54" s="78">
        <v>81</v>
      </c>
      <c r="B54" s="77">
        <v>2.597</v>
      </c>
      <c r="C54" s="81"/>
    </row>
    <row r="55" spans="1:3" ht="14">
      <c r="A55" s="78">
        <v>82</v>
      </c>
      <c r="B55" s="77">
        <v>2.702</v>
      </c>
      <c r="C55" s="81"/>
    </row>
    <row r="56" spans="1:3" ht="14">
      <c r="A56" s="78">
        <v>83</v>
      </c>
      <c r="B56" s="77">
        <v>2.831</v>
      </c>
      <c r="C56" s="81"/>
    </row>
    <row r="57" spans="1:3" ht="14">
      <c r="A57" s="78">
        <v>84</v>
      </c>
      <c r="B57" s="77">
        <v>2.9809999999999999</v>
      </c>
      <c r="C57" s="81"/>
    </row>
    <row r="58" spans="1:3" ht="14">
      <c r="A58" s="78">
        <v>85</v>
      </c>
      <c r="B58" s="77">
        <v>3.153</v>
      </c>
      <c r="C58" s="81"/>
    </row>
    <row r="59" spans="1:3" ht="14">
      <c r="A59" s="78">
        <v>86</v>
      </c>
      <c r="B59" s="77">
        <v>3.3519999999999999</v>
      </c>
      <c r="C59" s="81"/>
    </row>
    <row r="60" spans="1:3" ht="14">
      <c r="A60" s="78">
        <v>87</v>
      </c>
      <c r="B60" s="77">
        <v>3.58</v>
      </c>
      <c r="C60" s="81"/>
    </row>
    <row r="61" spans="1:3" ht="14">
      <c r="A61" s="78">
        <v>88</v>
      </c>
      <c r="B61" s="77">
        <v>3.8420000000000001</v>
      </c>
      <c r="C61" s="81"/>
    </row>
    <row r="62" spans="1:3" ht="14">
      <c r="A62" s="78">
        <v>89</v>
      </c>
      <c r="B62" s="77">
        <v>4.1449999999999996</v>
      </c>
      <c r="C62" s="81"/>
    </row>
    <row r="63" spans="1:3" ht="14">
      <c r="A63" s="78">
        <v>90</v>
      </c>
      <c r="B63" s="77">
        <v>4.4930000000000003</v>
      </c>
      <c r="C63" s="81"/>
    </row>
  </sheetData>
  <mergeCells count="1">
    <mergeCell ref="A1:C1"/>
  </mergeCells>
  <phoneticPr fontId="10" type="noConversion"/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"/>
  <sheetViews>
    <sheetView workbookViewId="0"/>
  </sheetViews>
  <sheetFormatPr baseColWidth="10" defaultRowHeight="13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B785F9-FB0C-D842-BBA7-9FEDEFAE668F}">
  <sheetPr>
    <pageSetUpPr autoPageBreaks="0" fitToPage="1"/>
  </sheetPr>
  <dimension ref="B1:AD40"/>
  <sheetViews>
    <sheetView showGridLines="0" showRowColHeaders="0" showZeros="0" showOutlineSymbols="0" zoomScaleNormal="100" zoomScaleSheetLayoutView="75" zoomScalePageLayoutView="92" workbookViewId="0">
      <selection activeCell="B9" sqref="B9"/>
    </sheetView>
  </sheetViews>
  <sheetFormatPr baseColWidth="10" defaultColWidth="9.1640625" defaultRowHeight="13"/>
  <cols>
    <col min="1" max="1" width="9.1640625" style="4"/>
    <col min="2" max="2" width="10.1640625" style="4" customWidth="1"/>
    <col min="3" max="3" width="6.33203125" style="1" customWidth="1"/>
    <col min="4" max="4" width="8.33203125" style="1" customWidth="1"/>
    <col min="5" max="5" width="6.33203125" style="2" customWidth="1"/>
    <col min="6" max="6" width="10.6640625" style="3" customWidth="1"/>
    <col min="7" max="7" width="3.83203125" style="3" customWidth="1"/>
    <col min="8" max="8" width="24.83203125" style="4" customWidth="1"/>
    <col min="9" max="9" width="20.33203125" style="4" customWidth="1"/>
    <col min="10" max="12" width="7.1640625" style="4" customWidth="1"/>
    <col min="13" max="13" width="8.83203125" style="4" customWidth="1"/>
    <col min="14" max="15" width="7.1640625" style="4" customWidth="1"/>
    <col min="16" max="18" width="7.6640625" style="4" customWidth="1"/>
    <col min="19" max="20" width="10.6640625" style="5" customWidth="1"/>
    <col min="21" max="22" width="5.6640625" style="5" customWidth="1"/>
    <col min="23" max="23" width="14.1640625" style="4" customWidth="1"/>
    <col min="24" max="24" width="11.1640625" style="4" hidden="1" customWidth="1"/>
    <col min="25" max="30" width="9.1640625" style="4" hidden="1" customWidth="1"/>
    <col min="31" max="16384" width="9.1640625" style="4"/>
  </cols>
  <sheetData>
    <row r="1" spans="2:30" s="48" customFormat="1" ht="43.5" customHeight="1">
      <c r="C1" s="45"/>
      <c r="D1" s="45"/>
      <c r="E1" s="46"/>
      <c r="F1" s="45"/>
      <c r="G1" s="45"/>
      <c r="H1" s="185" t="s">
        <v>32</v>
      </c>
      <c r="I1" s="185"/>
      <c r="J1" s="185"/>
      <c r="K1" s="185"/>
      <c r="L1" s="185"/>
      <c r="M1" s="185"/>
      <c r="N1" s="185"/>
      <c r="O1" s="185"/>
      <c r="P1" s="185"/>
      <c r="Q1" s="185"/>
      <c r="R1" s="185"/>
      <c r="S1" s="47"/>
      <c r="T1" s="47"/>
      <c r="U1" s="47"/>
      <c r="V1" s="47"/>
    </row>
    <row r="2" spans="2:30" s="48" customFormat="1" ht="24.75" customHeight="1">
      <c r="C2" s="45"/>
      <c r="D2" s="45"/>
      <c r="E2" s="46"/>
      <c r="F2" s="45"/>
      <c r="G2" s="45"/>
      <c r="H2" s="186" t="s">
        <v>33</v>
      </c>
      <c r="I2" s="186"/>
      <c r="J2" s="186"/>
      <c r="K2" s="186"/>
      <c r="L2" s="186"/>
      <c r="M2" s="186"/>
      <c r="N2" s="186"/>
      <c r="O2" s="186"/>
      <c r="P2" s="186"/>
      <c r="Q2" s="186"/>
      <c r="R2" s="186"/>
      <c r="S2" s="47"/>
      <c r="T2" s="47"/>
      <c r="U2" s="47"/>
      <c r="V2" s="47"/>
    </row>
    <row r="3" spans="2:30" s="48" customFormat="1">
      <c r="C3" s="45"/>
      <c r="D3" s="45"/>
      <c r="E3" s="46"/>
      <c r="F3" s="45"/>
      <c r="G3" s="45"/>
      <c r="H3" s="49"/>
      <c r="I3" s="49"/>
      <c r="J3" s="45"/>
      <c r="K3" s="50"/>
      <c r="L3" s="45"/>
      <c r="M3" s="45"/>
      <c r="N3" s="45"/>
      <c r="O3" s="45"/>
      <c r="P3" s="45"/>
      <c r="Q3" s="45"/>
      <c r="R3" s="45"/>
      <c r="S3" s="47"/>
      <c r="T3" s="47"/>
      <c r="U3" s="47"/>
      <c r="V3" s="47"/>
    </row>
    <row r="4" spans="2:30" s="48" customFormat="1" ht="12" customHeight="1">
      <c r="C4" s="45"/>
      <c r="D4" s="45"/>
      <c r="E4" s="46"/>
      <c r="F4" s="45"/>
      <c r="G4" s="45"/>
      <c r="H4" s="49"/>
      <c r="I4" s="49"/>
      <c r="J4" s="45"/>
      <c r="K4" s="50"/>
      <c r="L4" s="45"/>
      <c r="M4" s="45"/>
      <c r="N4" s="45"/>
      <c r="O4" s="45"/>
      <c r="P4" s="45"/>
      <c r="Q4" s="45"/>
      <c r="R4" s="45"/>
      <c r="S4" s="47"/>
      <c r="T4" s="47"/>
      <c r="U4" s="47"/>
      <c r="V4" s="47"/>
    </row>
    <row r="5" spans="2:30" s="40" customFormat="1" ht="16">
      <c r="C5" s="44" t="s">
        <v>27</v>
      </c>
      <c r="D5" s="191" t="s">
        <v>59</v>
      </c>
      <c r="E5" s="191"/>
      <c r="F5" s="191"/>
      <c r="G5" s="191"/>
      <c r="H5" s="191"/>
      <c r="I5" s="38" t="s">
        <v>0</v>
      </c>
      <c r="J5" s="188" t="s">
        <v>61</v>
      </c>
      <c r="K5" s="188"/>
      <c r="L5" s="188"/>
      <c r="M5" s="188"/>
      <c r="N5" s="38" t="s">
        <v>1</v>
      </c>
      <c r="O5" s="190" t="s">
        <v>63</v>
      </c>
      <c r="P5" s="190"/>
      <c r="Q5" s="190"/>
      <c r="R5" s="190"/>
      <c r="S5" s="38" t="s">
        <v>2</v>
      </c>
      <c r="T5" s="51">
        <v>45717</v>
      </c>
      <c r="U5" s="52" t="s">
        <v>26</v>
      </c>
      <c r="V5" s="53">
        <v>2</v>
      </c>
    </row>
    <row r="6" spans="2:30" s="48" customFormat="1">
      <c r="C6" s="45"/>
      <c r="D6" s="45"/>
      <c r="E6" s="46"/>
      <c r="F6" s="45"/>
      <c r="G6" s="45"/>
      <c r="H6" s="49"/>
      <c r="I6" s="49"/>
      <c r="J6" s="45"/>
      <c r="K6" s="50"/>
      <c r="L6" s="45"/>
      <c r="M6" s="45"/>
      <c r="N6" s="45"/>
      <c r="O6" s="45"/>
      <c r="P6" s="45"/>
      <c r="Q6" s="45"/>
      <c r="R6" s="45"/>
      <c r="S6" s="47"/>
      <c r="T6" s="47"/>
      <c r="U6" s="47"/>
      <c r="V6" s="47"/>
      <c r="Y6" s="4"/>
      <c r="Z6" s="4"/>
      <c r="AA6" s="4"/>
      <c r="AB6" s="72" t="s">
        <v>38</v>
      </c>
      <c r="AC6" s="72" t="s">
        <v>38</v>
      </c>
      <c r="AD6" s="72" t="s">
        <v>38</v>
      </c>
    </row>
    <row r="7" spans="2:30" s="1" customFormat="1">
      <c r="B7" s="183" t="s">
        <v>47</v>
      </c>
      <c r="C7" s="32" t="s">
        <v>3</v>
      </c>
      <c r="D7" s="18" t="s">
        <v>4</v>
      </c>
      <c r="E7" s="19" t="s">
        <v>24</v>
      </c>
      <c r="F7" s="18" t="s">
        <v>5</v>
      </c>
      <c r="G7" s="18" t="s">
        <v>28</v>
      </c>
      <c r="H7" s="18" t="s">
        <v>6</v>
      </c>
      <c r="I7" s="18" t="s">
        <v>7</v>
      </c>
      <c r="J7" s="18"/>
      <c r="K7" s="11" t="s">
        <v>8</v>
      </c>
      <c r="L7" s="11"/>
      <c r="M7" s="18"/>
      <c r="N7" s="11" t="s">
        <v>9</v>
      </c>
      <c r="O7" s="11"/>
      <c r="P7" s="22" t="s">
        <v>10</v>
      </c>
      <c r="Q7" s="29"/>
      <c r="R7" s="18" t="s">
        <v>11</v>
      </c>
      <c r="S7" s="24" t="s">
        <v>12</v>
      </c>
      <c r="T7" s="24" t="s">
        <v>12</v>
      </c>
      <c r="U7" s="24" t="s">
        <v>13</v>
      </c>
      <c r="V7" s="34" t="s">
        <v>19</v>
      </c>
      <c r="W7" s="34" t="s">
        <v>14</v>
      </c>
      <c r="X7" s="3"/>
      <c r="AB7" s="73" t="s">
        <v>39</v>
      </c>
      <c r="AC7" s="73" t="s">
        <v>39</v>
      </c>
      <c r="AD7" s="73" t="s">
        <v>39</v>
      </c>
    </row>
    <row r="8" spans="2:30" s="1" customFormat="1">
      <c r="B8" s="184"/>
      <c r="C8" s="33" t="s">
        <v>15</v>
      </c>
      <c r="D8" s="20" t="s">
        <v>16</v>
      </c>
      <c r="E8" s="21" t="s">
        <v>25</v>
      </c>
      <c r="F8" s="20" t="s">
        <v>21</v>
      </c>
      <c r="G8" s="20" t="s">
        <v>29</v>
      </c>
      <c r="H8" s="20"/>
      <c r="I8" s="20"/>
      <c r="J8" s="27">
        <v>1</v>
      </c>
      <c r="K8" s="28">
        <v>2</v>
      </c>
      <c r="L8" s="26">
        <v>3</v>
      </c>
      <c r="M8" s="27">
        <v>1</v>
      </c>
      <c r="N8" s="28">
        <v>2</v>
      </c>
      <c r="O8" s="26">
        <v>3</v>
      </c>
      <c r="P8" s="23" t="s">
        <v>17</v>
      </c>
      <c r="Q8" s="30"/>
      <c r="R8" s="20" t="s">
        <v>18</v>
      </c>
      <c r="S8" s="25"/>
      <c r="T8" s="25" t="s">
        <v>34</v>
      </c>
      <c r="U8" s="25"/>
      <c r="V8" s="35"/>
      <c r="W8" s="35"/>
      <c r="X8" s="3"/>
      <c r="Y8" s="1" t="s">
        <v>40</v>
      </c>
      <c r="Z8" s="1" t="s">
        <v>30</v>
      </c>
      <c r="AA8" s="3" t="s">
        <v>34</v>
      </c>
      <c r="AB8" s="73" t="s">
        <v>41</v>
      </c>
      <c r="AC8" s="73" t="s">
        <v>42</v>
      </c>
      <c r="AD8" s="73" t="s">
        <v>43</v>
      </c>
    </row>
    <row r="9" spans="2:30" s="10" customFormat="1" ht="20" customHeight="1">
      <c r="B9" s="142">
        <v>1999027</v>
      </c>
      <c r="C9" s="143" t="s">
        <v>110</v>
      </c>
      <c r="D9" s="144">
        <v>62.33</v>
      </c>
      <c r="E9" s="145" t="s">
        <v>111</v>
      </c>
      <c r="F9" s="146">
        <v>36375</v>
      </c>
      <c r="G9" s="147">
        <v>1</v>
      </c>
      <c r="H9" s="148" t="s">
        <v>112</v>
      </c>
      <c r="I9" s="148" t="s">
        <v>113</v>
      </c>
      <c r="J9" s="149">
        <v>65</v>
      </c>
      <c r="K9" s="150">
        <v>68</v>
      </c>
      <c r="L9" s="150">
        <v>70</v>
      </c>
      <c r="M9" s="149">
        <v>88</v>
      </c>
      <c r="N9" s="171">
        <v>91</v>
      </c>
      <c r="O9" s="171">
        <v>94</v>
      </c>
      <c r="P9" s="56">
        <f t="shared" ref="P9:P24" si="0">IF(MAX(J9:L9)&lt;0,0,TRUNC(MAX(J9:L9)/1)*1)</f>
        <v>70</v>
      </c>
      <c r="Q9" s="56">
        <f t="shared" ref="Q9:Q24" si="1">IF(MAX(M9:O9)&lt;0,0,TRUNC(MAX(M9:O9)/1)*1)</f>
        <v>94</v>
      </c>
      <c r="R9" s="56">
        <f t="shared" ref="R9:R24" si="2">IF(P9=0,0,IF(Q9=0,0,SUM(P9:Q9)))</f>
        <v>164</v>
      </c>
      <c r="S9" s="90">
        <f>IF(R9="","",IF(D9="","",IF((Y9="k"),IF(D9&gt;153.757,R9,IF(D9&lt;28,10^(0.7837004341*LOG10(28/153.757)^2)*R9,10^(0.787004341*LOG10(D9/153.757)^2)*R9)),IF(D9&gt;193.609,R9,IF(D9&lt;32,10^(0.722762521*LOG10(32/193.609)^2)*R9,10^(0.722762521*LOG10(D9/193.609)^2)*R9)))))</f>
        <v>216.70209184138412</v>
      </c>
      <c r="T9" s="90" t="str">
        <f>IF(AA9=1,S9*AD9,"")</f>
        <v/>
      </c>
      <c r="U9" s="91">
        <v>3</v>
      </c>
      <c r="V9" s="91" t="s">
        <v>20</v>
      </c>
      <c r="W9" s="138">
        <f>IF(R9="","",IF(D9="","",IF(Y9="k",IF(D9&gt;153.757,1,IF(D9&lt;28,10^(0.787004341*LOG10(28/153.757)^2),10^(0.787004341*LOG10(D9/153.757)^2))),IF(D9&gt;193.609,1,IF(D9&lt;32,10^(0.722762521*LOG10(32/193.609)^2),10^(0.722762521*LOG10(D9/193.609)^2))))))</f>
        <v>1.3213542185450251</v>
      </c>
      <c r="X9" s="69">
        <f>T5</f>
        <v>45717</v>
      </c>
      <c r="Y9" s="75" t="str">
        <f>IF(ISNUMBER(FIND("M",E9)),"m",IF(ISNUMBER(FIND("K",E9)),"k"))</f>
        <v>k</v>
      </c>
      <c r="Z9" s="75">
        <f>IF(OR(F9="",X9=""),0,(YEAR(X9)-YEAR(F9)))</f>
        <v>26</v>
      </c>
      <c r="AA9" s="75">
        <f>IF(Z9&gt;34,1,0)</f>
        <v>0</v>
      </c>
      <c r="AB9" s="10" t="b">
        <f>IF(AA9=1,LOOKUP(Z9,'Meltzer-Faber'!A3:A63,'Meltzer-Faber'!B3:B63))</f>
        <v>0</v>
      </c>
      <c r="AC9" s="10" t="b">
        <f>IF(AA9=1,LOOKUP(Z9,'Meltzer-Faber'!A3:A63,'Meltzer-Faber'!C3:C63))</f>
        <v>0</v>
      </c>
      <c r="AD9" s="10" t="b">
        <f>IF(Y9="m",AB9,IF(Y9="k",AC9,""))</f>
        <v>0</v>
      </c>
    </row>
    <row r="10" spans="2:30" s="10" customFormat="1" ht="20" customHeight="1">
      <c r="B10" s="142">
        <v>1999003</v>
      </c>
      <c r="C10" s="143" t="s">
        <v>110</v>
      </c>
      <c r="D10" s="144">
        <v>62.65</v>
      </c>
      <c r="E10" s="145" t="s">
        <v>111</v>
      </c>
      <c r="F10" s="146">
        <v>36509</v>
      </c>
      <c r="G10" s="147">
        <v>2</v>
      </c>
      <c r="H10" s="148" t="s">
        <v>115</v>
      </c>
      <c r="I10" s="148" t="s">
        <v>65</v>
      </c>
      <c r="J10" s="149">
        <v>-62</v>
      </c>
      <c r="K10" s="150">
        <v>62</v>
      </c>
      <c r="L10" s="150">
        <v>65</v>
      </c>
      <c r="M10" s="149">
        <v>80</v>
      </c>
      <c r="N10" s="169">
        <v>82</v>
      </c>
      <c r="O10" s="169">
        <v>-84</v>
      </c>
      <c r="P10" s="105">
        <f t="shared" si="0"/>
        <v>65</v>
      </c>
      <c r="Q10" s="105">
        <f t="shared" si="1"/>
        <v>82</v>
      </c>
      <c r="R10" s="105">
        <f t="shared" si="2"/>
        <v>147</v>
      </c>
      <c r="S10" s="137">
        <f t="shared" ref="S10:S24" si="3">IF(R10="","",IF(D10="","",IF((Y10="k"),IF(D10&gt;153.757,R10,IF(D10&lt;28,10^(0.7837004341*LOG10(28/153.757)^2)*R10,10^(0.787004341*LOG10(D10/153.757)^2)*R10)),IF(D10&gt;193.609,R10,IF(D10&lt;32,10^(0.722762521*LOG10(32/193.609)^2)*R10,10^(0.722762521*LOG10(D10/193.609)^2)*R10)))))</f>
        <v>193.62783921530186</v>
      </c>
      <c r="T10" s="106" t="str">
        <f t="shared" ref="T10:T24" si="4">IF(AA10=1,S10*AD10,"")</f>
        <v/>
      </c>
      <c r="U10" s="107">
        <v>7</v>
      </c>
      <c r="V10" s="107"/>
      <c r="W10" s="139">
        <f t="shared" ref="W10:W24" si="5">IF(R10="","",IF(D10="","",IF(Y10="k",IF(D10&gt;153.757,1,IF(D10&lt;28,10^(0.787004341*LOG10(28/153.757)^2),10^(0.787004341*LOG10(D10/153.757)^2))),IF(D10&gt;193.609,1,IF(D10&lt;32,10^(0.722762521*LOG10(32/193.609)^2),10^(0.722762521*LOG10(D10/193.609)^2))))))</f>
        <v>1.317196185138108</v>
      </c>
      <c r="X10" s="69">
        <f>T5</f>
        <v>45717</v>
      </c>
      <c r="Y10" s="75" t="str">
        <f t="shared" ref="Y10:Y24" si="6">IF(ISNUMBER(FIND("M",E10)),"m",IF(ISNUMBER(FIND("K",E10)),"k"))</f>
        <v>k</v>
      </c>
      <c r="Z10" s="75">
        <f t="shared" ref="Z10:Z24" si="7">IF(OR(F10="",X10=""),0,(YEAR(X10)-YEAR(F10)))</f>
        <v>26</v>
      </c>
      <c r="AA10" s="75">
        <f t="shared" ref="AA10:AA24" si="8">IF(Z10&gt;34,1,0)</f>
        <v>0</v>
      </c>
      <c r="AB10" s="10" t="b">
        <f>IF(AA10=1,LOOKUP(Z10,'Meltzer-Faber'!A3:A63,'Meltzer-Faber'!B3:B63))</f>
        <v>0</v>
      </c>
      <c r="AC10" s="74" t="b">
        <f>IF(AA10=1,LOOKUP(Z10,'Meltzer-Faber'!A3:A63,'Meltzer-Faber'!C3:C63))</f>
        <v>0</v>
      </c>
      <c r="AD10" s="10" t="b">
        <f t="shared" ref="AD10:AD24" si="9">IF(Y10="m",AB10,IF(Y10="k",AC10,""))</f>
        <v>0</v>
      </c>
    </row>
    <row r="11" spans="2:30" s="10" customFormat="1" ht="20" customHeight="1">
      <c r="B11" s="142">
        <v>1990010</v>
      </c>
      <c r="C11" s="143">
        <v>64</v>
      </c>
      <c r="D11" s="144">
        <v>62.59</v>
      </c>
      <c r="E11" s="145" t="s">
        <v>116</v>
      </c>
      <c r="F11" s="146">
        <v>33206</v>
      </c>
      <c r="G11" s="147">
        <v>3</v>
      </c>
      <c r="H11" s="148" t="s">
        <v>117</v>
      </c>
      <c r="I11" s="148" t="s">
        <v>98</v>
      </c>
      <c r="J11" s="149">
        <v>69</v>
      </c>
      <c r="K11" s="150">
        <v>72</v>
      </c>
      <c r="L11" s="150">
        <v>-75</v>
      </c>
      <c r="M11" s="149">
        <v>-89</v>
      </c>
      <c r="N11" s="169">
        <v>89</v>
      </c>
      <c r="O11" s="169">
        <v>93</v>
      </c>
      <c r="P11" s="105">
        <f t="shared" si="0"/>
        <v>72</v>
      </c>
      <c r="Q11" s="105">
        <f t="shared" si="1"/>
        <v>93</v>
      </c>
      <c r="R11" s="105">
        <f t="shared" si="2"/>
        <v>165</v>
      </c>
      <c r="S11" s="137">
        <f t="shared" si="3"/>
        <v>217.46528152950947</v>
      </c>
      <c r="T11" s="106">
        <f t="shared" si="4"/>
        <v>233.12278179963417</v>
      </c>
      <c r="U11" s="107">
        <v>2</v>
      </c>
      <c r="V11" s="107"/>
      <c r="W11" s="139">
        <f t="shared" si="5"/>
        <v>1.3179714032091483</v>
      </c>
      <c r="X11" s="69">
        <f>T5</f>
        <v>45717</v>
      </c>
      <c r="Y11" s="75" t="str">
        <f t="shared" si="6"/>
        <v>k</v>
      </c>
      <c r="Z11" s="75">
        <f t="shared" si="7"/>
        <v>35</v>
      </c>
      <c r="AA11" s="75">
        <f t="shared" si="8"/>
        <v>1</v>
      </c>
      <c r="AB11" s="10">
        <f>IF(AA11=1,LOOKUP(Z11,'Meltzer-Faber'!A3:A63,'Meltzer-Faber'!B3:B63))</f>
        <v>1.0720000000000001</v>
      </c>
      <c r="AC11" s="74">
        <f>IF(AA11=1,LOOKUP(Z11,'Meltzer-Faber'!A3:A63,'Meltzer-Faber'!C3:C63))</f>
        <v>1.0720000000000001</v>
      </c>
      <c r="AD11" s="10">
        <f t="shared" si="9"/>
        <v>1.0720000000000001</v>
      </c>
    </row>
    <row r="12" spans="2:30" s="10" customFormat="1" ht="20" customHeight="1">
      <c r="B12" s="142">
        <v>1992018</v>
      </c>
      <c r="C12" s="143" t="s">
        <v>110</v>
      </c>
      <c r="D12" s="144">
        <v>60.17</v>
      </c>
      <c r="E12" s="145" t="s">
        <v>111</v>
      </c>
      <c r="F12" s="146">
        <v>33921</v>
      </c>
      <c r="G12" s="147">
        <v>4</v>
      </c>
      <c r="H12" s="148" t="s">
        <v>118</v>
      </c>
      <c r="I12" s="148" t="s">
        <v>65</v>
      </c>
      <c r="J12" s="149">
        <v>69</v>
      </c>
      <c r="K12" s="150">
        <v>72</v>
      </c>
      <c r="L12" s="150">
        <v>-75</v>
      </c>
      <c r="M12" s="149">
        <v>-90</v>
      </c>
      <c r="N12" s="169">
        <v>91</v>
      </c>
      <c r="O12" s="169">
        <v>94</v>
      </c>
      <c r="P12" s="105">
        <f t="shared" si="0"/>
        <v>72</v>
      </c>
      <c r="Q12" s="105">
        <f t="shared" si="1"/>
        <v>94</v>
      </c>
      <c r="R12" s="105">
        <f t="shared" si="2"/>
        <v>166</v>
      </c>
      <c r="S12" s="137">
        <f t="shared" si="3"/>
        <v>224.26739694791291</v>
      </c>
      <c r="T12" s="106" t="str">
        <f t="shared" si="4"/>
        <v/>
      </c>
      <c r="U12" s="107">
        <v>1</v>
      </c>
      <c r="V12" s="107" t="s">
        <v>20</v>
      </c>
      <c r="W12" s="139">
        <f t="shared" si="5"/>
        <v>1.3510084153488731</v>
      </c>
      <c r="X12" s="69">
        <f>T5</f>
        <v>45717</v>
      </c>
      <c r="Y12" s="75" t="str">
        <f t="shared" si="6"/>
        <v>k</v>
      </c>
      <c r="Z12" s="75">
        <f t="shared" si="7"/>
        <v>33</v>
      </c>
      <c r="AA12" s="75">
        <f t="shared" si="8"/>
        <v>0</v>
      </c>
      <c r="AB12" s="10" t="b">
        <f>IF(AA12=1,LOOKUP(Z12,'Meltzer-Faber'!A3:A63,'Meltzer-Faber'!B3:B63))</f>
        <v>0</v>
      </c>
      <c r="AC12" s="74" t="b">
        <f>IF(AA12=1,LOOKUP(Z12,'Meltzer-Faber'!A3:A63,'Meltzer-Faber'!C3:C63))</f>
        <v>0</v>
      </c>
      <c r="AD12" s="10" t="b">
        <f t="shared" si="9"/>
        <v>0</v>
      </c>
    </row>
    <row r="13" spans="2:30" s="10" customFormat="1" ht="20" customHeight="1">
      <c r="B13" s="142">
        <v>1998019</v>
      </c>
      <c r="C13" s="143">
        <v>64</v>
      </c>
      <c r="D13" s="144">
        <v>61.71</v>
      </c>
      <c r="E13" s="145" t="s">
        <v>111</v>
      </c>
      <c r="F13" s="146">
        <v>36144</v>
      </c>
      <c r="G13" s="147">
        <v>5</v>
      </c>
      <c r="H13" s="148" t="s">
        <v>167</v>
      </c>
      <c r="I13" s="148" t="s">
        <v>222</v>
      </c>
      <c r="J13" s="149">
        <v>60</v>
      </c>
      <c r="K13" s="150">
        <v>63</v>
      </c>
      <c r="L13" s="150">
        <v>-66</v>
      </c>
      <c r="M13" s="149">
        <v>75</v>
      </c>
      <c r="N13" s="169">
        <v>-80</v>
      </c>
      <c r="O13" s="169">
        <v>-82</v>
      </c>
      <c r="P13" s="105">
        <f t="shared" si="0"/>
        <v>63</v>
      </c>
      <c r="Q13" s="105">
        <f t="shared" si="1"/>
        <v>75</v>
      </c>
      <c r="R13" s="105">
        <f t="shared" si="2"/>
        <v>138</v>
      </c>
      <c r="S13" s="137">
        <f t="shared" si="3"/>
        <v>183.48177067731197</v>
      </c>
      <c r="T13" s="106" t="str">
        <f t="shared" si="4"/>
        <v/>
      </c>
      <c r="U13" s="107">
        <v>9</v>
      </c>
      <c r="V13" s="107" t="s">
        <v>20</v>
      </c>
      <c r="W13" s="139">
        <f t="shared" si="5"/>
        <v>1.3295780483863187</v>
      </c>
      <c r="X13" s="69">
        <f>T5</f>
        <v>45717</v>
      </c>
      <c r="Y13" s="75" t="str">
        <f t="shared" si="6"/>
        <v>k</v>
      </c>
      <c r="Z13" s="75">
        <f t="shared" si="7"/>
        <v>27</v>
      </c>
      <c r="AA13" s="75">
        <f t="shared" si="8"/>
        <v>0</v>
      </c>
      <c r="AB13" s="10" t="b">
        <f>IF(AA13=1,LOOKUP(Z13,'Meltzer-Faber'!A3:A63,'Meltzer-Faber'!B3:B63))</f>
        <v>0</v>
      </c>
      <c r="AC13" s="74" t="b">
        <f>IF(AA13=1,LOOKUP(Z13,'Meltzer-Faber'!A3:A63,'Meltzer-Faber'!C3:C63))</f>
        <v>0</v>
      </c>
      <c r="AD13" s="10" t="b">
        <f t="shared" si="9"/>
        <v>0</v>
      </c>
    </row>
    <row r="14" spans="2:30" s="10" customFormat="1" ht="20" customHeight="1">
      <c r="B14" s="142">
        <v>1995027</v>
      </c>
      <c r="C14" s="143">
        <v>64</v>
      </c>
      <c r="D14" s="144">
        <v>62.95</v>
      </c>
      <c r="E14" s="145" t="s">
        <v>111</v>
      </c>
      <c r="F14" s="146">
        <v>34771</v>
      </c>
      <c r="G14" s="147">
        <v>6</v>
      </c>
      <c r="H14" s="148" t="s">
        <v>119</v>
      </c>
      <c r="I14" s="148" t="s">
        <v>120</v>
      </c>
      <c r="J14" s="149">
        <v>67</v>
      </c>
      <c r="K14" s="150">
        <v>-70</v>
      </c>
      <c r="L14" s="150">
        <v>-71</v>
      </c>
      <c r="M14" s="149">
        <v>88</v>
      </c>
      <c r="N14" s="169">
        <v>90</v>
      </c>
      <c r="O14" s="169">
        <v>-93</v>
      </c>
      <c r="P14" s="105">
        <f t="shared" si="0"/>
        <v>67</v>
      </c>
      <c r="Q14" s="105">
        <f t="shared" si="1"/>
        <v>90</v>
      </c>
      <c r="R14" s="105">
        <f t="shared" si="2"/>
        <v>157</v>
      </c>
      <c r="S14" s="137">
        <f t="shared" si="3"/>
        <v>206.19599624355538</v>
      </c>
      <c r="T14" s="106" t="str">
        <f t="shared" si="4"/>
        <v/>
      </c>
      <c r="U14" s="107">
        <v>4</v>
      </c>
      <c r="V14" s="107" t="s">
        <v>20</v>
      </c>
      <c r="W14" s="139">
        <f t="shared" si="5"/>
        <v>1.3133502945449387</v>
      </c>
      <c r="X14" s="69">
        <f>T5</f>
        <v>45717</v>
      </c>
      <c r="Y14" s="75" t="str">
        <f t="shared" si="6"/>
        <v>k</v>
      </c>
      <c r="Z14" s="75">
        <f t="shared" si="7"/>
        <v>30</v>
      </c>
      <c r="AA14" s="75">
        <f t="shared" si="8"/>
        <v>0</v>
      </c>
      <c r="AB14" s="10" t="b">
        <f>IF(AA14=1,LOOKUP(Z14,'Meltzer-Faber'!A3:A63,'Meltzer-Faber'!B3:B63))</f>
        <v>0</v>
      </c>
      <c r="AC14" s="74" t="b">
        <f>IF(AA14=1,LOOKUP(Z14,'Meltzer-Faber'!A3:A63,'Meltzer-Faber'!C3:C63))</f>
        <v>0</v>
      </c>
      <c r="AD14" s="10" t="b">
        <f t="shared" si="9"/>
        <v>0</v>
      </c>
    </row>
    <row r="15" spans="2:30" s="10" customFormat="1" ht="20" customHeight="1">
      <c r="B15" s="142">
        <v>2010004</v>
      </c>
      <c r="C15" s="143" t="s">
        <v>110</v>
      </c>
      <c r="D15" s="144">
        <v>60.33</v>
      </c>
      <c r="E15" s="145" t="s">
        <v>114</v>
      </c>
      <c r="F15" s="146">
        <v>40263</v>
      </c>
      <c r="G15" s="147">
        <v>7</v>
      </c>
      <c r="H15" s="148" t="s">
        <v>121</v>
      </c>
      <c r="I15" s="148" t="s">
        <v>61</v>
      </c>
      <c r="J15" s="149">
        <v>67</v>
      </c>
      <c r="K15" s="150">
        <v>-70</v>
      </c>
      <c r="L15" s="150">
        <v>-70</v>
      </c>
      <c r="M15" s="149">
        <v>78</v>
      </c>
      <c r="N15" s="169">
        <v>81</v>
      </c>
      <c r="O15" s="169">
        <v>-84</v>
      </c>
      <c r="P15" s="105">
        <f t="shared" si="0"/>
        <v>67</v>
      </c>
      <c r="Q15" s="105">
        <f t="shared" si="1"/>
        <v>81</v>
      </c>
      <c r="R15" s="105">
        <f t="shared" si="2"/>
        <v>148</v>
      </c>
      <c r="S15" s="137">
        <f t="shared" si="3"/>
        <v>199.6094752796069</v>
      </c>
      <c r="T15" s="106" t="str">
        <f t="shared" si="4"/>
        <v/>
      </c>
      <c r="U15" s="107">
        <v>6</v>
      </c>
      <c r="V15" s="107"/>
      <c r="W15" s="139">
        <f t="shared" si="5"/>
        <v>1.3487126708081547</v>
      </c>
      <c r="X15" s="69">
        <f>T5</f>
        <v>45717</v>
      </c>
      <c r="Y15" s="75" t="str">
        <f t="shared" si="6"/>
        <v>k</v>
      </c>
      <c r="Z15" s="75">
        <f t="shared" si="7"/>
        <v>15</v>
      </c>
      <c r="AA15" s="75">
        <f t="shared" si="8"/>
        <v>0</v>
      </c>
      <c r="AB15" s="10" t="b">
        <f>IF(AA15=1,LOOKUP(Z15,'Meltzer-Faber'!A3:A63,'Meltzer-Faber'!B3:B63))</f>
        <v>0</v>
      </c>
      <c r="AC15" s="74" t="b">
        <f>IF(AA15=1,LOOKUP(Z15,'Meltzer-Faber'!A3:A63,'Meltzer-Faber'!C3:C63))</f>
        <v>0</v>
      </c>
      <c r="AD15" s="10" t="b">
        <f t="shared" si="9"/>
        <v>0</v>
      </c>
    </row>
    <row r="16" spans="2:30" s="10" customFormat="1" ht="20" customHeight="1">
      <c r="B16" s="142">
        <v>2008005</v>
      </c>
      <c r="C16" s="143">
        <v>64</v>
      </c>
      <c r="D16" s="144">
        <v>63.27</v>
      </c>
      <c r="E16" s="145" t="s">
        <v>114</v>
      </c>
      <c r="F16" s="146">
        <v>39505</v>
      </c>
      <c r="G16" s="147">
        <v>8</v>
      </c>
      <c r="H16" s="148" t="s">
        <v>122</v>
      </c>
      <c r="I16" s="148" t="s">
        <v>67</v>
      </c>
      <c r="J16" s="154">
        <v>58</v>
      </c>
      <c r="K16" s="150">
        <v>-63</v>
      </c>
      <c r="L16" s="150">
        <v>63</v>
      </c>
      <c r="M16" s="149">
        <v>75</v>
      </c>
      <c r="N16" s="169">
        <v>79</v>
      </c>
      <c r="O16" s="169">
        <v>-81</v>
      </c>
      <c r="P16" s="105">
        <f t="shared" si="0"/>
        <v>63</v>
      </c>
      <c r="Q16" s="105">
        <f t="shared" si="1"/>
        <v>79</v>
      </c>
      <c r="R16" s="105">
        <f t="shared" si="2"/>
        <v>142</v>
      </c>
      <c r="S16" s="137">
        <f t="shared" si="3"/>
        <v>185.92099619703669</v>
      </c>
      <c r="T16" s="106" t="str">
        <f t="shared" si="4"/>
        <v/>
      </c>
      <c r="U16" s="107">
        <v>8</v>
      </c>
      <c r="V16" s="107"/>
      <c r="W16" s="139">
        <f t="shared" si="5"/>
        <v>1.3093027901199767</v>
      </c>
      <c r="X16" s="69">
        <f>T5</f>
        <v>45717</v>
      </c>
      <c r="Y16" s="75" t="str">
        <f t="shared" si="6"/>
        <v>k</v>
      </c>
      <c r="Z16" s="75">
        <f t="shared" si="7"/>
        <v>17</v>
      </c>
      <c r="AA16" s="75">
        <f t="shared" si="8"/>
        <v>0</v>
      </c>
      <c r="AB16" s="10" t="b">
        <f>IF(AA16=1,LOOKUP(Z16,'Meltzer-Faber'!A3:A63,'Meltzer-Faber'!B3:B63))</f>
        <v>0</v>
      </c>
      <c r="AC16" s="74" t="b">
        <f>IF(AA16=1,LOOKUP(Z16,'Meltzer-Faber'!A3:A63,'Meltzer-Faber'!C3:C63))</f>
        <v>0</v>
      </c>
      <c r="AD16" s="10" t="b">
        <f t="shared" si="9"/>
        <v>0</v>
      </c>
    </row>
    <row r="17" spans="2:30" s="10" customFormat="1" ht="20" customHeight="1">
      <c r="B17" s="142">
        <v>1990006</v>
      </c>
      <c r="C17" s="143">
        <v>64</v>
      </c>
      <c r="D17" s="144">
        <v>62.53</v>
      </c>
      <c r="E17" s="145" t="s">
        <v>116</v>
      </c>
      <c r="F17" s="146">
        <v>33166</v>
      </c>
      <c r="G17" s="147">
        <v>9</v>
      </c>
      <c r="H17" s="148" t="s">
        <v>123</v>
      </c>
      <c r="I17" s="148" t="s">
        <v>61</v>
      </c>
      <c r="J17" s="154">
        <v>68</v>
      </c>
      <c r="K17" s="150">
        <v>70</v>
      </c>
      <c r="L17" s="150">
        <v>72</v>
      </c>
      <c r="M17" s="149">
        <v>81</v>
      </c>
      <c r="N17" s="169">
        <v>84</v>
      </c>
      <c r="O17" s="169">
        <v>-87</v>
      </c>
      <c r="P17" s="105">
        <f t="shared" si="0"/>
        <v>72</v>
      </c>
      <c r="Q17" s="105">
        <f t="shared" si="1"/>
        <v>84</v>
      </c>
      <c r="R17" s="105">
        <f t="shared" si="2"/>
        <v>156</v>
      </c>
      <c r="S17" s="137">
        <f t="shared" si="3"/>
        <v>205.72478947572344</v>
      </c>
      <c r="T17" s="106">
        <f t="shared" si="4"/>
        <v>220.53697431797553</v>
      </c>
      <c r="U17" s="107">
        <v>5</v>
      </c>
      <c r="V17" s="107"/>
      <c r="W17" s="139">
        <f t="shared" si="5"/>
        <v>1.3187486504854067</v>
      </c>
      <c r="X17" s="69">
        <f>T5</f>
        <v>45717</v>
      </c>
      <c r="Y17" s="75" t="str">
        <f t="shared" si="6"/>
        <v>k</v>
      </c>
      <c r="Z17" s="75">
        <f t="shared" si="7"/>
        <v>35</v>
      </c>
      <c r="AA17" s="75">
        <f t="shared" si="8"/>
        <v>1</v>
      </c>
      <c r="AB17" s="10">
        <f>IF(AA17=1,LOOKUP(Z17,'Meltzer-Faber'!A3:A63,'Meltzer-Faber'!B3:B63))</f>
        <v>1.0720000000000001</v>
      </c>
      <c r="AC17" s="74">
        <f>IF(AA17=1,LOOKUP(Z17,'Meltzer-Faber'!A3:A63,'Meltzer-Faber'!C3:C63))</f>
        <v>1.0720000000000001</v>
      </c>
      <c r="AD17" s="10">
        <f t="shared" si="9"/>
        <v>1.0720000000000001</v>
      </c>
    </row>
    <row r="18" spans="2:30" s="10" customFormat="1" ht="20" customHeight="1">
      <c r="B18" s="142"/>
      <c r="C18" s="143"/>
      <c r="D18" s="144"/>
      <c r="E18" s="145"/>
      <c r="F18" s="146"/>
      <c r="G18" s="147"/>
      <c r="H18" s="148"/>
      <c r="I18" s="148"/>
      <c r="J18" s="154"/>
      <c r="K18" s="150"/>
      <c r="L18" s="150"/>
      <c r="M18" s="149"/>
      <c r="N18" s="102"/>
      <c r="O18" s="102"/>
      <c r="P18" s="105">
        <f t="shared" si="0"/>
        <v>0</v>
      </c>
      <c r="Q18" s="105">
        <f t="shared" si="1"/>
        <v>0</v>
      </c>
      <c r="R18" s="105">
        <f t="shared" si="2"/>
        <v>0</v>
      </c>
      <c r="S18" s="137" t="str">
        <f t="shared" si="3"/>
        <v/>
      </c>
      <c r="T18" s="106" t="str">
        <f t="shared" si="4"/>
        <v/>
      </c>
      <c r="U18" s="107" t="s">
        <v>20</v>
      </c>
      <c r="V18" s="107" t="s">
        <v>20</v>
      </c>
      <c r="W18" s="139" t="str">
        <f t="shared" si="5"/>
        <v/>
      </c>
      <c r="X18" s="69">
        <f>T5</f>
        <v>45717</v>
      </c>
      <c r="Y18" s="75" t="b">
        <f t="shared" si="6"/>
        <v>0</v>
      </c>
      <c r="Z18" s="75">
        <f t="shared" si="7"/>
        <v>0</v>
      </c>
      <c r="AA18" s="75">
        <f t="shared" si="8"/>
        <v>0</v>
      </c>
      <c r="AB18" s="10" t="b">
        <f>IF(AA18=1,LOOKUP(Z18,'Meltzer-Faber'!A3:A63,'Meltzer-Faber'!B3:B63))</f>
        <v>0</v>
      </c>
      <c r="AC18" s="74" t="b">
        <f>IF(AA18=1,LOOKUP(Z18,'Meltzer-Faber'!A3:A63,'Meltzer-Faber'!C3:C63))</f>
        <v>0</v>
      </c>
      <c r="AD18" s="10" t="str">
        <f t="shared" si="9"/>
        <v/>
      </c>
    </row>
    <row r="19" spans="2:30" s="10" customFormat="1" ht="20" customHeight="1">
      <c r="B19" s="142"/>
      <c r="C19" s="143"/>
      <c r="D19" s="144"/>
      <c r="E19" s="145"/>
      <c r="F19" s="146"/>
      <c r="G19" s="147"/>
      <c r="H19" s="148"/>
      <c r="I19" s="148"/>
      <c r="J19" s="149"/>
      <c r="K19" s="150"/>
      <c r="L19" s="150"/>
      <c r="M19" s="149"/>
      <c r="N19" s="102"/>
      <c r="O19" s="102"/>
      <c r="P19" s="105">
        <f t="shared" si="0"/>
        <v>0</v>
      </c>
      <c r="Q19" s="105">
        <f t="shared" si="1"/>
        <v>0</v>
      </c>
      <c r="R19" s="105">
        <f t="shared" si="2"/>
        <v>0</v>
      </c>
      <c r="S19" s="137" t="str">
        <f t="shared" si="3"/>
        <v/>
      </c>
      <c r="T19" s="106" t="str">
        <f t="shared" si="4"/>
        <v/>
      </c>
      <c r="U19" s="107"/>
      <c r="V19" s="107"/>
      <c r="W19" s="139" t="str">
        <f t="shared" si="5"/>
        <v/>
      </c>
      <c r="X19" s="69">
        <f>T5</f>
        <v>45717</v>
      </c>
      <c r="Y19" s="75" t="b">
        <f t="shared" si="6"/>
        <v>0</v>
      </c>
      <c r="Z19" s="75">
        <f t="shared" si="7"/>
        <v>0</v>
      </c>
      <c r="AA19" s="75">
        <f t="shared" si="8"/>
        <v>0</v>
      </c>
      <c r="AB19" s="10" t="b">
        <f>IF(AA19=1,LOOKUP(Z19,'Meltzer-Faber'!A3:A63,'Meltzer-Faber'!B3:B63))</f>
        <v>0</v>
      </c>
      <c r="AC19" s="74" t="b">
        <f>IF(AA19=1,LOOKUP(Z19,'Meltzer-Faber'!A3:A63,'Meltzer-Faber'!C3:C63))</f>
        <v>0</v>
      </c>
      <c r="AD19" s="10" t="str">
        <f t="shared" si="9"/>
        <v/>
      </c>
    </row>
    <row r="20" spans="2:30" s="10" customFormat="1" ht="20" customHeight="1">
      <c r="B20" s="94"/>
      <c r="C20" s="95"/>
      <c r="D20" s="116"/>
      <c r="E20" s="97"/>
      <c r="F20" s="117"/>
      <c r="G20" s="118"/>
      <c r="H20" s="119"/>
      <c r="I20" s="119"/>
      <c r="J20" s="101"/>
      <c r="K20" s="113"/>
      <c r="L20" s="103"/>
      <c r="M20" s="104"/>
      <c r="N20" s="102"/>
      <c r="O20" s="102"/>
      <c r="P20" s="105">
        <f t="shared" si="0"/>
        <v>0</v>
      </c>
      <c r="Q20" s="105">
        <f t="shared" si="1"/>
        <v>0</v>
      </c>
      <c r="R20" s="105">
        <f t="shared" si="2"/>
        <v>0</v>
      </c>
      <c r="S20" s="137" t="str">
        <f t="shared" si="3"/>
        <v/>
      </c>
      <c r="T20" s="106" t="str">
        <f t="shared" si="4"/>
        <v/>
      </c>
      <c r="U20" s="107"/>
      <c r="V20" s="107"/>
      <c r="W20" s="139" t="str">
        <f t="shared" si="5"/>
        <v/>
      </c>
      <c r="X20" s="69">
        <f>T5</f>
        <v>45717</v>
      </c>
      <c r="Y20" s="75" t="b">
        <f t="shared" si="6"/>
        <v>0</v>
      </c>
      <c r="Z20" s="75">
        <f t="shared" si="7"/>
        <v>0</v>
      </c>
      <c r="AA20" s="75">
        <f t="shared" si="8"/>
        <v>0</v>
      </c>
      <c r="AB20" s="10" t="b">
        <f>IF(AA20=1,LOOKUP(Z20,'Meltzer-Faber'!A3:A63,'Meltzer-Faber'!B3:B63))</f>
        <v>0</v>
      </c>
      <c r="AC20" s="74" t="b">
        <f>IF(AA20=1,LOOKUP(Z20,'Meltzer-Faber'!A3:A63,'Meltzer-Faber'!C3:C63))</f>
        <v>0</v>
      </c>
      <c r="AD20" s="10" t="str">
        <f t="shared" si="9"/>
        <v/>
      </c>
    </row>
    <row r="21" spans="2:30" s="10" customFormat="1" ht="20" customHeight="1">
      <c r="B21" s="94"/>
      <c r="C21" s="95"/>
      <c r="D21" s="116"/>
      <c r="E21" s="97"/>
      <c r="F21" s="117"/>
      <c r="G21" s="118"/>
      <c r="H21" s="119"/>
      <c r="I21" s="119"/>
      <c r="J21" s="101"/>
      <c r="K21" s="113"/>
      <c r="L21" s="103"/>
      <c r="M21" s="104"/>
      <c r="N21" s="102"/>
      <c r="O21" s="102"/>
      <c r="P21" s="105">
        <f t="shared" si="0"/>
        <v>0</v>
      </c>
      <c r="Q21" s="105">
        <f t="shared" si="1"/>
        <v>0</v>
      </c>
      <c r="R21" s="105">
        <f t="shared" si="2"/>
        <v>0</v>
      </c>
      <c r="S21" s="137" t="str">
        <f t="shared" si="3"/>
        <v/>
      </c>
      <c r="T21" s="106" t="str">
        <f t="shared" si="4"/>
        <v/>
      </c>
      <c r="U21" s="107"/>
      <c r="V21" s="107"/>
      <c r="W21" s="139" t="str">
        <f t="shared" si="5"/>
        <v/>
      </c>
      <c r="X21" s="69">
        <f>T5</f>
        <v>45717</v>
      </c>
      <c r="Y21" s="75" t="b">
        <f t="shared" si="6"/>
        <v>0</v>
      </c>
      <c r="Z21" s="75">
        <f t="shared" si="7"/>
        <v>0</v>
      </c>
      <c r="AA21" s="75">
        <f t="shared" si="8"/>
        <v>0</v>
      </c>
      <c r="AB21" s="10" t="b">
        <f>IF(AA21=1,LOOKUP(Z21,'Meltzer-Faber'!A3:A63,'Meltzer-Faber'!B3:B63))</f>
        <v>0</v>
      </c>
      <c r="AC21" s="74" t="b">
        <f>IF(AA21=1,LOOKUP(Z21,'Meltzer-Faber'!A3:A63,'Meltzer-Faber'!C3:C63))</f>
        <v>0</v>
      </c>
      <c r="AD21" s="10" t="str">
        <f t="shared" si="9"/>
        <v/>
      </c>
    </row>
    <row r="22" spans="2:30" s="10" customFormat="1" ht="20" customHeight="1">
      <c r="B22" s="94"/>
      <c r="C22" s="95"/>
      <c r="D22" s="96"/>
      <c r="E22" s="97"/>
      <c r="F22" s="98"/>
      <c r="G22" s="97"/>
      <c r="H22" s="99"/>
      <c r="I22" s="100"/>
      <c r="J22" s="101"/>
      <c r="K22" s="102"/>
      <c r="L22" s="103"/>
      <c r="M22" s="104"/>
      <c r="N22" s="102"/>
      <c r="O22" s="102"/>
      <c r="P22" s="105">
        <f t="shared" si="0"/>
        <v>0</v>
      </c>
      <c r="Q22" s="105">
        <f t="shared" si="1"/>
        <v>0</v>
      </c>
      <c r="R22" s="105">
        <f t="shared" si="2"/>
        <v>0</v>
      </c>
      <c r="S22" s="137" t="str">
        <f t="shared" si="3"/>
        <v/>
      </c>
      <c r="T22" s="106" t="str">
        <f t="shared" si="4"/>
        <v/>
      </c>
      <c r="U22" s="107"/>
      <c r="V22" s="107"/>
      <c r="W22" s="139" t="str">
        <f t="shared" si="5"/>
        <v/>
      </c>
      <c r="X22" s="69">
        <f>T5</f>
        <v>45717</v>
      </c>
      <c r="Y22" s="75" t="b">
        <f t="shared" si="6"/>
        <v>0</v>
      </c>
      <c r="Z22" s="75">
        <f t="shared" si="7"/>
        <v>0</v>
      </c>
      <c r="AA22" s="75">
        <f t="shared" si="8"/>
        <v>0</v>
      </c>
      <c r="AB22" s="10" t="b">
        <f>IF(AA22=1,LOOKUP(Z22,'Meltzer-Faber'!A3:A63,'Meltzer-Faber'!B3:B63))</f>
        <v>0</v>
      </c>
      <c r="AC22" s="74" t="b">
        <f>IF(AA22=1,LOOKUP(Z22,'Meltzer-Faber'!A3:A63,'Meltzer-Faber'!C3:C63))</f>
        <v>0</v>
      </c>
      <c r="AD22" s="10" t="str">
        <f t="shared" si="9"/>
        <v/>
      </c>
    </row>
    <row r="23" spans="2:30" s="10" customFormat="1" ht="20" customHeight="1">
      <c r="B23" s="94"/>
      <c r="C23" s="95"/>
      <c r="D23" s="116"/>
      <c r="E23" s="97"/>
      <c r="F23" s="120"/>
      <c r="G23" s="118"/>
      <c r="H23" s="119"/>
      <c r="I23" s="119"/>
      <c r="J23" s="101"/>
      <c r="K23" s="113"/>
      <c r="L23" s="103"/>
      <c r="M23" s="104"/>
      <c r="N23" s="102"/>
      <c r="O23" s="102"/>
      <c r="P23" s="105">
        <f t="shared" si="0"/>
        <v>0</v>
      </c>
      <c r="Q23" s="105">
        <f t="shared" si="1"/>
        <v>0</v>
      </c>
      <c r="R23" s="105">
        <f t="shared" si="2"/>
        <v>0</v>
      </c>
      <c r="S23" s="137" t="str">
        <f t="shared" si="3"/>
        <v/>
      </c>
      <c r="T23" s="106" t="str">
        <f t="shared" si="4"/>
        <v/>
      </c>
      <c r="U23" s="107"/>
      <c r="V23" s="107"/>
      <c r="W23" s="139" t="str">
        <f t="shared" si="5"/>
        <v/>
      </c>
      <c r="X23" s="69">
        <f>T5</f>
        <v>45717</v>
      </c>
      <c r="Y23" s="75" t="b">
        <f t="shared" si="6"/>
        <v>0</v>
      </c>
      <c r="Z23" s="75">
        <f t="shared" si="7"/>
        <v>0</v>
      </c>
      <c r="AA23" s="75">
        <f t="shared" si="8"/>
        <v>0</v>
      </c>
      <c r="AB23" s="10" t="b">
        <f>IF(AA23=1,LOOKUP(Z23,'Meltzer-Faber'!A3:A63,'Meltzer-Faber'!B3:B63))</f>
        <v>0</v>
      </c>
      <c r="AC23" s="74" t="b">
        <f>IF(AA23=1,LOOKUP(Z23,'Meltzer-Faber'!A3:A63,'Meltzer-Faber'!C3:C63))</f>
        <v>0</v>
      </c>
      <c r="AD23" s="10" t="str">
        <f t="shared" si="9"/>
        <v/>
      </c>
    </row>
    <row r="24" spans="2:30" s="10" customFormat="1" ht="20" customHeight="1">
      <c r="B24" s="92"/>
      <c r="C24" s="95"/>
      <c r="D24" s="82"/>
      <c r="E24" s="83"/>
      <c r="F24" s="84"/>
      <c r="G24" s="83"/>
      <c r="H24" s="85"/>
      <c r="I24" s="86"/>
      <c r="J24" s="87"/>
      <c r="K24" s="71"/>
      <c r="L24" s="88"/>
      <c r="M24" s="89"/>
      <c r="N24" s="71"/>
      <c r="O24" s="71"/>
      <c r="P24" s="54">
        <f t="shared" si="0"/>
        <v>0</v>
      </c>
      <c r="Q24" s="54">
        <f t="shared" si="1"/>
        <v>0</v>
      </c>
      <c r="R24" s="56">
        <f t="shared" si="2"/>
        <v>0</v>
      </c>
      <c r="S24" s="90" t="str">
        <f t="shared" si="3"/>
        <v/>
      </c>
      <c r="T24" s="55" t="str">
        <f t="shared" si="4"/>
        <v/>
      </c>
      <c r="U24" s="57"/>
      <c r="V24" s="57"/>
      <c r="W24" s="139" t="str">
        <f t="shared" si="5"/>
        <v/>
      </c>
      <c r="X24" s="69">
        <f>T5</f>
        <v>45717</v>
      </c>
      <c r="Y24" s="75" t="b">
        <f t="shared" si="6"/>
        <v>0</v>
      </c>
      <c r="Z24" s="75">
        <f t="shared" si="7"/>
        <v>0</v>
      </c>
      <c r="AA24" s="75">
        <f t="shared" si="8"/>
        <v>0</v>
      </c>
      <c r="AB24" s="10" t="b">
        <f>IF(AA24=1,LOOKUP(Z24,'Meltzer-Faber'!A3:A63,'Meltzer-Faber'!B3:B63))</f>
        <v>0</v>
      </c>
      <c r="AC24" s="74" t="b">
        <f>IF(AA24=1,LOOKUP(Z24,'Meltzer-Faber'!A3:A63,'Meltzer-Faber'!C3:C63))</f>
        <v>0</v>
      </c>
      <c r="AD24" s="10" t="str">
        <f t="shared" si="9"/>
        <v/>
      </c>
    </row>
    <row r="25" spans="2:30" s="7" customFormat="1" ht="19" customHeight="1">
      <c r="C25" s="12"/>
      <c r="D25" s="13"/>
      <c r="E25" s="14"/>
      <c r="F25" s="15"/>
      <c r="G25" s="15"/>
      <c r="H25" s="12"/>
      <c r="I25" s="12"/>
      <c r="J25" s="16"/>
      <c r="K25" s="16"/>
      <c r="L25" s="16"/>
      <c r="M25" s="16"/>
      <c r="N25" s="16"/>
      <c r="O25" s="16"/>
      <c r="P25" s="12"/>
      <c r="Q25" s="12"/>
      <c r="R25" s="12"/>
      <c r="S25" s="17"/>
      <c r="T25" s="17"/>
      <c r="U25" s="17"/>
      <c r="V25" s="31"/>
      <c r="W25" s="8"/>
      <c r="X25" s="70"/>
    </row>
    <row r="26" spans="2:30" customFormat="1" ht="21" customHeight="1"/>
    <row r="27" spans="2:30" customFormat="1" ht="23" customHeight="1">
      <c r="B27" s="199" t="s">
        <v>49</v>
      </c>
      <c r="C27" s="200"/>
      <c r="D27" s="128" t="s">
        <v>47</v>
      </c>
      <c r="E27" s="203" t="s">
        <v>6</v>
      </c>
      <c r="F27" s="204"/>
      <c r="G27" s="205"/>
      <c r="H27" s="129" t="s">
        <v>57</v>
      </c>
      <c r="I27" s="130"/>
      <c r="J27" s="201" t="s">
        <v>49</v>
      </c>
      <c r="K27" s="202"/>
      <c r="L27" s="202"/>
      <c r="M27" s="136" t="s">
        <v>47</v>
      </c>
      <c r="N27" s="206" t="s">
        <v>6</v>
      </c>
      <c r="O27" s="207"/>
      <c r="P27" s="207"/>
      <c r="Q27" s="208"/>
      <c r="R27" s="206" t="s">
        <v>57</v>
      </c>
      <c r="S27" s="209"/>
      <c r="T27" s="126"/>
      <c r="U27" s="126"/>
      <c r="V27" s="126"/>
      <c r="X27" s="4"/>
      <c r="Y27" s="4"/>
      <c r="Z27" s="4"/>
      <c r="AA27" s="1"/>
      <c r="AC27" s="44"/>
      <c r="AD27" s="44"/>
    </row>
    <row r="28" spans="2:30" s="6" customFormat="1" ht="20" customHeight="1">
      <c r="B28" s="195" t="s">
        <v>50</v>
      </c>
      <c r="C28" s="196"/>
      <c r="D28" s="161">
        <v>1980002</v>
      </c>
      <c r="E28" s="210" t="s">
        <v>62</v>
      </c>
      <c r="F28" s="193"/>
      <c r="G28" s="211"/>
      <c r="H28" s="131" t="s">
        <v>61</v>
      </c>
      <c r="I28" s="132"/>
      <c r="J28" s="197" t="s">
        <v>51</v>
      </c>
      <c r="K28" s="198"/>
      <c r="L28" s="198"/>
      <c r="M28" s="164">
        <v>1954003</v>
      </c>
      <c r="N28" s="192" t="s">
        <v>86</v>
      </c>
      <c r="O28" s="193"/>
      <c r="P28" s="193"/>
      <c r="Q28" s="194"/>
      <c r="R28" s="177" t="s">
        <v>87</v>
      </c>
      <c r="S28" s="178"/>
      <c r="AA28" s="1"/>
      <c r="AC28" s="127"/>
      <c r="AD28" s="127"/>
    </row>
    <row r="29" spans="2:30" s="6" customFormat="1" ht="21" customHeight="1">
      <c r="B29" s="195" t="s">
        <v>52</v>
      </c>
      <c r="C29" s="196"/>
      <c r="D29" s="161">
        <v>1977007</v>
      </c>
      <c r="E29" s="210" t="s">
        <v>84</v>
      </c>
      <c r="F29" s="193"/>
      <c r="G29" s="211"/>
      <c r="H29" s="131" t="s">
        <v>61</v>
      </c>
      <c r="I29" s="132"/>
      <c r="J29" s="197" t="s">
        <v>53</v>
      </c>
      <c r="K29" s="198"/>
      <c r="L29" s="198"/>
      <c r="M29" s="159">
        <v>1970001</v>
      </c>
      <c r="N29" s="192" t="s">
        <v>218</v>
      </c>
      <c r="O29" s="193"/>
      <c r="P29" s="193"/>
      <c r="Q29" s="194"/>
      <c r="R29" s="177" t="s">
        <v>61</v>
      </c>
      <c r="S29" s="178"/>
      <c r="AC29" s="127"/>
      <c r="AD29" s="127"/>
    </row>
    <row r="30" spans="2:30" s="6" customFormat="1" ht="19" customHeight="1">
      <c r="B30" s="195" t="s">
        <v>52</v>
      </c>
      <c r="C30" s="196"/>
      <c r="D30" s="161">
        <v>1974001</v>
      </c>
      <c r="E30" s="210" t="s">
        <v>89</v>
      </c>
      <c r="F30" s="193"/>
      <c r="G30" s="211"/>
      <c r="H30" s="131" t="s">
        <v>71</v>
      </c>
      <c r="I30" s="132"/>
      <c r="J30" s="197" t="s">
        <v>53</v>
      </c>
      <c r="K30" s="198"/>
      <c r="L30" s="198"/>
      <c r="M30" s="159">
        <v>1996021</v>
      </c>
      <c r="N30" s="192" t="s">
        <v>91</v>
      </c>
      <c r="O30" s="193"/>
      <c r="P30" s="193"/>
      <c r="Q30" s="194"/>
      <c r="R30" s="177" t="s">
        <v>61</v>
      </c>
      <c r="S30" s="178"/>
      <c r="AC30" s="127"/>
      <c r="AD30" s="127"/>
    </row>
    <row r="31" spans="2:30" s="6" customFormat="1" ht="21" customHeight="1">
      <c r="B31" s="195" t="s">
        <v>52</v>
      </c>
      <c r="C31" s="196"/>
      <c r="D31" s="161">
        <v>2000024</v>
      </c>
      <c r="E31" s="210" t="s">
        <v>73</v>
      </c>
      <c r="F31" s="193"/>
      <c r="G31" s="211"/>
      <c r="H31" s="131" t="s">
        <v>61</v>
      </c>
      <c r="I31" s="132"/>
      <c r="J31" s="197" t="s">
        <v>54</v>
      </c>
      <c r="K31" s="198"/>
      <c r="L31" s="198"/>
      <c r="M31" s="164">
        <v>1993011</v>
      </c>
      <c r="N31" s="192" t="s">
        <v>90</v>
      </c>
      <c r="O31" s="193"/>
      <c r="P31" s="193"/>
      <c r="Q31" s="194"/>
      <c r="R31" s="177" t="s">
        <v>105</v>
      </c>
      <c r="S31" s="178"/>
      <c r="Y31" s="6" t="s">
        <v>20</v>
      </c>
      <c r="AC31" s="127"/>
      <c r="AD31" s="127"/>
    </row>
    <row r="32" spans="2:30" s="6" customFormat="1" ht="20" customHeight="1">
      <c r="B32" s="195" t="s">
        <v>52</v>
      </c>
      <c r="C32" s="196"/>
      <c r="D32" s="161"/>
      <c r="E32" s="210"/>
      <c r="F32" s="193"/>
      <c r="G32" s="211"/>
      <c r="H32" s="131"/>
      <c r="I32" s="132"/>
      <c r="J32" s="197" t="s">
        <v>54</v>
      </c>
      <c r="K32" s="198"/>
      <c r="L32" s="198"/>
      <c r="M32" s="159">
        <v>2000012</v>
      </c>
      <c r="N32" s="192" t="s">
        <v>64</v>
      </c>
      <c r="O32" s="193"/>
      <c r="P32" s="193"/>
      <c r="Q32" s="194"/>
      <c r="R32" s="177" t="s">
        <v>61</v>
      </c>
      <c r="S32" s="178"/>
      <c r="AC32" s="127"/>
      <c r="AD32" s="127"/>
    </row>
    <row r="33" spans="2:30" ht="19" customHeight="1">
      <c r="B33" s="195" t="s">
        <v>52</v>
      </c>
      <c r="C33" s="196"/>
      <c r="D33" s="161"/>
      <c r="E33" s="210"/>
      <c r="F33" s="193"/>
      <c r="G33" s="211"/>
      <c r="H33" s="131"/>
      <c r="J33" s="197" t="s">
        <v>56</v>
      </c>
      <c r="K33" s="198"/>
      <c r="L33" s="198"/>
      <c r="M33" s="159">
        <v>1947002</v>
      </c>
      <c r="N33" s="192" t="s">
        <v>60</v>
      </c>
      <c r="O33" s="193"/>
      <c r="P33" s="193"/>
      <c r="Q33" s="194"/>
      <c r="R33" s="177" t="s">
        <v>61</v>
      </c>
      <c r="S33" s="178"/>
      <c r="T33" s="4"/>
      <c r="U33" s="4"/>
      <c r="V33" s="4"/>
      <c r="AC33" s="3"/>
      <c r="AD33" s="3"/>
    </row>
    <row r="34" spans="2:30" ht="20" customHeight="1">
      <c r="B34" s="195" t="s">
        <v>55</v>
      </c>
      <c r="C34" s="196"/>
      <c r="D34" s="161">
        <v>1990011</v>
      </c>
      <c r="E34" s="210" t="s">
        <v>78</v>
      </c>
      <c r="F34" s="193"/>
      <c r="G34" s="211"/>
      <c r="H34" s="131" t="s">
        <v>71</v>
      </c>
      <c r="J34" s="197"/>
      <c r="K34" s="198"/>
      <c r="L34" s="198"/>
      <c r="M34" s="159"/>
      <c r="N34" s="192"/>
      <c r="O34" s="193"/>
      <c r="P34" s="193"/>
      <c r="Q34" s="194"/>
      <c r="R34" s="177"/>
      <c r="S34" s="178"/>
      <c r="T34" s="4"/>
      <c r="U34" s="4"/>
      <c r="V34" s="4"/>
      <c r="AC34" s="3"/>
      <c r="AD34" s="3"/>
    </row>
    <row r="35" spans="2:30" ht="20" customHeight="1">
      <c r="B35" s="221"/>
      <c r="C35" s="222"/>
      <c r="D35" s="162"/>
      <c r="E35" s="225"/>
      <c r="F35" s="226"/>
      <c r="G35" s="227"/>
      <c r="H35" s="133"/>
      <c r="J35" s="223"/>
      <c r="K35" s="224"/>
      <c r="L35" s="224"/>
      <c r="M35" s="160"/>
      <c r="N35" s="228"/>
      <c r="O35" s="229"/>
      <c r="P35" s="229"/>
      <c r="Q35" s="230"/>
      <c r="R35" s="179"/>
      <c r="S35" s="180"/>
      <c r="T35" s="4"/>
      <c r="U35" s="4"/>
      <c r="V35" s="4"/>
      <c r="AC35" s="3"/>
      <c r="AD35" s="3"/>
    </row>
    <row r="36" spans="2:30" ht="20" customHeight="1">
      <c r="B36" s="195"/>
      <c r="C36" s="196"/>
      <c r="D36" s="161"/>
      <c r="E36" s="210"/>
      <c r="F36" s="193"/>
      <c r="G36" s="211"/>
      <c r="H36" s="131"/>
      <c r="J36" s="197"/>
      <c r="K36" s="198"/>
      <c r="L36" s="198"/>
      <c r="M36" s="159"/>
      <c r="N36" s="192"/>
      <c r="O36" s="193"/>
      <c r="P36" s="193"/>
      <c r="Q36" s="194"/>
      <c r="R36" s="177"/>
      <c r="S36" s="178"/>
      <c r="T36" s="4"/>
      <c r="U36" s="4"/>
      <c r="V36" s="4"/>
      <c r="AC36" s="3"/>
      <c r="AD36" s="3"/>
    </row>
    <row r="37" spans="2:30" ht="20" customHeight="1">
      <c r="B37" s="212"/>
      <c r="C37" s="213"/>
      <c r="D37" s="163"/>
      <c r="E37" s="216"/>
      <c r="F37" s="217"/>
      <c r="G37" s="218"/>
      <c r="H37" s="135"/>
      <c r="J37" s="214"/>
      <c r="K37" s="215"/>
      <c r="L37" s="215"/>
      <c r="M37" s="166"/>
      <c r="N37" s="219"/>
      <c r="O37" s="217"/>
      <c r="P37" s="217"/>
      <c r="Q37" s="220"/>
      <c r="R37" s="181"/>
      <c r="S37" s="182"/>
      <c r="T37" s="4"/>
      <c r="U37" s="4"/>
      <c r="V37" s="4"/>
      <c r="AC37" s="3"/>
      <c r="AD37" s="3"/>
    </row>
    <row r="38" spans="2:30" ht="19" customHeight="1">
      <c r="B38" s="229"/>
      <c r="C38" s="229"/>
      <c r="D38" s="176"/>
      <c r="E38" s="176"/>
      <c r="F38" s="176"/>
      <c r="G38" s="176"/>
      <c r="H38" s="176"/>
      <c r="J38" s="176"/>
      <c r="K38" s="176"/>
      <c r="L38" s="176"/>
      <c r="M38" s="176"/>
      <c r="N38" s="176"/>
      <c r="O38" s="176"/>
      <c r="P38" s="176"/>
      <c r="Q38" s="176"/>
      <c r="R38" s="176"/>
      <c r="S38" s="176"/>
      <c r="T38" s="4"/>
      <c r="U38" s="4"/>
      <c r="V38" s="4"/>
      <c r="AC38" s="3"/>
      <c r="AD38" s="3"/>
    </row>
    <row r="39" spans="2:30" ht="18" customHeight="1">
      <c r="B39" s="231" t="s">
        <v>58</v>
      </c>
      <c r="C39" s="232"/>
      <c r="D39" s="232"/>
      <c r="E39" s="232"/>
      <c r="F39" s="232"/>
      <c r="G39" s="232"/>
      <c r="H39" s="232"/>
      <c r="I39" s="232"/>
      <c r="J39" s="232"/>
      <c r="K39" s="232"/>
      <c r="L39" s="232"/>
      <c r="M39" s="232"/>
      <c r="N39" s="232"/>
      <c r="O39" s="232"/>
      <c r="P39" s="232"/>
      <c r="Q39" s="232"/>
      <c r="R39" s="232"/>
      <c r="S39" s="233"/>
      <c r="T39" s="4"/>
      <c r="U39" s="4"/>
      <c r="V39" s="4"/>
      <c r="AC39" s="3"/>
      <c r="AD39" s="3"/>
    </row>
    <row r="40" spans="2:30" ht="18" customHeight="1">
      <c r="B40" s="234"/>
      <c r="C40" s="235"/>
      <c r="D40" s="235"/>
      <c r="E40" s="235"/>
      <c r="F40" s="235"/>
      <c r="G40" s="235"/>
      <c r="H40" s="235"/>
      <c r="I40" s="235"/>
      <c r="J40" s="235"/>
      <c r="K40" s="235"/>
      <c r="L40" s="235"/>
      <c r="M40" s="235"/>
      <c r="N40" s="235"/>
      <c r="O40" s="235"/>
      <c r="P40" s="235"/>
      <c r="Q40" s="235"/>
      <c r="R40" s="235"/>
      <c r="S40" s="236"/>
      <c r="T40" s="4"/>
      <c r="U40" s="4"/>
      <c r="V40" s="4"/>
      <c r="AC40" s="3"/>
      <c r="AD40" s="3"/>
    </row>
  </sheetData>
  <mergeCells count="69">
    <mergeCell ref="B39:S39"/>
    <mergeCell ref="B40:S40"/>
    <mergeCell ref="R35:S35"/>
    <mergeCell ref="E36:G36"/>
    <mergeCell ref="N36:Q36"/>
    <mergeCell ref="R36:S36"/>
    <mergeCell ref="E37:G37"/>
    <mergeCell ref="N37:Q37"/>
    <mergeCell ref="R37:S37"/>
    <mergeCell ref="B38:C38"/>
    <mergeCell ref="D38:E38"/>
    <mergeCell ref="F38:H38"/>
    <mergeCell ref="J38:L38"/>
    <mergeCell ref="M38:N38"/>
    <mergeCell ref="B37:C37"/>
    <mergeCell ref="J37:L37"/>
    <mergeCell ref="B36:C36"/>
    <mergeCell ref="J36:L36"/>
    <mergeCell ref="B34:C34"/>
    <mergeCell ref="J34:L34"/>
    <mergeCell ref="B35:C35"/>
    <mergeCell ref="J35:L35"/>
    <mergeCell ref="E35:G35"/>
    <mergeCell ref="E34:G34"/>
    <mergeCell ref="B32:C32"/>
    <mergeCell ref="J32:L32"/>
    <mergeCell ref="E32:G32"/>
    <mergeCell ref="N32:Q32"/>
    <mergeCell ref="B33:C33"/>
    <mergeCell ref="J33:L33"/>
    <mergeCell ref="E33:G33"/>
    <mergeCell ref="N33:Q33"/>
    <mergeCell ref="B31:C31"/>
    <mergeCell ref="J31:L31"/>
    <mergeCell ref="E31:G31"/>
    <mergeCell ref="N31:Q31"/>
    <mergeCell ref="B30:C30"/>
    <mergeCell ref="J30:L30"/>
    <mergeCell ref="E30:G30"/>
    <mergeCell ref="N30:Q30"/>
    <mergeCell ref="B29:C29"/>
    <mergeCell ref="J29:L29"/>
    <mergeCell ref="E29:G29"/>
    <mergeCell ref="N29:Q29"/>
    <mergeCell ref="B28:C28"/>
    <mergeCell ref="J28:L28"/>
    <mergeCell ref="E28:G28"/>
    <mergeCell ref="N28:Q28"/>
    <mergeCell ref="O38:S38"/>
    <mergeCell ref="R28:S28"/>
    <mergeCell ref="R29:S29"/>
    <mergeCell ref="R30:S30"/>
    <mergeCell ref="R31:S31"/>
    <mergeCell ref="N35:Q35"/>
    <mergeCell ref="R32:S32"/>
    <mergeCell ref="R33:S33"/>
    <mergeCell ref="N34:Q34"/>
    <mergeCell ref="R34:S34"/>
    <mergeCell ref="B7:B8"/>
    <mergeCell ref="D5:H5"/>
    <mergeCell ref="H1:R1"/>
    <mergeCell ref="H2:R2"/>
    <mergeCell ref="J5:M5"/>
    <mergeCell ref="O5:R5"/>
    <mergeCell ref="B27:C27"/>
    <mergeCell ref="J27:L27"/>
    <mergeCell ref="E27:G27"/>
    <mergeCell ref="N27:Q27"/>
    <mergeCell ref="R27:S27"/>
  </mergeCells>
  <conditionalFormatting sqref="J14:M14">
    <cfRule type="cellIs" dxfId="21" priority="5" stopIfTrue="1" operator="between">
      <formula>1</formula>
      <formula>300</formula>
    </cfRule>
    <cfRule type="cellIs" dxfId="20" priority="6" stopIfTrue="1" operator="lessThanOrEqual">
      <formula>0</formula>
    </cfRule>
  </conditionalFormatting>
  <conditionalFormatting sqref="J9:O21">
    <cfRule type="cellIs" dxfId="19" priority="9" stopIfTrue="1" operator="between">
      <formula>1</formula>
      <formula>300</formula>
    </cfRule>
    <cfRule type="cellIs" dxfId="18" priority="10" stopIfTrue="1" operator="lessThanOrEqual">
      <formula>0</formula>
    </cfRule>
  </conditionalFormatting>
  <conditionalFormatting sqref="J22:O24">
    <cfRule type="cellIs" dxfId="17" priority="1" stopIfTrue="1" operator="between">
      <formula>1</formula>
      <formula>300</formula>
    </cfRule>
    <cfRule type="cellIs" dxfId="16" priority="2" stopIfTrue="1" operator="lessThanOrEqual">
      <formula>0</formula>
    </cfRule>
  </conditionalFormatting>
  <conditionalFormatting sqref="N14:O14">
    <cfRule type="cellIs" dxfId="15" priority="13" stopIfTrue="1" operator="between">
      <formula>1</formula>
      <formula>300</formula>
    </cfRule>
    <cfRule type="cellIs" dxfId="14" priority="14" stopIfTrue="1" operator="lessThanOrEqual">
      <formula>0</formula>
    </cfRule>
  </conditionalFormatting>
  <dataValidations count="4">
    <dataValidation type="list" allowBlank="1" showInputMessage="1" showErrorMessage="1" sqref="C11:C24" xr:uid="{734CCF14-99EB-6547-880E-1B4EC240E787}">
      <formula1>"40,45,49,55,59,64,71,76,81,+81,87,+87,49,55,61,67,73,81,89,96,102,+102,109,+109"</formula1>
    </dataValidation>
    <dataValidation type="list" allowBlank="1" showInputMessage="1" showErrorMessage="1" sqref="E11:E24" xr:uid="{EF7DC238-EA4C-8B4F-919D-9F3CCBF1BBE4}">
      <formula1>"UM,JM,SM,UK,JK,SK,M35,M40,M45,M50,M55,M60,M65,M70,M75,M80,M85,M90,K35,K40,K45,K50,K55,K60,K65,K70,K75,K80,K85,K90"</formula1>
    </dataValidation>
    <dataValidation type="list" allowBlank="1" showInputMessage="1" showErrorMessage="1" sqref="B28:C37 J28:L37" xr:uid="{1967D733-8E45-D940-BF57-8DF0F956617A}">
      <formula1>"Dommer,Stevnets leder,Jury,Sekretær,Speaker,Teknisk kontrollør, Chief Marshall,Tidtaker"</formula1>
    </dataValidation>
    <dataValidation type="list" allowBlank="1" showInputMessage="1" showErrorMessage="1" sqref="D5:H5" xr:uid="{0359E0A5-20E3-CC41-89C3-731146F608CF}">
      <formula1>"Nasjonalt stevne, Seriestevne,Seriestevne 5-kamp, Klubbmesterskap, Regionsmesterskap, Landsdelsmesterskap, Norgesmesterskap Senior, Norgesmesterskap Ungdom,Norgesmesterskap Junior,Norgesmesterskap Veteran,Norgesmesterskap 5-kamp,Norgesmesterskap Lag"</formula1>
    </dataValidation>
  </dataValidations>
  <pageMargins left="0.27559055118110198" right="0.35433070866141703" top="0.27559055118110198" bottom="0.27559055118110198" header="0.5" footer="0.5"/>
  <pageSetup paperSize="9" scale="61" orientation="landscape" horizontalDpi="360" verticalDpi="360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4AEEDA-6870-9449-9C39-6DA6F7DFEFBA}">
  <sheetPr>
    <pageSetUpPr autoPageBreaks="0" fitToPage="1"/>
  </sheetPr>
  <dimension ref="B1:AD40"/>
  <sheetViews>
    <sheetView showGridLines="0" showRowColHeaders="0" showZeros="0" showOutlineSymbols="0" zoomScaleNormal="100" zoomScaleSheetLayoutView="75" zoomScalePageLayoutView="92" workbookViewId="0">
      <selection activeCell="B9" sqref="B9"/>
    </sheetView>
  </sheetViews>
  <sheetFormatPr baseColWidth="10" defaultColWidth="9.1640625" defaultRowHeight="13"/>
  <cols>
    <col min="1" max="1" width="9.1640625" style="4"/>
    <col min="2" max="2" width="10.1640625" style="4" customWidth="1"/>
    <col min="3" max="3" width="6.33203125" style="1" customWidth="1"/>
    <col min="4" max="4" width="8.33203125" style="1" customWidth="1"/>
    <col min="5" max="5" width="6.33203125" style="2" customWidth="1"/>
    <col min="6" max="6" width="10.6640625" style="3" customWidth="1"/>
    <col min="7" max="7" width="3.83203125" style="3" customWidth="1"/>
    <col min="8" max="8" width="24.83203125" style="4" customWidth="1"/>
    <col min="9" max="9" width="20.33203125" style="4" customWidth="1"/>
    <col min="10" max="12" width="7.1640625" style="4" customWidth="1"/>
    <col min="13" max="13" width="8.83203125" style="4" customWidth="1"/>
    <col min="14" max="15" width="7.1640625" style="4" customWidth="1"/>
    <col min="16" max="18" width="7.6640625" style="4" customWidth="1"/>
    <col min="19" max="20" width="10.6640625" style="5" customWidth="1"/>
    <col min="21" max="22" width="5.6640625" style="5" customWidth="1"/>
    <col min="23" max="23" width="14.1640625" style="4" customWidth="1"/>
    <col min="24" max="24" width="11.1640625" style="4" hidden="1" customWidth="1"/>
    <col min="25" max="30" width="9.1640625" style="4" hidden="1" customWidth="1"/>
    <col min="31" max="16384" width="9.1640625" style="4"/>
  </cols>
  <sheetData>
    <row r="1" spans="2:30" s="48" customFormat="1" ht="43.5" customHeight="1">
      <c r="C1" s="45"/>
      <c r="D1" s="45"/>
      <c r="E1" s="46"/>
      <c r="F1" s="45"/>
      <c r="G1" s="45"/>
      <c r="H1" s="185" t="s">
        <v>32</v>
      </c>
      <c r="I1" s="185"/>
      <c r="J1" s="185"/>
      <c r="K1" s="185"/>
      <c r="L1" s="185"/>
      <c r="M1" s="185"/>
      <c r="N1" s="185"/>
      <c r="O1" s="185"/>
      <c r="P1" s="185"/>
      <c r="Q1" s="185"/>
      <c r="R1" s="185"/>
      <c r="S1" s="47"/>
      <c r="T1" s="47"/>
      <c r="U1" s="47"/>
      <c r="V1" s="47"/>
    </row>
    <row r="2" spans="2:30" s="48" customFormat="1" ht="24.75" customHeight="1">
      <c r="C2" s="45"/>
      <c r="D2" s="45"/>
      <c r="E2" s="46"/>
      <c r="F2" s="45"/>
      <c r="G2" s="45"/>
      <c r="H2" s="186" t="s">
        <v>33</v>
      </c>
      <c r="I2" s="186"/>
      <c r="J2" s="186"/>
      <c r="K2" s="186"/>
      <c r="L2" s="186"/>
      <c r="M2" s="186"/>
      <c r="N2" s="186"/>
      <c r="O2" s="186"/>
      <c r="P2" s="186"/>
      <c r="Q2" s="186"/>
      <c r="R2" s="186"/>
      <c r="S2" s="47"/>
      <c r="T2" s="47"/>
      <c r="U2" s="47"/>
      <c r="V2" s="47"/>
    </row>
    <row r="3" spans="2:30" s="48" customFormat="1">
      <c r="C3" s="45"/>
      <c r="D3" s="45"/>
      <c r="E3" s="46"/>
      <c r="F3" s="45"/>
      <c r="G3" s="45"/>
      <c r="H3" s="49"/>
      <c r="I3" s="49"/>
      <c r="J3" s="45"/>
      <c r="K3" s="50"/>
      <c r="L3" s="45"/>
      <c r="M3" s="45"/>
      <c r="N3" s="45"/>
      <c r="O3" s="45"/>
      <c r="P3" s="45"/>
      <c r="Q3" s="45"/>
      <c r="R3" s="45"/>
      <c r="S3" s="47"/>
      <c r="T3" s="47"/>
      <c r="U3" s="47"/>
      <c r="V3" s="47"/>
    </row>
    <row r="4" spans="2:30" s="48" customFormat="1" ht="12" customHeight="1">
      <c r="C4" s="45"/>
      <c r="D4" s="45"/>
      <c r="E4" s="46"/>
      <c r="F4" s="45"/>
      <c r="G4" s="45"/>
      <c r="H4" s="49"/>
      <c r="I4" s="49"/>
      <c r="J4" s="45"/>
      <c r="K4" s="50"/>
      <c r="L4" s="45"/>
      <c r="M4" s="45"/>
      <c r="N4" s="45"/>
      <c r="O4" s="45"/>
      <c r="P4" s="45"/>
      <c r="Q4" s="45"/>
      <c r="R4" s="45"/>
      <c r="S4" s="47"/>
      <c r="T4" s="47"/>
      <c r="U4" s="47"/>
      <c r="V4" s="47"/>
    </row>
    <row r="5" spans="2:30" s="40" customFormat="1" ht="16">
      <c r="C5" s="44" t="s">
        <v>27</v>
      </c>
      <c r="D5" s="191" t="s">
        <v>59</v>
      </c>
      <c r="E5" s="191"/>
      <c r="F5" s="191"/>
      <c r="G5" s="191"/>
      <c r="H5" s="191"/>
      <c r="I5" s="38" t="s">
        <v>0</v>
      </c>
      <c r="J5" s="188" t="s">
        <v>61</v>
      </c>
      <c r="K5" s="188"/>
      <c r="L5" s="188"/>
      <c r="M5" s="188"/>
      <c r="N5" s="38" t="s">
        <v>1</v>
      </c>
      <c r="O5" s="190" t="s">
        <v>63</v>
      </c>
      <c r="P5" s="190"/>
      <c r="Q5" s="190"/>
      <c r="R5" s="190"/>
      <c r="S5" s="38" t="s">
        <v>2</v>
      </c>
      <c r="T5" s="51">
        <v>45717</v>
      </c>
      <c r="U5" s="52" t="s">
        <v>26</v>
      </c>
      <c r="V5" s="53">
        <v>3</v>
      </c>
    </row>
    <row r="6" spans="2:30" s="48" customFormat="1">
      <c r="C6" s="45"/>
      <c r="D6" s="45"/>
      <c r="E6" s="46"/>
      <c r="F6" s="45"/>
      <c r="G6" s="45"/>
      <c r="H6" s="49"/>
      <c r="I6" s="49"/>
      <c r="J6" s="45"/>
      <c r="K6" s="50"/>
      <c r="L6" s="45"/>
      <c r="M6" s="45"/>
      <c r="N6" s="45"/>
      <c r="O6" s="45"/>
      <c r="P6" s="45"/>
      <c r="Q6" s="45"/>
      <c r="R6" s="45"/>
      <c r="S6" s="47"/>
      <c r="T6" s="47"/>
      <c r="U6" s="47"/>
      <c r="V6" s="47"/>
      <c r="Y6" s="4"/>
      <c r="Z6" s="4"/>
      <c r="AA6" s="4"/>
      <c r="AB6" s="72" t="s">
        <v>38</v>
      </c>
      <c r="AC6" s="72" t="s">
        <v>38</v>
      </c>
      <c r="AD6" s="72" t="s">
        <v>38</v>
      </c>
    </row>
    <row r="7" spans="2:30" s="1" customFormat="1">
      <c r="B7" s="183" t="s">
        <v>47</v>
      </c>
      <c r="C7" s="32" t="s">
        <v>3</v>
      </c>
      <c r="D7" s="18" t="s">
        <v>4</v>
      </c>
      <c r="E7" s="19" t="s">
        <v>24</v>
      </c>
      <c r="F7" s="18" t="s">
        <v>5</v>
      </c>
      <c r="G7" s="18" t="s">
        <v>28</v>
      </c>
      <c r="H7" s="18" t="s">
        <v>6</v>
      </c>
      <c r="I7" s="18" t="s">
        <v>7</v>
      </c>
      <c r="J7" s="18"/>
      <c r="K7" s="11" t="s">
        <v>8</v>
      </c>
      <c r="L7" s="11"/>
      <c r="M7" s="18"/>
      <c r="N7" s="11" t="s">
        <v>9</v>
      </c>
      <c r="O7" s="11"/>
      <c r="P7" s="22" t="s">
        <v>10</v>
      </c>
      <c r="Q7" s="29"/>
      <c r="R7" s="18" t="s">
        <v>11</v>
      </c>
      <c r="S7" s="24" t="s">
        <v>12</v>
      </c>
      <c r="T7" s="24" t="s">
        <v>12</v>
      </c>
      <c r="U7" s="24" t="s">
        <v>13</v>
      </c>
      <c r="V7" s="34" t="s">
        <v>19</v>
      </c>
      <c r="W7" s="34" t="s">
        <v>14</v>
      </c>
      <c r="X7" s="3"/>
      <c r="AB7" s="73" t="s">
        <v>39</v>
      </c>
      <c r="AC7" s="73" t="s">
        <v>39</v>
      </c>
      <c r="AD7" s="73" t="s">
        <v>39</v>
      </c>
    </row>
    <row r="8" spans="2:30" s="1" customFormat="1">
      <c r="B8" s="184"/>
      <c r="C8" s="33" t="s">
        <v>15</v>
      </c>
      <c r="D8" s="20" t="s">
        <v>16</v>
      </c>
      <c r="E8" s="21" t="s">
        <v>25</v>
      </c>
      <c r="F8" s="20" t="s">
        <v>21</v>
      </c>
      <c r="G8" s="20" t="s">
        <v>29</v>
      </c>
      <c r="H8" s="20"/>
      <c r="I8" s="20"/>
      <c r="J8" s="27">
        <v>1</v>
      </c>
      <c r="K8" s="28">
        <v>2</v>
      </c>
      <c r="L8" s="26">
        <v>3</v>
      </c>
      <c r="M8" s="27">
        <v>1</v>
      </c>
      <c r="N8" s="28">
        <v>2</v>
      </c>
      <c r="O8" s="26">
        <v>3</v>
      </c>
      <c r="P8" s="23" t="s">
        <v>17</v>
      </c>
      <c r="Q8" s="30"/>
      <c r="R8" s="20" t="s">
        <v>18</v>
      </c>
      <c r="S8" s="25"/>
      <c r="T8" s="25" t="s">
        <v>34</v>
      </c>
      <c r="U8" s="25"/>
      <c r="V8" s="35"/>
      <c r="W8" s="35"/>
      <c r="X8" s="3"/>
      <c r="Y8" s="1" t="s">
        <v>40</v>
      </c>
      <c r="Z8" s="1" t="s">
        <v>30</v>
      </c>
      <c r="AA8" s="3" t="s">
        <v>34</v>
      </c>
      <c r="AB8" s="73" t="s">
        <v>41</v>
      </c>
      <c r="AC8" s="73" t="s">
        <v>42</v>
      </c>
      <c r="AD8" s="73" t="s">
        <v>43</v>
      </c>
    </row>
    <row r="9" spans="2:30" s="10" customFormat="1" ht="20" customHeight="1">
      <c r="B9" s="142">
        <v>2000025</v>
      </c>
      <c r="C9" s="143" t="s">
        <v>155</v>
      </c>
      <c r="D9" s="144">
        <v>60.81</v>
      </c>
      <c r="E9" s="145" t="s">
        <v>96</v>
      </c>
      <c r="F9" s="146">
        <v>36793</v>
      </c>
      <c r="G9" s="147">
        <v>1</v>
      </c>
      <c r="H9" s="148" t="s">
        <v>219</v>
      </c>
      <c r="I9" s="148" t="s">
        <v>66</v>
      </c>
      <c r="J9" s="149">
        <v>92</v>
      </c>
      <c r="K9" s="150">
        <v>95</v>
      </c>
      <c r="L9" s="150">
        <v>98</v>
      </c>
      <c r="M9" s="149">
        <v>113</v>
      </c>
      <c r="N9" s="171">
        <v>117</v>
      </c>
      <c r="O9" s="171">
        <v>121</v>
      </c>
      <c r="P9" s="56">
        <f t="shared" ref="P9:P24" si="0">IF(MAX(J9:L9)&lt;0,0,TRUNC(MAX(J9:L9)/1)*1)</f>
        <v>98</v>
      </c>
      <c r="Q9" s="56">
        <f t="shared" ref="Q9:Q24" si="1">IF(MAX(M9:O9)&lt;0,0,TRUNC(MAX(M9:O9)/1)*1)</f>
        <v>121</v>
      </c>
      <c r="R9" s="56">
        <f t="shared" ref="R9:R24" si="2">IF(P9=0,0,IF(Q9=0,0,SUM(P9:Q9)))</f>
        <v>219</v>
      </c>
      <c r="S9" s="90">
        <f>IF(R9="","",IF(D9="","",IF((Y9="k"),IF(D9&gt;153.757,R9,IF(D9&lt;28,10^(0.7837004341*LOG10(28/153.757)^2)*R9,10^(0.787004341*LOG10(D9/153.757)^2)*R9)),IF(D9&gt;193.609,R9,IF(D9&lt;32,10^(0.722762521*LOG10(32/193.609)^2)*R9,10^(0.722762521*LOG10(D9/193.609)^2)*R9)))))</f>
        <v>333.63651475071384</v>
      </c>
      <c r="T9" s="90" t="str">
        <f>IF(AA9=1,S9*AD9,"")</f>
        <v/>
      </c>
      <c r="U9" s="91">
        <v>1</v>
      </c>
      <c r="V9" s="172" t="s">
        <v>169</v>
      </c>
      <c r="W9" s="138">
        <f>IF(R9="","",IF(D9="","",IF(Y9="k",IF(D9&gt;153.757,1,IF(D9&lt;28,10^(0.787004341*LOG10(28/153.757)^2),10^(0.787004341*LOG10(D9/153.757)^2))),IF(D9&gt;193.609,1,IF(D9&lt;32,10^(0.722762521*LOG10(32/193.609)^2),10^(0.722762521*LOG10(D9/193.609)^2))))))</f>
        <v>1.5234544052544012</v>
      </c>
      <c r="X9" s="69">
        <f>T5</f>
        <v>45717</v>
      </c>
      <c r="Y9" s="75" t="str">
        <f>IF(ISNUMBER(FIND("M",E9)),"m",IF(ISNUMBER(FIND("K",E9)),"k"))</f>
        <v>m</v>
      </c>
      <c r="Z9" s="75">
        <f>IF(OR(F9="",X9=""),0,(YEAR(X9)-YEAR(F9)))</f>
        <v>25</v>
      </c>
      <c r="AA9" s="75">
        <f>IF(Z9&gt;34,1,0)</f>
        <v>0</v>
      </c>
      <c r="AB9" s="10" t="b">
        <f>IF(AA9=1,LOOKUP(Z9,'Meltzer-Faber'!A3:A63,'Meltzer-Faber'!B3:B63))</f>
        <v>0</v>
      </c>
      <c r="AC9" s="10" t="b">
        <f>IF(AA9=1,LOOKUP(Z9,'Meltzer-Faber'!A3:A63,'Meltzer-Faber'!C3:C63))</f>
        <v>0</v>
      </c>
      <c r="AD9" s="10" t="b">
        <f>IF(Y9="m",AB9,IF(Y9="k",AC9,""))</f>
        <v>0</v>
      </c>
    </row>
    <row r="10" spans="2:30" s="10" customFormat="1" ht="20" customHeight="1">
      <c r="B10" s="142">
        <v>2006008</v>
      </c>
      <c r="C10" s="143" t="s">
        <v>156</v>
      </c>
      <c r="D10" s="144">
        <v>66.989999999999995</v>
      </c>
      <c r="E10" s="145" t="s">
        <v>99</v>
      </c>
      <c r="F10" s="146">
        <v>38922</v>
      </c>
      <c r="G10" s="147">
        <v>2</v>
      </c>
      <c r="H10" s="148" t="s">
        <v>157</v>
      </c>
      <c r="I10" s="148" t="s">
        <v>127</v>
      </c>
      <c r="J10" s="149">
        <v>83</v>
      </c>
      <c r="K10" s="150">
        <v>86</v>
      </c>
      <c r="L10" s="150">
        <v>88</v>
      </c>
      <c r="M10" s="149">
        <v>110</v>
      </c>
      <c r="N10" s="169">
        <v>-118</v>
      </c>
      <c r="O10" s="169">
        <v>118</v>
      </c>
      <c r="P10" s="105">
        <f t="shared" si="0"/>
        <v>88</v>
      </c>
      <c r="Q10" s="105">
        <f t="shared" si="1"/>
        <v>118</v>
      </c>
      <c r="R10" s="105">
        <f t="shared" si="2"/>
        <v>206</v>
      </c>
      <c r="S10" s="137">
        <f t="shared" ref="S10:S24" si="3">IF(R10="","",IF(D10="","",IF((Y10="k"),IF(D10&gt;153.757,R10,IF(D10&lt;28,10^(0.7837004341*LOG10(28/153.757)^2)*R10,10^(0.787004341*LOG10(D10/153.757)^2)*R10)),IF(D10&gt;193.609,R10,IF(D10&lt;32,10^(0.722762521*LOG10(32/193.609)^2)*R10,10^(0.722762521*LOG10(D10/193.609)^2)*R10)))))</f>
        <v>293.36829188308883</v>
      </c>
      <c r="T10" s="106" t="str">
        <f t="shared" ref="T10:T24" si="4">IF(AA10=1,S10*AD10,"")</f>
        <v/>
      </c>
      <c r="U10" s="107">
        <v>1</v>
      </c>
      <c r="V10" s="107"/>
      <c r="W10" s="139">
        <f t="shared" ref="W10:W24" si="5">IF(R10="","",IF(D10="","",IF(Y10="k",IF(D10&gt;153.757,1,IF(D10&lt;28,10^(0.787004341*LOG10(28/153.757)^2),10^(0.787004341*LOG10(D10/153.757)^2))),IF(D10&gt;193.609,1,IF(D10&lt;32,10^(0.722762521*LOG10(32/193.609)^2),10^(0.722762521*LOG10(D10/193.609)^2))))))</f>
        <v>1.424117921762567</v>
      </c>
      <c r="X10" s="69">
        <f>T5</f>
        <v>45717</v>
      </c>
      <c r="Y10" s="75" t="str">
        <f t="shared" ref="Y10:Y24" si="6">IF(ISNUMBER(FIND("M",E10)),"m",IF(ISNUMBER(FIND("K",E10)),"k"))</f>
        <v>m</v>
      </c>
      <c r="Z10" s="75">
        <f t="shared" ref="Z10:Z24" si="7">IF(OR(F10="",X10=""),0,(YEAR(X10)-YEAR(F10)))</f>
        <v>19</v>
      </c>
      <c r="AA10" s="75">
        <f t="shared" ref="AA10:AA24" si="8">IF(Z10&gt;34,1,0)</f>
        <v>0</v>
      </c>
      <c r="AB10" s="10" t="b">
        <f>IF(AA10=1,LOOKUP(Z10,'Meltzer-Faber'!A3:A63,'Meltzer-Faber'!B3:B63))</f>
        <v>0</v>
      </c>
      <c r="AC10" s="74" t="b">
        <f>IF(AA10=1,LOOKUP(Z10,'Meltzer-Faber'!A3:A63,'Meltzer-Faber'!C3:C63))</f>
        <v>0</v>
      </c>
      <c r="AD10" s="10" t="b">
        <f t="shared" ref="AD10:AD24" si="9">IF(Y10="m",AB10,IF(Y10="k",AC10,""))</f>
        <v>0</v>
      </c>
    </row>
    <row r="11" spans="2:30" s="10" customFormat="1" ht="20" customHeight="1">
      <c r="B11" s="142">
        <v>2000005</v>
      </c>
      <c r="C11" s="143" t="s">
        <v>158</v>
      </c>
      <c r="D11" s="144">
        <v>72.89</v>
      </c>
      <c r="E11" s="145" t="s">
        <v>96</v>
      </c>
      <c r="F11" s="146">
        <v>36646</v>
      </c>
      <c r="G11" s="147">
        <v>3</v>
      </c>
      <c r="H11" s="148" t="s">
        <v>159</v>
      </c>
      <c r="I11" s="148" t="s">
        <v>68</v>
      </c>
      <c r="J11" s="149">
        <v>88</v>
      </c>
      <c r="K11" s="150">
        <v>93</v>
      </c>
      <c r="L11" s="150">
        <v>95</v>
      </c>
      <c r="M11" s="149">
        <v>110</v>
      </c>
      <c r="N11" s="169">
        <v>115</v>
      </c>
      <c r="O11" s="169">
        <v>-120</v>
      </c>
      <c r="P11" s="105">
        <f t="shared" si="0"/>
        <v>95</v>
      </c>
      <c r="Q11" s="105">
        <f t="shared" si="1"/>
        <v>115</v>
      </c>
      <c r="R11" s="105">
        <f t="shared" si="2"/>
        <v>210</v>
      </c>
      <c r="S11" s="137">
        <f t="shared" si="3"/>
        <v>283.34305765806249</v>
      </c>
      <c r="T11" s="106" t="str">
        <f t="shared" si="4"/>
        <v/>
      </c>
      <c r="U11" s="107">
        <v>4</v>
      </c>
      <c r="V11" s="107"/>
      <c r="W11" s="139">
        <f t="shared" si="5"/>
        <v>1.3492526555145832</v>
      </c>
      <c r="X11" s="69">
        <f>T5</f>
        <v>45717</v>
      </c>
      <c r="Y11" s="75" t="str">
        <f t="shared" si="6"/>
        <v>m</v>
      </c>
      <c r="Z11" s="75">
        <f t="shared" si="7"/>
        <v>25</v>
      </c>
      <c r="AA11" s="75">
        <f t="shared" si="8"/>
        <v>0</v>
      </c>
      <c r="AB11" s="10" t="b">
        <f>IF(AA11=1,LOOKUP(Z11,'Meltzer-Faber'!A3:A63,'Meltzer-Faber'!B3:B63))</f>
        <v>0</v>
      </c>
      <c r="AC11" s="74" t="b">
        <f>IF(AA11=1,LOOKUP(Z11,'Meltzer-Faber'!A3:A63,'Meltzer-Faber'!C3:C63))</f>
        <v>0</v>
      </c>
      <c r="AD11" s="10" t="b">
        <f t="shared" si="9"/>
        <v>0</v>
      </c>
    </row>
    <row r="12" spans="2:30" s="10" customFormat="1" ht="20" customHeight="1">
      <c r="B12" s="142">
        <v>2005001</v>
      </c>
      <c r="C12" s="143">
        <v>73</v>
      </c>
      <c r="D12" s="144">
        <v>69.45</v>
      </c>
      <c r="E12" s="145" t="s">
        <v>99</v>
      </c>
      <c r="F12" s="146">
        <v>38365</v>
      </c>
      <c r="G12" s="147">
        <v>4</v>
      </c>
      <c r="H12" s="148" t="s">
        <v>160</v>
      </c>
      <c r="I12" s="148" t="s">
        <v>66</v>
      </c>
      <c r="J12" s="149">
        <v>95</v>
      </c>
      <c r="K12" s="150">
        <v>99</v>
      </c>
      <c r="L12" s="150">
        <v>102</v>
      </c>
      <c r="M12" s="149">
        <v>125</v>
      </c>
      <c r="N12" s="169">
        <v>130</v>
      </c>
      <c r="O12" s="169">
        <v>134</v>
      </c>
      <c r="P12" s="105">
        <f t="shared" si="0"/>
        <v>102</v>
      </c>
      <c r="Q12" s="105">
        <f t="shared" si="1"/>
        <v>134</v>
      </c>
      <c r="R12" s="105">
        <f t="shared" si="2"/>
        <v>236</v>
      </c>
      <c r="S12" s="137">
        <f t="shared" si="3"/>
        <v>328.24644379400519</v>
      </c>
      <c r="T12" s="106" t="str">
        <f t="shared" si="4"/>
        <v/>
      </c>
      <c r="U12" s="107">
        <v>2</v>
      </c>
      <c r="V12" s="107" t="s">
        <v>20</v>
      </c>
      <c r="W12" s="139">
        <f t="shared" si="5"/>
        <v>1.3908747618390049</v>
      </c>
      <c r="X12" s="69">
        <f>T5</f>
        <v>45717</v>
      </c>
      <c r="Y12" s="75" t="str">
        <f t="shared" si="6"/>
        <v>m</v>
      </c>
      <c r="Z12" s="75">
        <f t="shared" si="7"/>
        <v>20</v>
      </c>
      <c r="AA12" s="75">
        <f t="shared" si="8"/>
        <v>0</v>
      </c>
      <c r="AB12" s="10" t="b">
        <f>IF(AA12=1,LOOKUP(Z12,'Meltzer-Faber'!A3:A63,'Meltzer-Faber'!B3:B63))</f>
        <v>0</v>
      </c>
      <c r="AC12" s="74" t="b">
        <f>IF(AA12=1,LOOKUP(Z12,'Meltzer-Faber'!A3:A63,'Meltzer-Faber'!C3:C63))</f>
        <v>0</v>
      </c>
      <c r="AD12" s="10" t="b">
        <f t="shared" si="9"/>
        <v>0</v>
      </c>
    </row>
    <row r="13" spans="2:30" s="10" customFormat="1" ht="20" customHeight="1">
      <c r="B13" s="142">
        <v>2005008</v>
      </c>
      <c r="C13" s="143">
        <v>73</v>
      </c>
      <c r="D13" s="144">
        <v>72.19</v>
      </c>
      <c r="E13" s="145" t="s">
        <v>99</v>
      </c>
      <c r="F13" s="146">
        <v>38415</v>
      </c>
      <c r="G13" s="147">
        <v>5</v>
      </c>
      <c r="H13" s="148" t="s">
        <v>69</v>
      </c>
      <c r="I13" s="148" t="s">
        <v>70</v>
      </c>
      <c r="J13" s="149">
        <v>110</v>
      </c>
      <c r="K13" s="150">
        <v>-115</v>
      </c>
      <c r="L13" s="150">
        <v>-121</v>
      </c>
      <c r="M13" s="149">
        <v>135</v>
      </c>
      <c r="N13" s="169">
        <v>-145</v>
      </c>
      <c r="O13" s="169">
        <v>-145</v>
      </c>
      <c r="P13" s="105">
        <f t="shared" si="0"/>
        <v>110</v>
      </c>
      <c r="Q13" s="105">
        <f t="shared" si="1"/>
        <v>135</v>
      </c>
      <c r="R13" s="105">
        <f t="shared" si="2"/>
        <v>245</v>
      </c>
      <c r="S13" s="137">
        <f t="shared" si="3"/>
        <v>332.53873433039752</v>
      </c>
      <c r="T13" s="106" t="str">
        <f t="shared" si="4"/>
        <v/>
      </c>
      <c r="U13" s="107">
        <v>1</v>
      </c>
      <c r="V13" s="107" t="s">
        <v>20</v>
      </c>
      <c r="W13" s="139">
        <f t="shared" si="5"/>
        <v>1.3573009564506022</v>
      </c>
      <c r="X13" s="69">
        <f>T5</f>
        <v>45717</v>
      </c>
      <c r="Y13" s="75" t="str">
        <f t="shared" si="6"/>
        <v>m</v>
      </c>
      <c r="Z13" s="75">
        <f t="shared" si="7"/>
        <v>20</v>
      </c>
      <c r="AA13" s="75">
        <f t="shared" si="8"/>
        <v>0</v>
      </c>
      <c r="AB13" s="10" t="b">
        <f>IF(AA13=1,LOOKUP(Z13,'Meltzer-Faber'!A3:A63,'Meltzer-Faber'!B3:B63))</f>
        <v>0</v>
      </c>
      <c r="AC13" s="74" t="b">
        <f>IF(AA13=1,LOOKUP(Z13,'Meltzer-Faber'!A3:A63,'Meltzer-Faber'!C3:C63))</f>
        <v>0</v>
      </c>
      <c r="AD13" s="10" t="b">
        <f t="shared" si="9"/>
        <v>0</v>
      </c>
    </row>
    <row r="14" spans="2:30" s="10" customFormat="1" ht="20" customHeight="1">
      <c r="B14" s="142">
        <v>2000007</v>
      </c>
      <c r="C14" s="143">
        <v>73</v>
      </c>
      <c r="D14" s="144">
        <v>68.89</v>
      </c>
      <c r="E14" s="145" t="s">
        <v>96</v>
      </c>
      <c r="F14" s="146">
        <v>36879</v>
      </c>
      <c r="G14" s="147">
        <v>6</v>
      </c>
      <c r="H14" s="148" t="s">
        <v>161</v>
      </c>
      <c r="I14" s="148" t="s">
        <v>71</v>
      </c>
      <c r="J14" s="149">
        <v>95</v>
      </c>
      <c r="K14" s="150">
        <v>100</v>
      </c>
      <c r="L14" s="150">
        <v>103</v>
      </c>
      <c r="M14" s="149">
        <v>120</v>
      </c>
      <c r="N14" s="169">
        <v>125</v>
      </c>
      <c r="O14" s="169">
        <v>132</v>
      </c>
      <c r="P14" s="105">
        <f t="shared" si="0"/>
        <v>103</v>
      </c>
      <c r="Q14" s="105">
        <f t="shared" si="1"/>
        <v>132</v>
      </c>
      <c r="R14" s="105">
        <f t="shared" si="2"/>
        <v>235</v>
      </c>
      <c r="S14" s="137">
        <f t="shared" si="3"/>
        <v>328.56995709449319</v>
      </c>
      <c r="T14" s="106" t="str">
        <f t="shared" si="4"/>
        <v/>
      </c>
      <c r="U14" s="107">
        <v>3</v>
      </c>
      <c r="V14" s="107" t="s">
        <v>20</v>
      </c>
      <c r="W14" s="139">
        <f t="shared" si="5"/>
        <v>1.3981700301893327</v>
      </c>
      <c r="X14" s="69">
        <f>T5</f>
        <v>45717</v>
      </c>
      <c r="Y14" s="75" t="str">
        <f t="shared" si="6"/>
        <v>m</v>
      </c>
      <c r="Z14" s="75">
        <f t="shared" si="7"/>
        <v>25</v>
      </c>
      <c r="AA14" s="75">
        <f t="shared" si="8"/>
        <v>0</v>
      </c>
      <c r="AB14" s="10" t="b">
        <f>IF(AA14=1,LOOKUP(Z14,'Meltzer-Faber'!A3:A63,'Meltzer-Faber'!B3:B63))</f>
        <v>0</v>
      </c>
      <c r="AC14" s="74" t="b">
        <f>IF(AA14=1,LOOKUP(Z14,'Meltzer-Faber'!A3:A63,'Meltzer-Faber'!C3:C63))</f>
        <v>0</v>
      </c>
      <c r="AD14" s="10" t="b">
        <f t="shared" si="9"/>
        <v>0</v>
      </c>
    </row>
    <row r="15" spans="2:30" s="10" customFormat="1" ht="20" customHeight="1">
      <c r="B15" s="142">
        <v>1997016</v>
      </c>
      <c r="C15" s="143">
        <v>81</v>
      </c>
      <c r="D15" s="144">
        <v>80.23</v>
      </c>
      <c r="E15" s="145" t="s">
        <v>96</v>
      </c>
      <c r="F15" s="146">
        <v>35713</v>
      </c>
      <c r="G15" s="147">
        <v>7</v>
      </c>
      <c r="H15" s="148" t="s">
        <v>162</v>
      </c>
      <c r="I15" s="148" t="s">
        <v>102</v>
      </c>
      <c r="J15" s="154">
        <v>95</v>
      </c>
      <c r="K15" s="155">
        <v>100</v>
      </c>
      <c r="L15" s="156">
        <v>-103</v>
      </c>
      <c r="M15" s="149">
        <v>-135</v>
      </c>
      <c r="N15" s="169">
        <v>135</v>
      </c>
      <c r="O15" s="169">
        <v>-140</v>
      </c>
      <c r="P15" s="105">
        <f t="shared" si="0"/>
        <v>100</v>
      </c>
      <c r="Q15" s="105">
        <f t="shared" si="1"/>
        <v>135</v>
      </c>
      <c r="R15" s="105">
        <f t="shared" si="2"/>
        <v>235</v>
      </c>
      <c r="S15" s="137">
        <f t="shared" si="3"/>
        <v>299.82069938405976</v>
      </c>
      <c r="T15" s="106" t="str">
        <f t="shared" si="4"/>
        <v/>
      </c>
      <c r="U15" s="107">
        <v>2</v>
      </c>
      <c r="V15" s="107"/>
      <c r="W15" s="139">
        <f t="shared" si="5"/>
        <v>1.2758327633364246</v>
      </c>
      <c r="X15" s="69">
        <f>T5</f>
        <v>45717</v>
      </c>
      <c r="Y15" s="75" t="str">
        <f t="shared" si="6"/>
        <v>m</v>
      </c>
      <c r="Z15" s="75">
        <f t="shared" si="7"/>
        <v>28</v>
      </c>
      <c r="AA15" s="75">
        <f t="shared" si="8"/>
        <v>0</v>
      </c>
      <c r="AB15" s="10" t="b">
        <f>IF(AA15=1,LOOKUP(Z15,'Meltzer-Faber'!A3:A63,'Meltzer-Faber'!B3:B63))</f>
        <v>0</v>
      </c>
      <c r="AC15" s="74" t="b">
        <f>IF(AA15=1,LOOKUP(Z15,'Meltzer-Faber'!A3:A63,'Meltzer-Faber'!C3:C63))</f>
        <v>0</v>
      </c>
      <c r="AD15" s="10" t="b">
        <f t="shared" si="9"/>
        <v>0</v>
      </c>
    </row>
    <row r="16" spans="2:30" s="10" customFormat="1" ht="20" customHeight="1">
      <c r="B16" s="142">
        <v>2001001</v>
      </c>
      <c r="C16" s="143">
        <v>81</v>
      </c>
      <c r="D16" s="144">
        <v>80.489999999999995</v>
      </c>
      <c r="E16" s="145" t="s">
        <v>96</v>
      </c>
      <c r="F16" s="146">
        <v>37160</v>
      </c>
      <c r="G16" s="147">
        <v>8</v>
      </c>
      <c r="H16" s="148" t="s">
        <v>163</v>
      </c>
      <c r="I16" s="148" t="s">
        <v>66</v>
      </c>
      <c r="J16" s="149">
        <v>111</v>
      </c>
      <c r="K16" s="150">
        <v>114</v>
      </c>
      <c r="L16" s="150">
        <v>-117</v>
      </c>
      <c r="M16" s="149">
        <v>148</v>
      </c>
      <c r="N16" s="169">
        <v>154</v>
      </c>
      <c r="O16" s="169">
        <v>160</v>
      </c>
      <c r="P16" s="105">
        <f t="shared" si="0"/>
        <v>114</v>
      </c>
      <c r="Q16" s="105">
        <f t="shared" si="1"/>
        <v>160</v>
      </c>
      <c r="R16" s="105">
        <f t="shared" si="2"/>
        <v>274</v>
      </c>
      <c r="S16" s="137">
        <f t="shared" si="3"/>
        <v>348.95437065041216</v>
      </c>
      <c r="T16" s="106" t="str">
        <f t="shared" si="4"/>
        <v/>
      </c>
      <c r="U16" s="107">
        <v>1</v>
      </c>
      <c r="V16" s="107"/>
      <c r="W16" s="139">
        <f t="shared" si="5"/>
        <v>1.2735560972642779</v>
      </c>
      <c r="X16" s="69">
        <f>T5</f>
        <v>45717</v>
      </c>
      <c r="Y16" s="75" t="str">
        <f t="shared" si="6"/>
        <v>m</v>
      </c>
      <c r="Z16" s="75">
        <f t="shared" si="7"/>
        <v>24</v>
      </c>
      <c r="AA16" s="75">
        <f t="shared" si="8"/>
        <v>0</v>
      </c>
      <c r="AB16" s="10" t="b">
        <f>IF(AA16=1,LOOKUP(Z16,'Meltzer-Faber'!A3:A63,'Meltzer-Faber'!B3:B63))</f>
        <v>0</v>
      </c>
      <c r="AC16" s="74" t="b">
        <f>IF(AA16=1,LOOKUP(Z16,'Meltzer-Faber'!A3:A63,'Meltzer-Faber'!C3:C63))</f>
        <v>0</v>
      </c>
      <c r="AD16" s="10" t="b">
        <f t="shared" si="9"/>
        <v>0</v>
      </c>
    </row>
    <row r="17" spans="2:30" s="10" customFormat="1" ht="20" customHeight="1">
      <c r="B17" s="142">
        <v>1999007</v>
      </c>
      <c r="C17" s="143" t="s">
        <v>164</v>
      </c>
      <c r="D17" s="144">
        <v>80.069999999999993</v>
      </c>
      <c r="E17" s="145" t="s">
        <v>96</v>
      </c>
      <c r="F17" s="146">
        <v>36505</v>
      </c>
      <c r="G17" s="147">
        <v>9</v>
      </c>
      <c r="H17" s="148" t="s">
        <v>72</v>
      </c>
      <c r="I17" s="148" t="s">
        <v>61</v>
      </c>
      <c r="J17" s="149">
        <v>-120</v>
      </c>
      <c r="K17" s="150">
        <v>-120</v>
      </c>
      <c r="L17" s="150">
        <v>-120</v>
      </c>
      <c r="M17" s="173" t="s">
        <v>166</v>
      </c>
      <c r="N17" s="170" t="s">
        <v>166</v>
      </c>
      <c r="O17" s="170" t="s">
        <v>166</v>
      </c>
      <c r="P17" s="105">
        <f t="shared" si="0"/>
        <v>0</v>
      </c>
      <c r="Q17" s="105">
        <f t="shared" si="1"/>
        <v>0</v>
      </c>
      <c r="R17" s="105">
        <f t="shared" si="2"/>
        <v>0</v>
      </c>
      <c r="S17" s="137">
        <f t="shared" si="3"/>
        <v>0</v>
      </c>
      <c r="T17" s="106" t="str">
        <f t="shared" si="4"/>
        <v/>
      </c>
      <c r="U17" s="107"/>
      <c r="V17" s="107"/>
      <c r="W17" s="139">
        <f t="shared" si="5"/>
        <v>1.2772436755074659</v>
      </c>
      <c r="X17" s="69">
        <f>T5</f>
        <v>45717</v>
      </c>
      <c r="Y17" s="75" t="str">
        <f t="shared" si="6"/>
        <v>m</v>
      </c>
      <c r="Z17" s="75">
        <f t="shared" si="7"/>
        <v>26</v>
      </c>
      <c r="AA17" s="75">
        <f t="shared" si="8"/>
        <v>0</v>
      </c>
      <c r="AB17" s="10" t="b">
        <f>IF(AA17=1,LOOKUP(Z17,'Meltzer-Faber'!A3:A63,'Meltzer-Faber'!B3:B63))</f>
        <v>0</v>
      </c>
      <c r="AC17" s="74" t="b">
        <f>IF(AA17=1,LOOKUP(Z17,'Meltzer-Faber'!A3:A63,'Meltzer-Faber'!C3:C63))</f>
        <v>0</v>
      </c>
      <c r="AD17" s="10" t="b">
        <f t="shared" si="9"/>
        <v>0</v>
      </c>
    </row>
    <row r="18" spans="2:30" s="10" customFormat="1" ht="20" customHeight="1">
      <c r="B18" s="142"/>
      <c r="C18" s="143"/>
      <c r="D18" s="144"/>
      <c r="E18" s="145"/>
      <c r="F18" s="146"/>
      <c r="G18" s="147"/>
      <c r="H18" s="148"/>
      <c r="I18" s="148"/>
      <c r="J18" s="149"/>
      <c r="K18" s="150"/>
      <c r="L18" s="150"/>
      <c r="M18" s="149"/>
      <c r="N18" s="102"/>
      <c r="O18" s="102"/>
      <c r="P18" s="105">
        <f t="shared" si="0"/>
        <v>0</v>
      </c>
      <c r="Q18" s="105">
        <f t="shared" si="1"/>
        <v>0</v>
      </c>
      <c r="R18" s="105">
        <f t="shared" si="2"/>
        <v>0</v>
      </c>
      <c r="S18" s="137" t="str">
        <f t="shared" si="3"/>
        <v/>
      </c>
      <c r="T18" s="106" t="str">
        <f t="shared" si="4"/>
        <v/>
      </c>
      <c r="U18" s="107" t="s">
        <v>20</v>
      </c>
      <c r="V18" s="107" t="s">
        <v>20</v>
      </c>
      <c r="W18" s="139" t="str">
        <f t="shared" si="5"/>
        <v/>
      </c>
      <c r="X18" s="69">
        <f>T5</f>
        <v>45717</v>
      </c>
      <c r="Y18" s="75" t="b">
        <f t="shared" si="6"/>
        <v>0</v>
      </c>
      <c r="Z18" s="75">
        <f t="shared" si="7"/>
        <v>0</v>
      </c>
      <c r="AA18" s="75">
        <f t="shared" si="8"/>
        <v>0</v>
      </c>
      <c r="AB18" s="10" t="b">
        <f>IF(AA18=1,LOOKUP(Z18,'Meltzer-Faber'!A3:A63,'Meltzer-Faber'!B3:B63))</f>
        <v>0</v>
      </c>
      <c r="AC18" s="74" t="b">
        <f>IF(AA18=1,LOOKUP(Z18,'Meltzer-Faber'!A3:A63,'Meltzer-Faber'!C3:C63))</f>
        <v>0</v>
      </c>
      <c r="AD18" s="10" t="str">
        <f t="shared" si="9"/>
        <v/>
      </c>
    </row>
    <row r="19" spans="2:30" s="10" customFormat="1" ht="20" customHeight="1">
      <c r="B19" s="94"/>
      <c r="C19" s="95"/>
      <c r="D19" s="116"/>
      <c r="E19" s="97"/>
      <c r="F19" s="117"/>
      <c r="G19" s="118"/>
      <c r="H19" s="119"/>
      <c r="I19" s="119"/>
      <c r="J19" s="101"/>
      <c r="K19" s="113"/>
      <c r="L19" s="103"/>
      <c r="M19" s="104"/>
      <c r="N19" s="102"/>
      <c r="O19" s="102"/>
      <c r="P19" s="105">
        <f t="shared" si="0"/>
        <v>0</v>
      </c>
      <c r="Q19" s="105">
        <f t="shared" si="1"/>
        <v>0</v>
      </c>
      <c r="R19" s="105">
        <f t="shared" si="2"/>
        <v>0</v>
      </c>
      <c r="S19" s="137" t="str">
        <f t="shared" si="3"/>
        <v/>
      </c>
      <c r="T19" s="106" t="str">
        <f t="shared" si="4"/>
        <v/>
      </c>
      <c r="U19" s="107"/>
      <c r="V19" s="107"/>
      <c r="W19" s="139" t="str">
        <f t="shared" si="5"/>
        <v/>
      </c>
      <c r="X19" s="69">
        <f>T5</f>
        <v>45717</v>
      </c>
      <c r="Y19" s="75" t="b">
        <f t="shared" si="6"/>
        <v>0</v>
      </c>
      <c r="Z19" s="75">
        <f t="shared" si="7"/>
        <v>0</v>
      </c>
      <c r="AA19" s="75">
        <f t="shared" si="8"/>
        <v>0</v>
      </c>
      <c r="AB19" s="10" t="b">
        <f>IF(AA19=1,LOOKUP(Z19,'Meltzer-Faber'!A3:A63,'Meltzer-Faber'!B3:B63))</f>
        <v>0</v>
      </c>
      <c r="AC19" s="74" t="b">
        <f>IF(AA19=1,LOOKUP(Z19,'Meltzer-Faber'!A3:A63,'Meltzer-Faber'!C3:C63))</f>
        <v>0</v>
      </c>
      <c r="AD19" s="10" t="str">
        <f t="shared" si="9"/>
        <v/>
      </c>
    </row>
    <row r="20" spans="2:30" s="10" customFormat="1" ht="20" customHeight="1">
      <c r="B20" s="94"/>
      <c r="C20" s="95"/>
      <c r="D20" s="116"/>
      <c r="E20" s="97"/>
      <c r="F20" s="117"/>
      <c r="G20" s="118"/>
      <c r="H20" s="119"/>
      <c r="I20" s="119"/>
      <c r="J20" s="101"/>
      <c r="K20" s="113"/>
      <c r="L20" s="103"/>
      <c r="M20" s="104"/>
      <c r="N20" s="102"/>
      <c r="O20" s="102"/>
      <c r="P20" s="105">
        <f t="shared" si="0"/>
        <v>0</v>
      </c>
      <c r="Q20" s="105">
        <f t="shared" si="1"/>
        <v>0</v>
      </c>
      <c r="R20" s="105">
        <f t="shared" si="2"/>
        <v>0</v>
      </c>
      <c r="S20" s="137" t="str">
        <f t="shared" si="3"/>
        <v/>
      </c>
      <c r="T20" s="106" t="str">
        <f t="shared" si="4"/>
        <v/>
      </c>
      <c r="U20" s="107"/>
      <c r="V20" s="107"/>
      <c r="W20" s="139" t="str">
        <f t="shared" si="5"/>
        <v/>
      </c>
      <c r="X20" s="69">
        <f>T5</f>
        <v>45717</v>
      </c>
      <c r="Y20" s="75" t="b">
        <f t="shared" si="6"/>
        <v>0</v>
      </c>
      <c r="Z20" s="75">
        <f t="shared" si="7"/>
        <v>0</v>
      </c>
      <c r="AA20" s="75">
        <f t="shared" si="8"/>
        <v>0</v>
      </c>
      <c r="AB20" s="10" t="b">
        <f>IF(AA20=1,LOOKUP(Z20,'Meltzer-Faber'!A3:A63,'Meltzer-Faber'!B3:B63))</f>
        <v>0</v>
      </c>
      <c r="AC20" s="74" t="b">
        <f>IF(AA20=1,LOOKUP(Z20,'Meltzer-Faber'!A3:A63,'Meltzer-Faber'!C3:C63))</f>
        <v>0</v>
      </c>
      <c r="AD20" s="10" t="str">
        <f t="shared" si="9"/>
        <v/>
      </c>
    </row>
    <row r="21" spans="2:30" s="10" customFormat="1" ht="20" customHeight="1">
      <c r="B21" s="94"/>
      <c r="C21" s="95"/>
      <c r="D21" s="116"/>
      <c r="E21" s="97"/>
      <c r="F21" s="117"/>
      <c r="G21" s="118"/>
      <c r="H21" s="119"/>
      <c r="I21" s="119"/>
      <c r="J21" s="101"/>
      <c r="K21" s="113"/>
      <c r="L21" s="103"/>
      <c r="M21" s="104"/>
      <c r="N21" s="102"/>
      <c r="O21" s="102"/>
      <c r="P21" s="105">
        <f t="shared" si="0"/>
        <v>0</v>
      </c>
      <c r="Q21" s="105">
        <f t="shared" si="1"/>
        <v>0</v>
      </c>
      <c r="R21" s="105">
        <f t="shared" si="2"/>
        <v>0</v>
      </c>
      <c r="S21" s="137" t="str">
        <f t="shared" si="3"/>
        <v/>
      </c>
      <c r="T21" s="106" t="str">
        <f t="shared" si="4"/>
        <v/>
      </c>
      <c r="U21" s="107"/>
      <c r="V21" s="107"/>
      <c r="W21" s="139" t="str">
        <f t="shared" si="5"/>
        <v/>
      </c>
      <c r="X21" s="69">
        <f>T5</f>
        <v>45717</v>
      </c>
      <c r="Y21" s="75" t="b">
        <f t="shared" si="6"/>
        <v>0</v>
      </c>
      <c r="Z21" s="75">
        <f t="shared" si="7"/>
        <v>0</v>
      </c>
      <c r="AA21" s="75">
        <f t="shared" si="8"/>
        <v>0</v>
      </c>
      <c r="AB21" s="10" t="b">
        <f>IF(AA21=1,LOOKUP(Z21,'Meltzer-Faber'!A3:A63,'Meltzer-Faber'!B3:B63))</f>
        <v>0</v>
      </c>
      <c r="AC21" s="74" t="b">
        <f>IF(AA21=1,LOOKUP(Z21,'Meltzer-Faber'!A3:A63,'Meltzer-Faber'!C3:C63))</f>
        <v>0</v>
      </c>
      <c r="AD21" s="10" t="str">
        <f t="shared" si="9"/>
        <v/>
      </c>
    </row>
    <row r="22" spans="2:30" s="10" customFormat="1" ht="20" customHeight="1">
      <c r="B22" s="94"/>
      <c r="C22" s="95"/>
      <c r="D22" s="116"/>
      <c r="E22" s="97"/>
      <c r="F22" s="117"/>
      <c r="G22" s="118"/>
      <c r="H22" s="119"/>
      <c r="I22" s="119"/>
      <c r="J22" s="101"/>
      <c r="K22" s="113"/>
      <c r="L22" s="103"/>
      <c r="M22" s="104"/>
      <c r="N22" s="102"/>
      <c r="O22" s="102"/>
      <c r="P22" s="105">
        <f t="shared" si="0"/>
        <v>0</v>
      </c>
      <c r="Q22" s="105">
        <f t="shared" si="1"/>
        <v>0</v>
      </c>
      <c r="R22" s="105">
        <f t="shared" si="2"/>
        <v>0</v>
      </c>
      <c r="S22" s="137" t="str">
        <f t="shared" si="3"/>
        <v/>
      </c>
      <c r="T22" s="106" t="str">
        <f t="shared" si="4"/>
        <v/>
      </c>
      <c r="U22" s="107"/>
      <c r="V22" s="107"/>
      <c r="W22" s="139" t="str">
        <f t="shared" si="5"/>
        <v/>
      </c>
      <c r="X22" s="69">
        <f>T5</f>
        <v>45717</v>
      </c>
      <c r="Y22" s="75" t="b">
        <f t="shared" si="6"/>
        <v>0</v>
      </c>
      <c r="Z22" s="75">
        <f t="shared" si="7"/>
        <v>0</v>
      </c>
      <c r="AA22" s="75">
        <f t="shared" si="8"/>
        <v>0</v>
      </c>
      <c r="AB22" s="10" t="b">
        <f>IF(AA22=1,LOOKUP(Z22,'Meltzer-Faber'!A3:A63,'Meltzer-Faber'!B3:B63))</f>
        <v>0</v>
      </c>
      <c r="AC22" s="74" t="b">
        <f>IF(AA22=1,LOOKUP(Z22,'Meltzer-Faber'!A3:A63,'Meltzer-Faber'!C3:C63))</f>
        <v>0</v>
      </c>
      <c r="AD22" s="10" t="str">
        <f t="shared" si="9"/>
        <v/>
      </c>
    </row>
    <row r="23" spans="2:30" s="10" customFormat="1" ht="20" customHeight="1">
      <c r="B23" s="94"/>
      <c r="C23" s="95"/>
      <c r="D23" s="116"/>
      <c r="E23" s="97"/>
      <c r="F23" s="120"/>
      <c r="G23" s="118"/>
      <c r="H23" s="119"/>
      <c r="I23" s="119"/>
      <c r="J23" s="101"/>
      <c r="K23" s="113"/>
      <c r="L23" s="103"/>
      <c r="M23" s="104"/>
      <c r="N23" s="102"/>
      <c r="O23" s="102"/>
      <c r="P23" s="105">
        <f t="shared" si="0"/>
        <v>0</v>
      </c>
      <c r="Q23" s="105">
        <f t="shared" si="1"/>
        <v>0</v>
      </c>
      <c r="R23" s="105">
        <f t="shared" si="2"/>
        <v>0</v>
      </c>
      <c r="S23" s="137" t="str">
        <f t="shared" si="3"/>
        <v/>
      </c>
      <c r="T23" s="106" t="str">
        <f t="shared" si="4"/>
        <v/>
      </c>
      <c r="U23" s="107"/>
      <c r="V23" s="107"/>
      <c r="W23" s="139" t="str">
        <f t="shared" si="5"/>
        <v/>
      </c>
      <c r="X23" s="69">
        <f>T5</f>
        <v>45717</v>
      </c>
      <c r="Y23" s="75" t="b">
        <f t="shared" si="6"/>
        <v>0</v>
      </c>
      <c r="Z23" s="75">
        <f t="shared" si="7"/>
        <v>0</v>
      </c>
      <c r="AA23" s="75">
        <f t="shared" si="8"/>
        <v>0</v>
      </c>
      <c r="AB23" s="10" t="b">
        <f>IF(AA23=1,LOOKUP(Z23,'Meltzer-Faber'!A3:A63,'Meltzer-Faber'!B3:B63))</f>
        <v>0</v>
      </c>
      <c r="AC23" s="74" t="b">
        <f>IF(AA23=1,LOOKUP(Z23,'Meltzer-Faber'!A3:A63,'Meltzer-Faber'!C3:C63))</f>
        <v>0</v>
      </c>
      <c r="AD23" s="10" t="str">
        <f t="shared" si="9"/>
        <v/>
      </c>
    </row>
    <row r="24" spans="2:30" s="10" customFormat="1" ht="20" customHeight="1">
      <c r="B24" s="92"/>
      <c r="C24" s="95"/>
      <c r="D24" s="65"/>
      <c r="E24" s="83"/>
      <c r="F24" s="66"/>
      <c r="G24" s="67"/>
      <c r="H24" s="68"/>
      <c r="I24" s="68"/>
      <c r="J24" s="87"/>
      <c r="K24" s="122"/>
      <c r="L24" s="123"/>
      <c r="M24" s="89"/>
      <c r="N24" s="71"/>
      <c r="O24" s="71"/>
      <c r="P24" s="54">
        <f t="shared" si="0"/>
        <v>0</v>
      </c>
      <c r="Q24" s="54">
        <f t="shared" si="1"/>
        <v>0</v>
      </c>
      <c r="R24" s="56">
        <f t="shared" si="2"/>
        <v>0</v>
      </c>
      <c r="S24" s="90" t="str">
        <f t="shared" si="3"/>
        <v/>
      </c>
      <c r="T24" s="55" t="str">
        <f t="shared" si="4"/>
        <v/>
      </c>
      <c r="U24" s="57"/>
      <c r="V24" s="57"/>
      <c r="W24" s="139" t="str">
        <f t="shared" si="5"/>
        <v/>
      </c>
      <c r="X24" s="69">
        <f>T5</f>
        <v>45717</v>
      </c>
      <c r="Y24" s="75" t="b">
        <f t="shared" si="6"/>
        <v>0</v>
      </c>
      <c r="Z24" s="75">
        <f t="shared" si="7"/>
        <v>0</v>
      </c>
      <c r="AA24" s="75">
        <f t="shared" si="8"/>
        <v>0</v>
      </c>
      <c r="AB24" s="10" t="b">
        <f>IF(AA24=1,LOOKUP(Z24,'Meltzer-Faber'!A3:A63,'Meltzer-Faber'!B3:B63))</f>
        <v>0</v>
      </c>
      <c r="AC24" s="74" t="b">
        <f>IF(AA24=1,LOOKUP(Z24,'Meltzer-Faber'!A3:A63,'Meltzer-Faber'!C3:C63))</f>
        <v>0</v>
      </c>
      <c r="AD24" s="10" t="str">
        <f t="shared" si="9"/>
        <v/>
      </c>
    </row>
    <row r="25" spans="2:30" s="7" customFormat="1" ht="19" customHeight="1">
      <c r="C25" s="12"/>
      <c r="D25" s="13"/>
      <c r="E25" s="14"/>
      <c r="F25" s="15"/>
      <c r="G25" s="15"/>
      <c r="H25" s="12"/>
      <c r="I25" s="12"/>
      <c r="J25" s="16"/>
      <c r="K25" s="16"/>
      <c r="L25" s="16"/>
      <c r="M25" s="16"/>
      <c r="N25" s="16"/>
      <c r="O25" s="16"/>
      <c r="P25" s="12"/>
      <c r="Q25" s="12"/>
      <c r="R25" s="12"/>
      <c r="S25" s="17"/>
      <c r="T25" s="17"/>
      <c r="U25" s="17"/>
      <c r="V25" s="31"/>
      <c r="W25" s="8"/>
      <c r="X25" s="70"/>
    </row>
    <row r="26" spans="2:30" customFormat="1" ht="21" customHeight="1"/>
    <row r="27" spans="2:30" customFormat="1" ht="23" customHeight="1">
      <c r="B27" s="199" t="s">
        <v>49</v>
      </c>
      <c r="C27" s="200"/>
      <c r="D27" s="128" t="s">
        <v>47</v>
      </c>
      <c r="E27" s="203" t="s">
        <v>6</v>
      </c>
      <c r="F27" s="204"/>
      <c r="G27" s="205"/>
      <c r="H27" s="129" t="s">
        <v>57</v>
      </c>
      <c r="I27" s="130"/>
      <c r="J27" s="201" t="s">
        <v>49</v>
      </c>
      <c r="K27" s="202"/>
      <c r="L27" s="202"/>
      <c r="M27" s="136" t="s">
        <v>47</v>
      </c>
      <c r="N27" s="206" t="s">
        <v>6</v>
      </c>
      <c r="O27" s="207"/>
      <c r="P27" s="207"/>
      <c r="Q27" s="208"/>
      <c r="R27" s="206" t="s">
        <v>57</v>
      </c>
      <c r="S27" s="209"/>
      <c r="T27" s="126"/>
      <c r="U27" s="126"/>
      <c r="V27" s="126"/>
      <c r="X27" s="4"/>
      <c r="Y27" s="4"/>
      <c r="Z27" s="4"/>
      <c r="AA27" s="1"/>
      <c r="AC27" s="44"/>
      <c r="AD27" s="44"/>
    </row>
    <row r="28" spans="2:30" s="6" customFormat="1" ht="20" customHeight="1">
      <c r="B28" s="195" t="s">
        <v>50</v>
      </c>
      <c r="C28" s="196"/>
      <c r="D28" s="161">
        <v>1980002</v>
      </c>
      <c r="E28" s="210" t="s">
        <v>62</v>
      </c>
      <c r="F28" s="193"/>
      <c r="G28" s="211"/>
      <c r="H28" s="131" t="s">
        <v>61</v>
      </c>
      <c r="I28" s="132"/>
      <c r="J28" s="197" t="s">
        <v>51</v>
      </c>
      <c r="K28" s="198"/>
      <c r="L28" s="198"/>
      <c r="M28" s="164">
        <v>1993011</v>
      </c>
      <c r="N28" s="192" t="s">
        <v>90</v>
      </c>
      <c r="O28" s="193"/>
      <c r="P28" s="193"/>
      <c r="Q28" s="194"/>
      <c r="R28" s="177" t="s">
        <v>105</v>
      </c>
      <c r="S28" s="178"/>
      <c r="AA28" s="1"/>
      <c r="AC28" s="127"/>
      <c r="AD28" s="127"/>
    </row>
    <row r="29" spans="2:30" s="6" customFormat="1" ht="21" customHeight="1">
      <c r="B29" s="195" t="s">
        <v>52</v>
      </c>
      <c r="C29" s="196"/>
      <c r="D29" s="161">
        <v>1977010</v>
      </c>
      <c r="E29" s="210" t="s">
        <v>88</v>
      </c>
      <c r="F29" s="193"/>
      <c r="G29" s="211"/>
      <c r="H29" s="131" t="s">
        <v>61</v>
      </c>
      <c r="I29" s="132"/>
      <c r="J29" s="197" t="s">
        <v>53</v>
      </c>
      <c r="K29" s="198"/>
      <c r="L29" s="198"/>
      <c r="M29" s="159">
        <v>1973001</v>
      </c>
      <c r="N29" s="192" t="s">
        <v>80</v>
      </c>
      <c r="O29" s="193"/>
      <c r="P29" s="193"/>
      <c r="Q29" s="194"/>
      <c r="R29" s="177" t="s">
        <v>66</v>
      </c>
      <c r="S29" s="178"/>
      <c r="AC29" s="127"/>
      <c r="AD29" s="127"/>
    </row>
    <row r="30" spans="2:30" s="6" customFormat="1" ht="19" customHeight="1">
      <c r="B30" s="195" t="s">
        <v>52</v>
      </c>
      <c r="C30" s="196"/>
      <c r="D30" s="161">
        <v>1965002</v>
      </c>
      <c r="E30" s="210" t="s">
        <v>83</v>
      </c>
      <c r="F30" s="193"/>
      <c r="G30" s="211"/>
      <c r="H30" s="131" t="s">
        <v>67</v>
      </c>
      <c r="I30" s="132"/>
      <c r="J30" s="197" t="s">
        <v>53</v>
      </c>
      <c r="K30" s="198"/>
      <c r="L30" s="198"/>
      <c r="M30" s="159">
        <v>1993022</v>
      </c>
      <c r="N30" s="192" t="s">
        <v>81</v>
      </c>
      <c r="O30" s="193"/>
      <c r="P30" s="193"/>
      <c r="Q30" s="194"/>
      <c r="R30" s="177" t="s">
        <v>65</v>
      </c>
      <c r="S30" s="178"/>
      <c r="AC30" s="127"/>
      <c r="AD30" s="127"/>
    </row>
    <row r="31" spans="2:30" s="6" customFormat="1" ht="21" customHeight="1">
      <c r="B31" s="195" t="s">
        <v>52</v>
      </c>
      <c r="C31" s="196"/>
      <c r="D31" s="161">
        <v>1974001</v>
      </c>
      <c r="E31" s="210" t="s">
        <v>89</v>
      </c>
      <c r="F31" s="193"/>
      <c r="G31" s="211"/>
      <c r="H31" s="131" t="s">
        <v>71</v>
      </c>
      <c r="I31" s="132"/>
      <c r="J31" s="197" t="s">
        <v>54</v>
      </c>
      <c r="K31" s="198"/>
      <c r="L31" s="198"/>
      <c r="M31" s="159">
        <v>1976006</v>
      </c>
      <c r="N31" s="192" t="s">
        <v>82</v>
      </c>
      <c r="O31" s="193"/>
      <c r="P31" s="193"/>
      <c r="Q31" s="194"/>
      <c r="R31" s="177" t="s">
        <v>71</v>
      </c>
      <c r="S31" s="178"/>
      <c r="Y31" s="6" t="s">
        <v>20</v>
      </c>
      <c r="AC31" s="127"/>
      <c r="AD31" s="127"/>
    </row>
    <row r="32" spans="2:30" s="6" customFormat="1" ht="20" customHeight="1">
      <c r="B32" s="195" t="s">
        <v>52</v>
      </c>
      <c r="C32" s="196"/>
      <c r="D32" s="161"/>
      <c r="E32" s="210"/>
      <c r="F32" s="193"/>
      <c r="G32" s="211"/>
      <c r="H32" s="131"/>
      <c r="I32" s="132"/>
      <c r="J32" s="197" t="s">
        <v>56</v>
      </c>
      <c r="K32" s="198"/>
      <c r="L32" s="198"/>
      <c r="M32" s="159">
        <v>1947002</v>
      </c>
      <c r="N32" s="192" t="s">
        <v>60</v>
      </c>
      <c r="O32" s="193"/>
      <c r="P32" s="193"/>
      <c r="Q32" s="194"/>
      <c r="R32" s="177" t="s">
        <v>61</v>
      </c>
      <c r="S32" s="178"/>
      <c r="AC32" s="127"/>
      <c r="AD32" s="127"/>
    </row>
    <row r="33" spans="2:30" ht="19" customHeight="1">
      <c r="B33" s="195" t="s">
        <v>52</v>
      </c>
      <c r="C33" s="196"/>
      <c r="D33" s="161"/>
      <c r="E33" s="210"/>
      <c r="F33" s="193"/>
      <c r="G33" s="211"/>
      <c r="H33" s="131"/>
      <c r="J33" s="197"/>
      <c r="K33" s="198"/>
      <c r="L33" s="198"/>
      <c r="M33" s="159"/>
      <c r="N33" s="192"/>
      <c r="O33" s="193"/>
      <c r="P33" s="193"/>
      <c r="Q33" s="194"/>
      <c r="R33" s="177"/>
      <c r="S33" s="178"/>
      <c r="T33" s="4"/>
      <c r="U33" s="4"/>
      <c r="V33" s="4"/>
      <c r="AC33" s="3"/>
      <c r="AD33" s="3"/>
    </row>
    <row r="34" spans="2:30" ht="20" customHeight="1">
      <c r="B34" s="195" t="s">
        <v>55</v>
      </c>
      <c r="C34" s="196"/>
      <c r="D34" s="161">
        <v>1996021</v>
      </c>
      <c r="E34" s="210" t="s">
        <v>91</v>
      </c>
      <c r="F34" s="193"/>
      <c r="G34" s="211"/>
      <c r="H34" s="131" t="s">
        <v>61</v>
      </c>
      <c r="J34" s="197"/>
      <c r="K34" s="198"/>
      <c r="L34" s="198"/>
      <c r="M34" s="159"/>
      <c r="N34" s="192"/>
      <c r="O34" s="193"/>
      <c r="P34" s="193"/>
      <c r="Q34" s="194"/>
      <c r="R34" s="177"/>
      <c r="S34" s="178"/>
      <c r="T34" s="4"/>
      <c r="U34" s="4"/>
      <c r="V34" s="4"/>
      <c r="AC34" s="3"/>
      <c r="AD34" s="3"/>
    </row>
    <row r="35" spans="2:30" ht="20" customHeight="1">
      <c r="B35" s="221"/>
      <c r="C35" s="222"/>
      <c r="D35" s="162"/>
      <c r="E35" s="225"/>
      <c r="F35" s="226"/>
      <c r="G35" s="227"/>
      <c r="H35" s="133"/>
      <c r="J35" s="223"/>
      <c r="K35" s="224"/>
      <c r="L35" s="224"/>
      <c r="M35" s="160"/>
      <c r="N35" s="228"/>
      <c r="O35" s="229"/>
      <c r="P35" s="229"/>
      <c r="Q35" s="230"/>
      <c r="R35" s="179"/>
      <c r="S35" s="180"/>
      <c r="T35" s="4"/>
      <c r="U35" s="4"/>
      <c r="V35" s="4"/>
      <c r="AC35" s="3"/>
      <c r="AD35" s="3"/>
    </row>
    <row r="36" spans="2:30" ht="20" customHeight="1">
      <c r="B36" s="195"/>
      <c r="C36" s="196"/>
      <c r="D36" s="161"/>
      <c r="E36" s="210"/>
      <c r="F36" s="193"/>
      <c r="G36" s="211"/>
      <c r="H36" s="131"/>
      <c r="J36" s="197"/>
      <c r="K36" s="198"/>
      <c r="L36" s="198"/>
      <c r="M36" s="159"/>
      <c r="N36" s="192"/>
      <c r="O36" s="193"/>
      <c r="P36" s="193"/>
      <c r="Q36" s="194"/>
      <c r="R36" s="177"/>
      <c r="S36" s="178"/>
      <c r="T36" s="4"/>
      <c r="U36" s="4"/>
      <c r="V36" s="4"/>
      <c r="AC36" s="3"/>
      <c r="AD36" s="3"/>
    </row>
    <row r="37" spans="2:30" ht="20" customHeight="1">
      <c r="B37" s="212"/>
      <c r="C37" s="213"/>
      <c r="D37" s="163"/>
      <c r="E37" s="216"/>
      <c r="F37" s="217"/>
      <c r="G37" s="218"/>
      <c r="H37" s="135"/>
      <c r="J37" s="214"/>
      <c r="K37" s="215"/>
      <c r="L37" s="215"/>
      <c r="M37" s="166"/>
      <c r="N37" s="219"/>
      <c r="O37" s="217"/>
      <c r="P37" s="217"/>
      <c r="Q37" s="220"/>
      <c r="R37" s="181"/>
      <c r="S37" s="182"/>
      <c r="T37" s="4"/>
      <c r="U37" s="4"/>
      <c r="V37" s="4"/>
      <c r="AC37" s="3"/>
      <c r="AD37" s="3"/>
    </row>
    <row r="38" spans="2:30" ht="19" customHeight="1">
      <c r="B38" s="229"/>
      <c r="C38" s="229"/>
      <c r="D38" s="176"/>
      <c r="E38" s="176"/>
      <c r="F38" s="176"/>
      <c r="G38" s="176"/>
      <c r="H38" s="176"/>
      <c r="J38" s="176"/>
      <c r="K38" s="176"/>
      <c r="L38" s="176"/>
      <c r="M38" s="176"/>
      <c r="N38" s="176"/>
      <c r="O38" s="176"/>
      <c r="P38" s="176"/>
      <c r="Q38" s="176"/>
      <c r="R38" s="176"/>
      <c r="S38" s="176"/>
      <c r="T38" s="4"/>
      <c r="U38" s="4"/>
      <c r="V38" s="4"/>
      <c r="AC38" s="3"/>
      <c r="AD38" s="3"/>
    </row>
    <row r="39" spans="2:30" ht="18" customHeight="1">
      <c r="B39" s="231"/>
      <c r="C39" s="232"/>
      <c r="D39" s="232"/>
      <c r="E39" s="232"/>
      <c r="F39" s="232"/>
      <c r="G39" s="232"/>
      <c r="H39" s="232"/>
      <c r="I39" s="232"/>
      <c r="J39" s="232"/>
      <c r="K39" s="232"/>
      <c r="L39" s="232"/>
      <c r="M39" s="232"/>
      <c r="N39" s="232"/>
      <c r="O39" s="232"/>
      <c r="P39" s="232"/>
      <c r="Q39" s="232"/>
      <c r="R39" s="232"/>
      <c r="S39" s="233"/>
      <c r="T39" s="4"/>
      <c r="U39" s="4"/>
      <c r="V39" s="4"/>
      <c r="AC39" s="3"/>
      <c r="AD39" s="3"/>
    </row>
    <row r="40" spans="2:30" ht="18" customHeight="1">
      <c r="B40" s="234" t="s">
        <v>170</v>
      </c>
      <c r="C40" s="235"/>
      <c r="D40" s="235"/>
      <c r="E40" s="235"/>
      <c r="F40" s="235"/>
      <c r="G40" s="235"/>
      <c r="H40" s="235"/>
      <c r="I40" s="235"/>
      <c r="J40" s="235"/>
      <c r="K40" s="235"/>
      <c r="L40" s="235"/>
      <c r="M40" s="235"/>
      <c r="N40" s="235"/>
      <c r="O40" s="235"/>
      <c r="P40" s="235"/>
      <c r="Q40" s="235"/>
      <c r="R40" s="235"/>
      <c r="S40" s="236"/>
      <c r="T40" s="4"/>
      <c r="U40" s="4"/>
      <c r="V40" s="4"/>
      <c r="AC40" s="3"/>
      <c r="AD40" s="3"/>
    </row>
  </sheetData>
  <mergeCells count="69">
    <mergeCell ref="B39:S39"/>
    <mergeCell ref="B40:S40"/>
    <mergeCell ref="R35:S35"/>
    <mergeCell ref="E36:G36"/>
    <mergeCell ref="N36:Q36"/>
    <mergeCell ref="R36:S36"/>
    <mergeCell ref="E37:G37"/>
    <mergeCell ref="N37:Q37"/>
    <mergeCell ref="R37:S37"/>
    <mergeCell ref="B38:C38"/>
    <mergeCell ref="D38:E38"/>
    <mergeCell ref="F38:H38"/>
    <mergeCell ref="J38:L38"/>
    <mergeCell ref="M38:N38"/>
    <mergeCell ref="B37:C37"/>
    <mergeCell ref="J37:L37"/>
    <mergeCell ref="B36:C36"/>
    <mergeCell ref="J36:L36"/>
    <mergeCell ref="B34:C34"/>
    <mergeCell ref="J34:L34"/>
    <mergeCell ref="B35:C35"/>
    <mergeCell ref="J35:L35"/>
    <mergeCell ref="E35:G35"/>
    <mergeCell ref="E34:G34"/>
    <mergeCell ref="B32:C32"/>
    <mergeCell ref="J32:L32"/>
    <mergeCell ref="E32:G32"/>
    <mergeCell ref="N32:Q32"/>
    <mergeCell ref="B33:C33"/>
    <mergeCell ref="J33:L33"/>
    <mergeCell ref="E33:G33"/>
    <mergeCell ref="N33:Q33"/>
    <mergeCell ref="B31:C31"/>
    <mergeCell ref="J31:L31"/>
    <mergeCell ref="E31:G31"/>
    <mergeCell ref="N31:Q31"/>
    <mergeCell ref="B30:C30"/>
    <mergeCell ref="J30:L30"/>
    <mergeCell ref="E30:G30"/>
    <mergeCell ref="N30:Q30"/>
    <mergeCell ref="B29:C29"/>
    <mergeCell ref="J29:L29"/>
    <mergeCell ref="E29:G29"/>
    <mergeCell ref="N29:Q29"/>
    <mergeCell ref="B28:C28"/>
    <mergeCell ref="J28:L28"/>
    <mergeCell ref="E28:G28"/>
    <mergeCell ref="N28:Q28"/>
    <mergeCell ref="O38:S38"/>
    <mergeCell ref="R28:S28"/>
    <mergeCell ref="R29:S29"/>
    <mergeCell ref="R30:S30"/>
    <mergeCell ref="R31:S31"/>
    <mergeCell ref="N35:Q35"/>
    <mergeCell ref="R32:S32"/>
    <mergeCell ref="R33:S33"/>
    <mergeCell ref="N34:Q34"/>
    <mergeCell ref="R34:S34"/>
    <mergeCell ref="B7:B8"/>
    <mergeCell ref="D5:H5"/>
    <mergeCell ref="H1:R1"/>
    <mergeCell ref="H2:R2"/>
    <mergeCell ref="J5:M5"/>
    <mergeCell ref="O5:R5"/>
    <mergeCell ref="B27:C27"/>
    <mergeCell ref="J27:L27"/>
    <mergeCell ref="E27:G27"/>
    <mergeCell ref="N27:Q27"/>
    <mergeCell ref="R27:S27"/>
  </mergeCells>
  <conditionalFormatting sqref="J9:O24">
    <cfRule type="cellIs" dxfId="13" priority="1" stopIfTrue="1" operator="between">
      <formula>1</formula>
      <formula>300</formula>
    </cfRule>
    <cfRule type="cellIs" dxfId="12" priority="2" stopIfTrue="1" operator="lessThanOrEqual">
      <formula>0</formula>
    </cfRule>
  </conditionalFormatting>
  <dataValidations count="4">
    <dataValidation type="list" allowBlank="1" showInputMessage="1" showErrorMessage="1" sqref="E19:E24" xr:uid="{52C16046-9E3F-AE48-8EFD-4AC5D1ECBE4E}">
      <formula1>"UM,JM,SM,UK,JK,SK,M35,M40,M45,M50,M55,M60,M65,M70,M75,M80,M85,M90,K35,K40,K45,K50,K55,K60,K65,K70,K75,K80,K85,K90"</formula1>
    </dataValidation>
    <dataValidation type="list" allowBlank="1" showInputMessage="1" showErrorMessage="1" sqref="B28:C37 J28:L37" xr:uid="{B43AFBBC-C044-0648-B653-C24457815DFE}">
      <formula1>"Dommer,Stevnets leder,Jury,Sekretær,Speaker,Teknisk kontrollør, Chief Marshall,Tidtaker"</formula1>
    </dataValidation>
    <dataValidation type="list" allowBlank="1" showInputMessage="1" showErrorMessage="1" sqref="C19:C24" xr:uid="{7E462638-5AA2-EA41-A287-29B86FDD2527}">
      <formula1>"40,45,49,55,59,64,71,76,81,+81,87,+87,49,55,61,67,73,81,89,96,102,+102,109,+109"</formula1>
    </dataValidation>
    <dataValidation type="list" allowBlank="1" showInputMessage="1" showErrorMessage="1" sqref="D5:H5" xr:uid="{56F041C1-FA83-424D-82A1-B22867DE5924}">
      <formula1>"Nasjonalt stevne, Seriestevne,Seriestevne 5-kamp, Klubbmesterskap, Regionsmesterskap, Landsdelsmesterskap, Norgesmesterskap Senior, Norgesmesterskap Ungdom,Norgesmesterskap Junior,Norgesmesterskap Veteran,Norgesmesterskap 5-kamp,Norgesmesterskap Lag"</formula1>
    </dataValidation>
  </dataValidations>
  <pageMargins left="0.27559055118110198" right="0.35433070866141703" top="0.27559055118110198" bottom="0.27559055118110198" header="0.5" footer="0.5"/>
  <pageSetup paperSize="9" scale="61" orientation="landscape" horizontalDpi="360" verticalDpi="360" copies="2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4AAFC9-785D-0B41-B98B-D7808EC24C48}">
  <sheetPr>
    <pageSetUpPr autoPageBreaks="0" fitToPage="1"/>
  </sheetPr>
  <dimension ref="B1:AD40"/>
  <sheetViews>
    <sheetView showGridLines="0" showRowColHeaders="0" showZeros="0" showOutlineSymbols="0" zoomScaleNormal="100" zoomScaleSheetLayoutView="75" zoomScalePageLayoutView="92" workbookViewId="0">
      <selection activeCell="B9" sqref="B9"/>
    </sheetView>
  </sheetViews>
  <sheetFormatPr baseColWidth="10" defaultColWidth="9.1640625" defaultRowHeight="13"/>
  <cols>
    <col min="1" max="1" width="9.1640625" style="4"/>
    <col min="2" max="2" width="10.1640625" style="4" customWidth="1"/>
    <col min="3" max="3" width="6.33203125" style="1" customWidth="1"/>
    <col min="4" max="4" width="8.33203125" style="1" customWidth="1"/>
    <col min="5" max="5" width="6.33203125" style="2" customWidth="1"/>
    <col min="6" max="6" width="10.6640625" style="3" customWidth="1"/>
    <col min="7" max="7" width="3.83203125" style="3" customWidth="1"/>
    <col min="8" max="8" width="24.83203125" style="4" customWidth="1"/>
    <col min="9" max="9" width="20.33203125" style="4" customWidth="1"/>
    <col min="10" max="12" width="7.1640625" style="4" customWidth="1"/>
    <col min="13" max="13" width="8.83203125" style="4" customWidth="1"/>
    <col min="14" max="15" width="7.1640625" style="4" customWidth="1"/>
    <col min="16" max="18" width="7.6640625" style="4" customWidth="1"/>
    <col min="19" max="20" width="10.6640625" style="5" customWidth="1"/>
    <col min="21" max="22" width="5.6640625" style="5" customWidth="1"/>
    <col min="23" max="23" width="14.1640625" style="4" customWidth="1"/>
    <col min="24" max="24" width="11.1640625" style="4" hidden="1" customWidth="1"/>
    <col min="25" max="30" width="9.1640625" style="4" hidden="1" customWidth="1"/>
    <col min="31" max="16384" width="9.1640625" style="4"/>
  </cols>
  <sheetData>
    <row r="1" spans="2:30" s="48" customFormat="1" ht="43.5" customHeight="1">
      <c r="C1" s="45"/>
      <c r="D1" s="45"/>
      <c r="E1" s="46"/>
      <c r="F1" s="45"/>
      <c r="G1" s="45"/>
      <c r="H1" s="185" t="s">
        <v>32</v>
      </c>
      <c r="I1" s="185"/>
      <c r="J1" s="185"/>
      <c r="K1" s="185"/>
      <c r="L1" s="185"/>
      <c r="M1" s="185"/>
      <c r="N1" s="185"/>
      <c r="O1" s="185"/>
      <c r="P1" s="185"/>
      <c r="Q1" s="185"/>
      <c r="R1" s="185"/>
      <c r="S1" s="47"/>
      <c r="T1" s="47"/>
      <c r="U1" s="47"/>
      <c r="V1" s="47"/>
    </row>
    <row r="2" spans="2:30" s="48" customFormat="1" ht="24.75" customHeight="1">
      <c r="C2" s="45"/>
      <c r="D2" s="45"/>
      <c r="E2" s="46"/>
      <c r="F2" s="45"/>
      <c r="G2" s="45"/>
      <c r="H2" s="186" t="s">
        <v>33</v>
      </c>
      <c r="I2" s="186"/>
      <c r="J2" s="186"/>
      <c r="K2" s="186"/>
      <c r="L2" s="186"/>
      <c r="M2" s="186"/>
      <c r="N2" s="186"/>
      <c r="O2" s="186"/>
      <c r="P2" s="186"/>
      <c r="Q2" s="186"/>
      <c r="R2" s="186"/>
      <c r="S2" s="47"/>
      <c r="T2" s="47"/>
      <c r="U2" s="47"/>
      <c r="V2" s="47"/>
    </row>
    <row r="3" spans="2:30" s="48" customFormat="1">
      <c r="C3" s="45"/>
      <c r="D3" s="45"/>
      <c r="E3" s="46"/>
      <c r="F3" s="45"/>
      <c r="G3" s="45"/>
      <c r="H3" s="49"/>
      <c r="I3" s="49"/>
      <c r="J3" s="45"/>
      <c r="K3" s="50"/>
      <c r="L3" s="45"/>
      <c r="M3" s="45"/>
      <c r="N3" s="45"/>
      <c r="O3" s="45"/>
      <c r="P3" s="45"/>
      <c r="Q3" s="45"/>
      <c r="R3" s="45"/>
      <c r="S3" s="47"/>
      <c r="T3" s="47"/>
      <c r="U3" s="47"/>
      <c r="V3" s="47"/>
    </row>
    <row r="4" spans="2:30" s="48" customFormat="1" ht="12" customHeight="1">
      <c r="C4" s="45"/>
      <c r="D4" s="45"/>
      <c r="E4" s="46"/>
      <c r="F4" s="45"/>
      <c r="G4" s="45"/>
      <c r="H4" s="49"/>
      <c r="I4" s="49"/>
      <c r="J4" s="45"/>
      <c r="K4" s="50"/>
      <c r="L4" s="45"/>
      <c r="M4" s="45"/>
      <c r="N4" s="45"/>
      <c r="O4" s="45"/>
      <c r="P4" s="45"/>
      <c r="Q4" s="45"/>
      <c r="R4" s="45"/>
      <c r="S4" s="47"/>
      <c r="T4" s="47"/>
      <c r="U4" s="47"/>
      <c r="V4" s="47"/>
    </row>
    <row r="5" spans="2:30" s="40" customFormat="1" ht="16">
      <c r="C5" s="44" t="s">
        <v>27</v>
      </c>
      <c r="D5" s="191" t="s">
        <v>59</v>
      </c>
      <c r="E5" s="191"/>
      <c r="F5" s="191"/>
      <c r="G5" s="191"/>
      <c r="H5" s="191"/>
      <c r="I5" s="38" t="s">
        <v>0</v>
      </c>
      <c r="J5" s="188" t="s">
        <v>61</v>
      </c>
      <c r="K5" s="188"/>
      <c r="L5" s="188"/>
      <c r="M5" s="188"/>
      <c r="N5" s="38" t="s">
        <v>1</v>
      </c>
      <c r="O5" s="190" t="s">
        <v>63</v>
      </c>
      <c r="P5" s="190"/>
      <c r="Q5" s="190"/>
      <c r="R5" s="190"/>
      <c r="S5" s="38" t="s">
        <v>2</v>
      </c>
      <c r="T5" s="51">
        <v>45717</v>
      </c>
      <c r="U5" s="52" t="s">
        <v>26</v>
      </c>
      <c r="V5" s="53">
        <v>4</v>
      </c>
    </row>
    <row r="6" spans="2:30" s="48" customFormat="1">
      <c r="C6" s="45"/>
      <c r="D6" s="45"/>
      <c r="E6" s="46"/>
      <c r="F6" s="45"/>
      <c r="G6" s="45"/>
      <c r="H6" s="49"/>
      <c r="I6" s="49"/>
      <c r="J6" s="45"/>
      <c r="K6" s="50"/>
      <c r="L6" s="45"/>
      <c r="M6" s="45"/>
      <c r="N6" s="45"/>
      <c r="O6" s="45"/>
      <c r="P6" s="45"/>
      <c r="Q6" s="45"/>
      <c r="R6" s="45"/>
      <c r="S6" s="47"/>
      <c r="T6" s="47"/>
      <c r="U6" s="47"/>
      <c r="V6" s="47"/>
      <c r="Y6" s="4"/>
      <c r="Z6" s="4"/>
      <c r="AA6" s="4"/>
      <c r="AB6" s="72" t="s">
        <v>38</v>
      </c>
      <c r="AC6" s="72" t="s">
        <v>38</v>
      </c>
      <c r="AD6" s="72" t="s">
        <v>38</v>
      </c>
    </row>
    <row r="7" spans="2:30" s="1" customFormat="1">
      <c r="B7" s="183" t="s">
        <v>47</v>
      </c>
      <c r="C7" s="32" t="s">
        <v>3</v>
      </c>
      <c r="D7" s="18" t="s">
        <v>4</v>
      </c>
      <c r="E7" s="19" t="s">
        <v>24</v>
      </c>
      <c r="F7" s="18" t="s">
        <v>5</v>
      </c>
      <c r="G7" s="18" t="s">
        <v>28</v>
      </c>
      <c r="H7" s="18" t="s">
        <v>6</v>
      </c>
      <c r="I7" s="18" t="s">
        <v>7</v>
      </c>
      <c r="J7" s="18"/>
      <c r="K7" s="11" t="s">
        <v>8</v>
      </c>
      <c r="L7" s="11"/>
      <c r="M7" s="18"/>
      <c r="N7" s="11" t="s">
        <v>9</v>
      </c>
      <c r="O7" s="11"/>
      <c r="P7" s="22" t="s">
        <v>10</v>
      </c>
      <c r="Q7" s="29"/>
      <c r="R7" s="18" t="s">
        <v>11</v>
      </c>
      <c r="S7" s="24" t="s">
        <v>12</v>
      </c>
      <c r="T7" s="24" t="s">
        <v>12</v>
      </c>
      <c r="U7" s="24" t="s">
        <v>13</v>
      </c>
      <c r="V7" s="34" t="s">
        <v>19</v>
      </c>
      <c r="W7" s="34" t="s">
        <v>14</v>
      </c>
      <c r="X7" s="3"/>
      <c r="AB7" s="73" t="s">
        <v>39</v>
      </c>
      <c r="AC7" s="73" t="s">
        <v>39</v>
      </c>
      <c r="AD7" s="73" t="s">
        <v>39</v>
      </c>
    </row>
    <row r="8" spans="2:30" s="1" customFormat="1">
      <c r="B8" s="184"/>
      <c r="C8" s="33" t="s">
        <v>15</v>
      </c>
      <c r="D8" s="20" t="s">
        <v>16</v>
      </c>
      <c r="E8" s="21" t="s">
        <v>25</v>
      </c>
      <c r="F8" s="20" t="s">
        <v>21</v>
      </c>
      <c r="G8" s="20" t="s">
        <v>29</v>
      </c>
      <c r="H8" s="20"/>
      <c r="I8" s="20"/>
      <c r="J8" s="27">
        <v>1</v>
      </c>
      <c r="K8" s="28">
        <v>2</v>
      </c>
      <c r="L8" s="26">
        <v>3</v>
      </c>
      <c r="M8" s="27">
        <v>1</v>
      </c>
      <c r="N8" s="28">
        <v>2</v>
      </c>
      <c r="O8" s="26">
        <v>3</v>
      </c>
      <c r="P8" s="23" t="s">
        <v>17</v>
      </c>
      <c r="Q8" s="30"/>
      <c r="R8" s="20" t="s">
        <v>18</v>
      </c>
      <c r="S8" s="25"/>
      <c r="T8" s="25" t="s">
        <v>34</v>
      </c>
      <c r="U8" s="25"/>
      <c r="V8" s="35"/>
      <c r="W8" s="35"/>
      <c r="X8" s="3"/>
      <c r="Y8" s="1" t="s">
        <v>40</v>
      </c>
      <c r="Z8" s="1" t="s">
        <v>30</v>
      </c>
      <c r="AA8" s="3" t="s">
        <v>34</v>
      </c>
      <c r="AB8" s="73" t="s">
        <v>41</v>
      </c>
      <c r="AC8" s="73" t="s">
        <v>42</v>
      </c>
      <c r="AD8" s="73" t="s">
        <v>43</v>
      </c>
    </row>
    <row r="9" spans="2:30" s="10" customFormat="1" ht="20" customHeight="1">
      <c r="B9" s="142">
        <v>1995002</v>
      </c>
      <c r="C9" s="143">
        <v>71</v>
      </c>
      <c r="D9" s="144">
        <v>66.87</v>
      </c>
      <c r="E9" s="145" t="s">
        <v>111</v>
      </c>
      <c r="F9" s="146">
        <v>34967</v>
      </c>
      <c r="G9" s="147">
        <v>1</v>
      </c>
      <c r="H9" s="148" t="s">
        <v>134</v>
      </c>
      <c r="I9" s="148" t="s">
        <v>135</v>
      </c>
      <c r="J9" s="149">
        <v>58</v>
      </c>
      <c r="K9" s="149">
        <v>61</v>
      </c>
      <c r="L9" s="149">
        <v>64</v>
      </c>
      <c r="M9" s="149">
        <v>82</v>
      </c>
      <c r="N9" s="149">
        <v>86</v>
      </c>
      <c r="O9" s="149">
        <v>-90</v>
      </c>
      <c r="P9" s="56">
        <f t="shared" ref="P9:P24" si="0">IF(MAX(J9:L9)&lt;0,0,TRUNC(MAX(J9:L9)/1)*1)</f>
        <v>64</v>
      </c>
      <c r="Q9" s="56">
        <f t="shared" ref="Q9:Q24" si="1">IF(MAX(M9:O9)&lt;0,0,TRUNC(MAX(M9:O9)/1)*1)</f>
        <v>86</v>
      </c>
      <c r="R9" s="56">
        <f t="shared" ref="R9:R24" si="2">IF(P9=0,0,IF(Q9=0,0,SUM(P9:Q9)))</f>
        <v>150</v>
      </c>
      <c r="S9" s="90">
        <f>IF(R9="","",IF(D9="","",IF((Y9="k"),IF(D9&gt;153.757,R9,IF(D9&lt;28,10^(0.7837004341*LOG10(28/153.757)^2)*R9,10^(0.787004341*LOG10(D9/153.757)^2)*R9)),IF(D9&gt;193.609,R9,IF(D9&lt;32,10^(0.722762521*LOG10(32/193.609)^2)*R9,10^(0.722762521*LOG10(D9/193.609)^2)*R9)))))</f>
        <v>190.10682089702465</v>
      </c>
      <c r="T9" s="90" t="str">
        <f>IF(AA9=1,S9*AD9,"")</f>
        <v/>
      </c>
      <c r="U9" s="91">
        <v>10</v>
      </c>
      <c r="V9" s="91" t="s">
        <v>20</v>
      </c>
      <c r="W9" s="138">
        <f>IF(R9="","",IF(D9="","",IF(Y9="k",IF(D9&gt;153.757,1,IF(D9&lt;28,10^(0.787004341*LOG10(28/153.757)^2),10^(0.787004341*LOG10(D9/153.757)^2))),IF(D9&gt;193.609,1,IF(D9&lt;32,10^(0.722762521*LOG10(32/193.609)^2),10^(0.722762521*LOG10(D9/193.609)^2))))))</f>
        <v>1.2673788059801643</v>
      </c>
      <c r="X9" s="69">
        <f>T5</f>
        <v>45717</v>
      </c>
      <c r="Y9" s="75" t="str">
        <f>IF(ISNUMBER(FIND("M",E9)),"m",IF(ISNUMBER(FIND("K",E9)),"k"))</f>
        <v>k</v>
      </c>
      <c r="Z9" s="75">
        <f>IF(OR(F9="",X9=""),0,(YEAR(X9)-YEAR(F9)))</f>
        <v>30</v>
      </c>
      <c r="AA9" s="75">
        <f>IF(Z9&gt;34,1,0)</f>
        <v>0</v>
      </c>
      <c r="AB9" s="10" t="b">
        <f>IF(AA9=1,LOOKUP(Z9,'Meltzer-Faber'!A3:A63,'Meltzer-Faber'!B3:B63))</f>
        <v>0</v>
      </c>
      <c r="AC9" s="10" t="b">
        <f>IF(AA9=1,LOOKUP(Z9,'Meltzer-Faber'!A3:A63,'Meltzer-Faber'!C3:C63))</f>
        <v>0</v>
      </c>
      <c r="AD9" s="10" t="b">
        <f>IF(Y9="m",AB9,IF(Y9="k",AC9,""))</f>
        <v>0</v>
      </c>
    </row>
    <row r="10" spans="2:30" s="10" customFormat="1" ht="20" customHeight="1">
      <c r="B10" s="142">
        <v>1994034</v>
      </c>
      <c r="C10" s="143" t="s">
        <v>136</v>
      </c>
      <c r="D10" s="144">
        <v>70.67</v>
      </c>
      <c r="E10" s="145" t="s">
        <v>111</v>
      </c>
      <c r="F10" s="146">
        <v>34434</v>
      </c>
      <c r="G10" s="147">
        <v>2</v>
      </c>
      <c r="H10" s="148" t="s">
        <v>137</v>
      </c>
      <c r="I10" s="148" t="s">
        <v>138</v>
      </c>
      <c r="J10" s="149">
        <v>-65</v>
      </c>
      <c r="K10" s="149">
        <v>65</v>
      </c>
      <c r="L10" s="149">
        <v>68</v>
      </c>
      <c r="M10" s="149">
        <v>85</v>
      </c>
      <c r="N10" s="169">
        <v>-88</v>
      </c>
      <c r="O10" s="169">
        <v>-88</v>
      </c>
      <c r="P10" s="105">
        <f t="shared" si="0"/>
        <v>68</v>
      </c>
      <c r="Q10" s="105">
        <f t="shared" si="1"/>
        <v>85</v>
      </c>
      <c r="R10" s="105">
        <f t="shared" si="2"/>
        <v>153</v>
      </c>
      <c r="S10" s="137">
        <f t="shared" ref="S10:S24" si="3">IF(R10="","",IF(D10="","",IF((Y10="k"),IF(D10&gt;153.757,R10,IF(D10&lt;28,10^(0.7837004341*LOG10(28/153.757)^2)*R10,10^(0.787004341*LOG10(D10/153.757)^2)*R10)),IF(D10&gt;193.609,R10,IF(D10&lt;32,10^(0.722762521*LOG10(32/193.609)^2)*R10,10^(0.722762521*LOG10(D10/193.609)^2)*R10)))))</f>
        <v>188.10016274816567</v>
      </c>
      <c r="T10" s="106" t="str">
        <f t="shared" ref="T10:T24" si="4">IF(AA10=1,S10*AD10,"")</f>
        <v/>
      </c>
      <c r="U10" s="107">
        <v>9</v>
      </c>
      <c r="V10" s="107"/>
      <c r="W10" s="139">
        <f t="shared" ref="W10:W24" si="5">IF(R10="","",IF(D10="","",IF(Y10="k",IF(D10&gt;153.757,1,IF(D10&lt;28,10^(0.787004341*LOG10(28/153.757)^2),10^(0.787004341*LOG10(D10/153.757)^2))),IF(D10&gt;193.609,1,IF(D10&lt;32,10^(0.722762521*LOG10(32/193.609)^2),10^(0.722762521*LOG10(D10/193.609)^2))))))</f>
        <v>1.2294128284193835</v>
      </c>
      <c r="X10" s="69">
        <f>T5</f>
        <v>45717</v>
      </c>
      <c r="Y10" s="75" t="str">
        <f t="shared" ref="Y10:Y24" si="6">IF(ISNUMBER(FIND("M",E10)),"m",IF(ISNUMBER(FIND("K",E10)),"k"))</f>
        <v>k</v>
      </c>
      <c r="Z10" s="75">
        <f t="shared" ref="Z10:Z24" si="7">IF(OR(F10="",X10=""),0,(YEAR(X10)-YEAR(F10)))</f>
        <v>31</v>
      </c>
      <c r="AA10" s="75">
        <f t="shared" ref="AA10:AA24" si="8">IF(Z10&gt;34,1,0)</f>
        <v>0</v>
      </c>
      <c r="AB10" s="10" t="b">
        <f>IF(AA10=1,LOOKUP(Z10,'Meltzer-Faber'!A3:A63,'Meltzer-Faber'!B3:B63))</f>
        <v>0</v>
      </c>
      <c r="AC10" s="74" t="b">
        <f>IF(AA10=1,LOOKUP(Z10,'Meltzer-Faber'!A3:A63,'Meltzer-Faber'!C3:C63))</f>
        <v>0</v>
      </c>
      <c r="AD10" s="10" t="b">
        <f t="shared" ref="AD10:AD24" si="9">IF(Y10="m",AB10,IF(Y10="k",AC10,""))</f>
        <v>0</v>
      </c>
    </row>
    <row r="11" spans="2:30" s="10" customFormat="1" ht="20" customHeight="1">
      <c r="B11" s="142">
        <v>2000032</v>
      </c>
      <c r="C11" s="143" t="s">
        <v>136</v>
      </c>
      <c r="D11" s="144">
        <v>66.989999999999995</v>
      </c>
      <c r="E11" s="145" t="s">
        <v>111</v>
      </c>
      <c r="F11" s="146">
        <v>36677</v>
      </c>
      <c r="G11" s="147">
        <v>3</v>
      </c>
      <c r="H11" s="148" t="s">
        <v>139</v>
      </c>
      <c r="I11" s="148" t="s">
        <v>102</v>
      </c>
      <c r="J11" s="149">
        <v>70</v>
      </c>
      <c r="K11" s="149">
        <v>-74</v>
      </c>
      <c r="L11" s="149">
        <v>74</v>
      </c>
      <c r="M11" s="149">
        <v>90</v>
      </c>
      <c r="N11" s="169">
        <v>95</v>
      </c>
      <c r="O11" s="169">
        <v>-98</v>
      </c>
      <c r="P11" s="105">
        <f t="shared" si="0"/>
        <v>74</v>
      </c>
      <c r="Q11" s="105">
        <f t="shared" si="1"/>
        <v>95</v>
      </c>
      <c r="R11" s="105">
        <f t="shared" si="2"/>
        <v>169</v>
      </c>
      <c r="S11" s="137">
        <f t="shared" si="3"/>
        <v>213.96879329143707</v>
      </c>
      <c r="T11" s="106" t="str">
        <f t="shared" si="4"/>
        <v/>
      </c>
      <c r="U11" s="107">
        <v>4</v>
      </c>
      <c r="V11" s="107"/>
      <c r="W11" s="139">
        <f t="shared" si="5"/>
        <v>1.2660875342688584</v>
      </c>
      <c r="X11" s="69">
        <f>T5</f>
        <v>45717</v>
      </c>
      <c r="Y11" s="75" t="str">
        <f t="shared" si="6"/>
        <v>k</v>
      </c>
      <c r="Z11" s="75">
        <f t="shared" si="7"/>
        <v>25</v>
      </c>
      <c r="AA11" s="75">
        <f t="shared" si="8"/>
        <v>0</v>
      </c>
      <c r="AB11" s="10" t="b">
        <f>IF(AA11=1,LOOKUP(Z11,'Meltzer-Faber'!A3:A63,'Meltzer-Faber'!B3:B63))</f>
        <v>0</v>
      </c>
      <c r="AC11" s="74" t="b">
        <f>IF(AA11=1,LOOKUP(Z11,'Meltzer-Faber'!A3:A63,'Meltzer-Faber'!C3:C63))</f>
        <v>0</v>
      </c>
      <c r="AD11" s="10" t="b">
        <f t="shared" si="9"/>
        <v>0</v>
      </c>
    </row>
    <row r="12" spans="2:30" s="10" customFormat="1" ht="20" customHeight="1">
      <c r="B12" s="142">
        <v>1995001</v>
      </c>
      <c r="C12" s="143" t="s">
        <v>136</v>
      </c>
      <c r="D12" s="144">
        <v>67.69</v>
      </c>
      <c r="E12" s="145" t="s">
        <v>111</v>
      </c>
      <c r="F12" s="146">
        <v>34953</v>
      </c>
      <c r="G12" s="147">
        <v>4</v>
      </c>
      <c r="H12" s="148" t="s">
        <v>140</v>
      </c>
      <c r="I12" s="148" t="s">
        <v>105</v>
      </c>
      <c r="J12" s="149">
        <v>65</v>
      </c>
      <c r="K12" s="149">
        <v>68</v>
      </c>
      <c r="L12" s="149">
        <v>-71</v>
      </c>
      <c r="M12" s="149">
        <v>88</v>
      </c>
      <c r="N12" s="169">
        <v>92</v>
      </c>
      <c r="O12" s="169">
        <v>-95</v>
      </c>
      <c r="P12" s="105">
        <f t="shared" si="0"/>
        <v>68</v>
      </c>
      <c r="Q12" s="105">
        <f t="shared" si="1"/>
        <v>92</v>
      </c>
      <c r="R12" s="105">
        <f t="shared" si="2"/>
        <v>160</v>
      </c>
      <c r="S12" s="137">
        <f t="shared" si="3"/>
        <v>201.38900799414597</v>
      </c>
      <c r="T12" s="106" t="str">
        <f t="shared" si="4"/>
        <v/>
      </c>
      <c r="U12" s="107">
        <v>7</v>
      </c>
      <c r="V12" s="107" t="s">
        <v>20</v>
      </c>
      <c r="W12" s="139">
        <f t="shared" si="5"/>
        <v>1.2586812999634123</v>
      </c>
      <c r="X12" s="69">
        <f>T5</f>
        <v>45717</v>
      </c>
      <c r="Y12" s="75" t="str">
        <f t="shared" si="6"/>
        <v>k</v>
      </c>
      <c r="Z12" s="75">
        <f t="shared" si="7"/>
        <v>30</v>
      </c>
      <c r="AA12" s="75">
        <f t="shared" si="8"/>
        <v>0</v>
      </c>
      <c r="AB12" s="10" t="b">
        <f>IF(AA12=1,LOOKUP(Z12,'Meltzer-Faber'!A3:A63,'Meltzer-Faber'!B3:B63))</f>
        <v>0</v>
      </c>
      <c r="AC12" s="74" t="b">
        <f>IF(AA12=1,LOOKUP(Z12,'Meltzer-Faber'!A3:A63,'Meltzer-Faber'!C3:C63))</f>
        <v>0</v>
      </c>
      <c r="AD12" s="10" t="b">
        <f t="shared" si="9"/>
        <v>0</v>
      </c>
    </row>
    <row r="13" spans="2:30" s="10" customFormat="1" ht="20" customHeight="1">
      <c r="B13" s="142">
        <v>1998014</v>
      </c>
      <c r="C13" s="143" t="s">
        <v>136</v>
      </c>
      <c r="D13" s="144">
        <v>67.09</v>
      </c>
      <c r="E13" s="145" t="s">
        <v>111</v>
      </c>
      <c r="F13" s="146">
        <v>35897</v>
      </c>
      <c r="G13" s="147">
        <v>5</v>
      </c>
      <c r="H13" s="148" t="s">
        <v>141</v>
      </c>
      <c r="I13" s="148" t="s">
        <v>102</v>
      </c>
      <c r="J13" s="149">
        <v>67</v>
      </c>
      <c r="K13" s="149">
        <v>70</v>
      </c>
      <c r="L13" s="149">
        <v>73</v>
      </c>
      <c r="M13" s="149">
        <v>-87</v>
      </c>
      <c r="N13" s="169">
        <v>87</v>
      </c>
      <c r="O13" s="169">
        <v>90</v>
      </c>
      <c r="P13" s="105">
        <f t="shared" si="0"/>
        <v>73</v>
      </c>
      <c r="Q13" s="105">
        <f t="shared" si="1"/>
        <v>90</v>
      </c>
      <c r="R13" s="105">
        <f t="shared" si="2"/>
        <v>163</v>
      </c>
      <c r="S13" s="137">
        <f t="shared" si="3"/>
        <v>206.19766687883211</v>
      </c>
      <c r="T13" s="106" t="str">
        <f t="shared" si="4"/>
        <v/>
      </c>
      <c r="U13" s="107">
        <v>6</v>
      </c>
      <c r="V13" s="107" t="s">
        <v>20</v>
      </c>
      <c r="W13" s="139">
        <f t="shared" si="5"/>
        <v>1.2650163612198289</v>
      </c>
      <c r="X13" s="69">
        <f>T5</f>
        <v>45717</v>
      </c>
      <c r="Y13" s="75" t="str">
        <f t="shared" si="6"/>
        <v>k</v>
      </c>
      <c r="Z13" s="75">
        <f t="shared" si="7"/>
        <v>27</v>
      </c>
      <c r="AA13" s="75">
        <f t="shared" si="8"/>
        <v>0</v>
      </c>
      <c r="AB13" s="10" t="b">
        <f>IF(AA13=1,LOOKUP(Z13,'Meltzer-Faber'!A3:A63,'Meltzer-Faber'!B3:B63))</f>
        <v>0</v>
      </c>
      <c r="AC13" s="74" t="b">
        <f>IF(AA13=1,LOOKUP(Z13,'Meltzer-Faber'!A3:A63,'Meltzer-Faber'!C3:C63))</f>
        <v>0</v>
      </c>
      <c r="AD13" s="10" t="b">
        <f t="shared" si="9"/>
        <v>0</v>
      </c>
    </row>
    <row r="14" spans="2:30" s="10" customFormat="1" ht="20" customHeight="1">
      <c r="B14" s="142">
        <v>1992011</v>
      </c>
      <c r="C14" s="143" t="s">
        <v>136</v>
      </c>
      <c r="D14" s="144">
        <v>67.87</v>
      </c>
      <c r="E14" s="145" t="s">
        <v>111</v>
      </c>
      <c r="F14" s="146">
        <v>33707</v>
      </c>
      <c r="G14" s="147">
        <v>6</v>
      </c>
      <c r="H14" s="148" t="s">
        <v>76</v>
      </c>
      <c r="I14" s="148" t="s">
        <v>61</v>
      </c>
      <c r="J14" s="149">
        <v>66</v>
      </c>
      <c r="K14" s="149">
        <v>69</v>
      </c>
      <c r="L14" s="149">
        <v>-72</v>
      </c>
      <c r="M14" s="149">
        <v>85</v>
      </c>
      <c r="N14" s="149">
        <v>88</v>
      </c>
      <c r="O14" s="149">
        <v>-91</v>
      </c>
      <c r="P14" s="105">
        <f t="shared" si="0"/>
        <v>69</v>
      </c>
      <c r="Q14" s="105">
        <f t="shared" si="1"/>
        <v>88</v>
      </c>
      <c r="R14" s="105">
        <f t="shared" si="2"/>
        <v>157</v>
      </c>
      <c r="S14" s="137">
        <f t="shared" si="3"/>
        <v>197.31933713514647</v>
      </c>
      <c r="T14" s="106" t="str">
        <f t="shared" si="4"/>
        <v/>
      </c>
      <c r="U14" s="107">
        <v>8</v>
      </c>
      <c r="V14" s="107" t="s">
        <v>20</v>
      </c>
      <c r="W14" s="139">
        <f t="shared" si="5"/>
        <v>1.256811064555073</v>
      </c>
      <c r="X14" s="69">
        <f>T5</f>
        <v>45717</v>
      </c>
      <c r="Y14" s="75" t="str">
        <f t="shared" si="6"/>
        <v>k</v>
      </c>
      <c r="Z14" s="75">
        <f t="shared" si="7"/>
        <v>33</v>
      </c>
      <c r="AA14" s="75">
        <f t="shared" si="8"/>
        <v>0</v>
      </c>
      <c r="AB14" s="10" t="b">
        <f>IF(AA14=1,LOOKUP(Z14,'Meltzer-Faber'!A3:A63,'Meltzer-Faber'!B3:B63))</f>
        <v>0</v>
      </c>
      <c r="AC14" s="74" t="b">
        <f>IF(AA14=1,LOOKUP(Z14,'Meltzer-Faber'!A3:A63,'Meltzer-Faber'!C3:C63))</f>
        <v>0</v>
      </c>
      <c r="AD14" s="10" t="b">
        <f t="shared" si="9"/>
        <v>0</v>
      </c>
    </row>
    <row r="15" spans="2:30" s="10" customFormat="1" ht="20" customHeight="1">
      <c r="B15" s="142">
        <v>1983014</v>
      </c>
      <c r="C15" s="143" t="s">
        <v>136</v>
      </c>
      <c r="D15" s="144">
        <v>69.709999999999994</v>
      </c>
      <c r="E15" s="145" t="s">
        <v>171</v>
      </c>
      <c r="F15" s="146">
        <v>30609</v>
      </c>
      <c r="G15" s="147">
        <v>7</v>
      </c>
      <c r="H15" s="148" t="s">
        <v>142</v>
      </c>
      <c r="I15" s="148" t="s">
        <v>105</v>
      </c>
      <c r="J15" s="149">
        <v>72</v>
      </c>
      <c r="K15" s="149">
        <v>77</v>
      </c>
      <c r="L15" s="149">
        <v>80</v>
      </c>
      <c r="M15" s="149">
        <v>-88</v>
      </c>
      <c r="N15" s="169">
        <v>88</v>
      </c>
      <c r="O15" s="169">
        <v>-96</v>
      </c>
      <c r="P15" s="105">
        <f t="shared" si="0"/>
        <v>80</v>
      </c>
      <c r="Q15" s="105">
        <f t="shared" si="1"/>
        <v>88</v>
      </c>
      <c r="R15" s="105">
        <f t="shared" si="2"/>
        <v>168</v>
      </c>
      <c r="S15" s="137">
        <f t="shared" si="3"/>
        <v>208.06125906298945</v>
      </c>
      <c r="T15" s="106">
        <f t="shared" si="4"/>
        <v>243.43167310369765</v>
      </c>
      <c r="U15" s="107">
        <v>5</v>
      </c>
      <c r="V15" s="174" t="s">
        <v>168</v>
      </c>
      <c r="W15" s="139">
        <f t="shared" si="5"/>
        <v>1.2384598753749372</v>
      </c>
      <c r="X15" s="69">
        <f>T5</f>
        <v>45717</v>
      </c>
      <c r="Y15" s="75" t="str">
        <f t="shared" si="6"/>
        <v>k</v>
      </c>
      <c r="Z15" s="75">
        <f t="shared" si="7"/>
        <v>42</v>
      </c>
      <c r="AA15" s="75">
        <f t="shared" si="8"/>
        <v>1</v>
      </c>
      <c r="AB15" s="10">
        <f>IF(AA15=1,LOOKUP(Z15,'Meltzer-Faber'!A3:A63,'Meltzer-Faber'!B3:B63))</f>
        <v>1.1619999999999999</v>
      </c>
      <c r="AC15" s="74">
        <f>IF(AA15=1,LOOKUP(Z15,'Meltzer-Faber'!A3:A63,'Meltzer-Faber'!C3:C63))</f>
        <v>1.17</v>
      </c>
      <c r="AD15" s="10">
        <f t="shared" si="9"/>
        <v>1.17</v>
      </c>
    </row>
    <row r="16" spans="2:30" s="10" customFormat="1" ht="20" customHeight="1">
      <c r="B16" s="142">
        <v>2004022</v>
      </c>
      <c r="C16" s="143" t="s">
        <v>136</v>
      </c>
      <c r="D16" s="144">
        <v>70.23</v>
      </c>
      <c r="E16" s="145" t="s">
        <v>111</v>
      </c>
      <c r="F16" s="146">
        <v>38134</v>
      </c>
      <c r="G16" s="147">
        <v>8</v>
      </c>
      <c r="H16" s="148" t="s">
        <v>94</v>
      </c>
      <c r="I16" s="148" t="s">
        <v>77</v>
      </c>
      <c r="J16" s="149">
        <v>76</v>
      </c>
      <c r="K16" s="149">
        <v>-79</v>
      </c>
      <c r="L16" s="149">
        <v>80</v>
      </c>
      <c r="M16" s="149">
        <v>95</v>
      </c>
      <c r="N16" s="169">
        <v>99</v>
      </c>
      <c r="O16" s="169">
        <v>-103</v>
      </c>
      <c r="P16" s="105">
        <f t="shared" si="0"/>
        <v>80</v>
      </c>
      <c r="Q16" s="105">
        <f t="shared" si="1"/>
        <v>99</v>
      </c>
      <c r="R16" s="105">
        <f t="shared" si="2"/>
        <v>179</v>
      </c>
      <c r="S16" s="137">
        <f t="shared" si="3"/>
        <v>220.7994069414757</v>
      </c>
      <c r="T16" s="106" t="str">
        <f t="shared" si="4"/>
        <v/>
      </c>
      <c r="U16" s="107">
        <v>3</v>
      </c>
      <c r="V16" s="107"/>
      <c r="W16" s="139">
        <f t="shared" si="5"/>
        <v>1.2335162398965123</v>
      </c>
      <c r="X16" s="69">
        <f>T5</f>
        <v>45717</v>
      </c>
      <c r="Y16" s="75" t="str">
        <f t="shared" si="6"/>
        <v>k</v>
      </c>
      <c r="Z16" s="75">
        <f t="shared" si="7"/>
        <v>21</v>
      </c>
      <c r="AA16" s="75">
        <f t="shared" si="8"/>
        <v>0</v>
      </c>
      <c r="AB16" s="10" t="b">
        <f>IF(AA16=1,LOOKUP(Z16,'Meltzer-Faber'!A3:A63,'Meltzer-Faber'!B3:B63))</f>
        <v>0</v>
      </c>
      <c r="AC16" s="74" t="b">
        <f>IF(AA16=1,LOOKUP(Z16,'Meltzer-Faber'!A3:A63,'Meltzer-Faber'!C3:C63))</f>
        <v>0</v>
      </c>
      <c r="AD16" s="10" t="b">
        <f t="shared" si="9"/>
        <v>0</v>
      </c>
    </row>
    <row r="17" spans="2:30" s="10" customFormat="1" ht="20" customHeight="1">
      <c r="B17" s="142">
        <v>2002003</v>
      </c>
      <c r="C17" s="143" t="s">
        <v>136</v>
      </c>
      <c r="D17" s="144">
        <v>70.53</v>
      </c>
      <c r="E17" s="145" t="s">
        <v>111</v>
      </c>
      <c r="F17" s="146">
        <v>37315</v>
      </c>
      <c r="G17" s="147">
        <v>9</v>
      </c>
      <c r="H17" s="148" t="s">
        <v>143</v>
      </c>
      <c r="I17" s="148" t="s">
        <v>77</v>
      </c>
      <c r="J17" s="149">
        <v>87</v>
      </c>
      <c r="K17" s="149">
        <v>-90</v>
      </c>
      <c r="L17" s="149">
        <v>91</v>
      </c>
      <c r="M17" s="149">
        <v>-110</v>
      </c>
      <c r="N17" s="149">
        <v>110</v>
      </c>
      <c r="O17" s="149">
        <v>115</v>
      </c>
      <c r="P17" s="105">
        <f t="shared" si="0"/>
        <v>91</v>
      </c>
      <c r="Q17" s="105">
        <f t="shared" si="1"/>
        <v>115</v>
      </c>
      <c r="R17" s="105">
        <f t="shared" si="2"/>
        <v>206</v>
      </c>
      <c r="S17" s="137">
        <f t="shared" si="3"/>
        <v>253.52639282207403</v>
      </c>
      <c r="T17" s="106" t="str">
        <f t="shared" si="4"/>
        <v/>
      </c>
      <c r="U17" s="107">
        <v>1</v>
      </c>
      <c r="V17" s="107"/>
      <c r="W17" s="139">
        <f t="shared" si="5"/>
        <v>1.2307106447673497</v>
      </c>
      <c r="X17" s="69">
        <f>T5</f>
        <v>45717</v>
      </c>
      <c r="Y17" s="75" t="str">
        <f t="shared" si="6"/>
        <v>k</v>
      </c>
      <c r="Z17" s="75">
        <f t="shared" si="7"/>
        <v>23</v>
      </c>
      <c r="AA17" s="75">
        <f t="shared" si="8"/>
        <v>0</v>
      </c>
      <c r="AB17" s="10" t="b">
        <f>IF(AA17=1,LOOKUP(Z17,'Meltzer-Faber'!A3:A63,'Meltzer-Faber'!B3:B63))</f>
        <v>0</v>
      </c>
      <c r="AC17" s="74" t="b">
        <f>IF(AA17=1,LOOKUP(Z17,'Meltzer-Faber'!A3:A63,'Meltzer-Faber'!C3:C63))</f>
        <v>0</v>
      </c>
      <c r="AD17" s="10" t="b">
        <f t="shared" si="9"/>
        <v>0</v>
      </c>
    </row>
    <row r="18" spans="2:30" s="10" customFormat="1" ht="20" customHeight="1">
      <c r="B18" s="142">
        <v>1992004</v>
      </c>
      <c r="C18" s="143" t="s">
        <v>136</v>
      </c>
      <c r="D18" s="144">
        <v>65.53</v>
      </c>
      <c r="E18" s="145" t="s">
        <v>111</v>
      </c>
      <c r="F18" s="146">
        <v>33735</v>
      </c>
      <c r="G18" s="147">
        <v>10</v>
      </c>
      <c r="H18" s="148" t="s">
        <v>144</v>
      </c>
      <c r="I18" s="148" t="s">
        <v>127</v>
      </c>
      <c r="J18" s="149">
        <v>-90</v>
      </c>
      <c r="K18" s="149">
        <v>90</v>
      </c>
      <c r="L18" s="149">
        <v>94</v>
      </c>
      <c r="M18" s="149">
        <v>-108</v>
      </c>
      <c r="N18" s="149">
        <v>108</v>
      </c>
      <c r="O18" s="149">
        <v>111</v>
      </c>
      <c r="P18" s="105">
        <f t="shared" si="0"/>
        <v>94</v>
      </c>
      <c r="Q18" s="105">
        <f t="shared" si="1"/>
        <v>111</v>
      </c>
      <c r="R18" s="105">
        <f t="shared" si="2"/>
        <v>205</v>
      </c>
      <c r="S18" s="137">
        <f t="shared" si="3"/>
        <v>262.86015605122003</v>
      </c>
      <c r="T18" s="106" t="str">
        <f t="shared" si="4"/>
        <v/>
      </c>
      <c r="U18" s="107">
        <v>2</v>
      </c>
      <c r="V18" s="107" t="s">
        <v>20</v>
      </c>
      <c r="W18" s="139">
        <f t="shared" si="5"/>
        <v>1.282244663664488</v>
      </c>
      <c r="X18" s="69">
        <f>T5</f>
        <v>45717</v>
      </c>
      <c r="Y18" s="75" t="str">
        <f t="shared" si="6"/>
        <v>k</v>
      </c>
      <c r="Z18" s="75">
        <f t="shared" si="7"/>
        <v>33</v>
      </c>
      <c r="AA18" s="75">
        <f t="shared" si="8"/>
        <v>0</v>
      </c>
      <c r="AB18" s="10" t="b">
        <f>IF(AA18=1,LOOKUP(Z18,'Meltzer-Faber'!A3:A63,'Meltzer-Faber'!B3:B63))</f>
        <v>0</v>
      </c>
      <c r="AC18" s="74" t="b">
        <f>IF(AA18=1,LOOKUP(Z18,'Meltzer-Faber'!A3:A63,'Meltzer-Faber'!C3:C63))</f>
        <v>0</v>
      </c>
      <c r="AD18" s="10" t="b">
        <f t="shared" si="9"/>
        <v>0</v>
      </c>
    </row>
    <row r="19" spans="2:30" s="10" customFormat="1" ht="20" customHeight="1">
      <c r="B19" s="94"/>
      <c r="C19" s="95"/>
      <c r="D19" s="116"/>
      <c r="E19" s="97"/>
      <c r="F19" s="117"/>
      <c r="G19" s="118"/>
      <c r="H19" s="119"/>
      <c r="I19" s="119"/>
      <c r="J19" s="101"/>
      <c r="K19" s="113"/>
      <c r="L19" s="103"/>
      <c r="M19" s="104"/>
      <c r="N19" s="102"/>
      <c r="O19" s="102"/>
      <c r="P19" s="105">
        <f t="shared" si="0"/>
        <v>0</v>
      </c>
      <c r="Q19" s="105">
        <f t="shared" si="1"/>
        <v>0</v>
      </c>
      <c r="R19" s="105">
        <f t="shared" si="2"/>
        <v>0</v>
      </c>
      <c r="S19" s="137" t="str">
        <f t="shared" si="3"/>
        <v/>
      </c>
      <c r="T19" s="106" t="str">
        <f t="shared" si="4"/>
        <v/>
      </c>
      <c r="U19" s="107"/>
      <c r="V19" s="107"/>
      <c r="W19" s="139" t="str">
        <f t="shared" si="5"/>
        <v/>
      </c>
      <c r="X19" s="69">
        <f>T5</f>
        <v>45717</v>
      </c>
      <c r="Y19" s="75" t="b">
        <f t="shared" si="6"/>
        <v>0</v>
      </c>
      <c r="Z19" s="75">
        <f t="shared" si="7"/>
        <v>0</v>
      </c>
      <c r="AA19" s="75">
        <f t="shared" si="8"/>
        <v>0</v>
      </c>
      <c r="AB19" s="10" t="b">
        <f>IF(AA19=1,LOOKUP(Z19,'Meltzer-Faber'!A3:A63,'Meltzer-Faber'!B3:B63))</f>
        <v>0</v>
      </c>
      <c r="AC19" s="74" t="b">
        <f>IF(AA19=1,LOOKUP(Z19,'Meltzer-Faber'!A3:A63,'Meltzer-Faber'!C3:C63))</f>
        <v>0</v>
      </c>
      <c r="AD19" s="10" t="str">
        <f t="shared" si="9"/>
        <v/>
      </c>
    </row>
    <row r="20" spans="2:30" s="10" customFormat="1" ht="20" customHeight="1">
      <c r="B20" s="94"/>
      <c r="C20" s="95"/>
      <c r="D20" s="116"/>
      <c r="E20" s="97"/>
      <c r="F20" s="117"/>
      <c r="G20" s="118"/>
      <c r="H20" s="119"/>
      <c r="I20" s="119"/>
      <c r="J20" s="101"/>
      <c r="K20" s="113"/>
      <c r="L20" s="103"/>
      <c r="M20" s="104"/>
      <c r="N20" s="102"/>
      <c r="O20" s="102"/>
      <c r="P20" s="105">
        <f t="shared" si="0"/>
        <v>0</v>
      </c>
      <c r="Q20" s="105">
        <f t="shared" si="1"/>
        <v>0</v>
      </c>
      <c r="R20" s="105">
        <f t="shared" si="2"/>
        <v>0</v>
      </c>
      <c r="S20" s="137" t="str">
        <f t="shared" si="3"/>
        <v/>
      </c>
      <c r="T20" s="106" t="str">
        <f t="shared" si="4"/>
        <v/>
      </c>
      <c r="U20" s="107"/>
      <c r="V20" s="107"/>
      <c r="W20" s="139" t="str">
        <f t="shared" si="5"/>
        <v/>
      </c>
      <c r="X20" s="69">
        <f>T5</f>
        <v>45717</v>
      </c>
      <c r="Y20" s="75" t="b">
        <f t="shared" si="6"/>
        <v>0</v>
      </c>
      <c r="Z20" s="75">
        <f t="shared" si="7"/>
        <v>0</v>
      </c>
      <c r="AA20" s="75">
        <f t="shared" si="8"/>
        <v>0</v>
      </c>
      <c r="AB20" s="10" t="b">
        <f>IF(AA20=1,LOOKUP(Z20,'Meltzer-Faber'!A3:A63,'Meltzer-Faber'!B3:B63))</f>
        <v>0</v>
      </c>
      <c r="AC20" s="74" t="b">
        <f>IF(AA20=1,LOOKUP(Z20,'Meltzer-Faber'!A3:A63,'Meltzer-Faber'!C3:C63))</f>
        <v>0</v>
      </c>
      <c r="AD20" s="10" t="str">
        <f t="shared" si="9"/>
        <v/>
      </c>
    </row>
    <row r="21" spans="2:30" s="10" customFormat="1" ht="20" customHeight="1">
      <c r="B21" s="94"/>
      <c r="C21" s="95"/>
      <c r="D21" s="116"/>
      <c r="E21" s="97"/>
      <c r="F21" s="117"/>
      <c r="G21" s="118"/>
      <c r="H21" s="119"/>
      <c r="I21" s="119"/>
      <c r="J21" s="101"/>
      <c r="K21" s="113"/>
      <c r="L21" s="103"/>
      <c r="M21" s="104"/>
      <c r="N21" s="102"/>
      <c r="O21" s="102"/>
      <c r="P21" s="105">
        <f t="shared" si="0"/>
        <v>0</v>
      </c>
      <c r="Q21" s="105">
        <f t="shared" si="1"/>
        <v>0</v>
      </c>
      <c r="R21" s="105">
        <f t="shared" si="2"/>
        <v>0</v>
      </c>
      <c r="S21" s="137" t="str">
        <f t="shared" si="3"/>
        <v/>
      </c>
      <c r="T21" s="106" t="str">
        <f t="shared" si="4"/>
        <v/>
      </c>
      <c r="U21" s="107"/>
      <c r="V21" s="107"/>
      <c r="W21" s="139" t="str">
        <f t="shared" si="5"/>
        <v/>
      </c>
      <c r="X21" s="69">
        <f>T5</f>
        <v>45717</v>
      </c>
      <c r="Y21" s="75" t="b">
        <f t="shared" si="6"/>
        <v>0</v>
      </c>
      <c r="Z21" s="75">
        <f t="shared" si="7"/>
        <v>0</v>
      </c>
      <c r="AA21" s="75">
        <f t="shared" si="8"/>
        <v>0</v>
      </c>
      <c r="AB21" s="10" t="b">
        <f>IF(AA21=1,LOOKUP(Z21,'Meltzer-Faber'!A3:A63,'Meltzer-Faber'!B3:B63))</f>
        <v>0</v>
      </c>
      <c r="AC21" s="74" t="b">
        <f>IF(AA21=1,LOOKUP(Z21,'Meltzer-Faber'!A3:A63,'Meltzer-Faber'!C3:C63))</f>
        <v>0</v>
      </c>
      <c r="AD21" s="10" t="str">
        <f t="shared" si="9"/>
        <v/>
      </c>
    </row>
    <row r="22" spans="2:30" s="10" customFormat="1" ht="20" customHeight="1">
      <c r="B22" s="94"/>
      <c r="C22" s="95"/>
      <c r="D22" s="116"/>
      <c r="E22" s="97"/>
      <c r="F22" s="117"/>
      <c r="G22" s="118"/>
      <c r="H22" s="119"/>
      <c r="I22" s="119"/>
      <c r="J22" s="101"/>
      <c r="K22" s="113"/>
      <c r="L22" s="103"/>
      <c r="M22" s="104"/>
      <c r="N22" s="102"/>
      <c r="O22" s="102"/>
      <c r="P22" s="105">
        <f t="shared" si="0"/>
        <v>0</v>
      </c>
      <c r="Q22" s="105">
        <f t="shared" si="1"/>
        <v>0</v>
      </c>
      <c r="R22" s="105">
        <f t="shared" si="2"/>
        <v>0</v>
      </c>
      <c r="S22" s="137" t="str">
        <f t="shared" si="3"/>
        <v/>
      </c>
      <c r="T22" s="106" t="str">
        <f t="shared" si="4"/>
        <v/>
      </c>
      <c r="U22" s="107"/>
      <c r="V22" s="107"/>
      <c r="W22" s="139" t="str">
        <f t="shared" si="5"/>
        <v/>
      </c>
      <c r="X22" s="69">
        <f>T5</f>
        <v>45717</v>
      </c>
      <c r="Y22" s="75" t="b">
        <f t="shared" si="6"/>
        <v>0</v>
      </c>
      <c r="Z22" s="75">
        <f t="shared" si="7"/>
        <v>0</v>
      </c>
      <c r="AA22" s="75">
        <f t="shared" si="8"/>
        <v>0</v>
      </c>
      <c r="AB22" s="10" t="b">
        <f>IF(AA22=1,LOOKUP(Z22,'Meltzer-Faber'!A3:A63,'Meltzer-Faber'!B3:B63))</f>
        <v>0</v>
      </c>
      <c r="AC22" s="74" t="b">
        <f>IF(AA22=1,LOOKUP(Z22,'Meltzer-Faber'!A3:A63,'Meltzer-Faber'!C3:C63))</f>
        <v>0</v>
      </c>
      <c r="AD22" s="10" t="str">
        <f t="shared" si="9"/>
        <v/>
      </c>
    </row>
    <row r="23" spans="2:30" s="10" customFormat="1" ht="20" customHeight="1">
      <c r="B23" s="94"/>
      <c r="C23" s="95"/>
      <c r="D23" s="116"/>
      <c r="E23" s="97"/>
      <c r="F23" s="120"/>
      <c r="G23" s="118"/>
      <c r="H23" s="119"/>
      <c r="I23" s="119"/>
      <c r="J23" s="101"/>
      <c r="K23" s="113"/>
      <c r="L23" s="103"/>
      <c r="M23" s="104"/>
      <c r="N23" s="102"/>
      <c r="O23" s="102"/>
      <c r="P23" s="105">
        <f t="shared" si="0"/>
        <v>0</v>
      </c>
      <c r="Q23" s="105">
        <f t="shared" si="1"/>
        <v>0</v>
      </c>
      <c r="R23" s="105">
        <f t="shared" si="2"/>
        <v>0</v>
      </c>
      <c r="S23" s="137" t="str">
        <f t="shared" si="3"/>
        <v/>
      </c>
      <c r="T23" s="106" t="str">
        <f t="shared" si="4"/>
        <v/>
      </c>
      <c r="U23" s="107"/>
      <c r="V23" s="107"/>
      <c r="W23" s="139" t="str">
        <f t="shared" si="5"/>
        <v/>
      </c>
      <c r="X23" s="69">
        <f>T5</f>
        <v>45717</v>
      </c>
      <c r="Y23" s="75" t="b">
        <f t="shared" si="6"/>
        <v>0</v>
      </c>
      <c r="Z23" s="75">
        <f t="shared" si="7"/>
        <v>0</v>
      </c>
      <c r="AA23" s="75">
        <f t="shared" si="8"/>
        <v>0</v>
      </c>
      <c r="AB23" s="10" t="b">
        <f>IF(AA23=1,LOOKUP(Z23,'Meltzer-Faber'!A3:A63,'Meltzer-Faber'!B3:B63))</f>
        <v>0</v>
      </c>
      <c r="AC23" s="74" t="b">
        <f>IF(AA23=1,LOOKUP(Z23,'Meltzer-Faber'!A3:A63,'Meltzer-Faber'!C3:C63))</f>
        <v>0</v>
      </c>
      <c r="AD23" s="10" t="str">
        <f t="shared" si="9"/>
        <v/>
      </c>
    </row>
    <row r="24" spans="2:30" s="10" customFormat="1" ht="20" customHeight="1">
      <c r="B24" s="92"/>
      <c r="C24" s="125"/>
      <c r="D24" s="65"/>
      <c r="E24" s="83"/>
      <c r="F24" s="66"/>
      <c r="G24" s="67"/>
      <c r="H24" s="68"/>
      <c r="I24" s="68"/>
      <c r="J24" s="87"/>
      <c r="K24" s="122"/>
      <c r="L24" s="123"/>
      <c r="M24" s="89"/>
      <c r="N24" s="71"/>
      <c r="O24" s="71"/>
      <c r="P24" s="54">
        <f t="shared" si="0"/>
        <v>0</v>
      </c>
      <c r="Q24" s="54">
        <f t="shared" si="1"/>
        <v>0</v>
      </c>
      <c r="R24" s="56">
        <f t="shared" si="2"/>
        <v>0</v>
      </c>
      <c r="S24" s="90" t="str">
        <f t="shared" si="3"/>
        <v/>
      </c>
      <c r="T24" s="55" t="str">
        <f t="shared" si="4"/>
        <v/>
      </c>
      <c r="U24" s="57"/>
      <c r="V24" s="57"/>
      <c r="W24" s="139" t="str">
        <f t="shared" si="5"/>
        <v/>
      </c>
      <c r="X24" s="69">
        <f>T5</f>
        <v>45717</v>
      </c>
      <c r="Y24" s="75" t="b">
        <f t="shared" si="6"/>
        <v>0</v>
      </c>
      <c r="Z24" s="75">
        <f t="shared" si="7"/>
        <v>0</v>
      </c>
      <c r="AA24" s="75">
        <f t="shared" si="8"/>
        <v>0</v>
      </c>
      <c r="AB24" s="10" t="b">
        <f>IF(AA24=1,LOOKUP(Z24,'Meltzer-Faber'!A3:A63,'Meltzer-Faber'!B3:B63))</f>
        <v>0</v>
      </c>
      <c r="AC24" s="74" t="b">
        <f>IF(AA24=1,LOOKUP(Z24,'Meltzer-Faber'!A3:A63,'Meltzer-Faber'!C3:C63))</f>
        <v>0</v>
      </c>
      <c r="AD24" s="10" t="str">
        <f t="shared" si="9"/>
        <v/>
      </c>
    </row>
    <row r="25" spans="2:30" s="7" customFormat="1" ht="19" customHeight="1">
      <c r="C25" s="12"/>
      <c r="D25" s="13"/>
      <c r="E25" s="14"/>
      <c r="F25" s="15"/>
      <c r="G25" s="15"/>
      <c r="H25" s="12"/>
      <c r="I25" s="12"/>
      <c r="J25" s="16"/>
      <c r="K25" s="16"/>
      <c r="L25" s="16"/>
      <c r="M25" s="16"/>
      <c r="N25" s="16"/>
      <c r="O25" s="16"/>
      <c r="P25" s="12"/>
      <c r="Q25" s="12"/>
      <c r="R25" s="12"/>
      <c r="S25" s="17"/>
      <c r="T25" s="17"/>
      <c r="U25" s="17"/>
      <c r="V25" s="31"/>
      <c r="W25" s="8"/>
      <c r="X25" s="70"/>
    </row>
    <row r="26" spans="2:30" customFormat="1" ht="21" customHeight="1"/>
    <row r="27" spans="2:30" customFormat="1" ht="23" customHeight="1">
      <c r="B27" s="199" t="s">
        <v>49</v>
      </c>
      <c r="C27" s="200"/>
      <c r="D27" s="128" t="s">
        <v>47</v>
      </c>
      <c r="E27" s="203" t="s">
        <v>6</v>
      </c>
      <c r="F27" s="204"/>
      <c r="G27" s="205"/>
      <c r="H27" s="129" t="s">
        <v>57</v>
      </c>
      <c r="I27" s="130"/>
      <c r="J27" s="201" t="s">
        <v>49</v>
      </c>
      <c r="K27" s="202"/>
      <c r="L27" s="202"/>
      <c r="M27" s="136" t="s">
        <v>47</v>
      </c>
      <c r="N27" s="206" t="s">
        <v>6</v>
      </c>
      <c r="O27" s="207"/>
      <c r="P27" s="207"/>
      <c r="Q27" s="208"/>
      <c r="R27" s="206" t="s">
        <v>57</v>
      </c>
      <c r="S27" s="209"/>
      <c r="T27" s="126"/>
      <c r="U27" s="126"/>
      <c r="V27" s="126"/>
      <c r="X27" s="4"/>
      <c r="Y27" s="4"/>
      <c r="Z27" s="4"/>
      <c r="AA27" s="1"/>
      <c r="AC27" s="44"/>
      <c r="AD27" s="44"/>
    </row>
    <row r="28" spans="2:30" s="6" customFormat="1" ht="20" customHeight="1">
      <c r="B28" s="195" t="s">
        <v>50</v>
      </c>
      <c r="C28" s="196"/>
      <c r="D28" s="161">
        <v>1980002</v>
      </c>
      <c r="E28" s="210" t="s">
        <v>62</v>
      </c>
      <c r="F28" s="193"/>
      <c r="G28" s="211"/>
      <c r="H28" s="131" t="s">
        <v>61</v>
      </c>
      <c r="I28" s="132"/>
      <c r="J28" s="197" t="s">
        <v>51</v>
      </c>
      <c r="K28" s="198"/>
      <c r="L28" s="198"/>
      <c r="M28" s="164">
        <v>1954003</v>
      </c>
      <c r="N28" s="192" t="s">
        <v>86</v>
      </c>
      <c r="O28" s="193"/>
      <c r="P28" s="193"/>
      <c r="Q28" s="194"/>
      <c r="R28" s="177" t="s">
        <v>87</v>
      </c>
      <c r="S28" s="178"/>
      <c r="AA28" s="1"/>
      <c r="AC28" s="127"/>
      <c r="AD28" s="127"/>
    </row>
    <row r="29" spans="2:30" s="6" customFormat="1" ht="21" customHeight="1">
      <c r="B29" s="195" t="s">
        <v>52</v>
      </c>
      <c r="C29" s="196"/>
      <c r="D29" s="161">
        <v>1968002</v>
      </c>
      <c r="E29" s="210" t="s">
        <v>85</v>
      </c>
      <c r="F29" s="193"/>
      <c r="G29" s="211"/>
      <c r="H29" s="131" t="s">
        <v>70</v>
      </c>
      <c r="I29" s="132"/>
      <c r="J29" s="197" t="s">
        <v>53</v>
      </c>
      <c r="K29" s="198"/>
      <c r="L29" s="198"/>
      <c r="M29" s="159">
        <v>1970001</v>
      </c>
      <c r="N29" s="192" t="s">
        <v>218</v>
      </c>
      <c r="O29" s="193"/>
      <c r="P29" s="193"/>
      <c r="Q29" s="194"/>
      <c r="R29" s="177" t="s">
        <v>61</v>
      </c>
      <c r="S29" s="178"/>
      <c r="AC29" s="127"/>
      <c r="AD29" s="127"/>
    </row>
    <row r="30" spans="2:30" s="6" customFormat="1" ht="19" customHeight="1">
      <c r="B30" s="195" t="s">
        <v>52</v>
      </c>
      <c r="C30" s="196"/>
      <c r="D30" s="161">
        <v>1977007</v>
      </c>
      <c r="E30" s="210" t="s">
        <v>84</v>
      </c>
      <c r="F30" s="193"/>
      <c r="G30" s="211"/>
      <c r="H30" s="131" t="s">
        <v>61</v>
      </c>
      <c r="I30" s="132"/>
      <c r="J30" s="197" t="s">
        <v>53</v>
      </c>
      <c r="K30" s="198"/>
      <c r="L30" s="198"/>
      <c r="M30" s="159">
        <v>2005005</v>
      </c>
      <c r="N30" s="192" t="s">
        <v>92</v>
      </c>
      <c r="O30" s="193"/>
      <c r="P30" s="193"/>
      <c r="Q30" s="194"/>
      <c r="R30" s="177" t="s">
        <v>61</v>
      </c>
      <c r="S30" s="178"/>
      <c r="AC30" s="127"/>
      <c r="AD30" s="127"/>
    </row>
    <row r="31" spans="2:30" s="6" customFormat="1" ht="21" customHeight="1">
      <c r="B31" s="195" t="s">
        <v>52</v>
      </c>
      <c r="C31" s="196"/>
      <c r="D31" s="161">
        <v>1996021</v>
      </c>
      <c r="E31" s="210" t="s">
        <v>91</v>
      </c>
      <c r="F31" s="193"/>
      <c r="G31" s="211"/>
      <c r="H31" s="131" t="s">
        <v>61</v>
      </c>
      <c r="I31" s="132"/>
      <c r="J31" s="197" t="s">
        <v>54</v>
      </c>
      <c r="K31" s="198"/>
      <c r="L31" s="198"/>
      <c r="M31" s="159">
        <v>2000012</v>
      </c>
      <c r="N31" s="192" t="s">
        <v>64</v>
      </c>
      <c r="O31" s="193"/>
      <c r="P31" s="193"/>
      <c r="Q31" s="194"/>
      <c r="R31" s="177" t="s">
        <v>61</v>
      </c>
      <c r="S31" s="178"/>
      <c r="Y31" s="6" t="s">
        <v>20</v>
      </c>
      <c r="AC31" s="127"/>
      <c r="AD31" s="127"/>
    </row>
    <row r="32" spans="2:30" s="6" customFormat="1" ht="20" customHeight="1">
      <c r="B32" s="195" t="s">
        <v>52</v>
      </c>
      <c r="C32" s="196"/>
      <c r="D32" s="161"/>
      <c r="E32" s="210"/>
      <c r="F32" s="193"/>
      <c r="G32" s="211"/>
      <c r="H32" s="131"/>
      <c r="I32" s="132"/>
      <c r="J32" s="197" t="s">
        <v>56</v>
      </c>
      <c r="K32" s="198"/>
      <c r="L32" s="198"/>
      <c r="M32" s="159">
        <v>1947002</v>
      </c>
      <c r="N32" s="192" t="s">
        <v>60</v>
      </c>
      <c r="O32" s="193"/>
      <c r="P32" s="193"/>
      <c r="Q32" s="194"/>
      <c r="R32" s="177" t="s">
        <v>61</v>
      </c>
      <c r="S32" s="178"/>
      <c r="AC32" s="127"/>
      <c r="AD32" s="127"/>
    </row>
    <row r="33" spans="2:30" ht="19" customHeight="1">
      <c r="B33" s="195" t="s">
        <v>52</v>
      </c>
      <c r="C33" s="196"/>
      <c r="D33" s="161"/>
      <c r="E33" s="210"/>
      <c r="F33" s="193"/>
      <c r="G33" s="211"/>
      <c r="H33" s="131"/>
      <c r="J33" s="197"/>
      <c r="K33" s="198"/>
      <c r="L33" s="198"/>
      <c r="M33" s="159"/>
      <c r="N33" s="192"/>
      <c r="O33" s="193"/>
      <c r="P33" s="193"/>
      <c r="Q33" s="194"/>
      <c r="R33" s="177"/>
      <c r="S33" s="178"/>
      <c r="T33" s="4"/>
      <c r="U33" s="4"/>
      <c r="V33" s="4"/>
      <c r="AC33" s="3"/>
      <c r="AD33" s="3"/>
    </row>
    <row r="34" spans="2:30" ht="20" customHeight="1">
      <c r="B34" s="195" t="s">
        <v>55</v>
      </c>
      <c r="C34" s="196"/>
      <c r="D34" s="161">
        <v>1990011</v>
      </c>
      <c r="E34" s="210" t="s">
        <v>78</v>
      </c>
      <c r="F34" s="193"/>
      <c r="G34" s="211"/>
      <c r="H34" s="131" t="s">
        <v>71</v>
      </c>
      <c r="J34" s="197"/>
      <c r="K34" s="198"/>
      <c r="L34" s="198"/>
      <c r="M34" s="159"/>
      <c r="N34" s="192"/>
      <c r="O34" s="193"/>
      <c r="P34" s="193"/>
      <c r="Q34" s="194"/>
      <c r="R34" s="177"/>
      <c r="S34" s="178"/>
      <c r="T34" s="4"/>
      <c r="U34" s="4"/>
      <c r="V34" s="4"/>
      <c r="AC34" s="3"/>
      <c r="AD34" s="3"/>
    </row>
    <row r="35" spans="2:30" ht="20" customHeight="1">
      <c r="B35" s="221"/>
      <c r="C35" s="222"/>
      <c r="D35" s="162"/>
      <c r="E35" s="225"/>
      <c r="F35" s="226"/>
      <c r="G35" s="227"/>
      <c r="H35" s="133"/>
      <c r="J35" s="223"/>
      <c r="K35" s="224"/>
      <c r="L35" s="224"/>
      <c r="M35" s="160"/>
      <c r="N35" s="228"/>
      <c r="O35" s="229"/>
      <c r="P35" s="229"/>
      <c r="Q35" s="230"/>
      <c r="R35" s="179"/>
      <c r="S35" s="180"/>
      <c r="T35" s="4"/>
      <c r="U35" s="4"/>
      <c r="V35" s="4"/>
      <c r="AC35" s="3"/>
      <c r="AD35" s="3"/>
    </row>
    <row r="36" spans="2:30" ht="20" customHeight="1">
      <c r="B36" s="195"/>
      <c r="C36" s="196"/>
      <c r="D36" s="161"/>
      <c r="E36" s="210"/>
      <c r="F36" s="193"/>
      <c r="G36" s="211"/>
      <c r="H36" s="131"/>
      <c r="J36" s="197"/>
      <c r="K36" s="198"/>
      <c r="L36" s="198"/>
      <c r="M36" s="159"/>
      <c r="N36" s="192"/>
      <c r="O36" s="193"/>
      <c r="P36" s="193"/>
      <c r="Q36" s="194"/>
      <c r="R36" s="177"/>
      <c r="S36" s="178"/>
      <c r="T36" s="4"/>
      <c r="U36" s="4"/>
      <c r="V36" s="4"/>
      <c r="AC36" s="3"/>
      <c r="AD36" s="3"/>
    </row>
    <row r="37" spans="2:30" ht="20" customHeight="1">
      <c r="B37" s="212"/>
      <c r="C37" s="213"/>
      <c r="D37" s="163"/>
      <c r="E37" s="216"/>
      <c r="F37" s="217"/>
      <c r="G37" s="218"/>
      <c r="H37" s="135"/>
      <c r="J37" s="214"/>
      <c r="K37" s="215"/>
      <c r="L37" s="215"/>
      <c r="M37" s="166"/>
      <c r="N37" s="219"/>
      <c r="O37" s="217"/>
      <c r="P37" s="217"/>
      <c r="Q37" s="220"/>
      <c r="R37" s="181"/>
      <c r="S37" s="182"/>
      <c r="T37" s="4"/>
      <c r="U37" s="4"/>
      <c r="V37" s="4"/>
      <c r="AC37" s="3"/>
      <c r="AD37" s="3"/>
    </row>
    <row r="38" spans="2:30" ht="19" customHeight="1">
      <c r="B38" s="229"/>
      <c r="C38" s="229"/>
      <c r="D38" s="176"/>
      <c r="E38" s="176"/>
      <c r="F38" s="176"/>
      <c r="G38" s="176"/>
      <c r="H38" s="176"/>
      <c r="J38" s="176"/>
      <c r="K38" s="176"/>
      <c r="L38" s="176"/>
      <c r="M38" s="176"/>
      <c r="N38" s="176"/>
      <c r="O38" s="176"/>
      <c r="P38" s="176"/>
      <c r="Q38" s="176"/>
      <c r="R38" s="176"/>
      <c r="S38" s="176"/>
      <c r="T38" s="4"/>
      <c r="U38" s="4"/>
      <c r="V38" s="4"/>
      <c r="AC38" s="3"/>
      <c r="AD38" s="3"/>
    </row>
    <row r="39" spans="2:30" ht="18" customHeight="1">
      <c r="B39" s="231" t="s">
        <v>58</v>
      </c>
      <c r="C39" s="232"/>
      <c r="D39" s="232"/>
      <c r="E39" s="232"/>
      <c r="F39" s="232"/>
      <c r="G39" s="232"/>
      <c r="H39" s="232"/>
      <c r="I39" s="232"/>
      <c r="J39" s="232"/>
      <c r="K39" s="232"/>
      <c r="L39" s="232"/>
      <c r="M39" s="232"/>
      <c r="N39" s="232"/>
      <c r="O39" s="232"/>
      <c r="P39" s="232"/>
      <c r="Q39" s="232"/>
      <c r="R39" s="232"/>
      <c r="S39" s="233"/>
      <c r="T39" s="4"/>
      <c r="U39" s="4"/>
      <c r="V39" s="4"/>
      <c r="AC39" s="3"/>
      <c r="AD39" s="3"/>
    </row>
    <row r="40" spans="2:30" ht="18" customHeight="1">
      <c r="B40" s="234" t="s">
        <v>172</v>
      </c>
      <c r="C40" s="235"/>
      <c r="D40" s="235"/>
      <c r="E40" s="235"/>
      <c r="F40" s="235"/>
      <c r="G40" s="235"/>
      <c r="H40" s="235"/>
      <c r="I40" s="235"/>
      <c r="J40" s="235"/>
      <c r="K40" s="235"/>
      <c r="L40" s="235"/>
      <c r="M40" s="235"/>
      <c r="N40" s="235"/>
      <c r="O40" s="235"/>
      <c r="P40" s="235"/>
      <c r="Q40" s="235"/>
      <c r="R40" s="235"/>
      <c r="S40" s="236"/>
      <c r="T40" s="4"/>
      <c r="U40" s="4"/>
      <c r="V40" s="4"/>
      <c r="AC40" s="3"/>
      <c r="AD40" s="3"/>
    </row>
  </sheetData>
  <mergeCells count="69">
    <mergeCell ref="B39:S39"/>
    <mergeCell ref="B40:S40"/>
    <mergeCell ref="R35:S35"/>
    <mergeCell ref="E36:G36"/>
    <mergeCell ref="N36:Q36"/>
    <mergeCell ref="R36:S36"/>
    <mergeCell ref="E37:G37"/>
    <mergeCell ref="N37:Q37"/>
    <mergeCell ref="R37:S37"/>
    <mergeCell ref="B38:C38"/>
    <mergeCell ref="D38:E38"/>
    <mergeCell ref="F38:H38"/>
    <mergeCell ref="J38:L38"/>
    <mergeCell ref="M38:N38"/>
    <mergeCell ref="B37:C37"/>
    <mergeCell ref="J37:L37"/>
    <mergeCell ref="B36:C36"/>
    <mergeCell ref="J36:L36"/>
    <mergeCell ref="B34:C34"/>
    <mergeCell ref="J34:L34"/>
    <mergeCell ref="B35:C35"/>
    <mergeCell ref="J35:L35"/>
    <mergeCell ref="E35:G35"/>
    <mergeCell ref="E34:G34"/>
    <mergeCell ref="B32:C32"/>
    <mergeCell ref="J32:L32"/>
    <mergeCell ref="E32:G32"/>
    <mergeCell ref="N32:Q32"/>
    <mergeCell ref="B33:C33"/>
    <mergeCell ref="J33:L33"/>
    <mergeCell ref="E33:G33"/>
    <mergeCell ref="N33:Q33"/>
    <mergeCell ref="B31:C31"/>
    <mergeCell ref="J31:L31"/>
    <mergeCell ref="E31:G31"/>
    <mergeCell ref="N31:Q31"/>
    <mergeCell ref="B30:C30"/>
    <mergeCell ref="J30:L30"/>
    <mergeCell ref="E30:G30"/>
    <mergeCell ref="N30:Q30"/>
    <mergeCell ref="B29:C29"/>
    <mergeCell ref="J29:L29"/>
    <mergeCell ref="E29:G29"/>
    <mergeCell ref="N29:Q29"/>
    <mergeCell ref="B28:C28"/>
    <mergeCell ref="J28:L28"/>
    <mergeCell ref="E28:G28"/>
    <mergeCell ref="N28:Q28"/>
    <mergeCell ref="O38:S38"/>
    <mergeCell ref="R28:S28"/>
    <mergeCell ref="R29:S29"/>
    <mergeCell ref="R30:S30"/>
    <mergeCell ref="R31:S31"/>
    <mergeCell ref="N35:Q35"/>
    <mergeCell ref="R32:S32"/>
    <mergeCell ref="R33:S33"/>
    <mergeCell ref="N34:Q34"/>
    <mergeCell ref="R34:S34"/>
    <mergeCell ref="B7:B8"/>
    <mergeCell ref="D5:H5"/>
    <mergeCell ref="H1:R1"/>
    <mergeCell ref="H2:R2"/>
    <mergeCell ref="J5:M5"/>
    <mergeCell ref="O5:R5"/>
    <mergeCell ref="B27:C27"/>
    <mergeCell ref="J27:L27"/>
    <mergeCell ref="E27:G27"/>
    <mergeCell ref="N27:Q27"/>
    <mergeCell ref="R27:S27"/>
  </mergeCells>
  <conditionalFormatting sqref="J9:O24">
    <cfRule type="cellIs" dxfId="11" priority="1" stopIfTrue="1" operator="between">
      <formula>1</formula>
      <formula>300</formula>
    </cfRule>
    <cfRule type="cellIs" dxfId="10" priority="2" stopIfTrue="1" operator="lessThanOrEqual">
      <formula>0</formula>
    </cfRule>
  </conditionalFormatting>
  <dataValidations count="5">
    <dataValidation type="list" allowBlank="1" showInputMessage="1" showErrorMessage="1" sqref="E17:E24" xr:uid="{88DD9672-C045-3E4E-B7A9-C58BEE51C266}">
      <formula1>"UM,JM,SM,UK,JK,SK,M35,M40,M45,M50,M55,M60,M65,M70,M75,M80,M85,M90,K35,K40,K45,K50,K55,K60,K65,K70,K75,K80,K85,K90"</formula1>
    </dataValidation>
    <dataValidation type="list" allowBlank="1" showInputMessage="1" showErrorMessage="1" sqref="C19:C24" xr:uid="{A842E2ED-BC04-5E4A-A233-8D00D68F8366}">
      <formula1>"40,45,49,55,59,64,71,76,81,+81,87,+87,49,55,61,67,73,81,89,96,102,+102,,109,+109"</formula1>
    </dataValidation>
    <dataValidation type="list" allowBlank="1" showInputMessage="1" showErrorMessage="1" sqref="B28:C37 J28:L37" xr:uid="{ADFC9803-5F40-564B-BF4E-943AC1640588}">
      <formula1>"Dommer,Stevnets leder,Jury,Sekretær,Speaker,Teknisk kontrollør, Chief Marshall,Tidtaker"</formula1>
    </dataValidation>
    <dataValidation type="list" allowBlank="1" showInputMessage="1" showErrorMessage="1" sqref="D5:H5" xr:uid="{0835D818-DFD0-7C43-A48F-67434B9E7B5C}">
      <formula1>"Nasjonalt stevne, Seriestevne,Seriestevne 5-kamp, Klubbmesterskap, Regionsmesterskap, Landsdelsmesterskap, Norgesmesterskap Senior, Norgesmesterskap Ungdom,Norgesmesterskap Junior,Norgesmesterskap Veteran,Norgesmesterskap 5-kamp,Norgesmesterskap Lag"</formula1>
    </dataValidation>
    <dataValidation type="list" allowBlank="1" showInputMessage="1" showErrorMessage="1" sqref="C17:C18" xr:uid="{1C080280-9563-674C-B821-827371187F64}">
      <formula1>"40,45,49,55,59,64,71,76,81,+81,87,+87,49,55,61,67,73,81,89,96,102,+102,109,+109"</formula1>
    </dataValidation>
  </dataValidations>
  <pageMargins left="0.27559055118110198" right="0.35433070866141703" top="0.27559055118110198" bottom="0.27559055118110198" header="0.5" footer="0.5"/>
  <pageSetup paperSize="9" scale="61" orientation="landscape" horizontalDpi="360" verticalDpi="360" copies="2"/>
  <drawing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EE7EC5-60DD-B146-B133-4EDFC5195E51}">
  <sheetPr>
    <pageSetUpPr autoPageBreaks="0" fitToPage="1"/>
  </sheetPr>
  <dimension ref="B1:AD40"/>
  <sheetViews>
    <sheetView showGridLines="0" showRowColHeaders="0" showZeros="0" showOutlineSymbols="0" topLeftCell="A2" zoomScaleNormal="100" zoomScaleSheetLayoutView="75" zoomScalePageLayoutView="92" workbookViewId="0">
      <selection activeCell="B9" sqref="B9"/>
    </sheetView>
  </sheetViews>
  <sheetFormatPr baseColWidth="10" defaultColWidth="9.1640625" defaultRowHeight="13"/>
  <cols>
    <col min="1" max="1" width="9.1640625" style="4"/>
    <col min="2" max="2" width="10.1640625" style="4" customWidth="1"/>
    <col min="3" max="3" width="6.33203125" style="1" customWidth="1"/>
    <col min="4" max="4" width="8.33203125" style="1" customWidth="1"/>
    <col min="5" max="5" width="6.33203125" style="2" customWidth="1"/>
    <col min="6" max="6" width="10.6640625" style="3" customWidth="1"/>
    <col min="7" max="7" width="3.83203125" style="3" customWidth="1"/>
    <col min="8" max="8" width="24.83203125" style="4" customWidth="1"/>
    <col min="9" max="9" width="20.33203125" style="4" customWidth="1"/>
    <col min="10" max="12" width="7.1640625" style="4" customWidth="1"/>
    <col min="13" max="13" width="8.83203125" style="4" customWidth="1"/>
    <col min="14" max="15" width="7.1640625" style="4" customWidth="1"/>
    <col min="16" max="18" width="7.6640625" style="4" customWidth="1"/>
    <col min="19" max="20" width="10.6640625" style="5" customWidth="1"/>
    <col min="21" max="22" width="5.6640625" style="5" customWidth="1"/>
    <col min="23" max="23" width="14.1640625" style="4" customWidth="1"/>
    <col min="24" max="24" width="11.1640625" style="4" hidden="1" customWidth="1"/>
    <col min="25" max="30" width="9.1640625" style="4" hidden="1" customWidth="1"/>
    <col min="31" max="16384" width="9.1640625" style="4"/>
  </cols>
  <sheetData>
    <row r="1" spans="2:30" s="48" customFormat="1" ht="43.5" customHeight="1">
      <c r="C1" s="45"/>
      <c r="D1" s="45"/>
      <c r="E1" s="46"/>
      <c r="F1" s="45"/>
      <c r="G1" s="45"/>
      <c r="H1" s="185" t="s">
        <v>32</v>
      </c>
      <c r="I1" s="185"/>
      <c r="J1" s="185"/>
      <c r="K1" s="185"/>
      <c r="L1" s="185"/>
      <c r="M1" s="185"/>
      <c r="N1" s="185"/>
      <c r="O1" s="185"/>
      <c r="P1" s="185"/>
      <c r="Q1" s="185"/>
      <c r="R1" s="185"/>
      <c r="S1" s="47"/>
      <c r="T1" s="47"/>
      <c r="U1" s="47"/>
      <c r="V1" s="47"/>
    </row>
    <row r="2" spans="2:30" s="48" customFormat="1" ht="24.75" customHeight="1">
      <c r="C2" s="45"/>
      <c r="D2" s="45"/>
      <c r="E2" s="46"/>
      <c r="F2" s="45"/>
      <c r="G2" s="45"/>
      <c r="H2" s="186" t="s">
        <v>33</v>
      </c>
      <c r="I2" s="186"/>
      <c r="J2" s="186"/>
      <c r="K2" s="186"/>
      <c r="L2" s="186"/>
      <c r="M2" s="186"/>
      <c r="N2" s="186"/>
      <c r="O2" s="186"/>
      <c r="P2" s="186"/>
      <c r="Q2" s="186"/>
      <c r="R2" s="186"/>
      <c r="S2" s="47"/>
      <c r="T2" s="47"/>
      <c r="U2" s="47"/>
      <c r="V2" s="47"/>
    </row>
    <row r="3" spans="2:30" s="48" customFormat="1">
      <c r="C3" s="45"/>
      <c r="D3" s="45"/>
      <c r="E3" s="46"/>
      <c r="F3" s="45"/>
      <c r="G3" s="45"/>
      <c r="H3" s="49"/>
      <c r="I3" s="49"/>
      <c r="J3" s="45"/>
      <c r="K3" s="50"/>
      <c r="L3" s="45"/>
      <c r="M3" s="45"/>
      <c r="N3" s="45"/>
      <c r="O3" s="45"/>
      <c r="P3" s="45"/>
      <c r="Q3" s="45"/>
      <c r="R3" s="45"/>
      <c r="S3" s="47"/>
      <c r="T3" s="47"/>
      <c r="U3" s="47"/>
      <c r="V3" s="47"/>
    </row>
    <row r="4" spans="2:30" s="48" customFormat="1" ht="12" customHeight="1">
      <c r="C4" s="45"/>
      <c r="D4" s="45"/>
      <c r="E4" s="46"/>
      <c r="F4" s="45"/>
      <c r="G4" s="45"/>
      <c r="H4" s="49"/>
      <c r="I4" s="49"/>
      <c r="J4" s="45"/>
      <c r="K4" s="50"/>
      <c r="L4" s="45"/>
      <c r="M4" s="45"/>
      <c r="N4" s="45"/>
      <c r="O4" s="45"/>
      <c r="P4" s="45"/>
      <c r="Q4" s="45"/>
      <c r="R4" s="45"/>
      <c r="S4" s="47"/>
      <c r="T4" s="47"/>
      <c r="U4" s="47"/>
      <c r="V4" s="47"/>
    </row>
    <row r="5" spans="2:30" s="40" customFormat="1" ht="16">
      <c r="C5" s="44" t="s">
        <v>27</v>
      </c>
      <c r="D5" s="191" t="s">
        <v>59</v>
      </c>
      <c r="E5" s="191"/>
      <c r="F5" s="191"/>
      <c r="G5" s="191"/>
      <c r="H5" s="191"/>
      <c r="I5" s="38" t="s">
        <v>0</v>
      </c>
      <c r="J5" s="188" t="s">
        <v>61</v>
      </c>
      <c r="K5" s="188"/>
      <c r="L5" s="188"/>
      <c r="M5" s="188"/>
      <c r="N5" s="38" t="s">
        <v>1</v>
      </c>
      <c r="O5" s="190" t="s">
        <v>63</v>
      </c>
      <c r="P5" s="190"/>
      <c r="Q5" s="190"/>
      <c r="R5" s="190"/>
      <c r="S5" s="38" t="s">
        <v>2</v>
      </c>
      <c r="T5" s="51">
        <v>45717</v>
      </c>
      <c r="U5" s="52" t="s">
        <v>26</v>
      </c>
      <c r="V5" s="53">
        <v>5</v>
      </c>
    </row>
    <row r="6" spans="2:30" s="48" customFormat="1">
      <c r="C6" s="45"/>
      <c r="D6" s="45"/>
      <c r="E6" s="46"/>
      <c r="F6" s="45"/>
      <c r="G6" s="45"/>
      <c r="H6" s="49"/>
      <c r="I6" s="49"/>
      <c r="J6" s="45"/>
      <c r="K6" s="50"/>
      <c r="L6" s="45"/>
      <c r="M6" s="45"/>
      <c r="N6" s="45"/>
      <c r="O6" s="45"/>
      <c r="P6" s="45"/>
      <c r="Q6" s="45"/>
      <c r="R6" s="45"/>
      <c r="S6" s="47"/>
      <c r="T6" s="47"/>
      <c r="U6" s="47"/>
      <c r="V6" s="47"/>
      <c r="Y6" s="4"/>
      <c r="Z6" s="4"/>
      <c r="AA6" s="4"/>
      <c r="AB6" s="72" t="s">
        <v>38</v>
      </c>
      <c r="AC6" s="72" t="s">
        <v>38</v>
      </c>
      <c r="AD6" s="72" t="s">
        <v>38</v>
      </c>
    </row>
    <row r="7" spans="2:30" s="1" customFormat="1">
      <c r="B7" s="183" t="s">
        <v>47</v>
      </c>
      <c r="C7" s="32" t="s">
        <v>3</v>
      </c>
      <c r="D7" s="18" t="s">
        <v>4</v>
      </c>
      <c r="E7" s="19" t="s">
        <v>24</v>
      </c>
      <c r="F7" s="18" t="s">
        <v>5</v>
      </c>
      <c r="G7" s="18" t="s">
        <v>28</v>
      </c>
      <c r="H7" s="18" t="s">
        <v>6</v>
      </c>
      <c r="I7" s="18" t="s">
        <v>7</v>
      </c>
      <c r="J7" s="18"/>
      <c r="K7" s="11" t="s">
        <v>8</v>
      </c>
      <c r="L7" s="11"/>
      <c r="M7" s="18"/>
      <c r="N7" s="11" t="s">
        <v>9</v>
      </c>
      <c r="O7" s="11"/>
      <c r="P7" s="22" t="s">
        <v>10</v>
      </c>
      <c r="Q7" s="29"/>
      <c r="R7" s="18" t="s">
        <v>11</v>
      </c>
      <c r="S7" s="24" t="s">
        <v>12</v>
      </c>
      <c r="T7" s="24" t="s">
        <v>12</v>
      </c>
      <c r="U7" s="24" t="s">
        <v>13</v>
      </c>
      <c r="V7" s="34" t="s">
        <v>19</v>
      </c>
      <c r="W7" s="34" t="s">
        <v>14</v>
      </c>
      <c r="X7" s="3"/>
      <c r="AB7" s="73" t="s">
        <v>39</v>
      </c>
      <c r="AC7" s="73" t="s">
        <v>39</v>
      </c>
      <c r="AD7" s="73" t="s">
        <v>39</v>
      </c>
    </row>
    <row r="8" spans="2:30" s="1" customFormat="1">
      <c r="B8" s="184"/>
      <c r="C8" s="33" t="s">
        <v>15</v>
      </c>
      <c r="D8" s="20" t="s">
        <v>16</v>
      </c>
      <c r="E8" s="21" t="s">
        <v>25</v>
      </c>
      <c r="F8" s="20" t="s">
        <v>21</v>
      </c>
      <c r="G8" s="20" t="s">
        <v>29</v>
      </c>
      <c r="H8" s="20"/>
      <c r="I8" s="20"/>
      <c r="J8" s="27">
        <v>1</v>
      </c>
      <c r="K8" s="28">
        <v>2</v>
      </c>
      <c r="L8" s="26">
        <v>3</v>
      </c>
      <c r="M8" s="27">
        <v>1</v>
      </c>
      <c r="N8" s="28">
        <v>2</v>
      </c>
      <c r="O8" s="26">
        <v>3</v>
      </c>
      <c r="P8" s="23" t="s">
        <v>17</v>
      </c>
      <c r="Q8" s="30"/>
      <c r="R8" s="20" t="s">
        <v>18</v>
      </c>
      <c r="S8" s="25"/>
      <c r="T8" s="25" t="s">
        <v>34</v>
      </c>
      <c r="U8" s="25"/>
      <c r="V8" s="35"/>
      <c r="W8" s="35"/>
      <c r="X8" s="3"/>
      <c r="Y8" s="1" t="s">
        <v>40</v>
      </c>
      <c r="Z8" s="1" t="s">
        <v>30</v>
      </c>
      <c r="AA8" s="3" t="s">
        <v>34</v>
      </c>
      <c r="AB8" s="73" t="s">
        <v>41</v>
      </c>
      <c r="AC8" s="73" t="s">
        <v>42</v>
      </c>
      <c r="AD8" s="73" t="s">
        <v>43</v>
      </c>
    </row>
    <row r="9" spans="2:30" s="10" customFormat="1" ht="20" customHeight="1">
      <c r="B9" s="142">
        <v>1997007</v>
      </c>
      <c r="C9" s="143" t="s">
        <v>95</v>
      </c>
      <c r="D9" s="144">
        <v>86.53</v>
      </c>
      <c r="E9" s="145" t="s">
        <v>96</v>
      </c>
      <c r="F9" s="146">
        <v>35506</v>
      </c>
      <c r="G9" s="147">
        <v>1</v>
      </c>
      <c r="H9" s="148" t="s">
        <v>97</v>
      </c>
      <c r="I9" s="148" t="s">
        <v>98</v>
      </c>
      <c r="J9" s="149">
        <v>95</v>
      </c>
      <c r="K9" s="150">
        <v>99</v>
      </c>
      <c r="L9" s="150">
        <v>-103</v>
      </c>
      <c r="M9" s="149">
        <v>129</v>
      </c>
      <c r="N9" s="171">
        <v>136</v>
      </c>
      <c r="O9" s="171">
        <v>-144</v>
      </c>
      <c r="P9" s="56">
        <f t="shared" ref="P9:P24" si="0">IF(MAX(J9:L9)&lt;0,0,TRUNC(MAX(J9:L9)/1)*1)</f>
        <v>99</v>
      </c>
      <c r="Q9" s="56">
        <f t="shared" ref="Q9:Q24" si="1">IF(MAX(M9:O9)&lt;0,0,TRUNC(MAX(M9:O9)/1)*1)</f>
        <v>136</v>
      </c>
      <c r="R9" s="56">
        <f t="shared" ref="R9:R24" si="2">IF(P9=0,0,IF(Q9=0,0,SUM(P9:Q9)))</f>
        <v>235</v>
      </c>
      <c r="S9" s="90">
        <f>IF(R9="","",IF(D9="","",IF((Y9="k"),IF(D9&gt;153.757,R9,IF(D9&lt;28,10^(0.7837004341*LOG10(28/153.757)^2)*R9,10^(0.787004341*LOG10(D9/153.757)^2)*R9)),IF(D9&gt;193.609,R9,IF(D9&lt;32,10^(0.722762521*LOG10(32/193.609)^2)*R9,10^(0.722762521*LOG10(D9/193.609)^2)*R9)))))</f>
        <v>288.06089200212614</v>
      </c>
      <c r="T9" s="90" t="str">
        <f>IF(AA9=1,S9*AD9,"")</f>
        <v/>
      </c>
      <c r="U9" s="91">
        <v>8</v>
      </c>
      <c r="V9" s="91" t="s">
        <v>20</v>
      </c>
      <c r="W9" s="138">
        <f>IF(R9="","",IF(D9="","",IF(Y9="k",IF(D9&gt;153.757,1,IF(D9&lt;28,10^(0.787004341*LOG10(28/153.757)^2),10^(0.787004341*LOG10(D9/153.757)^2))),IF(D9&gt;193.609,1,IF(D9&lt;32,10^(0.722762521*LOG10(32/193.609)^2),10^(0.722762521*LOG10(D9/193.609)^2))))))</f>
        <v>1.2257910297962815</v>
      </c>
      <c r="X9" s="69">
        <f>T5</f>
        <v>45717</v>
      </c>
      <c r="Y9" s="75" t="str">
        <f>IF(ISNUMBER(FIND("M",E9)),"m",IF(ISNUMBER(FIND("K",E9)),"k"))</f>
        <v>m</v>
      </c>
      <c r="Z9" s="75">
        <f>IF(OR(F9="",X9=""),0,(YEAR(X9)-YEAR(F9)))</f>
        <v>28</v>
      </c>
      <c r="AA9" s="75">
        <f>IF(Z9&gt;34,1,0)</f>
        <v>0</v>
      </c>
      <c r="AB9" s="10" t="b">
        <f>IF(AA9=1,LOOKUP(Z9,'Meltzer-Faber'!A3:A63,'Meltzer-Faber'!B3:B63))</f>
        <v>0</v>
      </c>
      <c r="AC9" s="10" t="b">
        <f>IF(AA9=1,LOOKUP(Z9,'Meltzer-Faber'!A3:A63,'Meltzer-Faber'!C3:C63))</f>
        <v>0</v>
      </c>
      <c r="AD9" s="10" t="b">
        <f>IF(Y9="m",AB9,IF(Y9="k",AC9,""))</f>
        <v>0</v>
      </c>
    </row>
    <row r="10" spans="2:30" s="10" customFormat="1" ht="20" customHeight="1">
      <c r="B10" s="142">
        <v>2007025</v>
      </c>
      <c r="C10" s="143">
        <v>89</v>
      </c>
      <c r="D10" s="144">
        <v>87.51</v>
      </c>
      <c r="E10" s="145" t="s">
        <v>99</v>
      </c>
      <c r="F10" s="146">
        <v>39160</v>
      </c>
      <c r="G10" s="147">
        <v>2</v>
      </c>
      <c r="H10" s="148" t="s">
        <v>100</v>
      </c>
      <c r="I10" s="148" t="s">
        <v>66</v>
      </c>
      <c r="J10" s="149">
        <v>115</v>
      </c>
      <c r="K10" s="150">
        <v>-119</v>
      </c>
      <c r="L10" s="150">
        <v>120</v>
      </c>
      <c r="M10" s="149">
        <v>145</v>
      </c>
      <c r="N10" s="169">
        <v>148</v>
      </c>
      <c r="O10" s="169">
        <v>151</v>
      </c>
      <c r="P10" s="105">
        <f t="shared" si="0"/>
        <v>120</v>
      </c>
      <c r="Q10" s="105">
        <f t="shared" si="1"/>
        <v>151</v>
      </c>
      <c r="R10" s="105">
        <f t="shared" si="2"/>
        <v>271</v>
      </c>
      <c r="S10" s="137">
        <f t="shared" ref="S10:S24" si="3">IF(R10="","",IF(D10="","",IF((Y10="k"),IF(D10&gt;153.757,R10,IF(D10&lt;28,10^(0.7837004341*LOG10(28/153.757)^2)*R10,10^(0.787004341*LOG10(D10/153.757)^2)*R10)),IF(D10&gt;193.609,R10,IF(D10&lt;32,10^(0.722762521*LOG10(32/193.609)^2)*R10,10^(0.722762521*LOG10(D10/193.609)^2)*R10)))))</f>
        <v>330.31645768507059</v>
      </c>
      <c r="T10" s="106" t="str">
        <f t="shared" ref="T10:T24" si="4">IF(AA10=1,S10*AD10,"")</f>
        <v/>
      </c>
      <c r="U10" s="174">
        <v>1</v>
      </c>
      <c r="V10" s="174" t="s">
        <v>169</v>
      </c>
      <c r="W10" s="139">
        <f t="shared" ref="W10:W24" si="5">IF(R10="","",IF(D10="","",IF(Y10="k",IF(D10&gt;153.757,1,IF(D10&lt;28,10^(0.787004341*LOG10(28/153.757)^2),10^(0.787004341*LOG10(D10/153.757)^2))),IF(D10&gt;193.609,1,IF(D10&lt;32,10^(0.722762521*LOG10(32/193.609)^2),10^(0.722762521*LOG10(D10/193.609)^2))))))</f>
        <v>1.218879917657087</v>
      </c>
      <c r="X10" s="69">
        <f>T5</f>
        <v>45717</v>
      </c>
      <c r="Y10" s="75" t="str">
        <f t="shared" ref="Y10:Y24" si="6">IF(ISNUMBER(FIND("M",E10)),"m",IF(ISNUMBER(FIND("K",E10)),"k"))</f>
        <v>m</v>
      </c>
      <c r="Z10" s="75">
        <f t="shared" ref="Z10:Z24" si="7">IF(OR(F10="",X10=""),0,(YEAR(X10)-YEAR(F10)))</f>
        <v>18</v>
      </c>
      <c r="AA10" s="75">
        <f t="shared" ref="AA10:AA24" si="8">IF(Z10&gt;34,1,0)</f>
        <v>0</v>
      </c>
      <c r="AB10" s="10" t="b">
        <f>IF(AA10=1,LOOKUP(Z10,'Meltzer-Faber'!A3:A63,'Meltzer-Faber'!B3:B63))</f>
        <v>0</v>
      </c>
      <c r="AC10" s="74" t="b">
        <f>IF(AA10=1,LOOKUP(Z10,'Meltzer-Faber'!A3:A63,'Meltzer-Faber'!C3:C63))</f>
        <v>0</v>
      </c>
      <c r="AD10" s="10" t="b">
        <f t="shared" ref="AD10:AD24" si="9">IF(Y10="m",AB10,IF(Y10="k",AC10,""))</f>
        <v>0</v>
      </c>
    </row>
    <row r="11" spans="2:30" s="10" customFormat="1" ht="20" customHeight="1">
      <c r="B11" s="142">
        <v>1997015</v>
      </c>
      <c r="C11" s="143" t="s">
        <v>95</v>
      </c>
      <c r="D11" s="144">
        <v>87.41</v>
      </c>
      <c r="E11" s="145" t="s">
        <v>96</v>
      </c>
      <c r="F11" s="146">
        <v>35578</v>
      </c>
      <c r="G11" s="147">
        <v>3</v>
      </c>
      <c r="H11" s="148" t="s">
        <v>101</v>
      </c>
      <c r="I11" s="148" t="s">
        <v>102</v>
      </c>
      <c r="J11" s="149">
        <v>105</v>
      </c>
      <c r="K11" s="150">
        <v>108</v>
      </c>
      <c r="L11" s="150">
        <v>-110</v>
      </c>
      <c r="M11" s="149">
        <v>125</v>
      </c>
      <c r="N11" s="169">
        <v>130</v>
      </c>
      <c r="O11" s="169">
        <v>133</v>
      </c>
      <c r="P11" s="105">
        <f t="shared" si="0"/>
        <v>108</v>
      </c>
      <c r="Q11" s="105">
        <f t="shared" si="1"/>
        <v>133</v>
      </c>
      <c r="R11" s="105">
        <f t="shared" si="2"/>
        <v>241</v>
      </c>
      <c r="S11" s="137">
        <f t="shared" si="3"/>
        <v>293.9176637371483</v>
      </c>
      <c r="T11" s="106" t="str">
        <f t="shared" si="4"/>
        <v/>
      </c>
      <c r="U11" s="107">
        <v>7</v>
      </c>
      <c r="V11" s="107"/>
      <c r="W11" s="139">
        <f t="shared" si="5"/>
        <v>1.2195753682039348</v>
      </c>
      <c r="X11" s="69">
        <f>T5</f>
        <v>45717</v>
      </c>
      <c r="Y11" s="75" t="str">
        <f t="shared" si="6"/>
        <v>m</v>
      </c>
      <c r="Z11" s="75">
        <f t="shared" si="7"/>
        <v>28</v>
      </c>
      <c r="AA11" s="75">
        <f t="shared" si="8"/>
        <v>0</v>
      </c>
      <c r="AB11" s="10" t="b">
        <f>IF(AA11=1,LOOKUP(Z11,'Meltzer-Faber'!A3:A63,'Meltzer-Faber'!B3:B63))</f>
        <v>0</v>
      </c>
      <c r="AC11" s="74" t="b">
        <f>IF(AA11=1,LOOKUP(Z11,'Meltzer-Faber'!A3:A63,'Meltzer-Faber'!C3:C63))</f>
        <v>0</v>
      </c>
      <c r="AD11" s="10" t="b">
        <f t="shared" si="9"/>
        <v>0</v>
      </c>
    </row>
    <row r="12" spans="2:30" s="10" customFormat="1" ht="20" customHeight="1">
      <c r="B12" s="142">
        <v>1998029</v>
      </c>
      <c r="C12" s="143">
        <v>89</v>
      </c>
      <c r="D12" s="144">
        <v>86.17</v>
      </c>
      <c r="E12" s="145" t="s">
        <v>96</v>
      </c>
      <c r="F12" s="146">
        <v>36043</v>
      </c>
      <c r="G12" s="147">
        <v>4</v>
      </c>
      <c r="H12" s="148" t="s">
        <v>103</v>
      </c>
      <c r="I12" s="148" t="s">
        <v>68</v>
      </c>
      <c r="J12" s="149">
        <v>110</v>
      </c>
      <c r="K12" s="150">
        <v>115</v>
      </c>
      <c r="L12" s="150">
        <v>-120</v>
      </c>
      <c r="M12" s="149">
        <v>-130</v>
      </c>
      <c r="N12" s="169">
        <v>130</v>
      </c>
      <c r="O12" s="169">
        <v>140</v>
      </c>
      <c r="P12" s="105">
        <f t="shared" si="0"/>
        <v>115</v>
      </c>
      <c r="Q12" s="105">
        <f t="shared" si="1"/>
        <v>140</v>
      </c>
      <c r="R12" s="105">
        <f t="shared" si="2"/>
        <v>255</v>
      </c>
      <c r="S12" s="137">
        <f t="shared" si="3"/>
        <v>313.23797428640745</v>
      </c>
      <c r="T12" s="106" t="str">
        <f t="shared" si="4"/>
        <v/>
      </c>
      <c r="U12" s="107">
        <v>5</v>
      </c>
      <c r="V12" s="107" t="s">
        <v>20</v>
      </c>
      <c r="W12" s="139">
        <f t="shared" si="5"/>
        <v>1.2283842128878724</v>
      </c>
      <c r="X12" s="69">
        <f>T5</f>
        <v>45717</v>
      </c>
      <c r="Y12" s="75" t="str">
        <f t="shared" si="6"/>
        <v>m</v>
      </c>
      <c r="Z12" s="75">
        <f t="shared" si="7"/>
        <v>27</v>
      </c>
      <c r="AA12" s="75">
        <f t="shared" si="8"/>
        <v>0</v>
      </c>
      <c r="AB12" s="10" t="b">
        <f>IF(AA12=1,LOOKUP(Z12,'Meltzer-Faber'!A3:A63,'Meltzer-Faber'!B3:B63))</f>
        <v>0</v>
      </c>
      <c r="AC12" s="74" t="b">
        <f>IF(AA12=1,LOOKUP(Z12,'Meltzer-Faber'!A3:A63,'Meltzer-Faber'!C3:C63))</f>
        <v>0</v>
      </c>
      <c r="AD12" s="10" t="b">
        <f t="shared" si="9"/>
        <v>0</v>
      </c>
    </row>
    <row r="13" spans="2:30" s="10" customFormat="1" ht="20" customHeight="1">
      <c r="B13" s="142">
        <v>2004018</v>
      </c>
      <c r="C13" s="143">
        <v>89</v>
      </c>
      <c r="D13" s="144">
        <v>82.47</v>
      </c>
      <c r="E13" s="145" t="s">
        <v>96</v>
      </c>
      <c r="F13" s="146">
        <v>38300</v>
      </c>
      <c r="G13" s="147">
        <v>5</v>
      </c>
      <c r="H13" s="148" t="s">
        <v>104</v>
      </c>
      <c r="I13" s="148" t="s">
        <v>67</v>
      </c>
      <c r="J13" s="149">
        <v>113</v>
      </c>
      <c r="K13" s="150">
        <v>117</v>
      </c>
      <c r="L13" s="150">
        <v>-120</v>
      </c>
      <c r="M13" s="149">
        <v>135</v>
      </c>
      <c r="N13" s="169">
        <v>-140</v>
      </c>
      <c r="O13" s="169">
        <v>-140</v>
      </c>
      <c r="P13" s="105">
        <f t="shared" si="0"/>
        <v>117</v>
      </c>
      <c r="Q13" s="105">
        <f t="shared" si="1"/>
        <v>135</v>
      </c>
      <c r="R13" s="105">
        <f t="shared" si="2"/>
        <v>252</v>
      </c>
      <c r="S13" s="137">
        <f t="shared" si="3"/>
        <v>316.72600734899413</v>
      </c>
      <c r="T13" s="106" t="str">
        <f t="shared" si="4"/>
        <v/>
      </c>
      <c r="U13" s="107">
        <v>6</v>
      </c>
      <c r="V13" s="107" t="s">
        <v>20</v>
      </c>
      <c r="W13" s="139">
        <f t="shared" si="5"/>
        <v>1.2568492355118814</v>
      </c>
      <c r="X13" s="69">
        <f>T5</f>
        <v>45717</v>
      </c>
      <c r="Y13" s="75" t="str">
        <f t="shared" si="6"/>
        <v>m</v>
      </c>
      <c r="Z13" s="75">
        <f t="shared" si="7"/>
        <v>21</v>
      </c>
      <c r="AA13" s="75">
        <f t="shared" si="8"/>
        <v>0</v>
      </c>
      <c r="AB13" s="10" t="b">
        <f>IF(AA13=1,LOOKUP(Z13,'Meltzer-Faber'!A3:A63,'Meltzer-Faber'!B3:B63))</f>
        <v>0</v>
      </c>
      <c r="AC13" s="74" t="b">
        <f>IF(AA13=1,LOOKUP(Z13,'Meltzer-Faber'!A3:A63,'Meltzer-Faber'!C3:C63))</f>
        <v>0</v>
      </c>
      <c r="AD13" s="10" t="b">
        <f t="shared" si="9"/>
        <v>0</v>
      </c>
    </row>
    <row r="14" spans="2:30" s="10" customFormat="1" ht="20" customHeight="1">
      <c r="B14" s="142">
        <v>2001013</v>
      </c>
      <c r="C14" s="143">
        <v>89</v>
      </c>
      <c r="D14" s="144">
        <v>88.23</v>
      </c>
      <c r="E14" s="145" t="s">
        <v>96</v>
      </c>
      <c r="F14" s="146">
        <v>37155</v>
      </c>
      <c r="G14" s="147">
        <v>6</v>
      </c>
      <c r="H14" s="148" t="s">
        <v>220</v>
      </c>
      <c r="I14" s="148" t="s">
        <v>105</v>
      </c>
      <c r="J14" s="173" t="s">
        <v>166</v>
      </c>
      <c r="K14" s="175" t="s">
        <v>166</v>
      </c>
      <c r="L14" s="175" t="s">
        <v>166</v>
      </c>
      <c r="M14" s="173" t="s">
        <v>166</v>
      </c>
      <c r="N14" s="170" t="s">
        <v>166</v>
      </c>
      <c r="O14" s="170" t="s">
        <v>166</v>
      </c>
      <c r="P14" s="105">
        <f t="shared" si="0"/>
        <v>0</v>
      </c>
      <c r="Q14" s="105">
        <f t="shared" si="1"/>
        <v>0</v>
      </c>
      <c r="R14" s="105">
        <f t="shared" si="2"/>
        <v>0</v>
      </c>
      <c r="S14" s="137">
        <f t="shared" si="3"/>
        <v>0</v>
      </c>
      <c r="T14" s="106" t="str">
        <f t="shared" si="4"/>
        <v/>
      </c>
      <c r="U14" s="107" t="s">
        <v>20</v>
      </c>
      <c r="V14" s="107" t="s">
        <v>20</v>
      </c>
      <c r="W14" s="139">
        <f t="shared" si="5"/>
        <v>1.2139367544787005</v>
      </c>
      <c r="X14" s="69">
        <f>T5</f>
        <v>45717</v>
      </c>
      <c r="Y14" s="75" t="str">
        <f t="shared" si="6"/>
        <v>m</v>
      </c>
      <c r="Z14" s="75">
        <f t="shared" si="7"/>
        <v>24</v>
      </c>
      <c r="AA14" s="75">
        <f t="shared" si="8"/>
        <v>0</v>
      </c>
      <c r="AB14" s="10" t="b">
        <f>IF(AA14=1,LOOKUP(Z14,'Meltzer-Faber'!A3:A63,'Meltzer-Faber'!B3:B63))</f>
        <v>0</v>
      </c>
      <c r="AC14" s="74" t="b">
        <f>IF(AA14=1,LOOKUP(Z14,'Meltzer-Faber'!A3:A63,'Meltzer-Faber'!C3:C63))</f>
        <v>0</v>
      </c>
      <c r="AD14" s="10" t="b">
        <f t="shared" si="9"/>
        <v>0</v>
      </c>
    </row>
    <row r="15" spans="2:30" s="10" customFormat="1" ht="20" customHeight="1">
      <c r="B15" s="142">
        <v>1995008</v>
      </c>
      <c r="C15" s="143">
        <v>89</v>
      </c>
      <c r="D15" s="144">
        <v>84.47</v>
      </c>
      <c r="E15" s="145" t="s">
        <v>96</v>
      </c>
      <c r="F15" s="146">
        <v>34917</v>
      </c>
      <c r="G15" s="147">
        <v>7</v>
      </c>
      <c r="H15" s="148" t="s">
        <v>106</v>
      </c>
      <c r="I15" s="148" t="s">
        <v>61</v>
      </c>
      <c r="J15" s="149">
        <v>-114</v>
      </c>
      <c r="K15" s="150">
        <v>114</v>
      </c>
      <c r="L15" s="150">
        <v>-118</v>
      </c>
      <c r="M15" s="149">
        <v>145</v>
      </c>
      <c r="N15" s="169">
        <v>-152</v>
      </c>
      <c r="O15" s="169">
        <v>-156</v>
      </c>
      <c r="P15" s="105">
        <f t="shared" si="0"/>
        <v>114</v>
      </c>
      <c r="Q15" s="105">
        <f t="shared" si="1"/>
        <v>145</v>
      </c>
      <c r="R15" s="105">
        <f t="shared" si="2"/>
        <v>259</v>
      </c>
      <c r="S15" s="137">
        <f t="shared" si="3"/>
        <v>321.42961958338111</v>
      </c>
      <c r="T15" s="106" t="str">
        <f t="shared" si="4"/>
        <v/>
      </c>
      <c r="U15" s="107">
        <v>2</v>
      </c>
      <c r="V15" s="107"/>
      <c r="W15" s="139">
        <f t="shared" si="5"/>
        <v>1.2410410022524367</v>
      </c>
      <c r="X15" s="69">
        <f>T5</f>
        <v>45717</v>
      </c>
      <c r="Y15" s="75" t="str">
        <f t="shared" si="6"/>
        <v>m</v>
      </c>
      <c r="Z15" s="75">
        <f t="shared" si="7"/>
        <v>30</v>
      </c>
      <c r="AA15" s="75">
        <f t="shared" si="8"/>
        <v>0</v>
      </c>
      <c r="AB15" s="10" t="b">
        <f>IF(AA15=1,LOOKUP(Z15,'Meltzer-Faber'!A3:A63,'Meltzer-Faber'!B3:B63))</f>
        <v>0</v>
      </c>
      <c r="AC15" s="74" t="b">
        <f>IF(AA15=1,LOOKUP(Z15,'Meltzer-Faber'!A3:A63,'Meltzer-Faber'!C3:C63))</f>
        <v>0</v>
      </c>
      <c r="AD15" s="10" t="b">
        <f t="shared" si="9"/>
        <v>0</v>
      </c>
    </row>
    <row r="16" spans="2:30" s="10" customFormat="1" ht="20" customHeight="1">
      <c r="B16" s="142">
        <v>1998002</v>
      </c>
      <c r="C16" s="143" t="s">
        <v>95</v>
      </c>
      <c r="D16" s="144">
        <v>82.47</v>
      </c>
      <c r="E16" s="145" t="s">
        <v>96</v>
      </c>
      <c r="F16" s="146">
        <v>35917</v>
      </c>
      <c r="G16" s="147">
        <v>8</v>
      </c>
      <c r="H16" s="148" t="s">
        <v>107</v>
      </c>
      <c r="I16" s="148" t="s">
        <v>108</v>
      </c>
      <c r="J16" s="154">
        <v>110</v>
      </c>
      <c r="K16" s="155">
        <v>-114</v>
      </c>
      <c r="L16" s="156">
        <v>-114</v>
      </c>
      <c r="M16" s="149">
        <v>141</v>
      </c>
      <c r="N16" s="169">
        <v>146</v>
      </c>
      <c r="O16" s="169">
        <v>-150</v>
      </c>
      <c r="P16" s="105">
        <f t="shared" si="0"/>
        <v>110</v>
      </c>
      <c r="Q16" s="105">
        <f t="shared" si="1"/>
        <v>146</v>
      </c>
      <c r="R16" s="105">
        <f t="shared" si="2"/>
        <v>256</v>
      </c>
      <c r="S16" s="137">
        <f t="shared" si="3"/>
        <v>321.75340429104165</v>
      </c>
      <c r="T16" s="106" t="str">
        <f t="shared" si="4"/>
        <v/>
      </c>
      <c r="U16" s="107">
        <v>4</v>
      </c>
      <c r="V16" s="107"/>
      <c r="W16" s="139">
        <f t="shared" si="5"/>
        <v>1.2568492355118814</v>
      </c>
      <c r="X16" s="69">
        <f>T5</f>
        <v>45717</v>
      </c>
      <c r="Y16" s="75" t="str">
        <f t="shared" si="6"/>
        <v>m</v>
      </c>
      <c r="Z16" s="75">
        <f t="shared" si="7"/>
        <v>27</v>
      </c>
      <c r="AA16" s="75">
        <f t="shared" si="8"/>
        <v>0</v>
      </c>
      <c r="AB16" s="10" t="b">
        <f>IF(AA16=1,LOOKUP(Z16,'Meltzer-Faber'!A3:A63,'Meltzer-Faber'!B3:B63))</f>
        <v>0</v>
      </c>
      <c r="AC16" s="74" t="b">
        <f>IF(AA16=1,LOOKUP(Z16,'Meltzer-Faber'!A3:A63,'Meltzer-Faber'!C3:C63))</f>
        <v>0</v>
      </c>
      <c r="AD16" s="10" t="b">
        <f t="shared" si="9"/>
        <v>0</v>
      </c>
    </row>
    <row r="17" spans="2:30" s="10" customFormat="1" ht="20" customHeight="1">
      <c r="B17" s="142">
        <v>2000010</v>
      </c>
      <c r="C17" s="143">
        <v>89</v>
      </c>
      <c r="D17" s="144">
        <v>85.91</v>
      </c>
      <c r="E17" s="145" t="s">
        <v>96</v>
      </c>
      <c r="F17" s="146">
        <v>36748</v>
      </c>
      <c r="G17" s="147">
        <v>9</v>
      </c>
      <c r="H17" s="148" t="s">
        <v>109</v>
      </c>
      <c r="I17" s="148" t="s">
        <v>61</v>
      </c>
      <c r="J17" s="149">
        <v>112</v>
      </c>
      <c r="K17" s="150">
        <v>115</v>
      </c>
      <c r="L17" s="150">
        <v>118</v>
      </c>
      <c r="M17" s="149">
        <v>144</v>
      </c>
      <c r="N17" s="102">
        <v>148</v>
      </c>
      <c r="O17" s="169">
        <v>151</v>
      </c>
      <c r="P17" s="105">
        <f t="shared" si="0"/>
        <v>118</v>
      </c>
      <c r="Q17" s="105">
        <f t="shared" si="1"/>
        <v>151</v>
      </c>
      <c r="R17" s="105">
        <f t="shared" si="2"/>
        <v>269</v>
      </c>
      <c r="S17" s="137">
        <f t="shared" si="3"/>
        <v>330.94414553805956</v>
      </c>
      <c r="T17" s="106" t="str">
        <f t="shared" si="4"/>
        <v/>
      </c>
      <c r="U17" s="107">
        <v>2</v>
      </c>
      <c r="V17" s="107"/>
      <c r="W17" s="139">
        <f t="shared" si="5"/>
        <v>1.2302756339704817</v>
      </c>
      <c r="X17" s="69">
        <f>T5</f>
        <v>45717</v>
      </c>
      <c r="Y17" s="75" t="str">
        <f t="shared" si="6"/>
        <v>m</v>
      </c>
      <c r="Z17" s="75">
        <f t="shared" si="7"/>
        <v>25</v>
      </c>
      <c r="AA17" s="75">
        <f t="shared" si="8"/>
        <v>0</v>
      </c>
      <c r="AB17" s="10" t="b">
        <f>IF(AA17=1,LOOKUP(Z17,'Meltzer-Faber'!A3:A63,'Meltzer-Faber'!B3:B63))</f>
        <v>0</v>
      </c>
      <c r="AC17" s="74" t="b">
        <f>IF(AA17=1,LOOKUP(Z17,'Meltzer-Faber'!A3:A63,'Meltzer-Faber'!C3:C63))</f>
        <v>0</v>
      </c>
      <c r="AD17" s="10" t="b">
        <f t="shared" si="9"/>
        <v>0</v>
      </c>
    </row>
    <row r="18" spans="2:30" s="10" customFormat="1" ht="20" customHeight="1">
      <c r="B18" s="142"/>
      <c r="C18" s="143"/>
      <c r="D18" s="144"/>
      <c r="E18" s="145"/>
      <c r="F18" s="146"/>
      <c r="G18" s="147"/>
      <c r="H18" s="148"/>
      <c r="I18" s="148"/>
      <c r="J18" s="149"/>
      <c r="K18" s="150"/>
      <c r="L18" s="150"/>
      <c r="M18" s="149"/>
      <c r="N18" s="102"/>
      <c r="O18" s="102"/>
      <c r="P18" s="105">
        <f t="shared" si="0"/>
        <v>0</v>
      </c>
      <c r="Q18" s="105">
        <f t="shared" si="1"/>
        <v>0</v>
      </c>
      <c r="R18" s="105">
        <f t="shared" si="2"/>
        <v>0</v>
      </c>
      <c r="S18" s="137" t="str">
        <f t="shared" si="3"/>
        <v/>
      </c>
      <c r="T18" s="106" t="str">
        <f t="shared" si="4"/>
        <v/>
      </c>
      <c r="U18" s="107" t="s">
        <v>20</v>
      </c>
      <c r="V18" s="107" t="s">
        <v>20</v>
      </c>
      <c r="W18" s="139" t="str">
        <f t="shared" si="5"/>
        <v/>
      </c>
      <c r="X18" s="69">
        <f>T5</f>
        <v>45717</v>
      </c>
      <c r="Y18" s="75" t="b">
        <f t="shared" si="6"/>
        <v>0</v>
      </c>
      <c r="Z18" s="75">
        <f t="shared" si="7"/>
        <v>0</v>
      </c>
      <c r="AA18" s="75">
        <f t="shared" si="8"/>
        <v>0</v>
      </c>
      <c r="AB18" s="10" t="b">
        <f>IF(AA18=1,LOOKUP(Z18,'Meltzer-Faber'!A3:A63,'Meltzer-Faber'!B3:B63))</f>
        <v>0</v>
      </c>
      <c r="AC18" s="74" t="b">
        <f>IF(AA18=1,LOOKUP(Z18,'Meltzer-Faber'!A3:A63,'Meltzer-Faber'!C3:C63))</f>
        <v>0</v>
      </c>
      <c r="AD18" s="10" t="str">
        <f t="shared" si="9"/>
        <v/>
      </c>
    </row>
    <row r="19" spans="2:30" s="10" customFormat="1" ht="20" customHeight="1">
      <c r="B19" s="142"/>
      <c r="C19" s="143"/>
      <c r="D19" s="144"/>
      <c r="E19" s="145"/>
      <c r="F19" s="146"/>
      <c r="G19" s="147"/>
      <c r="H19" s="148"/>
      <c r="I19" s="148"/>
      <c r="J19" s="149"/>
      <c r="K19" s="150"/>
      <c r="L19" s="150"/>
      <c r="M19" s="149"/>
      <c r="N19" s="102"/>
      <c r="O19" s="102"/>
      <c r="P19" s="105">
        <f t="shared" si="0"/>
        <v>0</v>
      </c>
      <c r="Q19" s="105">
        <f t="shared" si="1"/>
        <v>0</v>
      </c>
      <c r="R19" s="105">
        <f t="shared" si="2"/>
        <v>0</v>
      </c>
      <c r="S19" s="137" t="str">
        <f t="shared" si="3"/>
        <v/>
      </c>
      <c r="T19" s="106" t="str">
        <f t="shared" si="4"/>
        <v/>
      </c>
      <c r="U19" s="107"/>
      <c r="V19" s="107"/>
      <c r="W19" s="139" t="str">
        <f t="shared" si="5"/>
        <v/>
      </c>
      <c r="X19" s="69">
        <f>T5</f>
        <v>45717</v>
      </c>
      <c r="Y19" s="75" t="b">
        <f t="shared" si="6"/>
        <v>0</v>
      </c>
      <c r="Z19" s="75">
        <f t="shared" si="7"/>
        <v>0</v>
      </c>
      <c r="AA19" s="75">
        <f t="shared" si="8"/>
        <v>0</v>
      </c>
      <c r="AB19" s="10" t="b">
        <f>IF(AA19=1,LOOKUP(Z19,'Meltzer-Faber'!A3:A63,'Meltzer-Faber'!B3:B63))</f>
        <v>0</v>
      </c>
      <c r="AC19" s="74" t="b">
        <f>IF(AA19=1,LOOKUP(Z19,'Meltzer-Faber'!A3:A63,'Meltzer-Faber'!C3:C63))</f>
        <v>0</v>
      </c>
      <c r="AD19" s="10" t="str">
        <f t="shared" si="9"/>
        <v/>
      </c>
    </row>
    <row r="20" spans="2:30" s="10" customFormat="1" ht="20" customHeight="1">
      <c r="B20" s="94"/>
      <c r="C20" s="95"/>
      <c r="D20" s="116"/>
      <c r="E20" s="97"/>
      <c r="F20" s="117"/>
      <c r="G20" s="118"/>
      <c r="H20" s="119"/>
      <c r="I20" s="119"/>
      <c r="J20" s="101"/>
      <c r="K20" s="113"/>
      <c r="L20" s="103"/>
      <c r="M20" s="104"/>
      <c r="N20" s="102"/>
      <c r="O20" s="102"/>
      <c r="P20" s="105">
        <f t="shared" si="0"/>
        <v>0</v>
      </c>
      <c r="Q20" s="105">
        <f t="shared" si="1"/>
        <v>0</v>
      </c>
      <c r="R20" s="105">
        <f t="shared" si="2"/>
        <v>0</v>
      </c>
      <c r="S20" s="137" t="str">
        <f t="shared" si="3"/>
        <v/>
      </c>
      <c r="T20" s="106" t="str">
        <f t="shared" si="4"/>
        <v/>
      </c>
      <c r="U20" s="107"/>
      <c r="V20" s="107"/>
      <c r="W20" s="139" t="str">
        <f t="shared" si="5"/>
        <v/>
      </c>
      <c r="X20" s="69">
        <f>T5</f>
        <v>45717</v>
      </c>
      <c r="Y20" s="75" t="b">
        <f t="shared" si="6"/>
        <v>0</v>
      </c>
      <c r="Z20" s="75">
        <f t="shared" si="7"/>
        <v>0</v>
      </c>
      <c r="AA20" s="75">
        <f t="shared" si="8"/>
        <v>0</v>
      </c>
      <c r="AB20" s="10" t="b">
        <f>IF(AA20=1,LOOKUP(Z20,'Meltzer-Faber'!A3:A63,'Meltzer-Faber'!B3:B63))</f>
        <v>0</v>
      </c>
      <c r="AC20" s="74" t="b">
        <f>IF(AA20=1,LOOKUP(Z20,'Meltzer-Faber'!A3:A63,'Meltzer-Faber'!C3:C63))</f>
        <v>0</v>
      </c>
      <c r="AD20" s="10" t="str">
        <f t="shared" si="9"/>
        <v/>
      </c>
    </row>
    <row r="21" spans="2:30" s="10" customFormat="1" ht="20" customHeight="1">
      <c r="B21" s="94"/>
      <c r="C21" s="95"/>
      <c r="D21" s="116"/>
      <c r="E21" s="97"/>
      <c r="F21" s="117"/>
      <c r="G21" s="118"/>
      <c r="H21" s="119"/>
      <c r="I21" s="119"/>
      <c r="J21" s="101"/>
      <c r="K21" s="113"/>
      <c r="L21" s="103"/>
      <c r="M21" s="104"/>
      <c r="N21" s="102"/>
      <c r="O21" s="102"/>
      <c r="P21" s="105">
        <f t="shared" si="0"/>
        <v>0</v>
      </c>
      <c r="Q21" s="105">
        <f t="shared" si="1"/>
        <v>0</v>
      </c>
      <c r="R21" s="105">
        <f t="shared" si="2"/>
        <v>0</v>
      </c>
      <c r="S21" s="137" t="str">
        <f t="shared" si="3"/>
        <v/>
      </c>
      <c r="T21" s="106" t="str">
        <f t="shared" si="4"/>
        <v/>
      </c>
      <c r="U21" s="107"/>
      <c r="V21" s="107"/>
      <c r="W21" s="139" t="str">
        <f t="shared" si="5"/>
        <v/>
      </c>
      <c r="X21" s="69">
        <f>T5</f>
        <v>45717</v>
      </c>
      <c r="Y21" s="75" t="b">
        <f t="shared" si="6"/>
        <v>0</v>
      </c>
      <c r="Z21" s="75">
        <f t="shared" si="7"/>
        <v>0</v>
      </c>
      <c r="AA21" s="75">
        <f t="shared" si="8"/>
        <v>0</v>
      </c>
      <c r="AB21" s="10" t="b">
        <f>IF(AA21=1,LOOKUP(Z21,'Meltzer-Faber'!A3:A63,'Meltzer-Faber'!B3:B63))</f>
        <v>0</v>
      </c>
      <c r="AC21" s="74" t="b">
        <f>IF(AA21=1,LOOKUP(Z21,'Meltzer-Faber'!A3:A63,'Meltzer-Faber'!C3:C63))</f>
        <v>0</v>
      </c>
      <c r="AD21" s="10" t="str">
        <f t="shared" si="9"/>
        <v/>
      </c>
    </row>
    <row r="22" spans="2:30" s="10" customFormat="1" ht="20" customHeight="1">
      <c r="B22" s="94"/>
      <c r="C22" s="95"/>
      <c r="D22" s="116"/>
      <c r="E22" s="97"/>
      <c r="F22" s="117"/>
      <c r="G22" s="118"/>
      <c r="H22" s="119"/>
      <c r="I22" s="119"/>
      <c r="J22" s="101"/>
      <c r="K22" s="113"/>
      <c r="L22" s="103"/>
      <c r="M22" s="104"/>
      <c r="N22" s="102"/>
      <c r="O22" s="102"/>
      <c r="P22" s="105">
        <f t="shared" si="0"/>
        <v>0</v>
      </c>
      <c r="Q22" s="105">
        <f t="shared" si="1"/>
        <v>0</v>
      </c>
      <c r="R22" s="105">
        <f t="shared" si="2"/>
        <v>0</v>
      </c>
      <c r="S22" s="137" t="str">
        <f t="shared" si="3"/>
        <v/>
      </c>
      <c r="T22" s="106" t="str">
        <f t="shared" si="4"/>
        <v/>
      </c>
      <c r="U22" s="107"/>
      <c r="V22" s="107"/>
      <c r="W22" s="139" t="str">
        <f t="shared" si="5"/>
        <v/>
      </c>
      <c r="X22" s="69">
        <f>T5</f>
        <v>45717</v>
      </c>
      <c r="Y22" s="75" t="b">
        <f t="shared" si="6"/>
        <v>0</v>
      </c>
      <c r="Z22" s="75">
        <f t="shared" si="7"/>
        <v>0</v>
      </c>
      <c r="AA22" s="75">
        <f t="shared" si="8"/>
        <v>0</v>
      </c>
      <c r="AB22" s="10" t="b">
        <f>IF(AA22=1,LOOKUP(Z22,'Meltzer-Faber'!A3:A63,'Meltzer-Faber'!B3:B63))</f>
        <v>0</v>
      </c>
      <c r="AC22" s="74" t="b">
        <f>IF(AA22=1,LOOKUP(Z22,'Meltzer-Faber'!A3:A63,'Meltzer-Faber'!C3:C63))</f>
        <v>0</v>
      </c>
      <c r="AD22" s="10" t="str">
        <f t="shared" si="9"/>
        <v/>
      </c>
    </row>
    <row r="23" spans="2:30" s="10" customFormat="1" ht="20" customHeight="1">
      <c r="B23" s="94"/>
      <c r="C23" s="95"/>
      <c r="D23" s="116"/>
      <c r="E23" s="97"/>
      <c r="F23" s="120"/>
      <c r="G23" s="118"/>
      <c r="H23" s="119"/>
      <c r="I23" s="119"/>
      <c r="J23" s="101"/>
      <c r="K23" s="113"/>
      <c r="L23" s="103"/>
      <c r="M23" s="104"/>
      <c r="N23" s="102"/>
      <c r="O23" s="102"/>
      <c r="P23" s="105">
        <f t="shared" si="0"/>
        <v>0</v>
      </c>
      <c r="Q23" s="105">
        <f t="shared" si="1"/>
        <v>0</v>
      </c>
      <c r="R23" s="105">
        <f t="shared" si="2"/>
        <v>0</v>
      </c>
      <c r="S23" s="137" t="str">
        <f t="shared" si="3"/>
        <v/>
      </c>
      <c r="T23" s="106" t="str">
        <f t="shared" si="4"/>
        <v/>
      </c>
      <c r="U23" s="107"/>
      <c r="V23" s="107"/>
      <c r="W23" s="139" t="str">
        <f t="shared" si="5"/>
        <v/>
      </c>
      <c r="X23" s="69">
        <f>T5</f>
        <v>45717</v>
      </c>
      <c r="Y23" s="75" t="b">
        <f t="shared" si="6"/>
        <v>0</v>
      </c>
      <c r="Z23" s="75">
        <f t="shared" si="7"/>
        <v>0</v>
      </c>
      <c r="AA23" s="75">
        <f t="shared" si="8"/>
        <v>0</v>
      </c>
      <c r="AB23" s="10" t="b">
        <f>IF(AA23=1,LOOKUP(Z23,'Meltzer-Faber'!A3:A63,'Meltzer-Faber'!B3:B63))</f>
        <v>0</v>
      </c>
      <c r="AC23" s="74" t="b">
        <f>IF(AA23=1,LOOKUP(Z23,'Meltzer-Faber'!A3:A63,'Meltzer-Faber'!C3:C63))</f>
        <v>0</v>
      </c>
      <c r="AD23" s="10" t="str">
        <f t="shared" si="9"/>
        <v/>
      </c>
    </row>
    <row r="24" spans="2:30" s="10" customFormat="1" ht="20" customHeight="1">
      <c r="B24" s="92"/>
      <c r="C24" s="95"/>
      <c r="D24" s="65"/>
      <c r="E24" s="83"/>
      <c r="F24" s="66"/>
      <c r="G24" s="67"/>
      <c r="H24" s="68"/>
      <c r="I24" s="68"/>
      <c r="J24" s="87"/>
      <c r="K24" s="122"/>
      <c r="L24" s="123"/>
      <c r="M24" s="89"/>
      <c r="N24" s="71"/>
      <c r="O24" s="71"/>
      <c r="P24" s="54">
        <f t="shared" si="0"/>
        <v>0</v>
      </c>
      <c r="Q24" s="54">
        <f t="shared" si="1"/>
        <v>0</v>
      </c>
      <c r="R24" s="56">
        <f t="shared" si="2"/>
        <v>0</v>
      </c>
      <c r="S24" s="90" t="str">
        <f t="shared" si="3"/>
        <v/>
      </c>
      <c r="T24" s="55" t="str">
        <f t="shared" si="4"/>
        <v/>
      </c>
      <c r="U24" s="57"/>
      <c r="V24" s="57"/>
      <c r="W24" s="139" t="str">
        <f t="shared" si="5"/>
        <v/>
      </c>
      <c r="X24" s="69">
        <f>T5</f>
        <v>45717</v>
      </c>
      <c r="Y24" s="75" t="b">
        <f t="shared" si="6"/>
        <v>0</v>
      </c>
      <c r="Z24" s="75">
        <f t="shared" si="7"/>
        <v>0</v>
      </c>
      <c r="AA24" s="75">
        <f t="shared" si="8"/>
        <v>0</v>
      </c>
      <c r="AB24" s="10" t="b">
        <f>IF(AA24=1,LOOKUP(Z24,'Meltzer-Faber'!A3:A63,'Meltzer-Faber'!B3:B63))</f>
        <v>0</v>
      </c>
      <c r="AC24" s="74" t="b">
        <f>IF(AA24=1,LOOKUP(Z24,'Meltzer-Faber'!A3:A63,'Meltzer-Faber'!C3:C63))</f>
        <v>0</v>
      </c>
      <c r="AD24" s="10" t="str">
        <f t="shared" si="9"/>
        <v/>
      </c>
    </row>
    <row r="25" spans="2:30" s="7" customFormat="1" ht="19" customHeight="1">
      <c r="C25" s="12"/>
      <c r="D25" s="13"/>
      <c r="E25" s="14"/>
      <c r="F25" s="15"/>
      <c r="G25" s="15"/>
      <c r="H25" s="12"/>
      <c r="I25" s="12"/>
      <c r="J25" s="16"/>
      <c r="K25" s="16"/>
      <c r="L25" s="16"/>
      <c r="M25" s="16"/>
      <c r="N25" s="16"/>
      <c r="O25" s="16"/>
      <c r="P25" s="12"/>
      <c r="Q25" s="12"/>
      <c r="R25" s="12"/>
      <c r="S25" s="17"/>
      <c r="T25" s="17"/>
      <c r="U25" s="17"/>
      <c r="V25" s="31"/>
      <c r="W25" s="8"/>
      <c r="X25" s="70"/>
    </row>
    <row r="26" spans="2:30" customFormat="1" ht="21" customHeight="1"/>
    <row r="27" spans="2:30" customFormat="1" ht="23" customHeight="1">
      <c r="B27" s="199" t="s">
        <v>49</v>
      </c>
      <c r="C27" s="200"/>
      <c r="D27" s="128" t="s">
        <v>47</v>
      </c>
      <c r="E27" s="203" t="s">
        <v>6</v>
      </c>
      <c r="F27" s="204"/>
      <c r="G27" s="205"/>
      <c r="H27" s="129" t="s">
        <v>57</v>
      </c>
      <c r="I27" s="130"/>
      <c r="J27" s="201" t="s">
        <v>49</v>
      </c>
      <c r="K27" s="202"/>
      <c r="L27" s="202"/>
      <c r="M27" s="136" t="s">
        <v>47</v>
      </c>
      <c r="N27" s="206" t="s">
        <v>6</v>
      </c>
      <c r="O27" s="207"/>
      <c r="P27" s="207"/>
      <c r="Q27" s="208"/>
      <c r="R27" s="206" t="s">
        <v>57</v>
      </c>
      <c r="S27" s="209"/>
      <c r="T27" s="126"/>
      <c r="U27" s="126"/>
      <c r="V27" s="126"/>
      <c r="X27" s="4"/>
      <c r="Y27" s="4"/>
      <c r="Z27" s="4"/>
      <c r="AA27" s="1"/>
      <c r="AC27" s="44"/>
      <c r="AD27" s="44"/>
    </row>
    <row r="28" spans="2:30" s="6" customFormat="1" ht="20" customHeight="1">
      <c r="B28" s="195" t="s">
        <v>50</v>
      </c>
      <c r="C28" s="196"/>
      <c r="D28" s="161">
        <v>1980002</v>
      </c>
      <c r="E28" s="210" t="s">
        <v>62</v>
      </c>
      <c r="F28" s="193"/>
      <c r="G28" s="211"/>
      <c r="H28" s="131" t="s">
        <v>61</v>
      </c>
      <c r="I28" s="132"/>
      <c r="J28" s="197" t="s">
        <v>51</v>
      </c>
      <c r="K28" s="198"/>
      <c r="L28" s="198"/>
      <c r="M28" s="164">
        <v>1954003</v>
      </c>
      <c r="N28" s="192" t="s">
        <v>86</v>
      </c>
      <c r="O28" s="193"/>
      <c r="P28" s="193"/>
      <c r="Q28" s="194"/>
      <c r="R28" s="177" t="s">
        <v>87</v>
      </c>
      <c r="S28" s="178"/>
      <c r="AA28" s="1"/>
      <c r="AC28" s="127"/>
      <c r="AD28" s="127"/>
    </row>
    <row r="29" spans="2:30" s="6" customFormat="1" ht="21" customHeight="1">
      <c r="B29" s="195" t="s">
        <v>52</v>
      </c>
      <c r="C29" s="196"/>
      <c r="D29" s="161">
        <v>1993011</v>
      </c>
      <c r="E29" s="210" t="s">
        <v>90</v>
      </c>
      <c r="F29" s="193"/>
      <c r="G29" s="211"/>
      <c r="H29" s="131" t="s">
        <v>105</v>
      </c>
      <c r="I29" s="132"/>
      <c r="J29" s="197" t="s">
        <v>53</v>
      </c>
      <c r="K29" s="198"/>
      <c r="L29" s="198"/>
      <c r="M29" s="159">
        <v>1973001</v>
      </c>
      <c r="N29" s="192" t="s">
        <v>80</v>
      </c>
      <c r="O29" s="193"/>
      <c r="P29" s="193"/>
      <c r="Q29" s="194"/>
      <c r="R29" s="177" t="s">
        <v>66</v>
      </c>
      <c r="S29" s="178"/>
      <c r="AC29" s="127"/>
      <c r="AD29" s="127"/>
    </row>
    <row r="30" spans="2:30" s="6" customFormat="1" ht="19" customHeight="1">
      <c r="B30" s="195" t="s">
        <v>52</v>
      </c>
      <c r="C30" s="196"/>
      <c r="D30" s="161">
        <v>1968002</v>
      </c>
      <c r="E30" s="210" t="s">
        <v>85</v>
      </c>
      <c r="F30" s="193"/>
      <c r="G30" s="211"/>
      <c r="H30" s="131" t="s">
        <v>70</v>
      </c>
      <c r="I30" s="132"/>
      <c r="J30" s="197" t="s">
        <v>53</v>
      </c>
      <c r="K30" s="198"/>
      <c r="L30" s="198"/>
      <c r="M30" s="159">
        <v>2004022</v>
      </c>
      <c r="N30" s="192" t="s">
        <v>94</v>
      </c>
      <c r="O30" s="193"/>
      <c r="P30" s="193"/>
      <c r="Q30" s="194"/>
      <c r="R30" s="177" t="s">
        <v>77</v>
      </c>
      <c r="S30" s="178"/>
      <c r="AC30" s="127"/>
      <c r="AD30" s="127"/>
    </row>
    <row r="31" spans="2:30" s="6" customFormat="1" ht="21" customHeight="1">
      <c r="B31" s="195" t="s">
        <v>52</v>
      </c>
      <c r="C31" s="196"/>
      <c r="D31" s="161">
        <v>1977010</v>
      </c>
      <c r="E31" s="210" t="s">
        <v>88</v>
      </c>
      <c r="F31" s="193"/>
      <c r="G31" s="211"/>
      <c r="H31" s="131" t="s">
        <v>61</v>
      </c>
      <c r="I31" s="132"/>
      <c r="J31" s="197" t="s">
        <v>54</v>
      </c>
      <c r="K31" s="198"/>
      <c r="L31" s="198"/>
      <c r="M31" s="159">
        <v>1976006</v>
      </c>
      <c r="N31" s="192" t="s">
        <v>82</v>
      </c>
      <c r="O31" s="193"/>
      <c r="P31" s="193"/>
      <c r="Q31" s="194"/>
      <c r="R31" s="177" t="s">
        <v>71</v>
      </c>
      <c r="S31" s="178"/>
      <c r="Y31" s="6" t="s">
        <v>20</v>
      </c>
      <c r="AC31" s="127"/>
      <c r="AD31" s="127"/>
    </row>
    <row r="32" spans="2:30" s="6" customFormat="1" ht="20" customHeight="1">
      <c r="B32" s="195" t="s">
        <v>52</v>
      </c>
      <c r="C32" s="196"/>
      <c r="D32" s="161"/>
      <c r="E32" s="210"/>
      <c r="F32" s="193"/>
      <c r="G32" s="211"/>
      <c r="H32" s="131"/>
      <c r="I32" s="132"/>
      <c r="J32" s="197" t="s">
        <v>56</v>
      </c>
      <c r="K32" s="198"/>
      <c r="L32" s="198"/>
      <c r="M32" s="159">
        <v>1947002</v>
      </c>
      <c r="N32" s="192" t="s">
        <v>60</v>
      </c>
      <c r="O32" s="193"/>
      <c r="P32" s="193"/>
      <c r="Q32" s="194"/>
      <c r="R32" s="177" t="s">
        <v>61</v>
      </c>
      <c r="S32" s="178"/>
      <c r="AC32" s="127"/>
      <c r="AD32" s="127"/>
    </row>
    <row r="33" spans="2:30" ht="19" customHeight="1">
      <c r="B33" s="195" t="s">
        <v>52</v>
      </c>
      <c r="C33" s="196"/>
      <c r="D33" s="161"/>
      <c r="E33" s="210"/>
      <c r="F33" s="193"/>
      <c r="G33" s="211"/>
      <c r="H33" s="131"/>
      <c r="J33" s="197"/>
      <c r="K33" s="198"/>
      <c r="L33" s="198"/>
      <c r="M33" s="159"/>
      <c r="N33" s="192"/>
      <c r="O33" s="193"/>
      <c r="P33" s="193"/>
      <c r="Q33" s="194"/>
      <c r="R33" s="177"/>
      <c r="S33" s="178"/>
      <c r="T33" s="4"/>
      <c r="U33" s="4"/>
      <c r="V33" s="4"/>
      <c r="AC33" s="3"/>
      <c r="AD33" s="3"/>
    </row>
    <row r="34" spans="2:30" ht="20" customHeight="1">
      <c r="B34" s="195" t="s">
        <v>55</v>
      </c>
      <c r="C34" s="196"/>
      <c r="D34" s="161">
        <v>1992011</v>
      </c>
      <c r="E34" s="210" t="s">
        <v>76</v>
      </c>
      <c r="F34" s="193"/>
      <c r="G34" s="211"/>
      <c r="H34" s="131" t="s">
        <v>61</v>
      </c>
      <c r="J34" s="197"/>
      <c r="K34" s="198"/>
      <c r="L34" s="198"/>
      <c r="M34" s="159"/>
      <c r="N34" s="192"/>
      <c r="O34" s="193"/>
      <c r="P34" s="193"/>
      <c r="Q34" s="194"/>
      <c r="R34" s="177"/>
      <c r="S34" s="178"/>
      <c r="T34" s="4"/>
      <c r="U34" s="4"/>
      <c r="V34" s="4"/>
      <c r="AC34" s="3"/>
      <c r="AD34" s="3"/>
    </row>
    <row r="35" spans="2:30" ht="20" customHeight="1">
      <c r="B35" s="221"/>
      <c r="C35" s="222"/>
      <c r="D35" s="162"/>
      <c r="E35" s="225"/>
      <c r="F35" s="226"/>
      <c r="G35" s="227"/>
      <c r="H35" s="133"/>
      <c r="J35" s="223"/>
      <c r="K35" s="224"/>
      <c r="L35" s="224"/>
      <c r="M35" s="160"/>
      <c r="N35" s="228"/>
      <c r="O35" s="229"/>
      <c r="P35" s="229"/>
      <c r="Q35" s="230"/>
      <c r="R35" s="179"/>
      <c r="S35" s="180"/>
      <c r="T35" s="4"/>
      <c r="U35" s="4"/>
      <c r="V35" s="4"/>
      <c r="AC35" s="3"/>
      <c r="AD35" s="3"/>
    </row>
    <row r="36" spans="2:30" ht="20" customHeight="1">
      <c r="B36" s="195"/>
      <c r="C36" s="196"/>
      <c r="D36" s="161"/>
      <c r="E36" s="210"/>
      <c r="F36" s="193"/>
      <c r="G36" s="211"/>
      <c r="H36" s="131"/>
      <c r="J36" s="197"/>
      <c r="K36" s="198"/>
      <c r="L36" s="198"/>
      <c r="M36" s="159"/>
      <c r="N36" s="192"/>
      <c r="O36" s="193"/>
      <c r="P36" s="193"/>
      <c r="Q36" s="194"/>
      <c r="R36" s="177"/>
      <c r="S36" s="178"/>
      <c r="T36" s="4"/>
      <c r="U36" s="4"/>
      <c r="V36" s="4"/>
      <c r="AC36" s="3"/>
      <c r="AD36" s="3"/>
    </row>
    <row r="37" spans="2:30" ht="20" customHeight="1">
      <c r="B37" s="212"/>
      <c r="C37" s="213"/>
      <c r="D37" s="163"/>
      <c r="E37" s="216"/>
      <c r="F37" s="217"/>
      <c r="G37" s="218"/>
      <c r="H37" s="135"/>
      <c r="J37" s="214"/>
      <c r="K37" s="215"/>
      <c r="L37" s="215"/>
      <c r="M37" s="166"/>
      <c r="N37" s="219"/>
      <c r="O37" s="217"/>
      <c r="P37" s="217"/>
      <c r="Q37" s="220"/>
      <c r="R37" s="181"/>
      <c r="S37" s="182"/>
      <c r="T37" s="4"/>
      <c r="U37" s="4"/>
      <c r="V37" s="4"/>
      <c r="AC37" s="3"/>
      <c r="AD37" s="3"/>
    </row>
    <row r="38" spans="2:30" ht="19" customHeight="1">
      <c r="B38" s="229"/>
      <c r="C38" s="229"/>
      <c r="D38" s="176"/>
      <c r="E38" s="176"/>
      <c r="F38" s="176"/>
      <c r="G38" s="176"/>
      <c r="H38" s="176"/>
      <c r="J38" s="176"/>
      <c r="K38" s="176"/>
      <c r="L38" s="176"/>
      <c r="M38" s="176"/>
      <c r="N38" s="176"/>
      <c r="O38" s="176"/>
      <c r="P38" s="176"/>
      <c r="Q38" s="176"/>
      <c r="R38" s="176"/>
      <c r="S38" s="176"/>
      <c r="T38" s="4"/>
      <c r="U38" s="4"/>
      <c r="V38" s="4"/>
      <c r="AC38" s="3"/>
      <c r="AD38" s="3"/>
    </row>
    <row r="39" spans="2:30" ht="18" customHeight="1">
      <c r="B39" s="231" t="s">
        <v>173</v>
      </c>
      <c r="C39" s="232"/>
      <c r="D39" s="232"/>
      <c r="E39" s="232"/>
      <c r="F39" s="232"/>
      <c r="G39" s="232"/>
      <c r="H39" s="232"/>
      <c r="I39" s="232"/>
      <c r="J39" s="232"/>
      <c r="K39" s="232"/>
      <c r="L39" s="232"/>
      <c r="M39" s="232"/>
      <c r="N39" s="232"/>
      <c r="O39" s="232"/>
      <c r="P39" s="232"/>
      <c r="Q39" s="232"/>
      <c r="R39" s="232"/>
      <c r="S39" s="233"/>
      <c r="T39" s="4"/>
      <c r="U39" s="4"/>
      <c r="V39" s="4"/>
      <c r="AC39" s="3"/>
      <c r="AD39" s="3"/>
    </row>
    <row r="40" spans="2:30" ht="18" customHeight="1">
      <c r="B40" s="234"/>
      <c r="C40" s="235"/>
      <c r="D40" s="235"/>
      <c r="E40" s="235"/>
      <c r="F40" s="235"/>
      <c r="G40" s="235"/>
      <c r="H40" s="235"/>
      <c r="I40" s="235"/>
      <c r="J40" s="235"/>
      <c r="K40" s="235"/>
      <c r="L40" s="235"/>
      <c r="M40" s="235"/>
      <c r="N40" s="235"/>
      <c r="O40" s="235"/>
      <c r="P40" s="235"/>
      <c r="Q40" s="235"/>
      <c r="R40" s="235"/>
      <c r="S40" s="236"/>
      <c r="T40" s="4"/>
      <c r="U40" s="4"/>
      <c r="V40" s="4"/>
      <c r="AC40" s="3"/>
      <c r="AD40" s="3"/>
    </row>
  </sheetData>
  <mergeCells count="69">
    <mergeCell ref="B39:S39"/>
    <mergeCell ref="B40:S40"/>
    <mergeCell ref="R35:S35"/>
    <mergeCell ref="E36:G36"/>
    <mergeCell ref="N36:Q36"/>
    <mergeCell ref="R36:S36"/>
    <mergeCell ref="E37:G37"/>
    <mergeCell ref="N37:Q37"/>
    <mergeCell ref="R37:S37"/>
    <mergeCell ref="B38:C38"/>
    <mergeCell ref="D38:E38"/>
    <mergeCell ref="F38:H38"/>
    <mergeCell ref="J38:L38"/>
    <mergeCell ref="M38:N38"/>
    <mergeCell ref="B37:C37"/>
    <mergeCell ref="J37:L37"/>
    <mergeCell ref="B36:C36"/>
    <mergeCell ref="J36:L36"/>
    <mergeCell ref="B34:C34"/>
    <mergeCell ref="J34:L34"/>
    <mergeCell ref="B35:C35"/>
    <mergeCell ref="J35:L35"/>
    <mergeCell ref="E35:G35"/>
    <mergeCell ref="E34:G34"/>
    <mergeCell ref="B32:C32"/>
    <mergeCell ref="J32:L32"/>
    <mergeCell ref="E32:G32"/>
    <mergeCell ref="N32:Q32"/>
    <mergeCell ref="B33:C33"/>
    <mergeCell ref="J33:L33"/>
    <mergeCell ref="E33:G33"/>
    <mergeCell ref="N33:Q33"/>
    <mergeCell ref="B31:C31"/>
    <mergeCell ref="J31:L31"/>
    <mergeCell ref="E31:G31"/>
    <mergeCell ref="N31:Q31"/>
    <mergeCell ref="B30:C30"/>
    <mergeCell ref="J30:L30"/>
    <mergeCell ref="E30:G30"/>
    <mergeCell ref="N30:Q30"/>
    <mergeCell ref="B29:C29"/>
    <mergeCell ref="J29:L29"/>
    <mergeCell ref="E29:G29"/>
    <mergeCell ref="N29:Q29"/>
    <mergeCell ref="B28:C28"/>
    <mergeCell ref="J28:L28"/>
    <mergeCell ref="E28:G28"/>
    <mergeCell ref="N28:Q28"/>
    <mergeCell ref="O38:S38"/>
    <mergeCell ref="R28:S28"/>
    <mergeCell ref="R29:S29"/>
    <mergeCell ref="R30:S30"/>
    <mergeCell ref="R31:S31"/>
    <mergeCell ref="N35:Q35"/>
    <mergeCell ref="R32:S32"/>
    <mergeCell ref="R33:S33"/>
    <mergeCell ref="N34:Q34"/>
    <mergeCell ref="R34:S34"/>
    <mergeCell ref="B7:B8"/>
    <mergeCell ref="D5:H5"/>
    <mergeCell ref="H1:R1"/>
    <mergeCell ref="H2:R2"/>
    <mergeCell ref="J5:M5"/>
    <mergeCell ref="O5:R5"/>
    <mergeCell ref="B27:C27"/>
    <mergeCell ref="J27:L27"/>
    <mergeCell ref="E27:G27"/>
    <mergeCell ref="N27:Q27"/>
    <mergeCell ref="R27:S27"/>
  </mergeCells>
  <conditionalFormatting sqref="J9:O24">
    <cfRule type="cellIs" dxfId="9" priority="1" stopIfTrue="1" operator="between">
      <formula>1</formula>
      <formula>300</formula>
    </cfRule>
    <cfRule type="cellIs" dxfId="8" priority="2" stopIfTrue="1" operator="lessThanOrEqual">
      <formula>0</formula>
    </cfRule>
  </conditionalFormatting>
  <dataValidations count="4">
    <dataValidation type="list" allowBlank="1" showInputMessage="1" showErrorMessage="1" sqref="E20:E24" xr:uid="{435522F8-DDE2-A641-8D3F-7B7EFE555303}">
      <formula1>"UM,JM,SM,UK,JK,SK,M35,M40,M45,M50,M55,M60,M65,M70,M75,M80,M85,M90,K35,K40,K45,K50,K55,K60,K65,K70,K75,K80,K85,K90"</formula1>
    </dataValidation>
    <dataValidation type="list" allowBlank="1" showInputMessage="1" showErrorMessage="1" sqref="B28:C37 J28:L37" xr:uid="{2E2B0C39-3DDD-384D-BF48-BA6EB7BEB4CC}">
      <formula1>"Dommer,Stevnets leder,Jury,Sekretær,Speaker,Teknisk kontrollør, Chief Marshall,Tidtaker"</formula1>
    </dataValidation>
    <dataValidation type="list" allowBlank="1" showInputMessage="1" showErrorMessage="1" sqref="C20:C24" xr:uid="{B10D8428-1127-9C4B-9583-037881626ADC}">
      <formula1>"40,45,49,55,59,64,71,76,81,+81,87,+87,49,55,61,67,73,81,89,96,102,+102,109,+109"</formula1>
    </dataValidation>
    <dataValidation type="list" allowBlank="1" showInputMessage="1" showErrorMessage="1" sqref="D5:H5" xr:uid="{F6722DEE-3717-2B42-8542-BDCBA78C7A42}">
      <formula1>"Nasjonalt stevne, Seriestevne,Seriestevne 5-kamp, Klubbmesterskap, Regionsmesterskap, Landsdelsmesterskap, Norgesmesterskap Senior, Norgesmesterskap Ungdom,Norgesmesterskap Junior,Norgesmesterskap Veteran,Norgesmesterskap 5-kamp,Norgesmesterskap Lag"</formula1>
    </dataValidation>
  </dataValidations>
  <pageMargins left="0.27559055118110198" right="0.35433070866141703" top="0.27559055118110198" bottom="0.27559055118110198" header="0.5" footer="0.5"/>
  <pageSetup paperSize="9" scale="61" orientation="landscape" horizontalDpi="360" verticalDpi="360" copies="2"/>
  <drawing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4024CC-BAC5-2E48-97BF-32FDA7B572ED}">
  <sheetPr>
    <pageSetUpPr autoPageBreaks="0" fitToPage="1"/>
  </sheetPr>
  <dimension ref="B1:AD40"/>
  <sheetViews>
    <sheetView showGridLines="0" showRowColHeaders="0" showZeros="0" showOutlineSymbols="0" topLeftCell="A2" zoomScaleNormal="100" zoomScaleSheetLayoutView="75" zoomScalePageLayoutView="92" workbookViewId="0">
      <selection activeCell="B9" sqref="B9"/>
    </sheetView>
  </sheetViews>
  <sheetFormatPr baseColWidth="10" defaultColWidth="9.1640625" defaultRowHeight="13"/>
  <cols>
    <col min="1" max="1" width="9.1640625" style="4"/>
    <col min="2" max="2" width="10.1640625" style="4" customWidth="1"/>
    <col min="3" max="3" width="6.33203125" style="1" customWidth="1"/>
    <col min="4" max="4" width="8.33203125" style="1" customWidth="1"/>
    <col min="5" max="5" width="6.33203125" style="2" customWidth="1"/>
    <col min="6" max="6" width="10.6640625" style="3" customWidth="1"/>
    <col min="7" max="7" width="3.83203125" style="3" customWidth="1"/>
    <col min="8" max="8" width="24.83203125" style="4" customWidth="1"/>
    <col min="9" max="9" width="20.33203125" style="4" customWidth="1"/>
    <col min="10" max="12" width="7.1640625" style="4" customWidth="1"/>
    <col min="13" max="13" width="8.83203125" style="4" customWidth="1"/>
    <col min="14" max="15" width="7.1640625" style="4" customWidth="1"/>
    <col min="16" max="18" width="7.6640625" style="4" customWidth="1"/>
    <col min="19" max="20" width="10.6640625" style="5" customWidth="1"/>
    <col min="21" max="22" width="5.6640625" style="5" customWidth="1"/>
    <col min="23" max="23" width="14.1640625" style="4" customWidth="1"/>
    <col min="24" max="24" width="11.1640625" style="4" hidden="1" customWidth="1"/>
    <col min="25" max="30" width="9.1640625" style="4" hidden="1" customWidth="1"/>
    <col min="31" max="16384" width="9.1640625" style="4"/>
  </cols>
  <sheetData>
    <row r="1" spans="2:30" s="48" customFormat="1" ht="43.5" customHeight="1">
      <c r="C1" s="45"/>
      <c r="D1" s="45"/>
      <c r="E1" s="46"/>
      <c r="F1" s="45"/>
      <c r="G1" s="45"/>
      <c r="H1" s="185" t="s">
        <v>32</v>
      </c>
      <c r="I1" s="185"/>
      <c r="J1" s="185"/>
      <c r="K1" s="185"/>
      <c r="L1" s="185"/>
      <c r="M1" s="185"/>
      <c r="N1" s="185"/>
      <c r="O1" s="185"/>
      <c r="P1" s="185"/>
      <c r="Q1" s="185"/>
      <c r="R1" s="185"/>
      <c r="S1" s="47"/>
      <c r="T1" s="47"/>
      <c r="U1" s="47"/>
      <c r="V1" s="47"/>
    </row>
    <row r="2" spans="2:30" s="48" customFormat="1" ht="24.75" customHeight="1">
      <c r="C2" s="45"/>
      <c r="D2" s="45"/>
      <c r="E2" s="46"/>
      <c r="F2" s="45"/>
      <c r="G2" s="45"/>
      <c r="H2" s="186" t="s">
        <v>33</v>
      </c>
      <c r="I2" s="186"/>
      <c r="J2" s="186"/>
      <c r="K2" s="186"/>
      <c r="L2" s="186"/>
      <c r="M2" s="186"/>
      <c r="N2" s="186"/>
      <c r="O2" s="186"/>
      <c r="P2" s="186"/>
      <c r="Q2" s="186"/>
      <c r="R2" s="186"/>
      <c r="S2" s="47"/>
      <c r="T2" s="47"/>
      <c r="U2" s="47"/>
      <c r="V2" s="47"/>
    </row>
    <row r="3" spans="2:30" s="48" customFormat="1">
      <c r="C3" s="45"/>
      <c r="D3" s="45"/>
      <c r="E3" s="46"/>
      <c r="F3" s="45"/>
      <c r="G3" s="45"/>
      <c r="H3" s="49"/>
      <c r="I3" s="49"/>
      <c r="J3" s="45"/>
      <c r="K3" s="50"/>
      <c r="L3" s="45"/>
      <c r="M3" s="45"/>
      <c r="N3" s="45"/>
      <c r="O3" s="45"/>
      <c r="P3" s="45"/>
      <c r="Q3" s="45"/>
      <c r="R3" s="45"/>
      <c r="S3" s="47"/>
      <c r="T3" s="47"/>
      <c r="U3" s="47"/>
      <c r="V3" s="47"/>
    </row>
    <row r="4" spans="2:30" s="48" customFormat="1" ht="12" customHeight="1">
      <c r="C4" s="45"/>
      <c r="D4" s="45"/>
      <c r="E4" s="46"/>
      <c r="F4" s="45"/>
      <c r="G4" s="45"/>
      <c r="H4" s="49"/>
      <c r="I4" s="49"/>
      <c r="J4" s="45"/>
      <c r="K4" s="50"/>
      <c r="L4" s="45"/>
      <c r="M4" s="45"/>
      <c r="N4" s="45"/>
      <c r="O4" s="45"/>
      <c r="P4" s="45"/>
      <c r="Q4" s="45"/>
      <c r="R4" s="45"/>
      <c r="S4" s="47"/>
      <c r="T4" s="47"/>
      <c r="U4" s="47"/>
      <c r="V4" s="47"/>
    </row>
    <row r="5" spans="2:30" s="40" customFormat="1" ht="16">
      <c r="C5" s="44" t="s">
        <v>27</v>
      </c>
      <c r="D5" s="191" t="s">
        <v>59</v>
      </c>
      <c r="E5" s="191"/>
      <c r="F5" s="191"/>
      <c r="G5" s="191"/>
      <c r="H5" s="191"/>
      <c r="I5" s="38" t="s">
        <v>0</v>
      </c>
      <c r="J5" s="188" t="s">
        <v>61</v>
      </c>
      <c r="K5" s="188"/>
      <c r="L5" s="188"/>
      <c r="M5" s="188"/>
      <c r="N5" s="38" t="s">
        <v>1</v>
      </c>
      <c r="O5" s="190" t="s">
        <v>63</v>
      </c>
      <c r="P5" s="190"/>
      <c r="Q5" s="190"/>
      <c r="R5" s="190"/>
      <c r="S5" s="38" t="s">
        <v>2</v>
      </c>
      <c r="T5" s="51">
        <v>45717</v>
      </c>
      <c r="U5" s="52" t="s">
        <v>26</v>
      </c>
      <c r="V5" s="53">
        <v>6</v>
      </c>
    </row>
    <row r="6" spans="2:30" s="48" customFormat="1">
      <c r="C6" s="45"/>
      <c r="D6" s="45"/>
      <c r="E6" s="46"/>
      <c r="F6" s="45"/>
      <c r="G6" s="45"/>
      <c r="H6" s="49"/>
      <c r="I6" s="49"/>
      <c r="J6" s="45"/>
      <c r="K6" s="50"/>
      <c r="L6" s="45"/>
      <c r="M6" s="45"/>
      <c r="N6" s="45"/>
      <c r="O6" s="45"/>
      <c r="P6" s="45"/>
      <c r="Q6" s="45"/>
      <c r="R6" s="45"/>
      <c r="S6" s="47"/>
      <c r="T6" s="47"/>
      <c r="U6" s="47"/>
      <c r="V6" s="47"/>
      <c r="Y6" s="4"/>
      <c r="Z6" s="4"/>
      <c r="AA6" s="4"/>
      <c r="AB6" s="72" t="s">
        <v>38</v>
      </c>
      <c r="AC6" s="72" t="s">
        <v>38</v>
      </c>
      <c r="AD6" s="72" t="s">
        <v>38</v>
      </c>
    </row>
    <row r="7" spans="2:30" s="1" customFormat="1">
      <c r="B7" s="183" t="s">
        <v>47</v>
      </c>
      <c r="C7" s="32" t="s">
        <v>3</v>
      </c>
      <c r="D7" s="18" t="s">
        <v>4</v>
      </c>
      <c r="E7" s="19" t="s">
        <v>24</v>
      </c>
      <c r="F7" s="18" t="s">
        <v>5</v>
      </c>
      <c r="G7" s="18" t="s">
        <v>28</v>
      </c>
      <c r="H7" s="18" t="s">
        <v>6</v>
      </c>
      <c r="I7" s="18" t="s">
        <v>7</v>
      </c>
      <c r="J7" s="18"/>
      <c r="K7" s="11" t="s">
        <v>8</v>
      </c>
      <c r="L7" s="11"/>
      <c r="M7" s="18"/>
      <c r="N7" s="11" t="s">
        <v>9</v>
      </c>
      <c r="O7" s="11"/>
      <c r="P7" s="22" t="s">
        <v>10</v>
      </c>
      <c r="Q7" s="29"/>
      <c r="R7" s="18" t="s">
        <v>11</v>
      </c>
      <c r="S7" s="24" t="s">
        <v>12</v>
      </c>
      <c r="T7" s="24" t="s">
        <v>12</v>
      </c>
      <c r="U7" s="24" t="s">
        <v>13</v>
      </c>
      <c r="V7" s="34" t="s">
        <v>19</v>
      </c>
      <c r="W7" s="34" t="s">
        <v>14</v>
      </c>
      <c r="X7" s="3"/>
      <c r="AB7" s="73" t="s">
        <v>39</v>
      </c>
      <c r="AC7" s="73" t="s">
        <v>39</v>
      </c>
      <c r="AD7" s="73" t="s">
        <v>39</v>
      </c>
    </row>
    <row r="8" spans="2:30" s="1" customFormat="1">
      <c r="B8" s="184"/>
      <c r="C8" s="33" t="s">
        <v>15</v>
      </c>
      <c r="D8" s="20" t="s">
        <v>16</v>
      </c>
      <c r="E8" s="21" t="s">
        <v>25</v>
      </c>
      <c r="F8" s="20" t="s">
        <v>21</v>
      </c>
      <c r="G8" s="20" t="s">
        <v>29</v>
      </c>
      <c r="H8" s="20"/>
      <c r="I8" s="20"/>
      <c r="J8" s="27">
        <v>1</v>
      </c>
      <c r="K8" s="28">
        <v>2</v>
      </c>
      <c r="L8" s="26">
        <v>3</v>
      </c>
      <c r="M8" s="27">
        <v>1</v>
      </c>
      <c r="N8" s="28">
        <v>2</v>
      </c>
      <c r="O8" s="26">
        <v>3</v>
      </c>
      <c r="P8" s="23" t="s">
        <v>17</v>
      </c>
      <c r="Q8" s="30"/>
      <c r="R8" s="20" t="s">
        <v>18</v>
      </c>
      <c r="S8" s="25"/>
      <c r="T8" s="25" t="s">
        <v>34</v>
      </c>
      <c r="U8" s="25"/>
      <c r="V8" s="35"/>
      <c r="W8" s="35"/>
      <c r="X8" s="3"/>
      <c r="Y8" s="1" t="s">
        <v>40</v>
      </c>
      <c r="Z8" s="1" t="s">
        <v>30</v>
      </c>
      <c r="AA8" s="3" t="s">
        <v>34</v>
      </c>
      <c r="AB8" s="73" t="s">
        <v>41</v>
      </c>
      <c r="AC8" s="73" t="s">
        <v>42</v>
      </c>
      <c r="AD8" s="73" t="s">
        <v>43</v>
      </c>
    </row>
    <row r="9" spans="2:30" s="10" customFormat="1" ht="20" customHeight="1">
      <c r="B9" s="142">
        <v>1995018</v>
      </c>
      <c r="C9" s="143" t="s">
        <v>124</v>
      </c>
      <c r="D9" s="144">
        <v>73.849999999999994</v>
      </c>
      <c r="E9" s="145" t="s">
        <v>111</v>
      </c>
      <c r="F9" s="146">
        <v>34769</v>
      </c>
      <c r="G9" s="147">
        <v>1</v>
      </c>
      <c r="H9" s="148" t="s">
        <v>74</v>
      </c>
      <c r="I9" s="148" t="s">
        <v>61</v>
      </c>
      <c r="J9" s="154">
        <v>64</v>
      </c>
      <c r="K9" s="150">
        <v>-67</v>
      </c>
      <c r="L9" s="150">
        <v>70</v>
      </c>
      <c r="M9" s="149">
        <v>82</v>
      </c>
      <c r="N9" s="171">
        <v>86</v>
      </c>
      <c r="O9" s="171">
        <v>-90</v>
      </c>
      <c r="P9" s="56">
        <f t="shared" ref="P9:P24" si="0">IF(MAX(J9:L9)&lt;0,0,TRUNC(MAX(J9:L9)/1)*1)</f>
        <v>70</v>
      </c>
      <c r="Q9" s="56">
        <f t="shared" ref="Q9:Q24" si="1">IF(MAX(M9:O9)&lt;0,0,TRUNC(MAX(M9:O9)/1)*1)</f>
        <v>86</v>
      </c>
      <c r="R9" s="56">
        <f t="shared" ref="R9:R24" si="2">IF(P9=0,0,IF(Q9=0,0,SUM(P9:Q9)))</f>
        <v>156</v>
      </c>
      <c r="S9" s="90">
        <f>IF(R9="","",IF(D9="","",IF((Y9="k"),IF(D9&gt;153.757,R9,IF(D9&lt;28,10^(0.7837004341*LOG10(28/153.757)^2)*R9,10^(0.787004341*LOG10(D9/153.757)^2)*R9)),IF(D9&gt;193.609,R9,IF(D9&lt;32,10^(0.722762521*LOG10(32/193.609)^2)*R9,10^(0.722762521*LOG10(D9/193.609)^2)*R9)))))</f>
        <v>187.47884426014005</v>
      </c>
      <c r="T9" s="90" t="str">
        <f>IF(AA9=1,S9*AD9,"")</f>
        <v/>
      </c>
      <c r="U9" s="91">
        <v>5</v>
      </c>
      <c r="V9" s="91" t="s">
        <v>20</v>
      </c>
      <c r="W9" s="138">
        <f>IF(R9="","",IF(D9="","",IF(Y9="k",IF(D9&gt;153.757,1,IF(D9&lt;28,10^(0.787004341*LOG10(28/153.757)^2),10^(0.787004341*LOG10(D9/153.757)^2))),IF(D9&gt;193.609,1,IF(D9&lt;32,10^(0.722762521*LOG10(32/193.609)^2),10^(0.722762521*LOG10(D9/193.609)^2))))))</f>
        <v>1.2017874632060259</v>
      </c>
      <c r="X9" s="69">
        <f>T5</f>
        <v>45717</v>
      </c>
      <c r="Y9" s="75" t="str">
        <f>IF(ISNUMBER(FIND("M",E9)),"m",IF(ISNUMBER(FIND("K",E9)),"k"))</f>
        <v>k</v>
      </c>
      <c r="Z9" s="75">
        <f>IF(OR(F9="",X9=""),0,(YEAR(X9)-YEAR(F9)))</f>
        <v>30</v>
      </c>
      <c r="AA9" s="75">
        <f>IF(Z9&gt;34,1,0)</f>
        <v>0</v>
      </c>
      <c r="AB9" s="10" t="b">
        <f>IF(AA9=1,LOOKUP(Z9,'Meltzer-Faber'!A3:A63,'Meltzer-Faber'!B3:B63))</f>
        <v>0</v>
      </c>
      <c r="AC9" s="10" t="b">
        <f>IF(AA9=1,LOOKUP(Z9,'Meltzer-Faber'!A3:A63,'Meltzer-Faber'!C3:C63))</f>
        <v>0</v>
      </c>
      <c r="AD9" s="10" t="b">
        <f>IF(Y9="m",AB9,IF(Y9="k",AC9,""))</f>
        <v>0</v>
      </c>
    </row>
    <row r="10" spans="2:30" s="10" customFormat="1" ht="20" customHeight="1">
      <c r="B10" s="142">
        <v>1998013</v>
      </c>
      <c r="C10" s="143">
        <v>76</v>
      </c>
      <c r="D10" s="144">
        <v>71.209999999999994</v>
      </c>
      <c r="E10" s="145" t="s">
        <v>111</v>
      </c>
      <c r="F10" s="146">
        <v>35900</v>
      </c>
      <c r="G10" s="147">
        <v>2</v>
      </c>
      <c r="H10" s="148" t="s">
        <v>125</v>
      </c>
      <c r="I10" s="148" t="s">
        <v>102</v>
      </c>
      <c r="J10" s="149">
        <v>63</v>
      </c>
      <c r="K10" s="150">
        <v>-66</v>
      </c>
      <c r="L10" s="150">
        <v>-66</v>
      </c>
      <c r="M10" s="149">
        <v>-82</v>
      </c>
      <c r="N10" s="169">
        <v>82</v>
      </c>
      <c r="O10" s="169">
        <v>-85</v>
      </c>
      <c r="P10" s="105">
        <f t="shared" si="0"/>
        <v>63</v>
      </c>
      <c r="Q10" s="105">
        <f t="shared" si="1"/>
        <v>82</v>
      </c>
      <c r="R10" s="105">
        <f t="shared" si="2"/>
        <v>145</v>
      </c>
      <c r="S10" s="137">
        <f t="shared" ref="S10:S24" si="3">IF(R10="","",IF(D10="","",IF((Y10="k"),IF(D10&gt;153.757,R10,IF(D10&lt;28,10^(0.7837004341*LOG10(28/153.757)^2)*R10,10^(0.787004341*LOG10(D10/153.757)^2)*R10)),IF(D10&gt;193.609,R10,IF(D10&lt;32,10^(0.722762521*LOG10(32/193.609)^2)*R10,10^(0.722762521*LOG10(D10/193.609)^2)*R10)))))</f>
        <v>177.54875898056017</v>
      </c>
      <c r="T10" s="106" t="str">
        <f t="shared" ref="T10:T24" si="4">IF(AA10=1,S10*AD10,"")</f>
        <v/>
      </c>
      <c r="U10" s="107">
        <v>6</v>
      </c>
      <c r="V10" s="107"/>
      <c r="W10" s="139">
        <f t="shared" ref="W10:W24" si="5">IF(R10="","",IF(D10="","",IF(Y10="k",IF(D10&gt;153.757,1,IF(D10&lt;28,10^(0.787004341*LOG10(28/153.757)^2),10^(0.787004341*LOG10(D10/153.757)^2))),IF(D10&gt;193.609,1,IF(D10&lt;32,10^(0.722762521*LOG10(32/193.609)^2),10^(0.722762521*LOG10(D10/193.609)^2))))))</f>
        <v>1.2244741998659321</v>
      </c>
      <c r="X10" s="69">
        <f>T5</f>
        <v>45717</v>
      </c>
      <c r="Y10" s="75" t="str">
        <f t="shared" ref="Y10:Y24" si="6">IF(ISNUMBER(FIND("M",E10)),"m",IF(ISNUMBER(FIND("K",E10)),"k"))</f>
        <v>k</v>
      </c>
      <c r="Z10" s="75">
        <f t="shared" ref="Z10:Z24" si="7">IF(OR(F10="",X10=""),0,(YEAR(X10)-YEAR(F10)))</f>
        <v>27</v>
      </c>
      <c r="AA10" s="75">
        <f t="shared" ref="AA10:AA24" si="8">IF(Z10&gt;34,1,0)</f>
        <v>0</v>
      </c>
      <c r="AB10" s="10" t="b">
        <f>IF(AA10=1,LOOKUP(Z10,'Meltzer-Faber'!A3:A63,'Meltzer-Faber'!B3:B63))</f>
        <v>0</v>
      </c>
      <c r="AC10" s="74" t="b">
        <f>IF(AA10=1,LOOKUP(Z10,'Meltzer-Faber'!A3:A63,'Meltzer-Faber'!C3:C63))</f>
        <v>0</v>
      </c>
      <c r="AD10" s="10" t="b">
        <f t="shared" ref="AD10:AD24" si="9">IF(Y10="m",AB10,IF(Y10="k",AC10,""))</f>
        <v>0</v>
      </c>
    </row>
    <row r="11" spans="2:30" s="10" customFormat="1" ht="20" customHeight="1">
      <c r="B11" s="142">
        <v>2004009</v>
      </c>
      <c r="C11" s="143" t="s">
        <v>124</v>
      </c>
      <c r="D11" s="144">
        <v>73.91</v>
      </c>
      <c r="E11" s="145" t="s">
        <v>111</v>
      </c>
      <c r="F11" s="146">
        <v>38060</v>
      </c>
      <c r="G11" s="147">
        <v>3</v>
      </c>
      <c r="H11" s="148" t="s">
        <v>126</v>
      </c>
      <c r="I11" s="148" t="s">
        <v>127</v>
      </c>
      <c r="J11" s="149">
        <v>75</v>
      </c>
      <c r="K11" s="150">
        <v>80</v>
      </c>
      <c r="L11" s="150">
        <v>84</v>
      </c>
      <c r="M11" s="149">
        <v>105</v>
      </c>
      <c r="N11" s="169">
        <v>110</v>
      </c>
      <c r="O11" s="169">
        <v>115</v>
      </c>
      <c r="P11" s="105">
        <f t="shared" si="0"/>
        <v>84</v>
      </c>
      <c r="Q11" s="105">
        <f t="shared" si="1"/>
        <v>115</v>
      </c>
      <c r="R11" s="105">
        <f t="shared" si="2"/>
        <v>199</v>
      </c>
      <c r="S11" s="137">
        <f t="shared" si="3"/>
        <v>239.05841443490351</v>
      </c>
      <c r="T11" s="106" t="str">
        <f t="shared" si="4"/>
        <v/>
      </c>
      <c r="U11" s="107">
        <v>2</v>
      </c>
      <c r="V11" s="107"/>
      <c r="W11" s="139">
        <f t="shared" si="5"/>
        <v>1.2012985649995152</v>
      </c>
      <c r="X11" s="69">
        <f>T5</f>
        <v>45717</v>
      </c>
      <c r="Y11" s="75" t="str">
        <f t="shared" si="6"/>
        <v>k</v>
      </c>
      <c r="Z11" s="75">
        <f t="shared" si="7"/>
        <v>21</v>
      </c>
      <c r="AA11" s="75">
        <f t="shared" si="8"/>
        <v>0</v>
      </c>
      <c r="AB11" s="10" t="b">
        <f>IF(AA11=1,LOOKUP(Z11,'Meltzer-Faber'!A3:A63,'Meltzer-Faber'!B3:B63))</f>
        <v>0</v>
      </c>
      <c r="AC11" s="74" t="b">
        <f>IF(AA11=1,LOOKUP(Z11,'Meltzer-Faber'!A3:A63,'Meltzer-Faber'!C3:C63))</f>
        <v>0</v>
      </c>
      <c r="AD11" s="10" t="b">
        <f t="shared" si="9"/>
        <v>0</v>
      </c>
    </row>
    <row r="12" spans="2:30" s="10" customFormat="1" ht="20" customHeight="1">
      <c r="B12" s="142">
        <v>1989003</v>
      </c>
      <c r="C12" s="143">
        <v>76</v>
      </c>
      <c r="D12" s="144">
        <v>74.010000000000005</v>
      </c>
      <c r="E12" s="145" t="s">
        <v>116</v>
      </c>
      <c r="F12" s="146">
        <v>32509</v>
      </c>
      <c r="G12" s="147">
        <v>4</v>
      </c>
      <c r="H12" s="148" t="s">
        <v>128</v>
      </c>
      <c r="I12" s="148" t="s">
        <v>105</v>
      </c>
      <c r="J12" s="149">
        <v>82</v>
      </c>
      <c r="K12" s="150">
        <v>85</v>
      </c>
      <c r="L12" s="150">
        <v>88</v>
      </c>
      <c r="M12" s="149">
        <v>101</v>
      </c>
      <c r="N12" s="169">
        <v>-105</v>
      </c>
      <c r="O12" s="169">
        <v>105</v>
      </c>
      <c r="P12" s="105">
        <f t="shared" si="0"/>
        <v>88</v>
      </c>
      <c r="Q12" s="105">
        <f t="shared" si="1"/>
        <v>105</v>
      </c>
      <c r="R12" s="105">
        <f t="shared" si="2"/>
        <v>193</v>
      </c>
      <c r="S12" s="137">
        <f t="shared" si="3"/>
        <v>231.69384774972721</v>
      </c>
      <c r="T12" s="106">
        <f t="shared" si="4"/>
        <v>251.1561309607043</v>
      </c>
      <c r="U12" s="107">
        <v>3</v>
      </c>
      <c r="V12" s="174" t="s">
        <v>169</v>
      </c>
      <c r="W12" s="139">
        <f t="shared" si="5"/>
        <v>1.2004862577706072</v>
      </c>
      <c r="X12" s="69">
        <f>T5</f>
        <v>45717</v>
      </c>
      <c r="Y12" s="75" t="str">
        <f t="shared" si="6"/>
        <v>k</v>
      </c>
      <c r="Z12" s="75">
        <f t="shared" si="7"/>
        <v>36</v>
      </c>
      <c r="AA12" s="75">
        <f t="shared" si="8"/>
        <v>1</v>
      </c>
      <c r="AB12" s="10">
        <f>IF(AA12=1,LOOKUP(Z12,'Meltzer-Faber'!A3:A63,'Meltzer-Faber'!B3:B63))</f>
        <v>1.083</v>
      </c>
      <c r="AC12" s="74">
        <f>IF(AA12=1,LOOKUP(Z12,'Meltzer-Faber'!A3:A63,'Meltzer-Faber'!C3:C63))</f>
        <v>1.0840000000000001</v>
      </c>
      <c r="AD12" s="10">
        <f t="shared" si="9"/>
        <v>1.0840000000000001</v>
      </c>
    </row>
    <row r="13" spans="2:30" s="10" customFormat="1" ht="20" customHeight="1">
      <c r="B13" s="142">
        <v>2007027</v>
      </c>
      <c r="C13" s="143">
        <v>76</v>
      </c>
      <c r="D13" s="144">
        <v>71.95</v>
      </c>
      <c r="E13" s="145" t="s">
        <v>131</v>
      </c>
      <c r="F13" s="146">
        <v>39115</v>
      </c>
      <c r="G13" s="147">
        <v>5</v>
      </c>
      <c r="H13" s="148" t="s">
        <v>129</v>
      </c>
      <c r="I13" s="148" t="s">
        <v>130</v>
      </c>
      <c r="J13" s="149">
        <v>83</v>
      </c>
      <c r="K13" s="150">
        <v>-86</v>
      </c>
      <c r="L13" s="150">
        <v>86</v>
      </c>
      <c r="M13" s="149">
        <v>100</v>
      </c>
      <c r="N13" s="169">
        <v>104</v>
      </c>
      <c r="O13" s="169">
        <v>-108</v>
      </c>
      <c r="P13" s="105">
        <f t="shared" si="0"/>
        <v>86</v>
      </c>
      <c r="Q13" s="105">
        <f t="shared" si="1"/>
        <v>104</v>
      </c>
      <c r="R13" s="105">
        <f t="shared" si="2"/>
        <v>190</v>
      </c>
      <c r="S13" s="137">
        <f t="shared" si="3"/>
        <v>231.39642670756658</v>
      </c>
      <c r="T13" s="106" t="str">
        <f t="shared" si="4"/>
        <v/>
      </c>
      <c r="U13" s="107">
        <v>4</v>
      </c>
      <c r="V13" s="107" t="s">
        <v>20</v>
      </c>
      <c r="W13" s="139">
        <f t="shared" si="5"/>
        <v>1.2178759300398241</v>
      </c>
      <c r="X13" s="69">
        <f>T5</f>
        <v>45717</v>
      </c>
      <c r="Y13" s="75" t="str">
        <f t="shared" si="6"/>
        <v>k</v>
      </c>
      <c r="Z13" s="75">
        <f t="shared" si="7"/>
        <v>18</v>
      </c>
      <c r="AA13" s="75">
        <f t="shared" si="8"/>
        <v>0</v>
      </c>
      <c r="AB13" s="10" t="b">
        <f>IF(AA13=1,LOOKUP(Z13,'Meltzer-Faber'!A3:A63,'Meltzer-Faber'!B3:B63))</f>
        <v>0</v>
      </c>
      <c r="AC13" s="74" t="b">
        <f>IF(AA13=1,LOOKUP(Z13,'Meltzer-Faber'!A3:A63,'Meltzer-Faber'!C3:C63))</f>
        <v>0</v>
      </c>
      <c r="AD13" s="10" t="b">
        <f t="shared" si="9"/>
        <v>0</v>
      </c>
    </row>
    <row r="14" spans="2:30" s="10" customFormat="1" ht="20" customHeight="1">
      <c r="B14" s="142">
        <v>2005004</v>
      </c>
      <c r="C14" s="143">
        <v>76</v>
      </c>
      <c r="D14" s="144">
        <v>74.430000000000007</v>
      </c>
      <c r="E14" s="145" t="s">
        <v>131</v>
      </c>
      <c r="F14" s="146">
        <v>38540</v>
      </c>
      <c r="G14" s="147">
        <v>6</v>
      </c>
      <c r="H14" s="148" t="s">
        <v>132</v>
      </c>
      <c r="I14" s="148" t="s">
        <v>133</v>
      </c>
      <c r="J14" s="149">
        <v>-89</v>
      </c>
      <c r="K14" s="150">
        <v>89</v>
      </c>
      <c r="L14" s="150">
        <v>-93</v>
      </c>
      <c r="M14" s="149">
        <v>112</v>
      </c>
      <c r="N14" s="169">
        <v>117</v>
      </c>
      <c r="O14" s="169">
        <v>-120</v>
      </c>
      <c r="P14" s="105">
        <f t="shared" si="0"/>
        <v>89</v>
      </c>
      <c r="Q14" s="105">
        <f t="shared" si="1"/>
        <v>117</v>
      </c>
      <c r="R14" s="105">
        <f t="shared" si="2"/>
        <v>206</v>
      </c>
      <c r="S14" s="137">
        <f t="shared" si="3"/>
        <v>246.60439204275366</v>
      </c>
      <c r="T14" s="106" t="str">
        <f t="shared" si="4"/>
        <v/>
      </c>
      <c r="U14" s="107">
        <v>1</v>
      </c>
      <c r="V14" s="107" t="s">
        <v>20</v>
      </c>
      <c r="W14" s="139">
        <f t="shared" si="5"/>
        <v>1.1971086992366682</v>
      </c>
      <c r="X14" s="69">
        <f>T5</f>
        <v>45717</v>
      </c>
      <c r="Y14" s="75" t="str">
        <f t="shared" si="6"/>
        <v>k</v>
      </c>
      <c r="Z14" s="75">
        <f t="shared" si="7"/>
        <v>20</v>
      </c>
      <c r="AA14" s="75">
        <f t="shared" si="8"/>
        <v>0</v>
      </c>
      <c r="AB14" s="10" t="b">
        <f>IF(AA14=1,LOOKUP(Z14,'Meltzer-Faber'!A3:A63,'Meltzer-Faber'!B3:B63))</f>
        <v>0</v>
      </c>
      <c r="AC14" s="74" t="b">
        <f>IF(AA14=1,LOOKUP(Z14,'Meltzer-Faber'!A3:A63,'Meltzer-Faber'!C3:C63))</f>
        <v>0</v>
      </c>
      <c r="AD14" s="10" t="b">
        <f t="shared" si="9"/>
        <v>0</v>
      </c>
    </row>
    <row r="15" spans="2:30" s="10" customFormat="1" ht="20" customHeight="1">
      <c r="B15" s="142"/>
      <c r="C15" s="143"/>
      <c r="D15" s="144"/>
      <c r="E15" s="145"/>
      <c r="F15" s="146"/>
      <c r="G15" s="147"/>
      <c r="H15" s="148"/>
      <c r="I15" s="148"/>
      <c r="J15" s="149"/>
      <c r="K15" s="150"/>
      <c r="L15" s="150"/>
      <c r="M15" s="149"/>
      <c r="N15" s="169"/>
      <c r="O15" s="102"/>
      <c r="P15" s="105">
        <f t="shared" si="0"/>
        <v>0</v>
      </c>
      <c r="Q15" s="105">
        <f t="shared" si="1"/>
        <v>0</v>
      </c>
      <c r="R15" s="105">
        <f t="shared" si="2"/>
        <v>0</v>
      </c>
      <c r="S15" s="137" t="str">
        <f t="shared" si="3"/>
        <v/>
      </c>
      <c r="T15" s="106" t="str">
        <f t="shared" si="4"/>
        <v/>
      </c>
      <c r="U15" s="107"/>
      <c r="V15" s="107"/>
      <c r="W15" s="139" t="str">
        <f t="shared" si="5"/>
        <v/>
      </c>
      <c r="X15" s="69">
        <f>T5</f>
        <v>45717</v>
      </c>
      <c r="Y15" s="75" t="b">
        <f t="shared" si="6"/>
        <v>0</v>
      </c>
      <c r="Z15" s="75">
        <f t="shared" si="7"/>
        <v>0</v>
      </c>
      <c r="AA15" s="75">
        <f t="shared" si="8"/>
        <v>0</v>
      </c>
      <c r="AB15" s="10" t="b">
        <f>IF(AA15=1,LOOKUP(Z15,'Meltzer-Faber'!A3:A63,'Meltzer-Faber'!B3:B63))</f>
        <v>0</v>
      </c>
      <c r="AC15" s="74" t="b">
        <f>IF(AA15=1,LOOKUP(Z15,'Meltzer-Faber'!A3:A63,'Meltzer-Faber'!C3:C63))</f>
        <v>0</v>
      </c>
      <c r="AD15" s="10" t="str">
        <f t="shared" si="9"/>
        <v/>
      </c>
    </row>
    <row r="16" spans="2:30" s="10" customFormat="1" ht="20" customHeight="1">
      <c r="B16" s="142"/>
      <c r="C16" s="143"/>
      <c r="D16" s="144"/>
      <c r="E16" s="145"/>
      <c r="F16" s="146"/>
      <c r="G16" s="147"/>
      <c r="H16" s="148"/>
      <c r="I16" s="148"/>
      <c r="J16" s="149"/>
      <c r="K16" s="150"/>
      <c r="L16" s="150"/>
      <c r="M16" s="149"/>
      <c r="N16" s="102"/>
      <c r="O16" s="102"/>
      <c r="P16" s="105">
        <f t="shared" si="0"/>
        <v>0</v>
      </c>
      <c r="Q16" s="105">
        <f t="shared" si="1"/>
        <v>0</v>
      </c>
      <c r="R16" s="105">
        <f t="shared" si="2"/>
        <v>0</v>
      </c>
      <c r="S16" s="137" t="str">
        <f t="shared" si="3"/>
        <v/>
      </c>
      <c r="T16" s="106" t="str">
        <f t="shared" si="4"/>
        <v/>
      </c>
      <c r="U16" s="107"/>
      <c r="V16" s="107"/>
      <c r="W16" s="139" t="str">
        <f t="shared" si="5"/>
        <v/>
      </c>
      <c r="X16" s="69">
        <f>T5</f>
        <v>45717</v>
      </c>
      <c r="Y16" s="75" t="b">
        <f t="shared" si="6"/>
        <v>0</v>
      </c>
      <c r="Z16" s="75">
        <f t="shared" si="7"/>
        <v>0</v>
      </c>
      <c r="AA16" s="75">
        <f t="shared" si="8"/>
        <v>0</v>
      </c>
      <c r="AB16" s="10" t="b">
        <f>IF(AA16=1,LOOKUP(Z16,'Meltzer-Faber'!A3:A63,'Meltzer-Faber'!B3:B63))</f>
        <v>0</v>
      </c>
      <c r="AC16" s="74" t="b">
        <f>IF(AA16=1,LOOKUP(Z16,'Meltzer-Faber'!A3:A63,'Meltzer-Faber'!C3:C63))</f>
        <v>0</v>
      </c>
      <c r="AD16" s="10" t="str">
        <f t="shared" si="9"/>
        <v/>
      </c>
    </row>
    <row r="17" spans="2:30" s="10" customFormat="1" ht="20" customHeight="1">
      <c r="B17" s="94"/>
      <c r="C17" s="95"/>
      <c r="D17" s="108"/>
      <c r="E17" s="97"/>
      <c r="F17" s="109"/>
      <c r="G17" s="110"/>
      <c r="H17" s="111"/>
      <c r="I17" s="112"/>
      <c r="J17" s="101"/>
      <c r="K17" s="113"/>
      <c r="L17" s="103"/>
      <c r="M17" s="104"/>
      <c r="N17" s="102"/>
      <c r="O17" s="102"/>
      <c r="P17" s="105">
        <f t="shared" si="0"/>
        <v>0</v>
      </c>
      <c r="Q17" s="105">
        <f t="shared" si="1"/>
        <v>0</v>
      </c>
      <c r="R17" s="105">
        <f t="shared" si="2"/>
        <v>0</v>
      </c>
      <c r="S17" s="137" t="str">
        <f t="shared" si="3"/>
        <v/>
      </c>
      <c r="T17" s="106" t="str">
        <f t="shared" si="4"/>
        <v/>
      </c>
      <c r="U17" s="107"/>
      <c r="V17" s="107"/>
      <c r="W17" s="139" t="str">
        <f t="shared" si="5"/>
        <v/>
      </c>
      <c r="X17" s="69">
        <f>T5</f>
        <v>45717</v>
      </c>
      <c r="Y17" s="75" t="b">
        <f t="shared" si="6"/>
        <v>0</v>
      </c>
      <c r="Z17" s="75">
        <f t="shared" si="7"/>
        <v>0</v>
      </c>
      <c r="AA17" s="75">
        <f t="shared" si="8"/>
        <v>0</v>
      </c>
      <c r="AB17" s="10" t="b">
        <f>IF(AA17=1,LOOKUP(Z17,'Meltzer-Faber'!A3:A63,'Meltzer-Faber'!B3:B63))</f>
        <v>0</v>
      </c>
      <c r="AC17" s="74" t="b">
        <f>IF(AA17=1,LOOKUP(Z17,'Meltzer-Faber'!A3:A63,'Meltzer-Faber'!C3:C63))</f>
        <v>0</v>
      </c>
      <c r="AD17" s="10" t="str">
        <f t="shared" si="9"/>
        <v/>
      </c>
    </row>
    <row r="18" spans="2:30" s="10" customFormat="1" ht="20" customHeight="1">
      <c r="B18" s="94"/>
      <c r="C18" s="95"/>
      <c r="D18" s="108"/>
      <c r="E18" s="97"/>
      <c r="F18" s="114"/>
      <c r="G18" s="110"/>
      <c r="H18" s="115"/>
      <c r="I18" s="112"/>
      <c r="J18" s="101"/>
      <c r="K18" s="113"/>
      <c r="L18" s="103"/>
      <c r="M18" s="104"/>
      <c r="N18" s="102"/>
      <c r="O18" s="102"/>
      <c r="P18" s="105">
        <f t="shared" si="0"/>
        <v>0</v>
      </c>
      <c r="Q18" s="105">
        <f t="shared" si="1"/>
        <v>0</v>
      </c>
      <c r="R18" s="105">
        <f t="shared" si="2"/>
        <v>0</v>
      </c>
      <c r="S18" s="137" t="str">
        <f t="shared" si="3"/>
        <v/>
      </c>
      <c r="T18" s="106" t="str">
        <f t="shared" si="4"/>
        <v/>
      </c>
      <c r="U18" s="107" t="s">
        <v>20</v>
      </c>
      <c r="V18" s="107" t="s">
        <v>20</v>
      </c>
      <c r="W18" s="139" t="str">
        <f t="shared" si="5"/>
        <v/>
      </c>
      <c r="X18" s="69">
        <f>T5</f>
        <v>45717</v>
      </c>
      <c r="Y18" s="75" t="b">
        <f t="shared" si="6"/>
        <v>0</v>
      </c>
      <c r="Z18" s="75">
        <f t="shared" si="7"/>
        <v>0</v>
      </c>
      <c r="AA18" s="75">
        <f t="shared" si="8"/>
        <v>0</v>
      </c>
      <c r="AB18" s="10" t="b">
        <f>IF(AA18=1,LOOKUP(Z18,'Meltzer-Faber'!A3:A63,'Meltzer-Faber'!B3:B63))</f>
        <v>0</v>
      </c>
      <c r="AC18" s="74" t="b">
        <f>IF(AA18=1,LOOKUP(Z18,'Meltzer-Faber'!A3:A63,'Meltzer-Faber'!C3:C63))</f>
        <v>0</v>
      </c>
      <c r="AD18" s="10" t="str">
        <f t="shared" si="9"/>
        <v/>
      </c>
    </row>
    <row r="19" spans="2:30" s="10" customFormat="1" ht="20" customHeight="1">
      <c r="B19" s="94"/>
      <c r="C19" s="95"/>
      <c r="D19" s="116"/>
      <c r="E19" s="97"/>
      <c r="F19" s="117"/>
      <c r="G19" s="118"/>
      <c r="H19" s="119"/>
      <c r="I19" s="119"/>
      <c r="J19" s="101"/>
      <c r="K19" s="113"/>
      <c r="L19" s="103"/>
      <c r="M19" s="104"/>
      <c r="N19" s="102"/>
      <c r="O19" s="102"/>
      <c r="P19" s="105">
        <f t="shared" si="0"/>
        <v>0</v>
      </c>
      <c r="Q19" s="105">
        <f t="shared" si="1"/>
        <v>0</v>
      </c>
      <c r="R19" s="105">
        <f t="shared" si="2"/>
        <v>0</v>
      </c>
      <c r="S19" s="137" t="str">
        <f t="shared" si="3"/>
        <v/>
      </c>
      <c r="T19" s="106" t="str">
        <f t="shared" si="4"/>
        <v/>
      </c>
      <c r="U19" s="107"/>
      <c r="V19" s="107"/>
      <c r="W19" s="139" t="str">
        <f t="shared" si="5"/>
        <v/>
      </c>
      <c r="X19" s="69">
        <f>T5</f>
        <v>45717</v>
      </c>
      <c r="Y19" s="75" t="b">
        <f t="shared" si="6"/>
        <v>0</v>
      </c>
      <c r="Z19" s="75">
        <f t="shared" si="7"/>
        <v>0</v>
      </c>
      <c r="AA19" s="75">
        <f t="shared" si="8"/>
        <v>0</v>
      </c>
      <c r="AB19" s="10" t="b">
        <f>IF(AA19=1,LOOKUP(Z19,'Meltzer-Faber'!A3:A63,'Meltzer-Faber'!B3:B63))</f>
        <v>0</v>
      </c>
      <c r="AC19" s="74" t="b">
        <f>IF(AA19=1,LOOKUP(Z19,'Meltzer-Faber'!A3:A63,'Meltzer-Faber'!C3:C63))</f>
        <v>0</v>
      </c>
      <c r="AD19" s="10" t="str">
        <f t="shared" si="9"/>
        <v/>
      </c>
    </row>
    <row r="20" spans="2:30" s="10" customFormat="1" ht="20" customHeight="1">
      <c r="B20" s="94"/>
      <c r="C20" s="95"/>
      <c r="D20" s="116"/>
      <c r="E20" s="97"/>
      <c r="F20" s="117"/>
      <c r="G20" s="118"/>
      <c r="H20" s="119"/>
      <c r="I20" s="119"/>
      <c r="J20" s="101"/>
      <c r="K20" s="113"/>
      <c r="L20" s="103"/>
      <c r="M20" s="104"/>
      <c r="N20" s="102"/>
      <c r="O20" s="102"/>
      <c r="P20" s="105">
        <f t="shared" si="0"/>
        <v>0</v>
      </c>
      <c r="Q20" s="105">
        <f t="shared" si="1"/>
        <v>0</v>
      </c>
      <c r="R20" s="105">
        <f t="shared" si="2"/>
        <v>0</v>
      </c>
      <c r="S20" s="137" t="str">
        <f t="shared" si="3"/>
        <v/>
      </c>
      <c r="T20" s="106" t="str">
        <f t="shared" si="4"/>
        <v/>
      </c>
      <c r="U20" s="107"/>
      <c r="V20" s="107"/>
      <c r="W20" s="139" t="str">
        <f t="shared" si="5"/>
        <v/>
      </c>
      <c r="X20" s="69">
        <f>T5</f>
        <v>45717</v>
      </c>
      <c r="Y20" s="75" t="b">
        <f t="shared" si="6"/>
        <v>0</v>
      </c>
      <c r="Z20" s="75">
        <f t="shared" si="7"/>
        <v>0</v>
      </c>
      <c r="AA20" s="75">
        <f t="shared" si="8"/>
        <v>0</v>
      </c>
      <c r="AB20" s="10" t="b">
        <f>IF(AA20=1,LOOKUP(Z20,'Meltzer-Faber'!A3:A63,'Meltzer-Faber'!B3:B63))</f>
        <v>0</v>
      </c>
      <c r="AC20" s="74" t="b">
        <f>IF(AA20=1,LOOKUP(Z20,'Meltzer-Faber'!A3:A63,'Meltzer-Faber'!C3:C63))</f>
        <v>0</v>
      </c>
      <c r="AD20" s="10" t="str">
        <f t="shared" si="9"/>
        <v/>
      </c>
    </row>
    <row r="21" spans="2:30" s="10" customFormat="1" ht="20" customHeight="1">
      <c r="B21" s="94"/>
      <c r="C21" s="95"/>
      <c r="D21" s="116"/>
      <c r="E21" s="97"/>
      <c r="F21" s="117"/>
      <c r="G21" s="118"/>
      <c r="H21" s="119"/>
      <c r="I21" s="119"/>
      <c r="J21" s="101"/>
      <c r="K21" s="113"/>
      <c r="L21" s="103"/>
      <c r="M21" s="104"/>
      <c r="N21" s="102"/>
      <c r="O21" s="102"/>
      <c r="P21" s="105">
        <f t="shared" si="0"/>
        <v>0</v>
      </c>
      <c r="Q21" s="105">
        <f t="shared" si="1"/>
        <v>0</v>
      </c>
      <c r="R21" s="105">
        <f t="shared" si="2"/>
        <v>0</v>
      </c>
      <c r="S21" s="137" t="str">
        <f t="shared" si="3"/>
        <v/>
      </c>
      <c r="T21" s="106" t="str">
        <f t="shared" si="4"/>
        <v/>
      </c>
      <c r="U21" s="107"/>
      <c r="V21" s="107"/>
      <c r="W21" s="139" t="str">
        <f t="shared" si="5"/>
        <v/>
      </c>
      <c r="X21" s="69">
        <f>T5</f>
        <v>45717</v>
      </c>
      <c r="Y21" s="75" t="b">
        <f t="shared" si="6"/>
        <v>0</v>
      </c>
      <c r="Z21" s="75">
        <f t="shared" si="7"/>
        <v>0</v>
      </c>
      <c r="AA21" s="75">
        <f t="shared" si="8"/>
        <v>0</v>
      </c>
      <c r="AB21" s="10" t="b">
        <f>IF(AA21=1,LOOKUP(Z21,'Meltzer-Faber'!A3:A63,'Meltzer-Faber'!B3:B63))</f>
        <v>0</v>
      </c>
      <c r="AC21" s="74" t="b">
        <f>IF(AA21=1,LOOKUP(Z21,'Meltzer-Faber'!A3:A63,'Meltzer-Faber'!C3:C63))</f>
        <v>0</v>
      </c>
      <c r="AD21" s="10" t="str">
        <f t="shared" si="9"/>
        <v/>
      </c>
    </row>
    <row r="22" spans="2:30" s="10" customFormat="1" ht="20" customHeight="1">
      <c r="B22" s="94"/>
      <c r="C22" s="95"/>
      <c r="D22" s="116"/>
      <c r="E22" s="97"/>
      <c r="F22" s="117"/>
      <c r="G22" s="118"/>
      <c r="H22" s="119"/>
      <c r="I22" s="119"/>
      <c r="J22" s="101"/>
      <c r="K22" s="113"/>
      <c r="L22" s="103"/>
      <c r="M22" s="104"/>
      <c r="N22" s="102"/>
      <c r="O22" s="102"/>
      <c r="P22" s="105">
        <f t="shared" si="0"/>
        <v>0</v>
      </c>
      <c r="Q22" s="105">
        <f t="shared" si="1"/>
        <v>0</v>
      </c>
      <c r="R22" s="105">
        <f t="shared" si="2"/>
        <v>0</v>
      </c>
      <c r="S22" s="137" t="str">
        <f t="shared" si="3"/>
        <v/>
      </c>
      <c r="T22" s="106" t="str">
        <f t="shared" si="4"/>
        <v/>
      </c>
      <c r="U22" s="107"/>
      <c r="V22" s="107"/>
      <c r="W22" s="139" t="str">
        <f t="shared" si="5"/>
        <v/>
      </c>
      <c r="X22" s="69">
        <f>T5</f>
        <v>45717</v>
      </c>
      <c r="Y22" s="75" t="b">
        <f t="shared" si="6"/>
        <v>0</v>
      </c>
      <c r="Z22" s="75">
        <f t="shared" si="7"/>
        <v>0</v>
      </c>
      <c r="AA22" s="75">
        <f t="shared" si="8"/>
        <v>0</v>
      </c>
      <c r="AB22" s="10" t="b">
        <f>IF(AA22=1,LOOKUP(Z22,'Meltzer-Faber'!A3:A63,'Meltzer-Faber'!B3:B63))</f>
        <v>0</v>
      </c>
      <c r="AC22" s="74" t="b">
        <f>IF(AA22=1,LOOKUP(Z22,'Meltzer-Faber'!A3:A63,'Meltzer-Faber'!C3:C63))</f>
        <v>0</v>
      </c>
      <c r="AD22" s="10" t="str">
        <f t="shared" si="9"/>
        <v/>
      </c>
    </row>
    <row r="23" spans="2:30" s="10" customFormat="1" ht="20" customHeight="1">
      <c r="B23" s="94"/>
      <c r="C23" s="95"/>
      <c r="D23" s="116"/>
      <c r="E23" s="97"/>
      <c r="F23" s="120"/>
      <c r="G23" s="118"/>
      <c r="H23" s="119"/>
      <c r="I23" s="119"/>
      <c r="J23" s="101"/>
      <c r="K23" s="113"/>
      <c r="L23" s="103"/>
      <c r="M23" s="104"/>
      <c r="N23" s="102"/>
      <c r="O23" s="102"/>
      <c r="P23" s="105">
        <f t="shared" si="0"/>
        <v>0</v>
      </c>
      <c r="Q23" s="105">
        <f t="shared" si="1"/>
        <v>0</v>
      </c>
      <c r="R23" s="105">
        <f t="shared" si="2"/>
        <v>0</v>
      </c>
      <c r="S23" s="137" t="str">
        <f t="shared" si="3"/>
        <v/>
      </c>
      <c r="T23" s="106" t="str">
        <f t="shared" si="4"/>
        <v/>
      </c>
      <c r="U23" s="107"/>
      <c r="V23" s="107"/>
      <c r="W23" s="139" t="str">
        <f t="shared" si="5"/>
        <v/>
      </c>
      <c r="X23" s="69">
        <f>T5</f>
        <v>45717</v>
      </c>
      <c r="Y23" s="75" t="b">
        <f t="shared" si="6"/>
        <v>0</v>
      </c>
      <c r="Z23" s="75">
        <f t="shared" si="7"/>
        <v>0</v>
      </c>
      <c r="AA23" s="75">
        <f t="shared" si="8"/>
        <v>0</v>
      </c>
      <c r="AB23" s="10" t="b">
        <f>IF(AA23=1,LOOKUP(Z23,'Meltzer-Faber'!A3:A63,'Meltzer-Faber'!B3:B63))</f>
        <v>0</v>
      </c>
      <c r="AC23" s="74" t="b">
        <f>IF(AA23=1,LOOKUP(Z23,'Meltzer-Faber'!A3:A63,'Meltzer-Faber'!C3:C63))</f>
        <v>0</v>
      </c>
      <c r="AD23" s="10" t="str">
        <f t="shared" si="9"/>
        <v/>
      </c>
    </row>
    <row r="24" spans="2:30" s="10" customFormat="1" ht="20" customHeight="1">
      <c r="B24" s="92"/>
      <c r="C24" s="95"/>
      <c r="D24" s="65"/>
      <c r="E24" s="83"/>
      <c r="F24" s="66"/>
      <c r="G24" s="67"/>
      <c r="H24" s="68"/>
      <c r="I24" s="68"/>
      <c r="J24" s="87"/>
      <c r="K24" s="122"/>
      <c r="L24" s="123"/>
      <c r="M24" s="89"/>
      <c r="N24" s="71"/>
      <c r="O24" s="71"/>
      <c r="P24" s="54">
        <f t="shared" si="0"/>
        <v>0</v>
      </c>
      <c r="Q24" s="54">
        <f t="shared" si="1"/>
        <v>0</v>
      </c>
      <c r="R24" s="56">
        <f t="shared" si="2"/>
        <v>0</v>
      </c>
      <c r="S24" s="90" t="str">
        <f t="shared" si="3"/>
        <v/>
      </c>
      <c r="T24" s="55" t="str">
        <f t="shared" si="4"/>
        <v/>
      </c>
      <c r="U24" s="57"/>
      <c r="V24" s="57"/>
      <c r="W24" s="139" t="str">
        <f t="shared" si="5"/>
        <v/>
      </c>
      <c r="X24" s="69">
        <f>T5</f>
        <v>45717</v>
      </c>
      <c r="Y24" s="75" t="b">
        <f t="shared" si="6"/>
        <v>0</v>
      </c>
      <c r="Z24" s="75">
        <f t="shared" si="7"/>
        <v>0</v>
      </c>
      <c r="AA24" s="75">
        <f t="shared" si="8"/>
        <v>0</v>
      </c>
      <c r="AB24" s="10" t="b">
        <f>IF(AA24=1,LOOKUP(Z24,'Meltzer-Faber'!A3:A63,'Meltzer-Faber'!B3:B63))</f>
        <v>0</v>
      </c>
      <c r="AC24" s="74" t="b">
        <f>IF(AA24=1,LOOKUP(Z24,'Meltzer-Faber'!A3:A63,'Meltzer-Faber'!C3:C63))</f>
        <v>0</v>
      </c>
      <c r="AD24" s="10" t="str">
        <f t="shared" si="9"/>
        <v/>
      </c>
    </row>
    <row r="25" spans="2:30" s="7" customFormat="1" ht="19" customHeight="1">
      <c r="C25" s="12"/>
      <c r="D25" s="13"/>
      <c r="E25" s="14"/>
      <c r="F25" s="15"/>
      <c r="G25" s="15"/>
      <c r="H25" s="12"/>
      <c r="I25" s="12"/>
      <c r="J25" s="16"/>
      <c r="K25" s="16"/>
      <c r="L25" s="16"/>
      <c r="M25" s="16"/>
      <c r="N25" s="16"/>
      <c r="O25" s="16"/>
      <c r="P25" s="12"/>
      <c r="Q25" s="12"/>
      <c r="R25" s="12"/>
      <c r="S25" s="17"/>
      <c r="T25" s="17"/>
      <c r="U25" s="17"/>
      <c r="V25" s="31"/>
      <c r="W25" s="8"/>
      <c r="X25" s="70"/>
    </row>
    <row r="26" spans="2:30" customFormat="1" ht="21" customHeight="1"/>
    <row r="27" spans="2:30" customFormat="1" ht="23" customHeight="1">
      <c r="B27" s="199" t="s">
        <v>49</v>
      </c>
      <c r="C27" s="200"/>
      <c r="D27" s="128" t="s">
        <v>47</v>
      </c>
      <c r="E27" s="203" t="s">
        <v>6</v>
      </c>
      <c r="F27" s="204"/>
      <c r="G27" s="205"/>
      <c r="H27" s="129" t="s">
        <v>57</v>
      </c>
      <c r="I27" s="130"/>
      <c r="J27" s="201" t="s">
        <v>49</v>
      </c>
      <c r="K27" s="202"/>
      <c r="L27" s="202"/>
      <c r="M27" s="136" t="s">
        <v>47</v>
      </c>
      <c r="N27" s="206" t="s">
        <v>6</v>
      </c>
      <c r="O27" s="207"/>
      <c r="P27" s="207"/>
      <c r="Q27" s="208"/>
      <c r="R27" s="206" t="s">
        <v>57</v>
      </c>
      <c r="S27" s="209"/>
      <c r="T27" s="126"/>
      <c r="U27" s="126"/>
      <c r="V27" s="126"/>
      <c r="X27" s="4"/>
      <c r="Y27" s="4"/>
      <c r="Z27" s="4"/>
      <c r="AA27" s="1"/>
      <c r="AC27" s="44"/>
      <c r="AD27" s="44"/>
    </row>
    <row r="28" spans="2:30" s="6" customFormat="1" ht="20" customHeight="1">
      <c r="B28" s="195" t="s">
        <v>50</v>
      </c>
      <c r="C28" s="196"/>
      <c r="D28" s="161">
        <v>1980002</v>
      </c>
      <c r="E28" s="210" t="s">
        <v>62</v>
      </c>
      <c r="F28" s="193"/>
      <c r="G28" s="211"/>
      <c r="H28" s="131" t="s">
        <v>61</v>
      </c>
      <c r="I28" s="132"/>
      <c r="J28" s="197" t="s">
        <v>51</v>
      </c>
      <c r="K28" s="198"/>
      <c r="L28" s="198"/>
      <c r="M28" s="164">
        <v>1952001</v>
      </c>
      <c r="N28" s="192" t="s">
        <v>79</v>
      </c>
      <c r="O28" s="193"/>
      <c r="P28" s="193"/>
      <c r="Q28" s="194"/>
      <c r="R28" s="177" t="s">
        <v>68</v>
      </c>
      <c r="S28" s="178"/>
      <c r="AA28" s="1"/>
      <c r="AC28" s="127"/>
      <c r="AD28" s="127"/>
    </row>
    <row r="29" spans="2:30" s="6" customFormat="1" ht="21" customHeight="1">
      <c r="B29" s="195" t="s">
        <v>52</v>
      </c>
      <c r="C29" s="196"/>
      <c r="D29" s="161">
        <v>2005008</v>
      </c>
      <c r="E29" s="210" t="s">
        <v>69</v>
      </c>
      <c r="F29" s="193"/>
      <c r="G29" s="211"/>
      <c r="H29" s="131" t="s">
        <v>70</v>
      </c>
      <c r="I29" s="132"/>
      <c r="J29" s="197" t="s">
        <v>53</v>
      </c>
      <c r="K29" s="198"/>
      <c r="L29" s="198"/>
      <c r="M29" s="159">
        <v>1970001</v>
      </c>
      <c r="N29" s="192" t="s">
        <v>218</v>
      </c>
      <c r="O29" s="193"/>
      <c r="P29" s="193"/>
      <c r="Q29" s="194"/>
      <c r="R29" s="177" t="s">
        <v>61</v>
      </c>
      <c r="S29" s="178"/>
      <c r="AC29" s="127"/>
      <c r="AD29" s="127"/>
    </row>
    <row r="30" spans="2:30" s="6" customFormat="1" ht="19" customHeight="1">
      <c r="B30" s="195" t="s">
        <v>52</v>
      </c>
      <c r="C30" s="196"/>
      <c r="D30" s="161">
        <v>1957002</v>
      </c>
      <c r="E30" s="237" t="s">
        <v>165</v>
      </c>
      <c r="F30" s="238"/>
      <c r="G30" s="239"/>
      <c r="H30" s="131" t="s">
        <v>70</v>
      </c>
      <c r="I30" s="132"/>
      <c r="J30" s="197" t="s">
        <v>53</v>
      </c>
      <c r="K30" s="198"/>
      <c r="L30" s="198"/>
      <c r="M30" s="164">
        <v>1993011</v>
      </c>
      <c r="N30" s="192" t="s">
        <v>90</v>
      </c>
      <c r="O30" s="193"/>
      <c r="P30" s="193"/>
      <c r="Q30" s="194"/>
      <c r="R30" s="177" t="s">
        <v>105</v>
      </c>
      <c r="S30" s="178"/>
      <c r="AC30" s="127"/>
      <c r="AD30" s="127"/>
    </row>
    <row r="31" spans="2:30" s="6" customFormat="1" ht="21" customHeight="1">
      <c r="B31" s="195" t="s">
        <v>52</v>
      </c>
      <c r="C31" s="196"/>
      <c r="D31" s="161">
        <v>1974001</v>
      </c>
      <c r="E31" s="210" t="s">
        <v>89</v>
      </c>
      <c r="F31" s="193"/>
      <c r="G31" s="211"/>
      <c r="H31" s="131" t="s">
        <v>71</v>
      </c>
      <c r="I31" s="132"/>
      <c r="J31" s="197" t="s">
        <v>54</v>
      </c>
      <c r="K31" s="198"/>
      <c r="L31" s="198"/>
      <c r="M31" s="159">
        <v>1965002</v>
      </c>
      <c r="N31" s="192" t="s">
        <v>83</v>
      </c>
      <c r="O31" s="193"/>
      <c r="P31" s="193"/>
      <c r="Q31" s="194"/>
      <c r="R31" s="177" t="s">
        <v>67</v>
      </c>
      <c r="S31" s="178"/>
      <c r="Y31" s="6" t="s">
        <v>20</v>
      </c>
      <c r="AC31" s="127"/>
      <c r="AD31" s="127"/>
    </row>
    <row r="32" spans="2:30" s="6" customFormat="1" ht="20" customHeight="1">
      <c r="B32" s="195" t="s">
        <v>52</v>
      </c>
      <c r="C32" s="196"/>
      <c r="D32" s="161"/>
      <c r="E32" s="210"/>
      <c r="F32" s="193"/>
      <c r="G32" s="211"/>
      <c r="H32" s="131"/>
      <c r="I32" s="132"/>
      <c r="J32" s="197" t="s">
        <v>56</v>
      </c>
      <c r="K32" s="198"/>
      <c r="L32" s="198"/>
      <c r="M32" s="159">
        <v>1947002</v>
      </c>
      <c r="N32" s="192" t="s">
        <v>60</v>
      </c>
      <c r="O32" s="193"/>
      <c r="P32" s="193"/>
      <c r="Q32" s="194"/>
      <c r="R32" s="177" t="s">
        <v>61</v>
      </c>
      <c r="S32" s="178"/>
      <c r="AC32" s="127"/>
      <c r="AD32" s="127"/>
    </row>
    <row r="33" spans="2:30" ht="19" customHeight="1">
      <c r="B33" s="195" t="s">
        <v>52</v>
      </c>
      <c r="C33" s="196"/>
      <c r="D33" s="161"/>
      <c r="E33" s="210"/>
      <c r="F33" s="193"/>
      <c r="G33" s="211"/>
      <c r="H33" s="131"/>
      <c r="J33" s="197"/>
      <c r="K33" s="198"/>
      <c r="L33" s="198"/>
      <c r="M33" s="159"/>
      <c r="N33" s="192"/>
      <c r="O33" s="193"/>
      <c r="P33" s="193"/>
      <c r="Q33" s="194"/>
      <c r="R33" s="177"/>
      <c r="S33" s="178"/>
      <c r="T33" s="4"/>
      <c r="U33" s="4"/>
      <c r="V33" s="4"/>
      <c r="AC33" s="3"/>
      <c r="AD33" s="3"/>
    </row>
    <row r="34" spans="2:30" ht="20" customHeight="1">
      <c r="B34" s="195" t="s">
        <v>55</v>
      </c>
      <c r="C34" s="196"/>
      <c r="D34" s="161">
        <v>1994027</v>
      </c>
      <c r="E34" s="210" t="s">
        <v>93</v>
      </c>
      <c r="F34" s="193"/>
      <c r="G34" s="211"/>
      <c r="H34" s="131" t="s">
        <v>61</v>
      </c>
      <c r="J34" s="197"/>
      <c r="K34" s="198"/>
      <c r="L34" s="198"/>
      <c r="M34" s="159"/>
      <c r="N34" s="192"/>
      <c r="O34" s="193"/>
      <c r="P34" s="193"/>
      <c r="Q34" s="194"/>
      <c r="R34" s="177"/>
      <c r="S34" s="178"/>
      <c r="T34" s="4"/>
      <c r="U34" s="4"/>
      <c r="V34" s="4"/>
      <c r="AC34" s="3"/>
      <c r="AD34" s="3"/>
    </row>
    <row r="35" spans="2:30" ht="20" customHeight="1">
      <c r="B35" s="221"/>
      <c r="C35" s="222"/>
      <c r="D35" s="162"/>
      <c r="E35" s="225"/>
      <c r="F35" s="226"/>
      <c r="G35" s="227"/>
      <c r="H35" s="133"/>
      <c r="J35" s="223"/>
      <c r="K35" s="224"/>
      <c r="L35" s="224"/>
      <c r="M35" s="160"/>
      <c r="N35" s="228"/>
      <c r="O35" s="229"/>
      <c r="P35" s="229"/>
      <c r="Q35" s="230"/>
      <c r="R35" s="179"/>
      <c r="S35" s="180"/>
      <c r="T35" s="4"/>
      <c r="U35" s="4"/>
      <c r="V35" s="4"/>
      <c r="AC35" s="3"/>
      <c r="AD35" s="3"/>
    </row>
    <row r="36" spans="2:30" ht="20" customHeight="1">
      <c r="B36" s="195"/>
      <c r="C36" s="196"/>
      <c r="D36" s="161"/>
      <c r="E36" s="210"/>
      <c r="F36" s="193"/>
      <c r="G36" s="211"/>
      <c r="H36" s="131"/>
      <c r="J36" s="197"/>
      <c r="K36" s="198"/>
      <c r="L36" s="198"/>
      <c r="M36" s="159"/>
      <c r="N36" s="192"/>
      <c r="O36" s="193"/>
      <c r="P36" s="193"/>
      <c r="Q36" s="194"/>
      <c r="R36" s="177"/>
      <c r="S36" s="178"/>
      <c r="T36" s="4"/>
      <c r="U36" s="4"/>
      <c r="V36" s="4"/>
      <c r="AC36" s="3"/>
      <c r="AD36" s="3"/>
    </row>
    <row r="37" spans="2:30" ht="20" customHeight="1">
      <c r="B37" s="212"/>
      <c r="C37" s="213"/>
      <c r="D37" s="163"/>
      <c r="E37" s="216"/>
      <c r="F37" s="217"/>
      <c r="G37" s="218"/>
      <c r="H37" s="135"/>
      <c r="J37" s="214"/>
      <c r="K37" s="215"/>
      <c r="L37" s="215"/>
      <c r="M37" s="166"/>
      <c r="N37" s="219"/>
      <c r="O37" s="217"/>
      <c r="P37" s="217"/>
      <c r="Q37" s="220"/>
      <c r="R37" s="181"/>
      <c r="S37" s="182"/>
      <c r="T37" s="4"/>
      <c r="U37" s="4"/>
      <c r="V37" s="4"/>
      <c r="AC37" s="3"/>
      <c r="AD37" s="3"/>
    </row>
    <row r="38" spans="2:30" ht="19" customHeight="1">
      <c r="B38" s="229"/>
      <c r="C38" s="229"/>
      <c r="D38" s="176"/>
      <c r="E38" s="176"/>
      <c r="F38" s="176"/>
      <c r="G38" s="176"/>
      <c r="H38" s="176"/>
      <c r="J38" s="176"/>
      <c r="K38" s="176"/>
      <c r="L38" s="176"/>
      <c r="M38" s="176"/>
      <c r="N38" s="176"/>
      <c r="O38" s="176"/>
      <c r="P38" s="176"/>
      <c r="Q38" s="176"/>
      <c r="R38" s="176"/>
      <c r="S38" s="176"/>
      <c r="T38" s="4"/>
      <c r="U38" s="4"/>
      <c r="V38" s="4"/>
      <c r="AC38" s="3"/>
      <c r="AD38" s="3"/>
    </row>
    <row r="39" spans="2:30" ht="18" customHeight="1">
      <c r="B39" s="231" t="s">
        <v>58</v>
      </c>
      <c r="C39" s="232"/>
      <c r="D39" s="232"/>
      <c r="E39" s="232"/>
      <c r="F39" s="232"/>
      <c r="G39" s="232"/>
      <c r="H39" s="232"/>
      <c r="I39" s="232"/>
      <c r="J39" s="232"/>
      <c r="K39" s="232"/>
      <c r="L39" s="232"/>
      <c r="M39" s="232"/>
      <c r="N39" s="232"/>
      <c r="O39" s="232"/>
      <c r="P39" s="232"/>
      <c r="Q39" s="232"/>
      <c r="R39" s="232"/>
      <c r="S39" s="233"/>
      <c r="T39" s="4"/>
      <c r="U39" s="4"/>
      <c r="V39" s="4"/>
      <c r="AC39" s="3"/>
      <c r="AD39" s="3"/>
    </row>
    <row r="40" spans="2:30" ht="18" customHeight="1">
      <c r="B40" s="234" t="s">
        <v>174</v>
      </c>
      <c r="C40" s="235"/>
      <c r="D40" s="235"/>
      <c r="E40" s="235"/>
      <c r="F40" s="235"/>
      <c r="G40" s="235"/>
      <c r="H40" s="235"/>
      <c r="I40" s="235"/>
      <c r="J40" s="235"/>
      <c r="K40" s="235"/>
      <c r="L40" s="235"/>
      <c r="M40" s="235"/>
      <c r="N40" s="235"/>
      <c r="O40" s="235"/>
      <c r="P40" s="235"/>
      <c r="Q40" s="235"/>
      <c r="R40" s="235"/>
      <c r="S40" s="236"/>
      <c r="T40" s="4"/>
      <c r="U40" s="4"/>
      <c r="V40" s="4"/>
      <c r="AC40" s="3"/>
      <c r="AD40" s="3"/>
    </row>
  </sheetData>
  <mergeCells count="69">
    <mergeCell ref="B39:S39"/>
    <mergeCell ref="B40:S40"/>
    <mergeCell ref="R35:S35"/>
    <mergeCell ref="E36:G36"/>
    <mergeCell ref="N36:Q36"/>
    <mergeCell ref="R36:S36"/>
    <mergeCell ref="E37:G37"/>
    <mergeCell ref="N37:Q37"/>
    <mergeCell ref="R37:S37"/>
    <mergeCell ref="B38:C38"/>
    <mergeCell ref="D38:E38"/>
    <mergeCell ref="F38:H38"/>
    <mergeCell ref="J38:L38"/>
    <mergeCell ref="M38:N38"/>
    <mergeCell ref="B37:C37"/>
    <mergeCell ref="J37:L37"/>
    <mergeCell ref="B36:C36"/>
    <mergeCell ref="J36:L36"/>
    <mergeCell ref="B34:C34"/>
    <mergeCell ref="J34:L34"/>
    <mergeCell ref="B35:C35"/>
    <mergeCell ref="J35:L35"/>
    <mergeCell ref="E35:G35"/>
    <mergeCell ref="E34:G34"/>
    <mergeCell ref="B32:C32"/>
    <mergeCell ref="J32:L32"/>
    <mergeCell ref="E32:G32"/>
    <mergeCell ref="N32:Q32"/>
    <mergeCell ref="B33:C33"/>
    <mergeCell ref="J33:L33"/>
    <mergeCell ref="E33:G33"/>
    <mergeCell ref="N33:Q33"/>
    <mergeCell ref="B31:C31"/>
    <mergeCell ref="J31:L31"/>
    <mergeCell ref="E31:G31"/>
    <mergeCell ref="N31:Q31"/>
    <mergeCell ref="B30:C30"/>
    <mergeCell ref="J30:L30"/>
    <mergeCell ref="E30:G30"/>
    <mergeCell ref="N30:Q30"/>
    <mergeCell ref="B29:C29"/>
    <mergeCell ref="J29:L29"/>
    <mergeCell ref="E29:G29"/>
    <mergeCell ref="N29:Q29"/>
    <mergeCell ref="B28:C28"/>
    <mergeCell ref="J28:L28"/>
    <mergeCell ref="E28:G28"/>
    <mergeCell ref="N28:Q28"/>
    <mergeCell ref="O38:S38"/>
    <mergeCell ref="R28:S28"/>
    <mergeCell ref="R29:S29"/>
    <mergeCell ref="R30:S30"/>
    <mergeCell ref="R31:S31"/>
    <mergeCell ref="N35:Q35"/>
    <mergeCell ref="R32:S32"/>
    <mergeCell ref="R33:S33"/>
    <mergeCell ref="N34:Q34"/>
    <mergeCell ref="R34:S34"/>
    <mergeCell ref="B7:B8"/>
    <mergeCell ref="D5:H5"/>
    <mergeCell ref="H1:R1"/>
    <mergeCell ref="H2:R2"/>
    <mergeCell ref="J5:M5"/>
    <mergeCell ref="O5:R5"/>
    <mergeCell ref="B27:C27"/>
    <mergeCell ref="J27:L27"/>
    <mergeCell ref="E27:G27"/>
    <mergeCell ref="N27:Q27"/>
    <mergeCell ref="R27:S27"/>
  </mergeCells>
  <conditionalFormatting sqref="J9:O24">
    <cfRule type="cellIs" dxfId="7" priority="1" stopIfTrue="1" operator="between">
      <formula>1</formula>
      <formula>300</formula>
    </cfRule>
    <cfRule type="cellIs" dxfId="6" priority="2" stopIfTrue="1" operator="lessThanOrEqual">
      <formula>0</formula>
    </cfRule>
  </conditionalFormatting>
  <dataValidations count="4">
    <dataValidation type="list" allowBlank="1" showInputMessage="1" showErrorMessage="1" sqref="E17:E24 E9:E11" xr:uid="{5B1A89E6-7C61-B143-9B69-28DCB11E2528}">
      <formula1>"UM,JM,SM,UK,JK,SK,M35,M40,M45,M50,M55,M60,M65,M70,M75,M80,M85,M90,K35,K40,K45,K50,K55,K60,K65,K70,K75,K80,K85,K90"</formula1>
    </dataValidation>
    <dataValidation type="list" allowBlank="1" showInputMessage="1" showErrorMessage="1" sqref="B28:C37 J28:L37" xr:uid="{5AD5CC30-DF06-F84E-B5F4-B660F65E88BE}">
      <formula1>"Dommer,Stevnets leder,Jury,Sekretær,Speaker,Teknisk kontrollør, Chief Marshall,Tidtaker"</formula1>
    </dataValidation>
    <dataValidation type="list" allowBlank="1" showInputMessage="1" showErrorMessage="1" sqref="C17:C24 C9:C11" xr:uid="{0CF35E9A-95FF-3E4D-AA32-FC9C2FF25A79}">
      <formula1>"40,45,49,55,59,64,71,76,81,+81,87,+87,49,55,61,67,73,81,89,96,102,+102,109,+109"</formula1>
    </dataValidation>
    <dataValidation type="list" allowBlank="1" showInputMessage="1" showErrorMessage="1" sqref="D5:H5" xr:uid="{D387434F-1A98-474D-BF04-EC0F4B4B9835}">
      <formula1>"Nasjonalt stevne, Seriestevne,Seriestevne 5-kamp, Klubbmesterskap, Regionsmesterskap, Landsdelsmesterskap, Norgesmesterskap Senior, Norgesmesterskap Ungdom,Norgesmesterskap Junior,Norgesmesterskap Veteran,Norgesmesterskap 5-kamp,Norgesmesterskap Lag"</formula1>
    </dataValidation>
  </dataValidations>
  <pageMargins left="0.27559055118110198" right="0.35433070866141703" top="0.27559055118110198" bottom="0.27559055118110198" header="0.5" footer="0.5"/>
  <pageSetup paperSize="9" scale="61" orientation="landscape" horizontalDpi="360" verticalDpi="360" copies="2"/>
  <drawing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20EAF8-A33E-F84E-ABD7-1E948D9C2E5A}">
  <sheetPr>
    <pageSetUpPr autoPageBreaks="0" fitToPage="1"/>
  </sheetPr>
  <dimension ref="B1:AD40"/>
  <sheetViews>
    <sheetView showGridLines="0" showZeros="0" showOutlineSymbols="0" topLeftCell="A2" zoomScaleNormal="100" zoomScaleSheetLayoutView="75" zoomScalePageLayoutView="92" workbookViewId="0">
      <selection activeCell="B9" sqref="B9"/>
    </sheetView>
  </sheetViews>
  <sheetFormatPr baseColWidth="10" defaultColWidth="9.1640625" defaultRowHeight="13"/>
  <cols>
    <col min="1" max="1" width="9.1640625" style="4"/>
    <col min="2" max="2" width="10.1640625" style="4" customWidth="1"/>
    <col min="3" max="3" width="6.33203125" style="1" customWidth="1"/>
    <col min="4" max="4" width="8.33203125" style="1" customWidth="1"/>
    <col min="5" max="5" width="6.33203125" style="2" customWidth="1"/>
    <col min="6" max="6" width="10.6640625" style="3" customWidth="1"/>
    <col min="7" max="7" width="3.83203125" style="3" customWidth="1"/>
    <col min="8" max="8" width="24.83203125" style="4" customWidth="1"/>
    <col min="9" max="9" width="20.33203125" style="4" customWidth="1"/>
    <col min="10" max="12" width="7.1640625" style="4" customWidth="1"/>
    <col min="13" max="13" width="8.83203125" style="4" customWidth="1"/>
    <col min="14" max="15" width="7.1640625" style="4" customWidth="1"/>
    <col min="16" max="18" width="7.6640625" style="4" customWidth="1"/>
    <col min="19" max="20" width="10.6640625" style="5" customWidth="1"/>
    <col min="21" max="22" width="5.6640625" style="5" customWidth="1"/>
    <col min="23" max="23" width="14.1640625" style="4" customWidth="1"/>
    <col min="24" max="24" width="11.1640625" style="4" hidden="1" customWidth="1"/>
    <col min="25" max="30" width="9.1640625" style="4" hidden="1" customWidth="1"/>
    <col min="31" max="16384" width="9.1640625" style="4"/>
  </cols>
  <sheetData>
    <row r="1" spans="2:30" s="48" customFormat="1" ht="43.5" customHeight="1">
      <c r="C1" s="45"/>
      <c r="D1" s="45"/>
      <c r="E1" s="46"/>
      <c r="F1" s="45"/>
      <c r="G1" s="45"/>
      <c r="H1" s="185" t="s">
        <v>32</v>
      </c>
      <c r="I1" s="185"/>
      <c r="J1" s="185"/>
      <c r="K1" s="185"/>
      <c r="L1" s="185"/>
      <c r="M1" s="185"/>
      <c r="N1" s="185"/>
      <c r="O1" s="185"/>
      <c r="P1" s="185"/>
      <c r="Q1" s="185"/>
      <c r="R1" s="185"/>
      <c r="S1" s="47"/>
      <c r="T1" s="47"/>
      <c r="U1" s="47"/>
      <c r="V1" s="47"/>
    </row>
    <row r="2" spans="2:30" s="48" customFormat="1" ht="24.75" customHeight="1">
      <c r="C2" s="45"/>
      <c r="D2" s="45"/>
      <c r="E2" s="46"/>
      <c r="F2" s="45"/>
      <c r="G2" s="45"/>
      <c r="H2" s="186" t="s">
        <v>33</v>
      </c>
      <c r="I2" s="186"/>
      <c r="J2" s="186"/>
      <c r="K2" s="186"/>
      <c r="L2" s="186"/>
      <c r="M2" s="186"/>
      <c r="N2" s="186"/>
      <c r="O2" s="186"/>
      <c r="P2" s="186"/>
      <c r="Q2" s="186"/>
      <c r="R2" s="186"/>
      <c r="S2" s="47"/>
      <c r="T2" s="47"/>
      <c r="U2" s="47"/>
      <c r="V2" s="47"/>
    </row>
    <row r="3" spans="2:30" s="48" customFormat="1">
      <c r="C3" s="45"/>
      <c r="D3" s="45"/>
      <c r="E3" s="46"/>
      <c r="F3" s="45"/>
      <c r="G3" s="45"/>
      <c r="H3" s="49"/>
      <c r="I3" s="49"/>
      <c r="J3" s="45"/>
      <c r="K3" s="50"/>
      <c r="L3" s="45"/>
      <c r="M3" s="45"/>
      <c r="N3" s="45"/>
      <c r="O3" s="45"/>
      <c r="P3" s="45"/>
      <c r="Q3" s="45"/>
      <c r="R3" s="45"/>
      <c r="S3" s="47"/>
      <c r="T3" s="47"/>
      <c r="U3" s="47"/>
      <c r="V3" s="47"/>
    </row>
    <row r="4" spans="2:30" s="48" customFormat="1" ht="12" customHeight="1">
      <c r="C4" s="45"/>
      <c r="D4" s="45"/>
      <c r="E4" s="46"/>
      <c r="F4" s="45"/>
      <c r="G4" s="45"/>
      <c r="H4" s="49"/>
      <c r="I4" s="49"/>
      <c r="J4" s="45"/>
      <c r="K4" s="50"/>
      <c r="L4" s="45"/>
      <c r="M4" s="45"/>
      <c r="N4" s="45"/>
      <c r="O4" s="45"/>
      <c r="P4" s="45"/>
      <c r="Q4" s="45"/>
      <c r="R4" s="45"/>
      <c r="S4" s="47"/>
      <c r="T4" s="47"/>
      <c r="U4" s="47"/>
      <c r="V4" s="47"/>
    </row>
    <row r="5" spans="2:30" s="40" customFormat="1" ht="16">
      <c r="C5" s="44" t="s">
        <v>27</v>
      </c>
      <c r="D5" s="191" t="s">
        <v>59</v>
      </c>
      <c r="E5" s="191"/>
      <c r="F5" s="191"/>
      <c r="G5" s="191"/>
      <c r="H5" s="191"/>
      <c r="I5" s="38" t="s">
        <v>0</v>
      </c>
      <c r="J5" s="188" t="s">
        <v>61</v>
      </c>
      <c r="K5" s="188"/>
      <c r="L5" s="188"/>
      <c r="M5" s="188"/>
      <c r="N5" s="38" t="s">
        <v>1</v>
      </c>
      <c r="O5" s="190" t="s">
        <v>63</v>
      </c>
      <c r="P5" s="190"/>
      <c r="Q5" s="190"/>
      <c r="R5" s="190"/>
      <c r="S5" s="38" t="s">
        <v>2</v>
      </c>
      <c r="T5" s="51">
        <v>45718</v>
      </c>
      <c r="U5" s="52" t="s">
        <v>26</v>
      </c>
      <c r="V5" s="53">
        <v>7</v>
      </c>
    </row>
    <row r="6" spans="2:30" s="48" customFormat="1">
      <c r="C6" s="45"/>
      <c r="D6" s="45"/>
      <c r="E6" s="46"/>
      <c r="F6" s="45"/>
      <c r="G6" s="45"/>
      <c r="H6" s="49"/>
      <c r="I6" s="49"/>
      <c r="J6" s="45"/>
      <c r="K6" s="50"/>
      <c r="L6" s="45"/>
      <c r="M6" s="45"/>
      <c r="N6" s="45"/>
      <c r="O6" s="45"/>
      <c r="P6" s="45"/>
      <c r="Q6" s="45"/>
      <c r="R6" s="45"/>
      <c r="S6" s="47"/>
      <c r="T6" s="47"/>
      <c r="U6" s="47"/>
      <c r="V6" s="47"/>
      <c r="Y6" s="4"/>
      <c r="Z6" s="4"/>
      <c r="AA6" s="4"/>
      <c r="AB6" s="72" t="s">
        <v>38</v>
      </c>
      <c r="AC6" s="72" t="s">
        <v>38</v>
      </c>
      <c r="AD6" s="72" t="s">
        <v>38</v>
      </c>
    </row>
    <row r="7" spans="2:30" s="1" customFormat="1">
      <c r="B7" s="183" t="s">
        <v>47</v>
      </c>
      <c r="C7" s="32" t="s">
        <v>3</v>
      </c>
      <c r="D7" s="18" t="s">
        <v>4</v>
      </c>
      <c r="E7" s="19" t="s">
        <v>24</v>
      </c>
      <c r="F7" s="18" t="s">
        <v>5</v>
      </c>
      <c r="G7" s="18" t="s">
        <v>28</v>
      </c>
      <c r="H7" s="18" t="s">
        <v>6</v>
      </c>
      <c r="I7" s="18" t="s">
        <v>7</v>
      </c>
      <c r="J7" s="18"/>
      <c r="K7" s="11" t="s">
        <v>8</v>
      </c>
      <c r="L7" s="11"/>
      <c r="M7" s="18"/>
      <c r="N7" s="11" t="s">
        <v>9</v>
      </c>
      <c r="O7" s="11"/>
      <c r="P7" s="22" t="s">
        <v>10</v>
      </c>
      <c r="Q7" s="29"/>
      <c r="R7" s="18" t="s">
        <v>11</v>
      </c>
      <c r="S7" s="24" t="s">
        <v>12</v>
      </c>
      <c r="T7" s="24" t="s">
        <v>12</v>
      </c>
      <c r="U7" s="24" t="s">
        <v>13</v>
      </c>
      <c r="V7" s="34" t="s">
        <v>19</v>
      </c>
      <c r="W7" s="34" t="s">
        <v>14</v>
      </c>
      <c r="X7" s="3"/>
      <c r="AB7" s="73" t="s">
        <v>39</v>
      </c>
      <c r="AC7" s="73" t="s">
        <v>39</v>
      </c>
      <c r="AD7" s="73" t="s">
        <v>39</v>
      </c>
    </row>
    <row r="8" spans="2:30" s="1" customFormat="1">
      <c r="B8" s="184"/>
      <c r="C8" s="33" t="s">
        <v>15</v>
      </c>
      <c r="D8" s="20" t="s">
        <v>16</v>
      </c>
      <c r="E8" s="21" t="s">
        <v>25</v>
      </c>
      <c r="F8" s="20" t="s">
        <v>21</v>
      </c>
      <c r="G8" s="20" t="s">
        <v>29</v>
      </c>
      <c r="H8" s="20"/>
      <c r="I8" s="20"/>
      <c r="J8" s="27">
        <v>1</v>
      </c>
      <c r="K8" s="28">
        <v>2</v>
      </c>
      <c r="L8" s="26">
        <v>3</v>
      </c>
      <c r="M8" s="27">
        <v>1</v>
      </c>
      <c r="N8" s="28">
        <v>2</v>
      </c>
      <c r="O8" s="26">
        <v>3</v>
      </c>
      <c r="P8" s="23" t="s">
        <v>17</v>
      </c>
      <c r="Q8" s="30"/>
      <c r="R8" s="20" t="s">
        <v>18</v>
      </c>
      <c r="S8" s="25"/>
      <c r="T8" s="25" t="s">
        <v>34</v>
      </c>
      <c r="U8" s="25"/>
      <c r="V8" s="35"/>
      <c r="W8" s="35"/>
      <c r="X8" s="3"/>
      <c r="Y8" s="1" t="s">
        <v>40</v>
      </c>
      <c r="Z8" s="1" t="s">
        <v>30</v>
      </c>
      <c r="AA8" s="3" t="s">
        <v>34</v>
      </c>
      <c r="AB8" s="73" t="s">
        <v>41</v>
      </c>
      <c r="AC8" s="73" t="s">
        <v>42</v>
      </c>
      <c r="AD8" s="73" t="s">
        <v>43</v>
      </c>
    </row>
    <row r="9" spans="2:30" s="10" customFormat="1" ht="20" customHeight="1">
      <c r="B9" s="142">
        <v>2008009</v>
      </c>
      <c r="C9" s="143" t="s">
        <v>175</v>
      </c>
      <c r="D9" s="144">
        <v>90.53</v>
      </c>
      <c r="E9" s="145" t="s">
        <v>176</v>
      </c>
      <c r="F9" s="146">
        <v>39760</v>
      </c>
      <c r="G9" s="147">
        <v>1</v>
      </c>
      <c r="H9" s="148" t="s">
        <v>177</v>
      </c>
      <c r="I9" s="148" t="s">
        <v>61</v>
      </c>
      <c r="J9" s="149">
        <v>108</v>
      </c>
      <c r="K9" s="150">
        <v>112</v>
      </c>
      <c r="L9" s="150">
        <v>-115</v>
      </c>
      <c r="M9" s="149">
        <v>138</v>
      </c>
      <c r="N9" s="171">
        <v>-142</v>
      </c>
      <c r="O9" s="171">
        <v>-142</v>
      </c>
      <c r="P9" s="56">
        <f t="shared" ref="P9:P24" si="0">IF(MAX(J9:L9)&lt;0,0,TRUNC(MAX(J9:L9)/1)*1)</f>
        <v>112</v>
      </c>
      <c r="Q9" s="56">
        <f t="shared" ref="Q9:Q24" si="1">IF(MAX(M9:O9)&lt;0,0,TRUNC(MAX(M9:O9)/1)*1)</f>
        <v>138</v>
      </c>
      <c r="R9" s="56">
        <f t="shared" ref="R9:R24" si="2">IF(P9=0,0,IF(Q9=0,0,SUM(P9:Q9)))</f>
        <v>250</v>
      </c>
      <c r="S9" s="90">
        <f>IF(R9="","",IF(D9="","",IF((Y9="k"),IF(D9&gt;153.757,R9,IF(D9&lt;28,10^(0.7837004341*LOG10(28/153.757)^2)*R9,10^(0.787004341*LOG10(D9/153.757)^2)*R9)),IF(D9&gt;193.609,R9,IF(D9&lt;32,10^(0.722762521*LOG10(32/193.609)^2)*R9,10^(0.722762521*LOG10(D9/193.609)^2)*R9)))))</f>
        <v>299.71764693543082</v>
      </c>
      <c r="T9" s="90" t="str">
        <f>IF(AA9=1,S9*AD9,"")</f>
        <v/>
      </c>
      <c r="U9" s="91">
        <v>7</v>
      </c>
      <c r="V9" s="91" t="s">
        <v>20</v>
      </c>
      <c r="W9" s="138">
        <f>IF(R9="","",IF(D9="","",IF(Y9="k",IF(D9&gt;153.757,1,IF(D9&lt;28,10^(0.787004341*LOG10(28/153.757)^2),10^(0.787004341*LOG10(D9/153.757)^2))),IF(D9&gt;193.609,1,IF(D9&lt;32,10^(0.722762521*LOG10(32/193.609)^2),10^(0.722762521*LOG10(D9/193.609)^2))))))</f>
        <v>1.1988705877417232</v>
      </c>
      <c r="X9" s="69">
        <f>T5</f>
        <v>45718</v>
      </c>
      <c r="Y9" s="75" t="str">
        <f>IF(ISNUMBER(FIND("M",E9)),"m",IF(ISNUMBER(FIND("K",E9)),"k"))</f>
        <v>m</v>
      </c>
      <c r="Z9" s="75">
        <f>IF(OR(F9="",X9=""),0,(YEAR(X9)-YEAR(F9)))</f>
        <v>17</v>
      </c>
      <c r="AA9" s="75">
        <f>IF(Z9&gt;34,1,0)</f>
        <v>0</v>
      </c>
      <c r="AB9" s="10" t="b">
        <f>IF(AA9=1,LOOKUP(Z9,'Meltzer-Faber'!A3:A63,'Meltzer-Faber'!B3:B63))</f>
        <v>0</v>
      </c>
      <c r="AC9" s="10" t="b">
        <f>IF(AA9=1,LOOKUP(Z9,'Meltzer-Faber'!A3:A63,'Meltzer-Faber'!C3:C63))</f>
        <v>0</v>
      </c>
      <c r="AD9" s="10" t="b">
        <f>IF(Y9="m",AB9,IF(Y9="k",AC9,""))</f>
        <v>0</v>
      </c>
    </row>
    <row r="10" spans="2:30" s="10" customFormat="1" ht="20" customHeight="1">
      <c r="B10" s="142">
        <v>1998001</v>
      </c>
      <c r="C10" s="143" t="s">
        <v>175</v>
      </c>
      <c r="D10" s="144">
        <v>92.07</v>
      </c>
      <c r="E10" s="145" t="s">
        <v>96</v>
      </c>
      <c r="F10" s="146">
        <v>35983</v>
      </c>
      <c r="G10" s="147">
        <v>2</v>
      </c>
      <c r="H10" s="148" t="s">
        <v>75</v>
      </c>
      <c r="I10" s="148" t="s">
        <v>68</v>
      </c>
      <c r="J10" s="149">
        <v>110</v>
      </c>
      <c r="K10" s="150">
        <v>115</v>
      </c>
      <c r="L10" s="150">
        <v>-117</v>
      </c>
      <c r="M10" s="149">
        <v>135</v>
      </c>
      <c r="N10" s="169">
        <v>140</v>
      </c>
      <c r="O10" s="169">
        <v>145</v>
      </c>
      <c r="P10" s="105">
        <f t="shared" si="0"/>
        <v>115</v>
      </c>
      <c r="Q10" s="105">
        <f t="shared" si="1"/>
        <v>145</v>
      </c>
      <c r="R10" s="105">
        <f t="shared" si="2"/>
        <v>260</v>
      </c>
      <c r="S10" s="137">
        <f t="shared" ref="S10:S24" si="3">IF(R10="","",IF(D10="","",IF((Y10="k"),IF(D10&gt;153.757,R10,IF(D10&lt;28,10^(0.7837004341*LOG10(28/153.757)^2)*R10,10^(0.787004341*LOG10(D10/153.757)^2)*R10)),IF(D10&gt;193.609,R10,IF(D10&lt;32,10^(0.722762521*LOG10(32/193.609)^2)*R10,10^(0.722762521*LOG10(D10/193.609)^2)*R10)))))</f>
        <v>309.2349265242899</v>
      </c>
      <c r="T10" s="106" t="str">
        <f t="shared" ref="T10:T24" si="4">IF(AA10=1,S10*AD10,"")</f>
        <v/>
      </c>
      <c r="U10" s="107">
        <v>5</v>
      </c>
      <c r="V10" s="107"/>
      <c r="W10" s="139">
        <f t="shared" ref="W10:W24" si="5">IF(R10="","",IF(D10="","",IF(Y10="k",IF(D10&gt;153.757,1,IF(D10&lt;28,10^(0.787004341*LOG10(28/153.757)^2),10^(0.787004341*LOG10(D10/153.757)^2))),IF(D10&gt;193.609,1,IF(D10&lt;32,10^(0.722762521*LOG10(32/193.609)^2),10^(0.722762521*LOG10(D10/193.609)^2))))))</f>
        <v>1.1893651020164997</v>
      </c>
      <c r="X10" s="69">
        <f>T5</f>
        <v>45718</v>
      </c>
      <c r="Y10" s="75" t="str">
        <f t="shared" ref="Y10:Y24" si="6">IF(ISNUMBER(FIND("M",E10)),"m",IF(ISNUMBER(FIND("K",E10)),"k"))</f>
        <v>m</v>
      </c>
      <c r="Z10" s="75">
        <f t="shared" ref="Z10:Z24" si="7">IF(OR(F10="",X10=""),0,(YEAR(X10)-YEAR(F10)))</f>
        <v>27</v>
      </c>
      <c r="AA10" s="75">
        <f t="shared" ref="AA10:AA24" si="8">IF(Z10&gt;34,1,0)</f>
        <v>0</v>
      </c>
      <c r="AB10" s="10" t="b">
        <f>IF(AA10=1,LOOKUP(Z10,'Meltzer-Faber'!A3:A63,'Meltzer-Faber'!B3:B63))</f>
        <v>0</v>
      </c>
      <c r="AC10" s="74" t="b">
        <f>IF(AA10=1,LOOKUP(Z10,'Meltzer-Faber'!A3:A63,'Meltzer-Faber'!C3:C63))</f>
        <v>0</v>
      </c>
      <c r="AD10" s="10" t="b">
        <f t="shared" ref="AD10:AD24" si="9">IF(Y10="m",AB10,IF(Y10="k",AC10,""))</f>
        <v>0</v>
      </c>
    </row>
    <row r="11" spans="2:30" s="10" customFormat="1" ht="20" customHeight="1">
      <c r="B11" s="142">
        <v>1990012</v>
      </c>
      <c r="C11" s="157" t="s">
        <v>175</v>
      </c>
      <c r="D11" s="144">
        <v>93.75</v>
      </c>
      <c r="E11" s="145" t="s">
        <v>178</v>
      </c>
      <c r="F11" s="146">
        <v>33128</v>
      </c>
      <c r="G11" s="147">
        <v>3</v>
      </c>
      <c r="H11" s="148" t="s">
        <v>179</v>
      </c>
      <c r="I11" s="148" t="s">
        <v>222</v>
      </c>
      <c r="J11" s="149">
        <v>107</v>
      </c>
      <c r="K11" s="150">
        <v>113</v>
      </c>
      <c r="L11" s="150">
        <v>117</v>
      </c>
      <c r="M11" s="149">
        <v>145</v>
      </c>
      <c r="N11" s="169">
        <v>-150</v>
      </c>
      <c r="O11" s="169">
        <v>150</v>
      </c>
      <c r="P11" s="105">
        <f t="shared" si="0"/>
        <v>117</v>
      </c>
      <c r="Q11" s="105">
        <f t="shared" si="1"/>
        <v>150</v>
      </c>
      <c r="R11" s="105">
        <f t="shared" si="2"/>
        <v>267</v>
      </c>
      <c r="S11" s="137">
        <f t="shared" si="3"/>
        <v>314.92457302842888</v>
      </c>
      <c r="T11" s="106">
        <f t="shared" si="4"/>
        <v>337.5991422864758</v>
      </c>
      <c r="U11" s="107">
        <v>8</v>
      </c>
      <c r="V11" s="174" t="s">
        <v>212</v>
      </c>
      <c r="W11" s="139">
        <f t="shared" si="5"/>
        <v>1.1794927828780108</v>
      </c>
      <c r="X11" s="69">
        <f>T5</f>
        <v>45718</v>
      </c>
      <c r="Y11" s="75" t="str">
        <f t="shared" si="6"/>
        <v>m</v>
      </c>
      <c r="Z11" s="75">
        <f t="shared" si="7"/>
        <v>35</v>
      </c>
      <c r="AA11" s="75">
        <f t="shared" si="8"/>
        <v>1</v>
      </c>
      <c r="AB11" s="10">
        <f>IF(AA11=1,LOOKUP(Z11,'Meltzer-Faber'!A3:A63,'Meltzer-Faber'!B3:B63))</f>
        <v>1.0720000000000001</v>
      </c>
      <c r="AC11" s="74">
        <f>IF(AA11=1,LOOKUP(Z11,'Meltzer-Faber'!A3:A63,'Meltzer-Faber'!C3:C63))</f>
        <v>1.0720000000000001</v>
      </c>
      <c r="AD11" s="10">
        <f t="shared" si="9"/>
        <v>1.0720000000000001</v>
      </c>
    </row>
    <row r="12" spans="2:30" s="10" customFormat="1" ht="20" customHeight="1">
      <c r="B12" s="142">
        <v>1993019</v>
      </c>
      <c r="C12" s="143">
        <v>96</v>
      </c>
      <c r="D12" s="158">
        <v>95.63</v>
      </c>
      <c r="E12" s="145" t="s">
        <v>96</v>
      </c>
      <c r="F12" s="146">
        <v>34330</v>
      </c>
      <c r="G12" s="147">
        <v>4</v>
      </c>
      <c r="H12" s="148" t="s">
        <v>180</v>
      </c>
      <c r="I12" s="148" t="s">
        <v>67</v>
      </c>
      <c r="J12" s="149">
        <v>110</v>
      </c>
      <c r="K12" s="150">
        <v>-115</v>
      </c>
      <c r="L12" s="150">
        <v>115</v>
      </c>
      <c r="M12" s="149">
        <v>150</v>
      </c>
      <c r="N12" s="169">
        <v>157</v>
      </c>
      <c r="O12" s="169">
        <v>-163</v>
      </c>
      <c r="P12" s="105">
        <f t="shared" si="0"/>
        <v>115</v>
      </c>
      <c r="Q12" s="105">
        <f t="shared" si="1"/>
        <v>157</v>
      </c>
      <c r="R12" s="105">
        <f t="shared" si="2"/>
        <v>272</v>
      </c>
      <c r="S12" s="137">
        <f t="shared" si="3"/>
        <v>317.97440038186136</v>
      </c>
      <c r="T12" s="106" t="str">
        <f t="shared" si="4"/>
        <v/>
      </c>
      <c r="U12" s="107">
        <v>4</v>
      </c>
      <c r="V12" s="107" t="s">
        <v>20</v>
      </c>
      <c r="W12" s="139">
        <f t="shared" si="5"/>
        <v>1.1690235308156667</v>
      </c>
      <c r="X12" s="69">
        <f>T5</f>
        <v>45718</v>
      </c>
      <c r="Y12" s="75" t="str">
        <f t="shared" si="6"/>
        <v>m</v>
      </c>
      <c r="Z12" s="75">
        <f t="shared" si="7"/>
        <v>32</v>
      </c>
      <c r="AA12" s="75">
        <f t="shared" si="8"/>
        <v>0</v>
      </c>
      <c r="AB12" s="10" t="b">
        <f>IF(AA12=1,LOOKUP(Z12,'Meltzer-Faber'!A3:A63,'Meltzer-Faber'!B3:B63))</f>
        <v>0</v>
      </c>
      <c r="AC12" s="74" t="b">
        <f>IF(AA12=1,LOOKUP(Z12,'Meltzer-Faber'!A3:A63,'Meltzer-Faber'!C3:C63))</f>
        <v>0</v>
      </c>
      <c r="AD12" s="10" t="b">
        <f t="shared" si="9"/>
        <v>0</v>
      </c>
    </row>
    <row r="13" spans="2:30" s="10" customFormat="1" ht="20" customHeight="1">
      <c r="B13" s="142">
        <v>2006024</v>
      </c>
      <c r="C13" s="143" t="s">
        <v>175</v>
      </c>
      <c r="D13" s="144">
        <v>90.35</v>
      </c>
      <c r="E13" s="145" t="s">
        <v>99</v>
      </c>
      <c r="F13" s="146">
        <v>38859</v>
      </c>
      <c r="G13" s="147">
        <v>5</v>
      </c>
      <c r="H13" s="148" t="s">
        <v>181</v>
      </c>
      <c r="I13" s="148" t="s">
        <v>127</v>
      </c>
      <c r="J13" s="149">
        <v>110</v>
      </c>
      <c r="K13" s="150">
        <v>115</v>
      </c>
      <c r="L13" s="150">
        <v>-120</v>
      </c>
      <c r="M13" s="149">
        <v>130</v>
      </c>
      <c r="N13" s="169">
        <v>135</v>
      </c>
      <c r="O13" s="169">
        <v>-139</v>
      </c>
      <c r="P13" s="105">
        <f t="shared" si="0"/>
        <v>115</v>
      </c>
      <c r="Q13" s="105">
        <f t="shared" si="1"/>
        <v>135</v>
      </c>
      <c r="R13" s="105">
        <f t="shared" si="2"/>
        <v>250</v>
      </c>
      <c r="S13" s="137">
        <f t="shared" si="3"/>
        <v>300.00282340933018</v>
      </c>
      <c r="T13" s="106" t="str">
        <f t="shared" si="4"/>
        <v/>
      </c>
      <c r="U13" s="107">
        <v>6</v>
      </c>
      <c r="V13" s="107" t="s">
        <v>20</v>
      </c>
      <c r="W13" s="139">
        <f t="shared" si="5"/>
        <v>1.2000112936373206</v>
      </c>
      <c r="X13" s="69">
        <f>T5</f>
        <v>45718</v>
      </c>
      <c r="Y13" s="75" t="str">
        <f t="shared" si="6"/>
        <v>m</v>
      </c>
      <c r="Z13" s="75">
        <f t="shared" si="7"/>
        <v>19</v>
      </c>
      <c r="AA13" s="75">
        <f t="shared" si="8"/>
        <v>0</v>
      </c>
      <c r="AB13" s="10" t="b">
        <f>IF(AA13=1,LOOKUP(Z13,'Meltzer-Faber'!A3:A63,'Meltzer-Faber'!B3:B63))</f>
        <v>0</v>
      </c>
      <c r="AC13" s="74" t="b">
        <f>IF(AA13=1,LOOKUP(Z13,'Meltzer-Faber'!A3:A63,'Meltzer-Faber'!C3:C63))</f>
        <v>0</v>
      </c>
      <c r="AD13" s="10" t="b">
        <f t="shared" si="9"/>
        <v>0</v>
      </c>
    </row>
    <row r="14" spans="2:30" s="10" customFormat="1" ht="20" customHeight="1">
      <c r="B14" s="142">
        <v>1994005</v>
      </c>
      <c r="C14" s="143" t="s">
        <v>175</v>
      </c>
      <c r="D14" s="144">
        <v>94.97</v>
      </c>
      <c r="E14" s="145" t="s">
        <v>96</v>
      </c>
      <c r="F14" s="146">
        <v>34601</v>
      </c>
      <c r="G14" s="147">
        <v>6</v>
      </c>
      <c r="H14" s="148" t="s">
        <v>182</v>
      </c>
      <c r="I14" s="148" t="s">
        <v>105</v>
      </c>
      <c r="J14" s="149">
        <v>127</v>
      </c>
      <c r="K14" s="150">
        <v>132</v>
      </c>
      <c r="L14" s="150">
        <v>-135</v>
      </c>
      <c r="M14" s="149">
        <v>-158</v>
      </c>
      <c r="N14" s="169">
        <v>-160</v>
      </c>
      <c r="O14" s="169">
        <v>160</v>
      </c>
      <c r="P14" s="105">
        <f t="shared" si="0"/>
        <v>132</v>
      </c>
      <c r="Q14" s="105">
        <f t="shared" si="1"/>
        <v>160</v>
      </c>
      <c r="R14" s="105">
        <f t="shared" si="2"/>
        <v>292</v>
      </c>
      <c r="S14" s="137">
        <f t="shared" si="3"/>
        <v>342.40846235969047</v>
      </c>
      <c r="T14" s="106" t="str">
        <f t="shared" si="4"/>
        <v/>
      </c>
      <c r="U14" s="107">
        <v>1</v>
      </c>
      <c r="V14" s="174" t="s">
        <v>168</v>
      </c>
      <c r="W14" s="139">
        <f t="shared" si="5"/>
        <v>1.1726317204098988</v>
      </c>
      <c r="X14" s="69">
        <f>T5</f>
        <v>45718</v>
      </c>
      <c r="Y14" s="75" t="str">
        <f t="shared" si="6"/>
        <v>m</v>
      </c>
      <c r="Z14" s="75">
        <f t="shared" si="7"/>
        <v>31</v>
      </c>
      <c r="AA14" s="75">
        <f t="shared" si="8"/>
        <v>0</v>
      </c>
      <c r="AB14" s="10" t="b">
        <f>IF(AA14=1,LOOKUP(Z14,'Meltzer-Faber'!A3:A63,'Meltzer-Faber'!B3:B63))</f>
        <v>0</v>
      </c>
      <c r="AC14" s="74" t="b">
        <f>IF(AA14=1,LOOKUP(Z14,'Meltzer-Faber'!A3:A63,'Meltzer-Faber'!C3:C63))</f>
        <v>0</v>
      </c>
      <c r="AD14" s="10" t="b">
        <f t="shared" si="9"/>
        <v>0</v>
      </c>
    </row>
    <row r="15" spans="2:30" s="10" customFormat="1" ht="20" customHeight="1">
      <c r="B15" s="142">
        <v>1995011</v>
      </c>
      <c r="C15" s="143" t="s">
        <v>175</v>
      </c>
      <c r="D15" s="144">
        <v>94.47</v>
      </c>
      <c r="E15" s="145" t="s">
        <v>96</v>
      </c>
      <c r="F15" s="146">
        <v>34914</v>
      </c>
      <c r="G15" s="147">
        <v>7</v>
      </c>
      <c r="H15" s="148" t="s">
        <v>183</v>
      </c>
      <c r="I15" s="148" t="s">
        <v>102</v>
      </c>
      <c r="J15" s="149">
        <v>-123</v>
      </c>
      <c r="K15" s="150">
        <v>123</v>
      </c>
      <c r="L15" s="150">
        <v>127</v>
      </c>
      <c r="M15" s="149">
        <v>155</v>
      </c>
      <c r="N15" s="169">
        <v>-160</v>
      </c>
      <c r="O15" s="169">
        <v>-161</v>
      </c>
      <c r="P15" s="105">
        <f t="shared" si="0"/>
        <v>127</v>
      </c>
      <c r="Q15" s="105">
        <f t="shared" si="1"/>
        <v>155</v>
      </c>
      <c r="R15" s="105">
        <f t="shared" si="2"/>
        <v>282</v>
      </c>
      <c r="S15" s="137">
        <f t="shared" si="3"/>
        <v>331.46651589446168</v>
      </c>
      <c r="T15" s="106" t="str">
        <f t="shared" si="4"/>
        <v/>
      </c>
      <c r="U15" s="107">
        <v>3</v>
      </c>
      <c r="V15" s="107"/>
      <c r="W15" s="139">
        <f t="shared" si="5"/>
        <v>1.1754131769307152</v>
      </c>
      <c r="X15" s="69">
        <f>T5</f>
        <v>45718</v>
      </c>
      <c r="Y15" s="75" t="str">
        <f t="shared" si="6"/>
        <v>m</v>
      </c>
      <c r="Z15" s="75">
        <f t="shared" si="7"/>
        <v>30</v>
      </c>
      <c r="AA15" s="75">
        <f t="shared" si="8"/>
        <v>0</v>
      </c>
      <c r="AB15" s="10" t="b">
        <f>IF(AA15=1,LOOKUP(Z15,'Meltzer-Faber'!A3:A63,'Meltzer-Faber'!B3:B63))</f>
        <v>0</v>
      </c>
      <c r="AC15" s="74" t="b">
        <f>IF(AA15=1,LOOKUP(Z15,'Meltzer-Faber'!A3:A63,'Meltzer-Faber'!C3:C63))</f>
        <v>0</v>
      </c>
      <c r="AD15" s="10" t="b">
        <f t="shared" si="9"/>
        <v>0</v>
      </c>
    </row>
    <row r="16" spans="2:30" s="10" customFormat="1" ht="20" customHeight="1">
      <c r="B16" s="142">
        <v>1996029</v>
      </c>
      <c r="C16" s="157" t="s">
        <v>175</v>
      </c>
      <c r="D16" s="144">
        <v>94.89</v>
      </c>
      <c r="E16" s="145" t="s">
        <v>96</v>
      </c>
      <c r="F16" s="146">
        <v>35344</v>
      </c>
      <c r="G16" s="147">
        <v>8</v>
      </c>
      <c r="H16" s="148" t="s">
        <v>184</v>
      </c>
      <c r="I16" s="148" t="s">
        <v>222</v>
      </c>
      <c r="J16" s="149">
        <v>120</v>
      </c>
      <c r="K16" s="150">
        <v>126</v>
      </c>
      <c r="L16" s="150">
        <v>130</v>
      </c>
      <c r="M16" s="149">
        <v>-155</v>
      </c>
      <c r="N16" s="169">
        <v>155</v>
      </c>
      <c r="O16" s="169">
        <v>-163</v>
      </c>
      <c r="P16" s="105">
        <f t="shared" si="0"/>
        <v>130</v>
      </c>
      <c r="Q16" s="105">
        <f t="shared" si="1"/>
        <v>155</v>
      </c>
      <c r="R16" s="105">
        <f t="shared" si="2"/>
        <v>285</v>
      </c>
      <c r="S16" s="137">
        <f t="shared" si="3"/>
        <v>334.32607561433008</v>
      </c>
      <c r="T16" s="106" t="str">
        <f t="shared" si="4"/>
        <v/>
      </c>
      <c r="U16" s="107">
        <v>2</v>
      </c>
      <c r="V16" s="174"/>
      <c r="W16" s="139">
        <f t="shared" si="5"/>
        <v>1.1730739495239653</v>
      </c>
      <c r="X16" s="69">
        <f>T5</f>
        <v>45718</v>
      </c>
      <c r="Y16" s="75" t="str">
        <f t="shared" si="6"/>
        <v>m</v>
      </c>
      <c r="Z16" s="75">
        <f t="shared" si="7"/>
        <v>29</v>
      </c>
      <c r="AA16" s="75">
        <f t="shared" si="8"/>
        <v>0</v>
      </c>
      <c r="AB16" s="10" t="b">
        <f>IF(AA16=1,LOOKUP(Z16,'Meltzer-Faber'!A3:A63,'Meltzer-Faber'!B3:B63))</f>
        <v>0</v>
      </c>
      <c r="AC16" s="74" t="b">
        <f>IF(AA16=1,LOOKUP(Z16,'Meltzer-Faber'!A3:A63,'Meltzer-Faber'!C3:C63))</f>
        <v>0</v>
      </c>
      <c r="AD16" s="10" t="b">
        <f t="shared" si="9"/>
        <v>0</v>
      </c>
    </row>
    <row r="17" spans="2:30" s="10" customFormat="1" ht="20" customHeight="1">
      <c r="B17" s="142">
        <v>1976003</v>
      </c>
      <c r="C17" s="157">
        <v>102</v>
      </c>
      <c r="D17" s="144">
        <v>100.93</v>
      </c>
      <c r="E17" s="145" t="s">
        <v>185</v>
      </c>
      <c r="F17" s="146">
        <v>27849</v>
      </c>
      <c r="G17" s="147">
        <v>9</v>
      </c>
      <c r="H17" s="148" t="s">
        <v>186</v>
      </c>
      <c r="I17" s="148" t="s">
        <v>61</v>
      </c>
      <c r="J17" s="149">
        <v>102</v>
      </c>
      <c r="K17" s="150">
        <v>105</v>
      </c>
      <c r="L17" s="150">
        <v>107</v>
      </c>
      <c r="M17" s="149">
        <v>137</v>
      </c>
      <c r="N17" s="169">
        <v>-146</v>
      </c>
      <c r="O17" s="169">
        <v>-151</v>
      </c>
      <c r="P17" s="105">
        <f t="shared" si="0"/>
        <v>107</v>
      </c>
      <c r="Q17" s="105">
        <f t="shared" si="1"/>
        <v>137</v>
      </c>
      <c r="R17" s="105">
        <f t="shared" si="2"/>
        <v>244</v>
      </c>
      <c r="S17" s="137">
        <f t="shared" si="3"/>
        <v>278.763820071233</v>
      </c>
      <c r="T17" s="106">
        <f t="shared" si="4"/>
        <v>352.07870474996724</v>
      </c>
      <c r="U17" s="107">
        <v>4</v>
      </c>
      <c r="V17" s="107"/>
      <c r="W17" s="139">
        <f t="shared" si="5"/>
        <v>1.1424746724230861</v>
      </c>
      <c r="X17" s="69">
        <f>T5</f>
        <v>45718</v>
      </c>
      <c r="Y17" s="75" t="str">
        <f t="shared" si="6"/>
        <v>m</v>
      </c>
      <c r="Z17" s="75">
        <f t="shared" si="7"/>
        <v>49</v>
      </c>
      <c r="AA17" s="75">
        <f t="shared" si="8"/>
        <v>1</v>
      </c>
      <c r="AB17" s="10">
        <f>IF(AA17=1,LOOKUP(Z17,'Meltzer-Faber'!A3:A63,'Meltzer-Faber'!B3:B63))</f>
        <v>1.2629999999999999</v>
      </c>
      <c r="AC17" s="74">
        <f>IF(AA17=1,LOOKUP(Z17,'Meltzer-Faber'!A3:A63,'Meltzer-Faber'!C3:C63))</f>
        <v>1.3129999999999999</v>
      </c>
      <c r="AD17" s="10">
        <f t="shared" si="9"/>
        <v>1.2629999999999999</v>
      </c>
    </row>
    <row r="18" spans="2:30" s="10" customFormat="1" ht="20" customHeight="1">
      <c r="B18" s="142">
        <v>1990032</v>
      </c>
      <c r="C18" s="143" t="s">
        <v>187</v>
      </c>
      <c r="D18" s="144">
        <v>100.53</v>
      </c>
      <c r="E18" s="145" t="s">
        <v>178</v>
      </c>
      <c r="F18" s="146">
        <v>32899</v>
      </c>
      <c r="G18" s="147">
        <v>10</v>
      </c>
      <c r="H18" s="148" t="s">
        <v>211</v>
      </c>
      <c r="I18" s="148" t="s">
        <v>105</v>
      </c>
      <c r="J18" s="149">
        <v>120</v>
      </c>
      <c r="K18" s="150">
        <v>-125</v>
      </c>
      <c r="L18" s="150">
        <v>126</v>
      </c>
      <c r="M18" s="149">
        <v>-155</v>
      </c>
      <c r="N18" s="169">
        <v>-155</v>
      </c>
      <c r="O18" s="169">
        <v>155</v>
      </c>
      <c r="P18" s="105">
        <f t="shared" si="0"/>
        <v>126</v>
      </c>
      <c r="Q18" s="105">
        <f t="shared" si="1"/>
        <v>155</v>
      </c>
      <c r="R18" s="105">
        <f t="shared" si="2"/>
        <v>281</v>
      </c>
      <c r="S18" s="137">
        <f t="shared" si="3"/>
        <v>321.55873840697666</v>
      </c>
      <c r="T18" s="106">
        <f t="shared" si="4"/>
        <v>344.710967572279</v>
      </c>
      <c r="U18" s="107">
        <v>1</v>
      </c>
      <c r="V18" s="174" t="s">
        <v>168</v>
      </c>
      <c r="W18" s="139">
        <f t="shared" si="5"/>
        <v>1.1443371473557888</v>
      </c>
      <c r="X18" s="69">
        <f>T5</f>
        <v>45718</v>
      </c>
      <c r="Y18" s="75" t="str">
        <f t="shared" si="6"/>
        <v>m</v>
      </c>
      <c r="Z18" s="75">
        <f t="shared" si="7"/>
        <v>35</v>
      </c>
      <c r="AA18" s="75">
        <f t="shared" si="8"/>
        <v>1</v>
      </c>
      <c r="AB18" s="10">
        <f>IF(AA18=1,LOOKUP(Z18,'Meltzer-Faber'!A3:A63,'Meltzer-Faber'!B3:B63))</f>
        <v>1.0720000000000001</v>
      </c>
      <c r="AC18" s="74">
        <f>IF(AA18=1,LOOKUP(Z18,'Meltzer-Faber'!A3:A63,'Meltzer-Faber'!C3:C63))</f>
        <v>1.0720000000000001</v>
      </c>
      <c r="AD18" s="10">
        <f t="shared" si="9"/>
        <v>1.0720000000000001</v>
      </c>
    </row>
    <row r="19" spans="2:30" s="10" customFormat="1" ht="20" customHeight="1">
      <c r="B19" s="142">
        <v>2001002</v>
      </c>
      <c r="C19" s="143" t="s">
        <v>187</v>
      </c>
      <c r="D19" s="144">
        <v>99.21</v>
      </c>
      <c r="E19" s="145" t="s">
        <v>96</v>
      </c>
      <c r="F19" s="146">
        <v>37217</v>
      </c>
      <c r="G19" s="147">
        <v>11</v>
      </c>
      <c r="H19" s="148" t="s">
        <v>188</v>
      </c>
      <c r="I19" s="148" t="s">
        <v>66</v>
      </c>
      <c r="J19" s="149">
        <v>110</v>
      </c>
      <c r="K19" s="150">
        <v>-114</v>
      </c>
      <c r="L19" s="150">
        <v>115</v>
      </c>
      <c r="M19" s="149">
        <v>138</v>
      </c>
      <c r="N19" s="169">
        <v>142</v>
      </c>
      <c r="O19" s="169">
        <v>-146</v>
      </c>
      <c r="P19" s="105">
        <f t="shared" si="0"/>
        <v>115</v>
      </c>
      <c r="Q19" s="105">
        <f t="shared" si="1"/>
        <v>142</v>
      </c>
      <c r="R19" s="105">
        <f t="shared" si="2"/>
        <v>257</v>
      </c>
      <c r="S19" s="137">
        <f t="shared" si="3"/>
        <v>295.71455016451972</v>
      </c>
      <c r="T19" s="106" t="str">
        <f t="shared" si="4"/>
        <v/>
      </c>
      <c r="U19" s="107">
        <v>2</v>
      </c>
      <c r="V19" s="107"/>
      <c r="W19" s="139">
        <f t="shared" si="5"/>
        <v>1.1506402730136953</v>
      </c>
      <c r="X19" s="69">
        <f>T5</f>
        <v>45718</v>
      </c>
      <c r="Y19" s="75" t="str">
        <f t="shared" si="6"/>
        <v>m</v>
      </c>
      <c r="Z19" s="75">
        <f t="shared" si="7"/>
        <v>24</v>
      </c>
      <c r="AA19" s="75">
        <f t="shared" si="8"/>
        <v>0</v>
      </c>
      <c r="AB19" s="10" t="b">
        <f>IF(AA19=1,LOOKUP(Z19,'Meltzer-Faber'!A3:A63,'Meltzer-Faber'!B3:B63))</f>
        <v>0</v>
      </c>
      <c r="AC19" s="74" t="b">
        <f>IF(AA19=1,LOOKUP(Z19,'Meltzer-Faber'!A3:A63,'Meltzer-Faber'!C3:C63))</f>
        <v>0</v>
      </c>
      <c r="AD19" s="10" t="b">
        <f t="shared" si="9"/>
        <v>0</v>
      </c>
    </row>
    <row r="20" spans="2:30" s="10" customFormat="1" ht="20" customHeight="1">
      <c r="B20" s="142">
        <v>1991027</v>
      </c>
      <c r="C20" s="143" t="s">
        <v>187</v>
      </c>
      <c r="D20" s="158">
        <v>101.65</v>
      </c>
      <c r="E20" s="145" t="s">
        <v>96</v>
      </c>
      <c r="F20" s="146">
        <v>33319</v>
      </c>
      <c r="G20" s="147">
        <v>12</v>
      </c>
      <c r="H20" s="148" t="s">
        <v>221</v>
      </c>
      <c r="I20" s="148" t="s">
        <v>222</v>
      </c>
      <c r="J20" s="154">
        <v>-108</v>
      </c>
      <c r="K20" s="150">
        <v>108</v>
      </c>
      <c r="L20" s="150">
        <v>112</v>
      </c>
      <c r="M20" s="149">
        <v>140</v>
      </c>
      <c r="N20" s="169">
        <v>145</v>
      </c>
      <c r="O20" s="169">
        <v>-147</v>
      </c>
      <c r="P20" s="105">
        <f t="shared" si="0"/>
        <v>112</v>
      </c>
      <c r="Q20" s="105">
        <f t="shared" si="1"/>
        <v>145</v>
      </c>
      <c r="R20" s="105">
        <f t="shared" si="2"/>
        <v>257</v>
      </c>
      <c r="S20" s="137">
        <f t="shared" si="3"/>
        <v>292.76835276575275</v>
      </c>
      <c r="T20" s="106" t="str">
        <f t="shared" si="4"/>
        <v/>
      </c>
      <c r="U20" s="107">
        <v>3</v>
      </c>
      <c r="V20" s="107"/>
      <c r="W20" s="139">
        <f t="shared" si="5"/>
        <v>1.1391764699056528</v>
      </c>
      <c r="X20" s="69">
        <f>T5</f>
        <v>45718</v>
      </c>
      <c r="Y20" s="75" t="str">
        <f t="shared" si="6"/>
        <v>m</v>
      </c>
      <c r="Z20" s="75">
        <f t="shared" si="7"/>
        <v>34</v>
      </c>
      <c r="AA20" s="75">
        <f t="shared" si="8"/>
        <v>0</v>
      </c>
      <c r="AB20" s="10" t="b">
        <f>IF(AA20=1,LOOKUP(Z20,'Meltzer-Faber'!A3:A63,'Meltzer-Faber'!B3:B63))</f>
        <v>0</v>
      </c>
      <c r="AC20" s="74" t="b">
        <f>IF(AA20=1,LOOKUP(Z20,'Meltzer-Faber'!A3:A63,'Meltzer-Faber'!C3:C63))</f>
        <v>0</v>
      </c>
      <c r="AD20" s="10" t="b">
        <f t="shared" si="9"/>
        <v>0</v>
      </c>
    </row>
    <row r="21" spans="2:30" s="10" customFormat="1" ht="20" customHeight="1">
      <c r="B21" s="142"/>
      <c r="C21" s="143"/>
      <c r="D21" s="158"/>
      <c r="E21" s="145"/>
      <c r="F21" s="146"/>
      <c r="G21" s="147"/>
      <c r="H21" s="148"/>
      <c r="I21" s="148"/>
      <c r="J21" s="154"/>
      <c r="K21" s="150"/>
      <c r="L21" s="150"/>
      <c r="M21" s="149"/>
      <c r="N21" s="102"/>
      <c r="O21" s="102"/>
      <c r="P21" s="105">
        <f t="shared" si="0"/>
        <v>0</v>
      </c>
      <c r="Q21" s="105">
        <f t="shared" si="1"/>
        <v>0</v>
      </c>
      <c r="R21" s="105">
        <f t="shared" si="2"/>
        <v>0</v>
      </c>
      <c r="S21" s="137" t="str">
        <f t="shared" si="3"/>
        <v/>
      </c>
      <c r="T21" s="106" t="str">
        <f t="shared" si="4"/>
        <v/>
      </c>
      <c r="U21" s="107"/>
      <c r="V21" s="107"/>
      <c r="W21" s="139" t="str">
        <f t="shared" si="5"/>
        <v/>
      </c>
      <c r="X21" s="69">
        <f>T5</f>
        <v>45718</v>
      </c>
      <c r="Y21" s="75" t="b">
        <f t="shared" si="6"/>
        <v>0</v>
      </c>
      <c r="Z21" s="75">
        <f t="shared" si="7"/>
        <v>0</v>
      </c>
      <c r="AA21" s="75">
        <f t="shared" si="8"/>
        <v>0</v>
      </c>
      <c r="AB21" s="10" t="b">
        <f>IF(AA21=1,LOOKUP(Z21,'Meltzer-Faber'!A3:A63,'Meltzer-Faber'!B3:B63))</f>
        <v>0</v>
      </c>
      <c r="AC21" s="74" t="b">
        <f>IF(AA21=1,LOOKUP(Z21,'Meltzer-Faber'!A3:A63,'Meltzer-Faber'!C3:C63))</f>
        <v>0</v>
      </c>
      <c r="AD21" s="10" t="str">
        <f t="shared" si="9"/>
        <v/>
      </c>
    </row>
    <row r="22" spans="2:30" s="10" customFormat="1" ht="20" customHeight="1">
      <c r="B22" s="142"/>
      <c r="C22" s="143"/>
      <c r="D22" s="158"/>
      <c r="E22" s="145"/>
      <c r="F22" s="146"/>
      <c r="G22" s="147"/>
      <c r="H22" s="148"/>
      <c r="I22" s="148"/>
      <c r="J22" s="154"/>
      <c r="K22" s="150"/>
      <c r="L22" s="150"/>
      <c r="M22" s="149"/>
      <c r="N22" s="102"/>
      <c r="O22" s="102"/>
      <c r="P22" s="105">
        <f t="shared" si="0"/>
        <v>0</v>
      </c>
      <c r="Q22" s="105">
        <f t="shared" si="1"/>
        <v>0</v>
      </c>
      <c r="R22" s="105">
        <f t="shared" si="2"/>
        <v>0</v>
      </c>
      <c r="S22" s="137" t="str">
        <f t="shared" si="3"/>
        <v/>
      </c>
      <c r="T22" s="106" t="str">
        <f t="shared" si="4"/>
        <v/>
      </c>
      <c r="U22" s="107"/>
      <c r="V22" s="107"/>
      <c r="W22" s="139" t="str">
        <f t="shared" si="5"/>
        <v/>
      </c>
      <c r="X22" s="69">
        <f>T5</f>
        <v>45718</v>
      </c>
      <c r="Y22" s="75" t="b">
        <f t="shared" si="6"/>
        <v>0</v>
      </c>
      <c r="Z22" s="75">
        <f t="shared" si="7"/>
        <v>0</v>
      </c>
      <c r="AA22" s="75">
        <f t="shared" si="8"/>
        <v>0</v>
      </c>
      <c r="AB22" s="10" t="b">
        <f>IF(AA22=1,LOOKUP(Z22,'Meltzer-Faber'!A3:A63,'Meltzer-Faber'!B3:B63))</f>
        <v>0</v>
      </c>
      <c r="AC22" s="74" t="b">
        <f>IF(AA22=1,LOOKUP(Z22,'Meltzer-Faber'!A3:A63,'Meltzer-Faber'!C3:C63))</f>
        <v>0</v>
      </c>
      <c r="AD22" s="10" t="str">
        <f t="shared" si="9"/>
        <v/>
      </c>
    </row>
    <row r="23" spans="2:30" s="10" customFormat="1" ht="20" customHeight="1">
      <c r="B23" s="94"/>
      <c r="C23" s="95"/>
      <c r="D23" s="116"/>
      <c r="E23" s="97"/>
      <c r="F23" s="120"/>
      <c r="G23" s="118"/>
      <c r="H23" s="119"/>
      <c r="I23" s="119"/>
      <c r="J23" s="101"/>
      <c r="K23" s="113"/>
      <c r="L23" s="103"/>
      <c r="M23" s="104"/>
      <c r="N23" s="102"/>
      <c r="O23" s="102"/>
      <c r="P23" s="105">
        <f t="shared" si="0"/>
        <v>0</v>
      </c>
      <c r="Q23" s="105">
        <f t="shared" si="1"/>
        <v>0</v>
      </c>
      <c r="R23" s="105">
        <f t="shared" si="2"/>
        <v>0</v>
      </c>
      <c r="S23" s="137" t="str">
        <f t="shared" si="3"/>
        <v/>
      </c>
      <c r="T23" s="106" t="str">
        <f t="shared" si="4"/>
        <v/>
      </c>
      <c r="U23" s="107"/>
      <c r="V23" s="107"/>
      <c r="W23" s="139" t="str">
        <f t="shared" si="5"/>
        <v/>
      </c>
      <c r="X23" s="69">
        <f>T5</f>
        <v>45718</v>
      </c>
      <c r="Y23" s="75" t="b">
        <f t="shared" si="6"/>
        <v>0</v>
      </c>
      <c r="Z23" s="75">
        <f t="shared" si="7"/>
        <v>0</v>
      </c>
      <c r="AA23" s="75">
        <f t="shared" si="8"/>
        <v>0</v>
      </c>
      <c r="AB23" s="10" t="b">
        <f>IF(AA23=1,LOOKUP(Z23,'Meltzer-Faber'!A3:A63,'Meltzer-Faber'!B3:B63))</f>
        <v>0</v>
      </c>
      <c r="AC23" s="74" t="b">
        <f>IF(AA23=1,LOOKUP(Z23,'Meltzer-Faber'!A3:A63,'Meltzer-Faber'!C3:C63))</f>
        <v>0</v>
      </c>
      <c r="AD23" s="10" t="str">
        <f t="shared" si="9"/>
        <v/>
      </c>
    </row>
    <row r="24" spans="2:30" s="10" customFormat="1" ht="20" customHeight="1">
      <c r="B24" s="92"/>
      <c r="C24" s="95"/>
      <c r="D24" s="65"/>
      <c r="E24" s="83"/>
      <c r="F24" s="66"/>
      <c r="G24" s="67"/>
      <c r="H24" s="68"/>
      <c r="I24" s="68"/>
      <c r="J24" s="87"/>
      <c r="K24" s="122"/>
      <c r="L24" s="123"/>
      <c r="M24" s="89"/>
      <c r="N24" s="71"/>
      <c r="O24" s="71"/>
      <c r="P24" s="54">
        <f t="shared" si="0"/>
        <v>0</v>
      </c>
      <c r="Q24" s="54">
        <f t="shared" si="1"/>
        <v>0</v>
      </c>
      <c r="R24" s="56">
        <f t="shared" si="2"/>
        <v>0</v>
      </c>
      <c r="S24" s="90" t="str">
        <f t="shared" si="3"/>
        <v/>
      </c>
      <c r="T24" s="55" t="str">
        <f t="shared" si="4"/>
        <v/>
      </c>
      <c r="U24" s="57"/>
      <c r="V24" s="57"/>
      <c r="W24" s="139" t="str">
        <f t="shared" si="5"/>
        <v/>
      </c>
      <c r="X24" s="69">
        <f>T5</f>
        <v>45718</v>
      </c>
      <c r="Y24" s="75" t="b">
        <f t="shared" si="6"/>
        <v>0</v>
      </c>
      <c r="Z24" s="75">
        <f t="shared" si="7"/>
        <v>0</v>
      </c>
      <c r="AA24" s="75">
        <f t="shared" si="8"/>
        <v>0</v>
      </c>
      <c r="AB24" s="10" t="b">
        <f>IF(AA24=1,LOOKUP(Z24,'Meltzer-Faber'!A3:A63,'Meltzer-Faber'!B3:B63))</f>
        <v>0</v>
      </c>
      <c r="AC24" s="74" t="b">
        <f>IF(AA24=1,LOOKUP(Z24,'Meltzer-Faber'!A3:A63,'Meltzer-Faber'!C3:C63))</f>
        <v>0</v>
      </c>
      <c r="AD24" s="10" t="str">
        <f t="shared" si="9"/>
        <v/>
      </c>
    </row>
    <row r="25" spans="2:30" s="7" customFormat="1" ht="19" customHeight="1">
      <c r="C25" s="12"/>
      <c r="D25" s="13"/>
      <c r="E25" s="14"/>
      <c r="F25" s="15"/>
      <c r="G25" s="15"/>
      <c r="H25" s="12"/>
      <c r="I25" s="12"/>
      <c r="J25" s="16"/>
      <c r="K25" s="16"/>
      <c r="L25" s="16"/>
      <c r="M25" s="16"/>
      <c r="N25" s="16"/>
      <c r="O25" s="16"/>
      <c r="P25" s="12"/>
      <c r="Q25" s="12"/>
      <c r="R25" s="12"/>
      <c r="S25" s="17"/>
      <c r="T25" s="17"/>
      <c r="U25" s="17"/>
      <c r="V25" s="31"/>
      <c r="W25" s="8"/>
      <c r="X25" s="70"/>
    </row>
    <row r="26" spans="2:30" customFormat="1" ht="21" customHeight="1"/>
    <row r="27" spans="2:30" customFormat="1" ht="23" customHeight="1">
      <c r="B27" s="199" t="s">
        <v>49</v>
      </c>
      <c r="C27" s="200"/>
      <c r="D27" s="128" t="s">
        <v>47</v>
      </c>
      <c r="E27" s="203" t="s">
        <v>6</v>
      </c>
      <c r="F27" s="204"/>
      <c r="G27" s="205"/>
      <c r="H27" s="129" t="s">
        <v>57</v>
      </c>
      <c r="I27" s="130"/>
      <c r="J27" s="201" t="s">
        <v>49</v>
      </c>
      <c r="K27" s="202"/>
      <c r="L27" s="202"/>
      <c r="M27" s="136" t="s">
        <v>47</v>
      </c>
      <c r="N27" s="206" t="s">
        <v>6</v>
      </c>
      <c r="O27" s="207"/>
      <c r="P27" s="207"/>
      <c r="Q27" s="208"/>
      <c r="R27" s="206" t="s">
        <v>57</v>
      </c>
      <c r="S27" s="209"/>
      <c r="T27" s="126"/>
      <c r="U27" s="126"/>
      <c r="V27" s="126"/>
      <c r="X27" s="4"/>
      <c r="Y27" s="4"/>
      <c r="Z27" s="4"/>
      <c r="AA27" s="1"/>
      <c r="AC27" s="44"/>
      <c r="AD27" s="44"/>
    </row>
    <row r="28" spans="2:30" s="6" customFormat="1" ht="20" customHeight="1">
      <c r="B28" s="195" t="s">
        <v>50</v>
      </c>
      <c r="C28" s="196"/>
      <c r="D28" s="161">
        <v>1980002</v>
      </c>
      <c r="E28" s="210" t="s">
        <v>62</v>
      </c>
      <c r="F28" s="193"/>
      <c r="G28" s="211"/>
      <c r="H28" s="131" t="s">
        <v>61</v>
      </c>
      <c r="I28" s="132"/>
      <c r="J28" s="197" t="s">
        <v>51</v>
      </c>
      <c r="K28" s="198"/>
      <c r="L28" s="198"/>
      <c r="M28" s="164">
        <v>1993011</v>
      </c>
      <c r="N28" s="192" t="s">
        <v>90</v>
      </c>
      <c r="O28" s="193"/>
      <c r="P28" s="193"/>
      <c r="Q28" s="194"/>
      <c r="R28" s="177" t="s">
        <v>105</v>
      </c>
      <c r="S28" s="178"/>
      <c r="AA28" s="1"/>
      <c r="AC28" s="127"/>
      <c r="AD28" s="127"/>
    </row>
    <row r="29" spans="2:30" s="6" customFormat="1" ht="21" customHeight="1">
      <c r="B29" s="195" t="s">
        <v>52</v>
      </c>
      <c r="C29" s="196"/>
      <c r="D29" s="161">
        <v>1977010</v>
      </c>
      <c r="E29" s="210" t="s">
        <v>88</v>
      </c>
      <c r="F29" s="193"/>
      <c r="G29" s="211"/>
      <c r="H29" s="131" t="s">
        <v>61</v>
      </c>
      <c r="I29" s="132"/>
      <c r="J29" s="197" t="s">
        <v>53</v>
      </c>
      <c r="K29" s="198"/>
      <c r="L29" s="198"/>
      <c r="M29" s="159">
        <v>1970001</v>
      </c>
      <c r="N29" s="192" t="s">
        <v>218</v>
      </c>
      <c r="O29" s="193"/>
      <c r="P29" s="193"/>
      <c r="Q29" s="194"/>
      <c r="R29" s="177" t="s">
        <v>61</v>
      </c>
      <c r="S29" s="178"/>
      <c r="AC29" s="127"/>
      <c r="AD29" s="127"/>
    </row>
    <row r="30" spans="2:30" s="6" customFormat="1" ht="19" customHeight="1">
      <c r="B30" s="195" t="s">
        <v>52</v>
      </c>
      <c r="C30" s="196"/>
      <c r="D30" s="161">
        <v>2005008</v>
      </c>
      <c r="E30" s="210" t="s">
        <v>69</v>
      </c>
      <c r="F30" s="193"/>
      <c r="G30" s="211"/>
      <c r="H30" s="131" t="s">
        <v>70</v>
      </c>
      <c r="I30" s="132"/>
      <c r="J30" s="197" t="s">
        <v>53</v>
      </c>
      <c r="K30" s="198"/>
      <c r="L30" s="198"/>
      <c r="M30" s="159">
        <v>2004022</v>
      </c>
      <c r="N30" s="192" t="s">
        <v>94</v>
      </c>
      <c r="O30" s="193"/>
      <c r="P30" s="193"/>
      <c r="Q30" s="194"/>
      <c r="R30" s="177" t="s">
        <v>77</v>
      </c>
      <c r="S30" s="178"/>
      <c r="AC30" s="127"/>
      <c r="AD30" s="127"/>
    </row>
    <row r="31" spans="2:30" s="6" customFormat="1" ht="21" customHeight="1">
      <c r="B31" s="195" t="s">
        <v>52</v>
      </c>
      <c r="C31" s="196"/>
      <c r="D31" s="161">
        <v>1990011</v>
      </c>
      <c r="E31" s="210" t="s">
        <v>78</v>
      </c>
      <c r="F31" s="193"/>
      <c r="G31" s="211"/>
      <c r="H31" s="131" t="s">
        <v>71</v>
      </c>
      <c r="I31" s="132"/>
      <c r="J31" s="197" t="s">
        <v>54</v>
      </c>
      <c r="K31" s="198"/>
      <c r="L31" s="198"/>
      <c r="M31" s="159">
        <v>1976006</v>
      </c>
      <c r="N31" s="192" t="s">
        <v>82</v>
      </c>
      <c r="O31" s="193"/>
      <c r="P31" s="193"/>
      <c r="Q31" s="194"/>
      <c r="R31" s="177" t="s">
        <v>71</v>
      </c>
      <c r="S31" s="178"/>
      <c r="Y31" s="6" t="s">
        <v>20</v>
      </c>
      <c r="AC31" s="127"/>
      <c r="AD31" s="127"/>
    </row>
    <row r="32" spans="2:30" s="6" customFormat="1" ht="20" customHeight="1">
      <c r="B32" s="195" t="s">
        <v>52</v>
      </c>
      <c r="C32" s="196"/>
      <c r="D32" s="161"/>
      <c r="E32" s="210"/>
      <c r="F32" s="193"/>
      <c r="G32" s="211"/>
      <c r="H32" s="131"/>
      <c r="I32" s="132"/>
      <c r="J32" s="197" t="s">
        <v>56</v>
      </c>
      <c r="K32" s="198"/>
      <c r="L32" s="198"/>
      <c r="M32" s="159">
        <v>1947002</v>
      </c>
      <c r="N32" s="192" t="s">
        <v>60</v>
      </c>
      <c r="O32" s="193"/>
      <c r="P32" s="193"/>
      <c r="Q32" s="194"/>
      <c r="R32" s="177" t="s">
        <v>61</v>
      </c>
      <c r="S32" s="178"/>
      <c r="AC32" s="127"/>
      <c r="AD32" s="127"/>
    </row>
    <row r="33" spans="2:30" ht="19" customHeight="1">
      <c r="B33" s="195" t="s">
        <v>52</v>
      </c>
      <c r="C33" s="196"/>
      <c r="D33" s="161"/>
      <c r="E33" s="210"/>
      <c r="F33" s="193"/>
      <c r="G33" s="211"/>
      <c r="H33" s="131"/>
      <c r="J33" s="197"/>
      <c r="K33" s="198"/>
      <c r="L33" s="198"/>
      <c r="M33" s="159"/>
      <c r="N33" s="192"/>
      <c r="O33" s="193"/>
      <c r="P33" s="193"/>
      <c r="Q33" s="194"/>
      <c r="R33" s="177"/>
      <c r="S33" s="178"/>
      <c r="T33" s="4"/>
      <c r="U33" s="4"/>
      <c r="V33" s="4"/>
      <c r="AC33" s="3"/>
      <c r="AD33" s="3"/>
    </row>
    <row r="34" spans="2:30" ht="20" customHeight="1">
      <c r="B34" s="195" t="s">
        <v>55</v>
      </c>
      <c r="C34" s="196"/>
      <c r="D34" s="161">
        <v>1995018</v>
      </c>
      <c r="E34" s="210" t="s">
        <v>74</v>
      </c>
      <c r="F34" s="193"/>
      <c r="G34" s="211"/>
      <c r="H34" s="131" t="s">
        <v>61</v>
      </c>
      <c r="J34" s="197"/>
      <c r="K34" s="198"/>
      <c r="L34" s="198"/>
      <c r="M34" s="159"/>
      <c r="N34" s="192"/>
      <c r="O34" s="193"/>
      <c r="P34" s="193"/>
      <c r="Q34" s="194"/>
      <c r="R34" s="177"/>
      <c r="S34" s="178"/>
      <c r="T34" s="4"/>
      <c r="U34" s="4"/>
      <c r="V34" s="4"/>
      <c r="AC34" s="3"/>
      <c r="AD34" s="3"/>
    </row>
    <row r="35" spans="2:30" ht="20" customHeight="1">
      <c r="B35" s="221"/>
      <c r="C35" s="222"/>
      <c r="D35" s="162"/>
      <c r="E35" s="225"/>
      <c r="F35" s="226"/>
      <c r="G35" s="227"/>
      <c r="H35" s="133"/>
      <c r="J35" s="223"/>
      <c r="K35" s="224"/>
      <c r="L35" s="224"/>
      <c r="M35" s="160"/>
      <c r="N35" s="228"/>
      <c r="O35" s="229"/>
      <c r="P35" s="229"/>
      <c r="Q35" s="230"/>
      <c r="R35" s="179"/>
      <c r="S35" s="180"/>
      <c r="T35" s="4"/>
      <c r="U35" s="4"/>
      <c r="V35" s="4"/>
      <c r="AC35" s="3"/>
      <c r="AD35" s="3"/>
    </row>
    <row r="36" spans="2:30" ht="20" customHeight="1">
      <c r="B36" s="195"/>
      <c r="C36" s="196"/>
      <c r="D36" s="161"/>
      <c r="E36" s="210"/>
      <c r="F36" s="193"/>
      <c r="G36" s="211"/>
      <c r="H36" s="131"/>
      <c r="J36" s="197"/>
      <c r="K36" s="198"/>
      <c r="L36" s="198"/>
      <c r="M36" s="159"/>
      <c r="N36" s="192"/>
      <c r="O36" s="193"/>
      <c r="P36" s="193"/>
      <c r="Q36" s="194"/>
      <c r="R36" s="177"/>
      <c r="S36" s="178"/>
      <c r="T36" s="4"/>
      <c r="U36" s="4"/>
      <c r="V36" s="4"/>
      <c r="AC36" s="3"/>
      <c r="AD36" s="3"/>
    </row>
    <row r="37" spans="2:30" ht="20" customHeight="1">
      <c r="B37" s="212"/>
      <c r="C37" s="213"/>
      <c r="D37" s="134"/>
      <c r="E37" s="216"/>
      <c r="F37" s="217"/>
      <c r="G37" s="218"/>
      <c r="H37" s="135"/>
      <c r="J37" s="214"/>
      <c r="K37" s="215"/>
      <c r="L37" s="215"/>
      <c r="M37" s="166"/>
      <c r="N37" s="219"/>
      <c r="O37" s="217"/>
      <c r="P37" s="217"/>
      <c r="Q37" s="220"/>
      <c r="R37" s="181"/>
      <c r="S37" s="182"/>
      <c r="T37" s="4"/>
      <c r="U37" s="4"/>
      <c r="V37" s="4"/>
      <c r="AC37" s="3"/>
      <c r="AD37" s="3"/>
    </row>
    <row r="38" spans="2:30" ht="19" customHeight="1">
      <c r="B38" s="229"/>
      <c r="C38" s="229"/>
      <c r="D38" s="176"/>
      <c r="E38" s="176"/>
      <c r="F38" s="176"/>
      <c r="G38" s="176"/>
      <c r="H38" s="176"/>
      <c r="J38" s="176"/>
      <c r="K38" s="176"/>
      <c r="L38" s="176"/>
      <c r="M38" s="176"/>
      <c r="N38" s="176"/>
      <c r="O38" s="176"/>
      <c r="P38" s="176"/>
      <c r="Q38" s="176"/>
      <c r="R38" s="176"/>
      <c r="S38" s="176"/>
      <c r="T38" s="4"/>
      <c r="U38" s="4"/>
      <c r="V38" s="4"/>
      <c r="AC38" s="3"/>
      <c r="AD38" s="3"/>
    </row>
    <row r="39" spans="2:30" ht="18" customHeight="1">
      <c r="B39" s="231" t="s">
        <v>213</v>
      </c>
      <c r="C39" s="232"/>
      <c r="D39" s="232"/>
      <c r="E39" s="232"/>
      <c r="F39" s="232"/>
      <c r="G39" s="232"/>
      <c r="H39" s="232"/>
      <c r="I39" s="232"/>
      <c r="J39" s="232"/>
      <c r="K39" s="232"/>
      <c r="L39" s="232"/>
      <c r="M39" s="232"/>
      <c r="N39" s="232"/>
      <c r="O39" s="232"/>
      <c r="P39" s="232"/>
      <c r="Q39" s="232"/>
      <c r="R39" s="232"/>
      <c r="S39" s="233"/>
      <c r="T39" s="4"/>
      <c r="U39" s="4"/>
      <c r="V39" s="4"/>
      <c r="AC39" s="3"/>
      <c r="AD39" s="3"/>
    </row>
    <row r="40" spans="2:30" ht="18" customHeight="1">
      <c r="B40" s="234" t="s">
        <v>214</v>
      </c>
      <c r="C40" s="235"/>
      <c r="D40" s="235"/>
      <c r="E40" s="235"/>
      <c r="F40" s="235"/>
      <c r="G40" s="235"/>
      <c r="H40" s="235"/>
      <c r="I40" s="235"/>
      <c r="J40" s="235"/>
      <c r="K40" s="235"/>
      <c r="L40" s="235"/>
      <c r="M40" s="235"/>
      <c r="N40" s="235"/>
      <c r="O40" s="235"/>
      <c r="P40" s="235"/>
      <c r="Q40" s="235"/>
      <c r="R40" s="235"/>
      <c r="S40" s="236"/>
      <c r="T40" s="4"/>
      <c r="U40" s="4"/>
      <c r="V40" s="4"/>
      <c r="AC40" s="3"/>
      <c r="AD40" s="3"/>
    </row>
  </sheetData>
  <mergeCells count="69">
    <mergeCell ref="B39:S39"/>
    <mergeCell ref="B40:S40"/>
    <mergeCell ref="R35:S35"/>
    <mergeCell ref="E36:G36"/>
    <mergeCell ref="N36:Q36"/>
    <mergeCell ref="R36:S36"/>
    <mergeCell ref="E37:G37"/>
    <mergeCell ref="N37:Q37"/>
    <mergeCell ref="R37:S37"/>
    <mergeCell ref="B38:C38"/>
    <mergeCell ref="D38:E38"/>
    <mergeCell ref="F38:H38"/>
    <mergeCell ref="J38:L38"/>
    <mergeCell ref="M38:N38"/>
    <mergeCell ref="B37:C37"/>
    <mergeCell ref="J37:L37"/>
    <mergeCell ref="B36:C36"/>
    <mergeCell ref="J36:L36"/>
    <mergeCell ref="B34:C34"/>
    <mergeCell ref="J34:L34"/>
    <mergeCell ref="B35:C35"/>
    <mergeCell ref="J35:L35"/>
    <mergeCell ref="E35:G35"/>
    <mergeCell ref="E34:G34"/>
    <mergeCell ref="B32:C32"/>
    <mergeCell ref="J32:L32"/>
    <mergeCell ref="E32:G32"/>
    <mergeCell ref="N32:Q32"/>
    <mergeCell ref="B33:C33"/>
    <mergeCell ref="J33:L33"/>
    <mergeCell ref="E33:G33"/>
    <mergeCell ref="N33:Q33"/>
    <mergeCell ref="B31:C31"/>
    <mergeCell ref="J31:L31"/>
    <mergeCell ref="E31:G31"/>
    <mergeCell ref="N31:Q31"/>
    <mergeCell ref="B30:C30"/>
    <mergeCell ref="J30:L30"/>
    <mergeCell ref="E30:G30"/>
    <mergeCell ref="N30:Q30"/>
    <mergeCell ref="B29:C29"/>
    <mergeCell ref="J29:L29"/>
    <mergeCell ref="E29:G29"/>
    <mergeCell ref="N29:Q29"/>
    <mergeCell ref="B28:C28"/>
    <mergeCell ref="J28:L28"/>
    <mergeCell ref="E28:G28"/>
    <mergeCell ref="N28:Q28"/>
    <mergeCell ref="O38:S38"/>
    <mergeCell ref="R28:S28"/>
    <mergeCell ref="R29:S29"/>
    <mergeCell ref="R30:S30"/>
    <mergeCell ref="R31:S31"/>
    <mergeCell ref="N35:Q35"/>
    <mergeCell ref="R32:S32"/>
    <mergeCell ref="R33:S33"/>
    <mergeCell ref="N34:Q34"/>
    <mergeCell ref="R34:S34"/>
    <mergeCell ref="B7:B8"/>
    <mergeCell ref="D5:H5"/>
    <mergeCell ref="H1:R1"/>
    <mergeCell ref="H2:R2"/>
    <mergeCell ref="J5:M5"/>
    <mergeCell ref="O5:R5"/>
    <mergeCell ref="B27:C27"/>
    <mergeCell ref="J27:L27"/>
    <mergeCell ref="E27:G27"/>
    <mergeCell ref="N27:Q27"/>
    <mergeCell ref="R27:S27"/>
  </mergeCells>
  <conditionalFormatting sqref="J9:O24">
    <cfRule type="cellIs" dxfId="5" priority="1" stopIfTrue="1" operator="between">
      <formula>1</formula>
      <formula>300</formula>
    </cfRule>
    <cfRule type="cellIs" dxfId="4" priority="2" stopIfTrue="1" operator="lessThanOrEqual">
      <formula>0</formula>
    </cfRule>
  </conditionalFormatting>
  <dataValidations count="4">
    <dataValidation type="list" allowBlank="1" showInputMessage="1" showErrorMessage="1" sqref="E18:E24 E15" xr:uid="{D169BB59-F517-2A45-828D-ADFD572BCAD5}">
      <formula1>"UM,JM,SM,UK,JK,SK,M35,M40,M45,M50,M55,M60,M65,M70,M75,M80,M85,M90,K35,K40,K45,K50,K55,K60,K65,K70,K75,K80,K85,K90"</formula1>
    </dataValidation>
    <dataValidation type="list" allowBlank="1" showInputMessage="1" showErrorMessage="1" sqref="B28:C37 J28:L37" xr:uid="{E4C338FC-6FCF-5245-A76D-9BC49ED00FAC}">
      <formula1>"Dommer,Stevnets leder,Jury,Sekretær,Speaker,Teknisk kontrollør, Chief Marshall,Tidtaker"</formula1>
    </dataValidation>
    <dataValidation type="list" allowBlank="1" showInputMessage="1" showErrorMessage="1" sqref="C18:C24 C15" xr:uid="{57F60A3F-9A46-3B48-8C85-F55BCD283B20}">
      <formula1>"40,45,49,55,59,64,71,76,81,+81,87,+87,49,55,61,67,73,81,89,96,102,+102,109,+109"</formula1>
    </dataValidation>
    <dataValidation type="list" allowBlank="1" showInputMessage="1" showErrorMessage="1" sqref="D5:H5" xr:uid="{5C608FFB-66F8-C64F-9EF9-DB85298C298E}">
      <formula1>"Nasjonalt stevne, Seriestevne,Seriestevne 5-kamp, Klubbmesterskap, Regionsmesterskap, Landsdelsmesterskap, Norgesmesterskap Senior, Norgesmesterskap Ungdom,Norgesmesterskap Junior,Norgesmesterskap Veteran,Norgesmesterskap 5-kamp,Norgesmesterskap Lag"</formula1>
    </dataValidation>
  </dataValidations>
  <pageMargins left="0.27559055118110198" right="0.35433070866141703" top="0.27559055118110198" bottom="0.27559055118110198" header="0.5" footer="0.5"/>
  <pageSetup paperSize="9" scale="61" orientation="landscape" horizontalDpi="360" verticalDpi="360" copies="2"/>
  <drawing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DF7F8D-73F7-2A49-A650-BFB6175EE319}">
  <sheetPr>
    <pageSetUpPr autoPageBreaks="0" fitToPage="1"/>
  </sheetPr>
  <dimension ref="B1:AD40"/>
  <sheetViews>
    <sheetView showGridLines="0" showRowColHeaders="0" showZeros="0" showOutlineSymbols="0" zoomScaleNormal="100" zoomScaleSheetLayoutView="75" zoomScalePageLayoutView="92" workbookViewId="0">
      <selection activeCell="B9" sqref="B9"/>
    </sheetView>
  </sheetViews>
  <sheetFormatPr baseColWidth="10" defaultColWidth="9.1640625" defaultRowHeight="13"/>
  <cols>
    <col min="1" max="1" width="9.1640625" style="4"/>
    <col min="2" max="2" width="10.1640625" style="4" customWidth="1"/>
    <col min="3" max="3" width="6.33203125" style="1" customWidth="1"/>
    <col min="4" max="4" width="8.33203125" style="1" customWidth="1"/>
    <col min="5" max="5" width="6.33203125" style="2" customWidth="1"/>
    <col min="6" max="6" width="10.6640625" style="3" customWidth="1"/>
    <col min="7" max="7" width="3.83203125" style="3" customWidth="1"/>
    <col min="8" max="8" width="24.83203125" style="4" customWidth="1"/>
    <col min="9" max="9" width="20.33203125" style="4" customWidth="1"/>
    <col min="10" max="12" width="7.1640625" style="4" customWidth="1"/>
    <col min="13" max="13" width="8.83203125" style="4" customWidth="1"/>
    <col min="14" max="15" width="7.1640625" style="4" customWidth="1"/>
    <col min="16" max="18" width="7.6640625" style="4" customWidth="1"/>
    <col min="19" max="20" width="10.6640625" style="5" customWidth="1"/>
    <col min="21" max="22" width="5.6640625" style="5" customWidth="1"/>
    <col min="23" max="23" width="14.1640625" style="4" customWidth="1"/>
    <col min="24" max="24" width="11.1640625" style="4" hidden="1" customWidth="1"/>
    <col min="25" max="30" width="9.1640625" style="4" hidden="1" customWidth="1"/>
    <col min="31" max="16384" width="9.1640625" style="4"/>
  </cols>
  <sheetData>
    <row r="1" spans="2:30" s="48" customFormat="1" ht="43.5" customHeight="1">
      <c r="C1" s="45"/>
      <c r="D1" s="45"/>
      <c r="E1" s="46"/>
      <c r="F1" s="45"/>
      <c r="G1" s="45"/>
      <c r="H1" s="185" t="s">
        <v>32</v>
      </c>
      <c r="I1" s="185"/>
      <c r="J1" s="185"/>
      <c r="K1" s="185"/>
      <c r="L1" s="185"/>
      <c r="M1" s="185"/>
      <c r="N1" s="185"/>
      <c r="O1" s="185"/>
      <c r="P1" s="185"/>
      <c r="Q1" s="185"/>
      <c r="R1" s="185"/>
      <c r="S1" s="47"/>
      <c r="T1" s="47"/>
      <c r="U1" s="47"/>
      <c r="V1" s="47"/>
    </row>
    <row r="2" spans="2:30" s="48" customFormat="1" ht="24.75" customHeight="1">
      <c r="C2" s="45"/>
      <c r="D2" s="45"/>
      <c r="E2" s="46"/>
      <c r="F2" s="45"/>
      <c r="G2" s="45"/>
      <c r="H2" s="186" t="s">
        <v>33</v>
      </c>
      <c r="I2" s="186"/>
      <c r="J2" s="186"/>
      <c r="K2" s="186"/>
      <c r="L2" s="186"/>
      <c r="M2" s="186"/>
      <c r="N2" s="186"/>
      <c r="O2" s="186"/>
      <c r="P2" s="186"/>
      <c r="Q2" s="186"/>
      <c r="R2" s="186"/>
      <c r="S2" s="47"/>
      <c r="T2" s="47"/>
      <c r="U2" s="47"/>
      <c r="V2" s="47"/>
    </row>
    <row r="3" spans="2:30" s="48" customFormat="1">
      <c r="C3" s="45"/>
      <c r="D3" s="45"/>
      <c r="E3" s="46"/>
      <c r="F3" s="45"/>
      <c r="G3" s="45"/>
      <c r="H3" s="49"/>
      <c r="I3" s="49"/>
      <c r="J3" s="45"/>
      <c r="K3" s="50"/>
      <c r="L3" s="45"/>
      <c r="M3" s="45"/>
      <c r="N3" s="45"/>
      <c r="O3" s="45"/>
      <c r="P3" s="45"/>
      <c r="Q3" s="45"/>
      <c r="R3" s="45"/>
      <c r="S3" s="47"/>
      <c r="T3" s="47"/>
      <c r="U3" s="47"/>
      <c r="V3" s="47"/>
    </row>
    <row r="4" spans="2:30" s="48" customFormat="1" ht="12" customHeight="1">
      <c r="C4" s="45"/>
      <c r="D4" s="45"/>
      <c r="E4" s="46"/>
      <c r="F4" s="45"/>
      <c r="G4" s="45"/>
      <c r="H4" s="49"/>
      <c r="I4" s="49"/>
      <c r="J4" s="45"/>
      <c r="K4" s="50"/>
      <c r="L4" s="45"/>
      <c r="M4" s="45"/>
      <c r="N4" s="45"/>
      <c r="O4" s="45"/>
      <c r="P4" s="45"/>
      <c r="Q4" s="45"/>
      <c r="R4" s="45"/>
      <c r="S4" s="47"/>
      <c r="T4" s="47"/>
      <c r="U4" s="47"/>
      <c r="V4" s="47"/>
    </row>
    <row r="5" spans="2:30" s="40" customFormat="1" ht="16">
      <c r="C5" s="44" t="s">
        <v>27</v>
      </c>
      <c r="D5" s="191" t="s">
        <v>59</v>
      </c>
      <c r="E5" s="191"/>
      <c r="F5" s="191"/>
      <c r="G5" s="191"/>
      <c r="H5" s="191"/>
      <c r="I5" s="38" t="s">
        <v>0</v>
      </c>
      <c r="J5" s="188" t="s">
        <v>61</v>
      </c>
      <c r="K5" s="188"/>
      <c r="L5" s="188"/>
      <c r="M5" s="188"/>
      <c r="N5" s="38" t="s">
        <v>1</v>
      </c>
      <c r="O5" s="190" t="s">
        <v>63</v>
      </c>
      <c r="P5" s="190"/>
      <c r="Q5" s="190"/>
      <c r="R5" s="190"/>
      <c r="S5" s="38" t="s">
        <v>2</v>
      </c>
      <c r="T5" s="51">
        <v>45718</v>
      </c>
      <c r="U5" s="52" t="s">
        <v>26</v>
      </c>
      <c r="V5" s="53">
        <v>8</v>
      </c>
    </row>
    <row r="6" spans="2:30" s="48" customFormat="1">
      <c r="C6" s="45"/>
      <c r="D6" s="45"/>
      <c r="E6" s="46"/>
      <c r="F6" s="45"/>
      <c r="G6" s="45"/>
      <c r="H6" s="49"/>
      <c r="I6" s="49"/>
      <c r="J6" s="45"/>
      <c r="K6" s="50"/>
      <c r="L6" s="45"/>
      <c r="M6" s="45"/>
      <c r="N6" s="45"/>
      <c r="O6" s="45"/>
      <c r="P6" s="45"/>
      <c r="Q6" s="45"/>
      <c r="R6" s="45"/>
      <c r="S6" s="47"/>
      <c r="T6" s="47"/>
      <c r="U6" s="47"/>
      <c r="V6" s="47"/>
      <c r="Y6" s="4"/>
      <c r="Z6" s="4"/>
      <c r="AA6" s="4"/>
      <c r="AB6" s="72" t="s">
        <v>38</v>
      </c>
      <c r="AC6" s="72" t="s">
        <v>38</v>
      </c>
      <c r="AD6" s="72" t="s">
        <v>38</v>
      </c>
    </row>
    <row r="7" spans="2:30" s="1" customFormat="1">
      <c r="B7" s="183" t="s">
        <v>47</v>
      </c>
      <c r="C7" s="32" t="s">
        <v>3</v>
      </c>
      <c r="D7" s="18" t="s">
        <v>4</v>
      </c>
      <c r="E7" s="19" t="s">
        <v>24</v>
      </c>
      <c r="F7" s="18" t="s">
        <v>5</v>
      </c>
      <c r="G7" s="18" t="s">
        <v>28</v>
      </c>
      <c r="H7" s="18" t="s">
        <v>6</v>
      </c>
      <c r="I7" s="18" t="s">
        <v>7</v>
      </c>
      <c r="J7" s="18"/>
      <c r="K7" s="11" t="s">
        <v>8</v>
      </c>
      <c r="L7" s="11"/>
      <c r="M7" s="18"/>
      <c r="N7" s="11" t="s">
        <v>9</v>
      </c>
      <c r="O7" s="11"/>
      <c r="P7" s="22" t="s">
        <v>10</v>
      </c>
      <c r="Q7" s="29"/>
      <c r="R7" s="18" t="s">
        <v>11</v>
      </c>
      <c r="S7" s="24" t="s">
        <v>12</v>
      </c>
      <c r="T7" s="24" t="s">
        <v>12</v>
      </c>
      <c r="U7" s="24" t="s">
        <v>13</v>
      </c>
      <c r="V7" s="34" t="s">
        <v>19</v>
      </c>
      <c r="W7" s="34" t="s">
        <v>14</v>
      </c>
      <c r="X7" s="3"/>
      <c r="AB7" s="73" t="s">
        <v>39</v>
      </c>
      <c r="AC7" s="73" t="s">
        <v>39</v>
      </c>
      <c r="AD7" s="73" t="s">
        <v>39</v>
      </c>
    </row>
    <row r="8" spans="2:30" s="1" customFormat="1">
      <c r="B8" s="184"/>
      <c r="C8" s="33" t="s">
        <v>15</v>
      </c>
      <c r="D8" s="20" t="s">
        <v>16</v>
      </c>
      <c r="E8" s="21" t="s">
        <v>25</v>
      </c>
      <c r="F8" s="20" t="s">
        <v>21</v>
      </c>
      <c r="G8" s="20" t="s">
        <v>29</v>
      </c>
      <c r="H8" s="20"/>
      <c r="I8" s="20"/>
      <c r="J8" s="27">
        <v>1</v>
      </c>
      <c r="K8" s="28">
        <v>2</v>
      </c>
      <c r="L8" s="26">
        <v>3</v>
      </c>
      <c r="M8" s="27">
        <v>1</v>
      </c>
      <c r="N8" s="28">
        <v>2</v>
      </c>
      <c r="O8" s="26">
        <v>3</v>
      </c>
      <c r="P8" s="23" t="s">
        <v>17</v>
      </c>
      <c r="Q8" s="30"/>
      <c r="R8" s="20" t="s">
        <v>18</v>
      </c>
      <c r="S8" s="25"/>
      <c r="T8" s="25" t="s">
        <v>34</v>
      </c>
      <c r="U8" s="25"/>
      <c r="V8" s="35"/>
      <c r="W8" s="35"/>
      <c r="X8" s="3"/>
      <c r="Y8" s="1" t="s">
        <v>40</v>
      </c>
      <c r="Z8" s="1" t="s">
        <v>30</v>
      </c>
      <c r="AA8" s="3" t="s">
        <v>34</v>
      </c>
      <c r="AB8" s="73" t="s">
        <v>41</v>
      </c>
      <c r="AC8" s="73" t="s">
        <v>42</v>
      </c>
      <c r="AD8" s="73" t="s">
        <v>43</v>
      </c>
    </row>
    <row r="9" spans="2:30" s="10" customFormat="1" ht="20" customHeight="1">
      <c r="B9" s="142">
        <v>2004016</v>
      </c>
      <c r="C9" s="157" t="s">
        <v>189</v>
      </c>
      <c r="D9" s="144">
        <v>107.73</v>
      </c>
      <c r="E9" s="145" t="s">
        <v>96</v>
      </c>
      <c r="F9" s="146">
        <v>37993</v>
      </c>
      <c r="G9" s="147">
        <v>1</v>
      </c>
      <c r="H9" s="148" t="s">
        <v>190</v>
      </c>
      <c r="I9" s="148" t="s">
        <v>130</v>
      </c>
      <c r="J9" s="149">
        <v>120</v>
      </c>
      <c r="K9" s="150">
        <v>124</v>
      </c>
      <c r="L9" s="150">
        <v>-127</v>
      </c>
      <c r="M9" s="149">
        <v>140</v>
      </c>
      <c r="N9" s="171">
        <v>-150</v>
      </c>
      <c r="O9" s="171">
        <v>-150</v>
      </c>
      <c r="P9" s="56">
        <f t="shared" ref="P9:P24" si="0">IF(MAX(J9:L9)&lt;0,0,TRUNC(MAX(J9:L9)/1)*1)</f>
        <v>124</v>
      </c>
      <c r="Q9" s="56">
        <f t="shared" ref="Q9:Q24" si="1">IF(MAX(M9:O9)&lt;0,0,TRUNC(MAX(M9:O9)/1)*1)</f>
        <v>140</v>
      </c>
      <c r="R9" s="56">
        <f t="shared" ref="R9:R24" si="2">IF(P9=0,0,IF(Q9=0,0,SUM(P9:Q9)))</f>
        <v>264</v>
      </c>
      <c r="S9" s="90">
        <f>IF(R9="","",IF(D9="","",IF((Y9="k"),IF(D9&gt;153.757,R9,IF(D9&lt;28,10^(0.7837004341*LOG10(28/153.757)^2)*R9,10^(0.787004341*LOG10(D9/153.757)^2)*R9)),IF(D9&gt;193.609,R9,IF(D9&lt;32,10^(0.722762521*LOG10(32/193.609)^2)*R9,10^(0.722762521*LOG10(D9/193.609)^2)*R9)))))</f>
        <v>294.06960635278028</v>
      </c>
      <c r="T9" s="90" t="str">
        <f>IF(AA9=1,S9*AD9,"")</f>
        <v/>
      </c>
      <c r="U9" s="91">
        <v>4</v>
      </c>
      <c r="V9" s="91" t="s">
        <v>20</v>
      </c>
      <c r="W9" s="138">
        <f>IF(R9="","",IF(D9="","",IF(Y9="k",IF(D9&gt;153.757,1,IF(D9&lt;28,10^(0.787004341*LOG10(28/153.757)^2),10^(0.787004341*LOG10(D9/153.757)^2))),IF(D9&gt;193.609,1,IF(D9&lt;32,10^(0.722762521*LOG10(32/193.609)^2),10^(0.722762521*LOG10(D9/193.609)^2))))))</f>
        <v>1.1139000240635617</v>
      </c>
      <c r="X9" s="69">
        <f>T5</f>
        <v>45718</v>
      </c>
      <c r="Y9" s="75" t="str">
        <f>IF(ISNUMBER(FIND("M",E9)),"m",IF(ISNUMBER(FIND("K",E9)),"k"))</f>
        <v>m</v>
      </c>
      <c r="Z9" s="75">
        <f>IF(OR(F9="",X9=""),0,(YEAR(X9)-YEAR(F9)))</f>
        <v>21</v>
      </c>
      <c r="AA9" s="75">
        <f>IF(Z9&gt;34,1,0)</f>
        <v>0</v>
      </c>
      <c r="AB9" s="10" t="b">
        <f>IF(AA9=1,LOOKUP(Z9,'Meltzer-Faber'!A3:A63,'Meltzer-Faber'!B3:B63))</f>
        <v>0</v>
      </c>
      <c r="AC9" s="10" t="b">
        <f>IF(AA9=1,LOOKUP(Z9,'Meltzer-Faber'!A3:A63,'Meltzer-Faber'!C3:C63))</f>
        <v>0</v>
      </c>
      <c r="AD9" s="10" t="b">
        <f>IF(Y9="m",AB9,IF(Y9="k",AC9,""))</f>
        <v>0</v>
      </c>
    </row>
    <row r="10" spans="2:30" s="10" customFormat="1" ht="20" customHeight="1">
      <c r="B10" s="142">
        <v>2001014</v>
      </c>
      <c r="C10" s="157">
        <v>109</v>
      </c>
      <c r="D10" s="144">
        <v>107.95</v>
      </c>
      <c r="E10" s="145" t="s">
        <v>96</v>
      </c>
      <c r="F10" s="146">
        <v>36937</v>
      </c>
      <c r="G10" s="147">
        <v>2</v>
      </c>
      <c r="H10" s="148" t="s">
        <v>191</v>
      </c>
      <c r="I10" s="148" t="s">
        <v>61</v>
      </c>
      <c r="J10" s="149">
        <v>129</v>
      </c>
      <c r="K10" s="150">
        <v>134</v>
      </c>
      <c r="L10" s="150">
        <v>138</v>
      </c>
      <c r="M10" s="149">
        <v>163</v>
      </c>
      <c r="N10" s="170">
        <v>168</v>
      </c>
      <c r="O10" s="169">
        <v>-172</v>
      </c>
      <c r="P10" s="105">
        <f t="shared" si="0"/>
        <v>138</v>
      </c>
      <c r="Q10" s="105">
        <f t="shared" si="1"/>
        <v>168</v>
      </c>
      <c r="R10" s="105">
        <f t="shared" si="2"/>
        <v>306</v>
      </c>
      <c r="S10" s="137">
        <f t="shared" ref="S10:S24" si="3">IF(R10="","",IF(D10="","",IF((Y10="k"),IF(D10&gt;153.757,R10,IF(D10&lt;28,10^(0.7837004341*LOG10(28/153.757)^2)*R10,10^(0.787004341*LOG10(D10/153.757)^2)*R10)),IF(D10&gt;193.609,R10,IF(D10&lt;32,10^(0.722762521*LOG10(32/193.609)^2)*R10,10^(0.722762521*LOG10(D10/193.609)^2)*R10)))))</f>
        <v>340.5980451901259</v>
      </c>
      <c r="T10" s="106" t="str">
        <f t="shared" ref="T10:T24" si="4">IF(AA10=1,S10*AD10,"")</f>
        <v/>
      </c>
      <c r="U10" s="107">
        <v>3</v>
      </c>
      <c r="V10" s="107"/>
      <c r="W10" s="139">
        <f t="shared" ref="W10:W24" si="5">IF(R10="","",IF(D10="","",IF(Y10="k",IF(D10&gt;153.757,1,IF(D10&lt;28,10^(0.787004341*LOG10(28/153.757)^2),10^(0.787004341*LOG10(D10/153.757)^2))),IF(D10&gt;193.609,1,IF(D10&lt;32,10^(0.722762521*LOG10(32/193.609)^2),10^(0.722762521*LOG10(D10/193.609)^2))))))</f>
        <v>1.1130655071572741</v>
      </c>
      <c r="X10" s="69">
        <f>T5</f>
        <v>45718</v>
      </c>
      <c r="Y10" s="75" t="str">
        <f t="shared" ref="Y10:Y24" si="6">IF(ISNUMBER(FIND("M",E10)),"m",IF(ISNUMBER(FIND("K",E10)),"k"))</f>
        <v>m</v>
      </c>
      <c r="Z10" s="75">
        <f t="shared" ref="Z10:Z24" si="7">IF(OR(F10="",X10=""),0,(YEAR(X10)-YEAR(F10)))</f>
        <v>24</v>
      </c>
      <c r="AA10" s="75">
        <f t="shared" ref="AA10:AA24" si="8">IF(Z10&gt;34,1,0)</f>
        <v>0</v>
      </c>
      <c r="AB10" s="10" t="b">
        <f>IF(AA10=1,LOOKUP(Z10,'Meltzer-Faber'!A3:A63,'Meltzer-Faber'!B3:B63))</f>
        <v>0</v>
      </c>
      <c r="AC10" s="74" t="b">
        <f>IF(AA10=1,LOOKUP(Z10,'Meltzer-Faber'!A3:A63,'Meltzer-Faber'!C3:C63))</f>
        <v>0</v>
      </c>
      <c r="AD10" s="10" t="b">
        <f t="shared" ref="AD10:AD24" si="9">IF(Y10="m",AB10,IF(Y10="k",AC10,""))</f>
        <v>0</v>
      </c>
    </row>
    <row r="11" spans="2:30" s="10" customFormat="1" ht="20" customHeight="1">
      <c r="B11" s="142">
        <v>1992019</v>
      </c>
      <c r="C11" s="157">
        <v>109</v>
      </c>
      <c r="D11" s="144">
        <v>108.73</v>
      </c>
      <c r="E11" s="145" t="s">
        <v>96</v>
      </c>
      <c r="F11" s="146">
        <v>33892</v>
      </c>
      <c r="G11" s="147">
        <v>3</v>
      </c>
      <c r="H11" s="148" t="s">
        <v>192</v>
      </c>
      <c r="I11" s="148" t="s">
        <v>105</v>
      </c>
      <c r="J11" s="154">
        <v>133</v>
      </c>
      <c r="K11" s="150">
        <v>-138</v>
      </c>
      <c r="L11" s="150">
        <v>138</v>
      </c>
      <c r="M11" s="173">
        <v>165</v>
      </c>
      <c r="N11" s="169">
        <v>169</v>
      </c>
      <c r="O11" s="169">
        <v>-173</v>
      </c>
      <c r="P11" s="105">
        <f t="shared" si="0"/>
        <v>138</v>
      </c>
      <c r="Q11" s="105">
        <f t="shared" si="1"/>
        <v>169</v>
      </c>
      <c r="R11" s="105">
        <f t="shared" si="2"/>
        <v>307</v>
      </c>
      <c r="S11" s="137">
        <f t="shared" si="3"/>
        <v>340.81561477375766</v>
      </c>
      <c r="T11" s="106" t="str">
        <f t="shared" si="4"/>
        <v/>
      </c>
      <c r="U11" s="107">
        <v>2</v>
      </c>
      <c r="V11" s="107"/>
      <c r="W11" s="139">
        <f t="shared" si="5"/>
        <v>1.1101485823249435</v>
      </c>
      <c r="X11" s="69">
        <f>T5</f>
        <v>45718</v>
      </c>
      <c r="Y11" s="75" t="str">
        <f t="shared" si="6"/>
        <v>m</v>
      </c>
      <c r="Z11" s="75">
        <f t="shared" si="7"/>
        <v>33</v>
      </c>
      <c r="AA11" s="75">
        <f t="shared" si="8"/>
        <v>0</v>
      </c>
      <c r="AB11" s="10" t="b">
        <f>IF(AA11=1,LOOKUP(Z11,'Meltzer-Faber'!A3:A63,'Meltzer-Faber'!B3:B63))</f>
        <v>0</v>
      </c>
      <c r="AC11" s="74" t="b">
        <f>IF(AA11=1,LOOKUP(Z11,'Meltzer-Faber'!A3:A63,'Meltzer-Faber'!C3:C63))</f>
        <v>0</v>
      </c>
      <c r="AD11" s="10" t="b">
        <f t="shared" si="9"/>
        <v>0</v>
      </c>
    </row>
    <row r="12" spans="2:30" s="10" customFormat="1" ht="20" customHeight="1">
      <c r="B12" s="142">
        <v>1989010</v>
      </c>
      <c r="C12" s="157" t="s">
        <v>189</v>
      </c>
      <c r="D12" s="144">
        <v>108.35</v>
      </c>
      <c r="E12" s="145" t="s">
        <v>178</v>
      </c>
      <c r="F12" s="146">
        <v>32866</v>
      </c>
      <c r="G12" s="147">
        <v>4</v>
      </c>
      <c r="H12" s="148" t="s">
        <v>193</v>
      </c>
      <c r="I12" s="148" t="s">
        <v>120</v>
      </c>
      <c r="J12" s="149">
        <v>140</v>
      </c>
      <c r="K12" s="150">
        <v>141</v>
      </c>
      <c r="L12" s="150">
        <v>-146</v>
      </c>
      <c r="M12" s="149">
        <v>175</v>
      </c>
      <c r="N12" s="169">
        <v>-182</v>
      </c>
      <c r="O12" s="169">
        <v>-182</v>
      </c>
      <c r="P12" s="105">
        <f t="shared" si="0"/>
        <v>141</v>
      </c>
      <c r="Q12" s="105">
        <f t="shared" si="1"/>
        <v>175</v>
      </c>
      <c r="R12" s="105">
        <f t="shared" si="2"/>
        <v>316</v>
      </c>
      <c r="S12" s="137">
        <f t="shared" si="3"/>
        <v>351.25345014005001</v>
      </c>
      <c r="T12" s="106">
        <f t="shared" si="4"/>
        <v>380.40748650167416</v>
      </c>
      <c r="U12" s="107">
        <v>1</v>
      </c>
      <c r="V12" s="174" t="s">
        <v>212</v>
      </c>
      <c r="W12" s="139">
        <f t="shared" si="5"/>
        <v>1.1115615510761077</v>
      </c>
      <c r="X12" s="69">
        <f>T5</f>
        <v>45718</v>
      </c>
      <c r="Y12" s="75" t="str">
        <f t="shared" si="6"/>
        <v>m</v>
      </c>
      <c r="Z12" s="75">
        <f t="shared" si="7"/>
        <v>36</v>
      </c>
      <c r="AA12" s="75">
        <f t="shared" si="8"/>
        <v>1</v>
      </c>
      <c r="AB12" s="10">
        <f>IF(AA12=1,LOOKUP(Z12,'Meltzer-Faber'!A3:A63,'Meltzer-Faber'!B3:B63))</f>
        <v>1.083</v>
      </c>
      <c r="AC12" s="74">
        <f>IF(AA12=1,LOOKUP(Z12,'Meltzer-Faber'!A3:A63,'Meltzer-Faber'!C3:C63))</f>
        <v>1.0840000000000001</v>
      </c>
      <c r="AD12" s="10">
        <f t="shared" si="9"/>
        <v>1.083</v>
      </c>
    </row>
    <row r="13" spans="2:30" s="10" customFormat="1" ht="20" customHeight="1">
      <c r="B13" s="142">
        <v>2002007</v>
      </c>
      <c r="C13" s="157" t="s">
        <v>194</v>
      </c>
      <c r="D13" s="144">
        <v>122.83</v>
      </c>
      <c r="E13" s="145" t="s">
        <v>96</v>
      </c>
      <c r="F13" s="146">
        <v>37350</v>
      </c>
      <c r="G13" s="147">
        <v>5</v>
      </c>
      <c r="H13" s="148" t="s">
        <v>195</v>
      </c>
      <c r="I13" s="148" t="s">
        <v>67</v>
      </c>
      <c r="J13" s="149">
        <v>118</v>
      </c>
      <c r="K13" s="150">
        <v>123</v>
      </c>
      <c r="L13" s="150">
        <v>-126</v>
      </c>
      <c r="M13" s="149">
        <v>140</v>
      </c>
      <c r="N13" s="169">
        <v>146</v>
      </c>
      <c r="O13" s="169">
        <v>151</v>
      </c>
      <c r="P13" s="105">
        <f t="shared" si="0"/>
        <v>123</v>
      </c>
      <c r="Q13" s="105">
        <f t="shared" si="1"/>
        <v>151</v>
      </c>
      <c r="R13" s="105">
        <f t="shared" si="2"/>
        <v>274</v>
      </c>
      <c r="S13" s="137">
        <f t="shared" si="3"/>
        <v>292.40002076106066</v>
      </c>
      <c r="T13" s="106" t="str">
        <f t="shared" si="4"/>
        <v/>
      </c>
      <c r="U13" s="107">
        <v>2</v>
      </c>
      <c r="V13" s="107" t="s">
        <v>20</v>
      </c>
      <c r="W13" s="139">
        <f t="shared" si="5"/>
        <v>1.0671533604418273</v>
      </c>
      <c r="X13" s="69">
        <f>T5</f>
        <v>45718</v>
      </c>
      <c r="Y13" s="75" t="str">
        <f t="shared" si="6"/>
        <v>m</v>
      </c>
      <c r="Z13" s="75">
        <f t="shared" si="7"/>
        <v>23</v>
      </c>
      <c r="AA13" s="75">
        <f t="shared" si="8"/>
        <v>0</v>
      </c>
      <c r="AB13" s="10" t="b">
        <f>IF(AA13=1,LOOKUP(Z13,'Meltzer-Faber'!A3:A63,'Meltzer-Faber'!B3:B63))</f>
        <v>0</v>
      </c>
      <c r="AC13" s="74" t="b">
        <f>IF(AA13=1,LOOKUP(Z13,'Meltzer-Faber'!A3:A63,'Meltzer-Faber'!C3:C63))</f>
        <v>0</v>
      </c>
      <c r="AD13" s="10" t="b">
        <f t="shared" si="9"/>
        <v>0</v>
      </c>
    </row>
    <row r="14" spans="2:30" s="10" customFormat="1" ht="20" customHeight="1">
      <c r="B14" s="142">
        <v>2001012</v>
      </c>
      <c r="C14" s="157" t="s">
        <v>194</v>
      </c>
      <c r="D14" s="144">
        <v>124.33</v>
      </c>
      <c r="E14" s="145" t="s">
        <v>96</v>
      </c>
      <c r="F14" s="146">
        <v>37123</v>
      </c>
      <c r="G14" s="147">
        <v>6</v>
      </c>
      <c r="H14" s="148" t="s">
        <v>196</v>
      </c>
      <c r="I14" s="148" t="s">
        <v>61</v>
      </c>
      <c r="J14" s="149">
        <v>-111</v>
      </c>
      <c r="K14" s="150">
        <v>-111</v>
      </c>
      <c r="L14" s="150">
        <v>111</v>
      </c>
      <c r="M14" s="149">
        <v>141</v>
      </c>
      <c r="N14" s="169">
        <v>-147</v>
      </c>
      <c r="O14" s="169">
        <v>-150</v>
      </c>
      <c r="P14" s="105">
        <f t="shared" si="0"/>
        <v>111</v>
      </c>
      <c r="Q14" s="105">
        <f t="shared" si="1"/>
        <v>141</v>
      </c>
      <c r="R14" s="105">
        <f t="shared" si="2"/>
        <v>252</v>
      </c>
      <c r="S14" s="137">
        <f t="shared" si="3"/>
        <v>268.00418589621336</v>
      </c>
      <c r="T14" s="106" t="str">
        <f t="shared" si="4"/>
        <v/>
      </c>
      <c r="U14" s="107">
        <v>3</v>
      </c>
      <c r="V14" s="107" t="s">
        <v>20</v>
      </c>
      <c r="W14" s="139">
        <f t="shared" si="5"/>
        <v>1.0635086741913229</v>
      </c>
      <c r="X14" s="69">
        <f>T5</f>
        <v>45718</v>
      </c>
      <c r="Y14" s="75" t="str">
        <f t="shared" si="6"/>
        <v>m</v>
      </c>
      <c r="Z14" s="75">
        <f t="shared" si="7"/>
        <v>24</v>
      </c>
      <c r="AA14" s="75">
        <f t="shared" si="8"/>
        <v>0</v>
      </c>
      <c r="AB14" s="10" t="b">
        <f>IF(AA14=1,LOOKUP(Z14,'Meltzer-Faber'!A3:A63,'Meltzer-Faber'!B3:B63))</f>
        <v>0</v>
      </c>
      <c r="AC14" s="74" t="b">
        <f>IF(AA14=1,LOOKUP(Z14,'Meltzer-Faber'!A3:A63,'Meltzer-Faber'!C3:C63))</f>
        <v>0</v>
      </c>
      <c r="AD14" s="10" t="b">
        <f t="shared" si="9"/>
        <v>0</v>
      </c>
    </row>
    <row r="15" spans="2:30" s="10" customFormat="1" ht="20" customHeight="1">
      <c r="B15" s="142">
        <v>2001004</v>
      </c>
      <c r="C15" s="157" t="s">
        <v>194</v>
      </c>
      <c r="D15" s="144">
        <v>148.19</v>
      </c>
      <c r="E15" s="145" t="s">
        <v>96</v>
      </c>
      <c r="F15" s="146">
        <v>37061</v>
      </c>
      <c r="G15" s="147">
        <v>7</v>
      </c>
      <c r="H15" s="148" t="s">
        <v>197</v>
      </c>
      <c r="I15" s="148" t="s">
        <v>127</v>
      </c>
      <c r="J15" s="149">
        <v>-170</v>
      </c>
      <c r="K15" s="150">
        <v>-170</v>
      </c>
      <c r="L15" s="150">
        <v>170</v>
      </c>
      <c r="M15" s="149">
        <v>200</v>
      </c>
      <c r="N15" s="169">
        <v>210</v>
      </c>
      <c r="O15" s="169">
        <v>215</v>
      </c>
      <c r="P15" s="105">
        <f t="shared" si="0"/>
        <v>170</v>
      </c>
      <c r="Q15" s="105">
        <f t="shared" si="1"/>
        <v>215</v>
      </c>
      <c r="R15" s="105">
        <f t="shared" si="2"/>
        <v>385</v>
      </c>
      <c r="S15" s="137">
        <f t="shared" si="3"/>
        <v>393.7350819624109</v>
      </c>
      <c r="T15" s="106" t="str">
        <f t="shared" si="4"/>
        <v/>
      </c>
      <c r="U15" s="107">
        <v>1</v>
      </c>
      <c r="V15" s="174" t="s">
        <v>215</v>
      </c>
      <c r="W15" s="139">
        <f t="shared" si="5"/>
        <v>1.0226885245776907</v>
      </c>
      <c r="X15" s="69">
        <f>T5</f>
        <v>45718</v>
      </c>
      <c r="Y15" s="75" t="str">
        <f t="shared" si="6"/>
        <v>m</v>
      </c>
      <c r="Z15" s="75">
        <f t="shared" si="7"/>
        <v>24</v>
      </c>
      <c r="AA15" s="75">
        <f t="shared" si="8"/>
        <v>0</v>
      </c>
      <c r="AB15" s="10" t="b">
        <f>IF(AA15=1,LOOKUP(Z15,'Meltzer-Faber'!A3:A63,'Meltzer-Faber'!B3:B63))</f>
        <v>0</v>
      </c>
      <c r="AC15" s="74" t="b">
        <f>IF(AA15=1,LOOKUP(Z15,'Meltzer-Faber'!A3:A63,'Meltzer-Faber'!C3:C63))</f>
        <v>0</v>
      </c>
      <c r="AD15" s="10" t="b">
        <f t="shared" si="9"/>
        <v>0</v>
      </c>
    </row>
    <row r="16" spans="2:30" s="10" customFormat="1" ht="20" customHeight="1">
      <c r="B16" s="142"/>
      <c r="C16" s="157"/>
      <c r="D16" s="144"/>
      <c r="E16" s="145"/>
      <c r="F16" s="146"/>
      <c r="G16" s="147"/>
      <c r="H16" s="148"/>
      <c r="I16" s="148"/>
      <c r="J16" s="149"/>
      <c r="K16" s="150"/>
      <c r="L16" s="150"/>
      <c r="M16" s="149"/>
      <c r="N16" s="102"/>
      <c r="O16" s="102"/>
      <c r="P16" s="105">
        <f t="shared" si="0"/>
        <v>0</v>
      </c>
      <c r="Q16" s="105">
        <f t="shared" si="1"/>
        <v>0</v>
      </c>
      <c r="R16" s="105">
        <f t="shared" si="2"/>
        <v>0</v>
      </c>
      <c r="S16" s="137" t="str">
        <f t="shared" si="3"/>
        <v/>
      </c>
      <c r="T16" s="106" t="str">
        <f t="shared" si="4"/>
        <v/>
      </c>
      <c r="U16" s="107"/>
      <c r="V16" s="107"/>
      <c r="W16" s="139" t="str">
        <f t="shared" si="5"/>
        <v/>
      </c>
      <c r="X16" s="69">
        <f>T5</f>
        <v>45718</v>
      </c>
      <c r="Y16" s="75" t="b">
        <f t="shared" si="6"/>
        <v>0</v>
      </c>
      <c r="Z16" s="75">
        <f t="shared" si="7"/>
        <v>0</v>
      </c>
      <c r="AA16" s="75">
        <f t="shared" si="8"/>
        <v>0</v>
      </c>
      <c r="AB16" s="10" t="b">
        <f>IF(AA16=1,LOOKUP(Z16,'Meltzer-Faber'!A3:A63,'Meltzer-Faber'!B3:B63))</f>
        <v>0</v>
      </c>
      <c r="AC16" s="74" t="b">
        <f>IF(AA16=1,LOOKUP(Z16,'Meltzer-Faber'!A3:A63,'Meltzer-Faber'!C3:C63))</f>
        <v>0</v>
      </c>
      <c r="AD16" s="10" t="str">
        <f t="shared" si="9"/>
        <v/>
      </c>
    </row>
    <row r="17" spans="2:30" s="10" customFormat="1" ht="20" customHeight="1">
      <c r="B17" s="142"/>
      <c r="C17" s="157"/>
      <c r="D17" s="144"/>
      <c r="E17" s="145"/>
      <c r="F17" s="146"/>
      <c r="G17" s="147"/>
      <c r="H17" s="148"/>
      <c r="I17" s="148"/>
      <c r="J17" s="149"/>
      <c r="K17" s="150"/>
      <c r="L17" s="150"/>
      <c r="M17" s="149"/>
      <c r="N17" s="102"/>
      <c r="O17" s="102"/>
      <c r="P17" s="105">
        <f t="shared" si="0"/>
        <v>0</v>
      </c>
      <c r="Q17" s="105">
        <f t="shared" si="1"/>
        <v>0</v>
      </c>
      <c r="R17" s="105">
        <f t="shared" si="2"/>
        <v>0</v>
      </c>
      <c r="S17" s="137" t="str">
        <f t="shared" si="3"/>
        <v/>
      </c>
      <c r="T17" s="106" t="str">
        <f t="shared" si="4"/>
        <v/>
      </c>
      <c r="U17" s="107"/>
      <c r="V17" s="107"/>
      <c r="W17" s="139" t="str">
        <f t="shared" si="5"/>
        <v/>
      </c>
      <c r="X17" s="69">
        <f>T5</f>
        <v>45718</v>
      </c>
      <c r="Y17" s="75" t="b">
        <f t="shared" si="6"/>
        <v>0</v>
      </c>
      <c r="Z17" s="75">
        <f t="shared" si="7"/>
        <v>0</v>
      </c>
      <c r="AA17" s="75">
        <f t="shared" si="8"/>
        <v>0</v>
      </c>
      <c r="AB17" s="10" t="b">
        <f>IF(AA17=1,LOOKUP(Z17,'Meltzer-Faber'!A3:A63,'Meltzer-Faber'!B3:B63))</f>
        <v>0</v>
      </c>
      <c r="AC17" s="74" t="b">
        <f>IF(AA17=1,LOOKUP(Z17,'Meltzer-Faber'!A3:A63,'Meltzer-Faber'!C3:C63))</f>
        <v>0</v>
      </c>
      <c r="AD17" s="10" t="str">
        <f t="shared" si="9"/>
        <v/>
      </c>
    </row>
    <row r="18" spans="2:30" s="10" customFormat="1" ht="20" customHeight="1">
      <c r="B18" s="94"/>
      <c r="C18" s="95"/>
      <c r="D18" s="108"/>
      <c r="E18" s="97"/>
      <c r="F18" s="114"/>
      <c r="G18" s="110"/>
      <c r="H18" s="115"/>
      <c r="I18" s="112"/>
      <c r="J18" s="101"/>
      <c r="K18" s="113"/>
      <c r="L18" s="103"/>
      <c r="M18" s="104"/>
      <c r="N18" s="102"/>
      <c r="O18" s="102"/>
      <c r="P18" s="105">
        <f t="shared" si="0"/>
        <v>0</v>
      </c>
      <c r="Q18" s="105">
        <f t="shared" si="1"/>
        <v>0</v>
      </c>
      <c r="R18" s="105">
        <f t="shared" si="2"/>
        <v>0</v>
      </c>
      <c r="S18" s="137" t="str">
        <f t="shared" si="3"/>
        <v/>
      </c>
      <c r="T18" s="106" t="str">
        <f t="shared" si="4"/>
        <v/>
      </c>
      <c r="U18" s="107" t="s">
        <v>20</v>
      </c>
      <c r="V18" s="107" t="s">
        <v>20</v>
      </c>
      <c r="W18" s="139" t="str">
        <f t="shared" si="5"/>
        <v/>
      </c>
      <c r="X18" s="69">
        <f>T5</f>
        <v>45718</v>
      </c>
      <c r="Y18" s="75" t="b">
        <f t="shared" si="6"/>
        <v>0</v>
      </c>
      <c r="Z18" s="75">
        <f t="shared" si="7"/>
        <v>0</v>
      </c>
      <c r="AA18" s="75">
        <f t="shared" si="8"/>
        <v>0</v>
      </c>
      <c r="AB18" s="10" t="b">
        <f>IF(AA18=1,LOOKUP(Z18,'Meltzer-Faber'!A3:A63,'Meltzer-Faber'!B3:B63))</f>
        <v>0</v>
      </c>
      <c r="AC18" s="74" t="b">
        <f>IF(AA18=1,LOOKUP(Z18,'Meltzer-Faber'!A3:A63,'Meltzer-Faber'!C3:C63))</f>
        <v>0</v>
      </c>
      <c r="AD18" s="10" t="str">
        <f t="shared" si="9"/>
        <v/>
      </c>
    </row>
    <row r="19" spans="2:30" s="10" customFormat="1" ht="20" customHeight="1">
      <c r="B19" s="94"/>
      <c r="C19" s="95"/>
      <c r="D19" s="116"/>
      <c r="E19" s="97"/>
      <c r="F19" s="117"/>
      <c r="G19" s="118"/>
      <c r="H19" s="119"/>
      <c r="I19" s="119"/>
      <c r="J19" s="101"/>
      <c r="K19" s="113"/>
      <c r="L19" s="103"/>
      <c r="M19" s="104"/>
      <c r="N19" s="102"/>
      <c r="O19" s="102"/>
      <c r="P19" s="105">
        <f t="shared" si="0"/>
        <v>0</v>
      </c>
      <c r="Q19" s="105">
        <f t="shared" si="1"/>
        <v>0</v>
      </c>
      <c r="R19" s="105">
        <f t="shared" si="2"/>
        <v>0</v>
      </c>
      <c r="S19" s="137" t="str">
        <f t="shared" si="3"/>
        <v/>
      </c>
      <c r="T19" s="106" t="str">
        <f t="shared" si="4"/>
        <v/>
      </c>
      <c r="U19" s="107"/>
      <c r="V19" s="107"/>
      <c r="W19" s="139" t="str">
        <f t="shared" si="5"/>
        <v/>
      </c>
      <c r="X19" s="69">
        <f>T5</f>
        <v>45718</v>
      </c>
      <c r="Y19" s="75" t="b">
        <f t="shared" si="6"/>
        <v>0</v>
      </c>
      <c r="Z19" s="75">
        <f t="shared" si="7"/>
        <v>0</v>
      </c>
      <c r="AA19" s="75">
        <f t="shared" si="8"/>
        <v>0</v>
      </c>
      <c r="AB19" s="10" t="b">
        <f>IF(AA19=1,LOOKUP(Z19,'Meltzer-Faber'!A3:A63,'Meltzer-Faber'!B3:B63))</f>
        <v>0</v>
      </c>
      <c r="AC19" s="74" t="b">
        <f>IF(AA19=1,LOOKUP(Z19,'Meltzer-Faber'!A3:A63,'Meltzer-Faber'!C3:C63))</f>
        <v>0</v>
      </c>
      <c r="AD19" s="10" t="str">
        <f t="shared" si="9"/>
        <v/>
      </c>
    </row>
    <row r="20" spans="2:30" s="10" customFormat="1" ht="20" customHeight="1">
      <c r="B20" s="94"/>
      <c r="C20" s="95"/>
      <c r="D20" s="116"/>
      <c r="E20" s="97"/>
      <c r="F20" s="117"/>
      <c r="G20" s="118"/>
      <c r="H20" s="119"/>
      <c r="I20" s="119"/>
      <c r="J20" s="101"/>
      <c r="K20" s="113"/>
      <c r="L20" s="103"/>
      <c r="M20" s="104"/>
      <c r="N20" s="102"/>
      <c r="O20" s="102"/>
      <c r="P20" s="105">
        <f t="shared" si="0"/>
        <v>0</v>
      </c>
      <c r="Q20" s="105">
        <f t="shared" si="1"/>
        <v>0</v>
      </c>
      <c r="R20" s="105">
        <f t="shared" si="2"/>
        <v>0</v>
      </c>
      <c r="S20" s="137" t="str">
        <f t="shared" si="3"/>
        <v/>
      </c>
      <c r="T20" s="106" t="str">
        <f t="shared" si="4"/>
        <v/>
      </c>
      <c r="U20" s="107"/>
      <c r="V20" s="107"/>
      <c r="W20" s="139" t="str">
        <f t="shared" si="5"/>
        <v/>
      </c>
      <c r="X20" s="69">
        <f>T5</f>
        <v>45718</v>
      </c>
      <c r="Y20" s="75" t="b">
        <f t="shared" si="6"/>
        <v>0</v>
      </c>
      <c r="Z20" s="75">
        <f t="shared" si="7"/>
        <v>0</v>
      </c>
      <c r="AA20" s="75">
        <f t="shared" si="8"/>
        <v>0</v>
      </c>
      <c r="AB20" s="10" t="b">
        <f>IF(AA20=1,LOOKUP(Z20,'Meltzer-Faber'!A3:A63,'Meltzer-Faber'!B3:B63))</f>
        <v>0</v>
      </c>
      <c r="AC20" s="74" t="b">
        <f>IF(AA20=1,LOOKUP(Z20,'Meltzer-Faber'!A3:A63,'Meltzer-Faber'!C3:C63))</f>
        <v>0</v>
      </c>
      <c r="AD20" s="10" t="str">
        <f t="shared" si="9"/>
        <v/>
      </c>
    </row>
    <row r="21" spans="2:30" s="10" customFormat="1" ht="20" customHeight="1">
      <c r="B21" s="94"/>
      <c r="C21" s="95"/>
      <c r="D21" s="116"/>
      <c r="E21" s="97"/>
      <c r="F21" s="117"/>
      <c r="G21" s="118"/>
      <c r="H21" s="119"/>
      <c r="I21" s="119"/>
      <c r="J21" s="101"/>
      <c r="K21" s="113"/>
      <c r="L21" s="103"/>
      <c r="M21" s="104"/>
      <c r="N21" s="102"/>
      <c r="O21" s="102"/>
      <c r="P21" s="105">
        <f t="shared" si="0"/>
        <v>0</v>
      </c>
      <c r="Q21" s="105">
        <f t="shared" si="1"/>
        <v>0</v>
      </c>
      <c r="R21" s="105">
        <f t="shared" si="2"/>
        <v>0</v>
      </c>
      <c r="S21" s="137" t="str">
        <f t="shared" si="3"/>
        <v/>
      </c>
      <c r="T21" s="106" t="str">
        <f t="shared" si="4"/>
        <v/>
      </c>
      <c r="U21" s="107"/>
      <c r="V21" s="107"/>
      <c r="W21" s="139" t="str">
        <f t="shared" si="5"/>
        <v/>
      </c>
      <c r="X21" s="69">
        <f>T5</f>
        <v>45718</v>
      </c>
      <c r="Y21" s="75" t="b">
        <f t="shared" si="6"/>
        <v>0</v>
      </c>
      <c r="Z21" s="75">
        <f t="shared" si="7"/>
        <v>0</v>
      </c>
      <c r="AA21" s="75">
        <f t="shared" si="8"/>
        <v>0</v>
      </c>
      <c r="AB21" s="10" t="b">
        <f>IF(AA21=1,LOOKUP(Z21,'Meltzer-Faber'!A3:A63,'Meltzer-Faber'!B3:B63))</f>
        <v>0</v>
      </c>
      <c r="AC21" s="74" t="b">
        <f>IF(AA21=1,LOOKUP(Z21,'Meltzer-Faber'!A3:A63,'Meltzer-Faber'!C3:C63))</f>
        <v>0</v>
      </c>
      <c r="AD21" s="10" t="str">
        <f t="shared" si="9"/>
        <v/>
      </c>
    </row>
    <row r="22" spans="2:30" s="10" customFormat="1" ht="20" customHeight="1">
      <c r="B22" s="94"/>
      <c r="C22" s="95"/>
      <c r="D22" s="116"/>
      <c r="E22" s="97"/>
      <c r="F22" s="117"/>
      <c r="G22" s="118"/>
      <c r="H22" s="119"/>
      <c r="I22" s="119"/>
      <c r="J22" s="101"/>
      <c r="K22" s="113"/>
      <c r="L22" s="103"/>
      <c r="M22" s="104"/>
      <c r="N22" s="102"/>
      <c r="O22" s="102"/>
      <c r="P22" s="105">
        <f t="shared" si="0"/>
        <v>0</v>
      </c>
      <c r="Q22" s="105">
        <f t="shared" si="1"/>
        <v>0</v>
      </c>
      <c r="R22" s="105">
        <f t="shared" si="2"/>
        <v>0</v>
      </c>
      <c r="S22" s="137" t="str">
        <f t="shared" si="3"/>
        <v/>
      </c>
      <c r="T22" s="106" t="str">
        <f t="shared" si="4"/>
        <v/>
      </c>
      <c r="U22" s="107"/>
      <c r="V22" s="107"/>
      <c r="W22" s="139" t="str">
        <f t="shared" si="5"/>
        <v/>
      </c>
      <c r="X22" s="69">
        <f>T5</f>
        <v>45718</v>
      </c>
      <c r="Y22" s="75" t="b">
        <f t="shared" si="6"/>
        <v>0</v>
      </c>
      <c r="Z22" s="75">
        <f t="shared" si="7"/>
        <v>0</v>
      </c>
      <c r="AA22" s="75">
        <f t="shared" si="8"/>
        <v>0</v>
      </c>
      <c r="AB22" s="10" t="b">
        <f>IF(AA22=1,LOOKUP(Z22,'Meltzer-Faber'!A3:A63,'Meltzer-Faber'!B3:B63))</f>
        <v>0</v>
      </c>
      <c r="AC22" s="74" t="b">
        <f>IF(AA22=1,LOOKUP(Z22,'Meltzer-Faber'!A3:A63,'Meltzer-Faber'!C3:C63))</f>
        <v>0</v>
      </c>
      <c r="AD22" s="10" t="str">
        <f t="shared" si="9"/>
        <v/>
      </c>
    </row>
    <row r="23" spans="2:30" s="10" customFormat="1" ht="20" customHeight="1">
      <c r="B23" s="94"/>
      <c r="C23" s="95"/>
      <c r="D23" s="116"/>
      <c r="E23" s="97"/>
      <c r="F23" s="120"/>
      <c r="G23" s="118"/>
      <c r="H23" s="119"/>
      <c r="I23" s="119"/>
      <c r="J23" s="101"/>
      <c r="K23" s="113"/>
      <c r="L23" s="103"/>
      <c r="M23" s="104"/>
      <c r="N23" s="102"/>
      <c r="O23" s="102"/>
      <c r="P23" s="105">
        <f t="shared" si="0"/>
        <v>0</v>
      </c>
      <c r="Q23" s="105">
        <f t="shared" si="1"/>
        <v>0</v>
      </c>
      <c r="R23" s="105">
        <f t="shared" si="2"/>
        <v>0</v>
      </c>
      <c r="S23" s="137" t="str">
        <f t="shared" si="3"/>
        <v/>
      </c>
      <c r="T23" s="106" t="str">
        <f t="shared" si="4"/>
        <v/>
      </c>
      <c r="U23" s="107"/>
      <c r="V23" s="107"/>
      <c r="W23" s="139" t="str">
        <f t="shared" si="5"/>
        <v/>
      </c>
      <c r="X23" s="69">
        <f>T5</f>
        <v>45718</v>
      </c>
      <c r="Y23" s="75" t="b">
        <f t="shared" si="6"/>
        <v>0</v>
      </c>
      <c r="Z23" s="75">
        <f t="shared" si="7"/>
        <v>0</v>
      </c>
      <c r="AA23" s="75">
        <f t="shared" si="8"/>
        <v>0</v>
      </c>
      <c r="AB23" s="10" t="b">
        <f>IF(AA23=1,LOOKUP(Z23,'Meltzer-Faber'!A3:A63,'Meltzer-Faber'!B3:B63))</f>
        <v>0</v>
      </c>
      <c r="AC23" s="74" t="b">
        <f>IF(AA23=1,LOOKUP(Z23,'Meltzer-Faber'!A3:A63,'Meltzer-Faber'!C3:C63))</f>
        <v>0</v>
      </c>
      <c r="AD23" s="10" t="str">
        <f t="shared" si="9"/>
        <v/>
      </c>
    </row>
    <row r="24" spans="2:30" s="10" customFormat="1" ht="20" customHeight="1">
      <c r="B24" s="92"/>
      <c r="C24" s="95"/>
      <c r="D24" s="65"/>
      <c r="E24" s="83"/>
      <c r="F24" s="66"/>
      <c r="G24" s="67"/>
      <c r="H24" s="68"/>
      <c r="I24" s="68"/>
      <c r="J24" s="87"/>
      <c r="K24" s="122"/>
      <c r="L24" s="123"/>
      <c r="M24" s="89"/>
      <c r="N24" s="71"/>
      <c r="O24" s="71"/>
      <c r="P24" s="54">
        <f t="shared" si="0"/>
        <v>0</v>
      </c>
      <c r="Q24" s="54">
        <f t="shared" si="1"/>
        <v>0</v>
      </c>
      <c r="R24" s="56">
        <f t="shared" si="2"/>
        <v>0</v>
      </c>
      <c r="S24" s="90" t="str">
        <f t="shared" si="3"/>
        <v/>
      </c>
      <c r="T24" s="55" t="str">
        <f t="shared" si="4"/>
        <v/>
      </c>
      <c r="U24" s="57"/>
      <c r="V24" s="57"/>
      <c r="W24" s="139" t="str">
        <f t="shared" si="5"/>
        <v/>
      </c>
      <c r="X24" s="69">
        <f>T5</f>
        <v>45718</v>
      </c>
      <c r="Y24" s="75" t="b">
        <f t="shared" si="6"/>
        <v>0</v>
      </c>
      <c r="Z24" s="75">
        <f t="shared" si="7"/>
        <v>0</v>
      </c>
      <c r="AA24" s="75">
        <f t="shared" si="8"/>
        <v>0</v>
      </c>
      <c r="AB24" s="10" t="b">
        <f>IF(AA24=1,LOOKUP(Z24,'Meltzer-Faber'!A3:A63,'Meltzer-Faber'!B3:B63))</f>
        <v>0</v>
      </c>
      <c r="AC24" s="74" t="b">
        <f>IF(AA24=1,LOOKUP(Z24,'Meltzer-Faber'!A3:A63,'Meltzer-Faber'!C3:C63))</f>
        <v>0</v>
      </c>
      <c r="AD24" s="10" t="str">
        <f t="shared" si="9"/>
        <v/>
      </c>
    </row>
    <row r="25" spans="2:30" s="7" customFormat="1" ht="19" customHeight="1">
      <c r="C25" s="12"/>
      <c r="D25" s="13"/>
      <c r="E25" s="14"/>
      <c r="F25" s="15"/>
      <c r="G25" s="15"/>
      <c r="H25" s="12"/>
      <c r="I25" s="12"/>
      <c r="J25" s="16"/>
      <c r="K25" s="16"/>
      <c r="L25" s="16"/>
      <c r="M25" s="16"/>
      <c r="N25" s="16"/>
      <c r="O25" s="16"/>
      <c r="P25" s="12"/>
      <c r="Q25" s="12"/>
      <c r="R25" s="12"/>
      <c r="S25" s="17"/>
      <c r="T25" s="17"/>
      <c r="U25" s="17"/>
      <c r="V25" s="31"/>
      <c r="W25" s="8"/>
      <c r="X25" s="70"/>
    </row>
    <row r="26" spans="2:30" customFormat="1" ht="21" customHeight="1"/>
    <row r="27" spans="2:30" customFormat="1" ht="23" customHeight="1">
      <c r="B27" s="199" t="s">
        <v>49</v>
      </c>
      <c r="C27" s="200"/>
      <c r="D27" s="128" t="s">
        <v>47</v>
      </c>
      <c r="E27" s="203" t="s">
        <v>6</v>
      </c>
      <c r="F27" s="204"/>
      <c r="G27" s="205"/>
      <c r="H27" s="129" t="s">
        <v>57</v>
      </c>
      <c r="I27" s="130"/>
      <c r="J27" s="201" t="s">
        <v>49</v>
      </c>
      <c r="K27" s="202"/>
      <c r="L27" s="202"/>
      <c r="M27" s="136" t="s">
        <v>47</v>
      </c>
      <c r="N27" s="206" t="s">
        <v>6</v>
      </c>
      <c r="O27" s="207"/>
      <c r="P27" s="207"/>
      <c r="Q27" s="208"/>
      <c r="R27" s="206" t="s">
        <v>57</v>
      </c>
      <c r="S27" s="209"/>
      <c r="T27" s="126"/>
      <c r="U27" s="126"/>
      <c r="V27" s="126"/>
      <c r="X27" s="4"/>
      <c r="Y27" s="4"/>
      <c r="Z27" s="4"/>
      <c r="AA27" s="1"/>
      <c r="AC27" s="44"/>
      <c r="AD27" s="44"/>
    </row>
    <row r="28" spans="2:30" s="6" customFormat="1" ht="20" customHeight="1">
      <c r="B28" s="195" t="s">
        <v>50</v>
      </c>
      <c r="C28" s="196"/>
      <c r="D28" s="161">
        <v>1980002</v>
      </c>
      <c r="E28" s="210" t="s">
        <v>62</v>
      </c>
      <c r="F28" s="193"/>
      <c r="G28" s="211"/>
      <c r="H28" s="131" t="s">
        <v>61</v>
      </c>
      <c r="I28" s="132"/>
      <c r="J28" s="197" t="s">
        <v>51</v>
      </c>
      <c r="K28" s="198"/>
      <c r="L28" s="198"/>
      <c r="M28" s="164">
        <v>1954003</v>
      </c>
      <c r="N28" s="192" t="s">
        <v>86</v>
      </c>
      <c r="O28" s="193"/>
      <c r="P28" s="193"/>
      <c r="Q28" s="194"/>
      <c r="R28" s="177" t="s">
        <v>87</v>
      </c>
      <c r="S28" s="178"/>
      <c r="AA28" s="1"/>
      <c r="AC28" s="127"/>
      <c r="AD28" s="127"/>
    </row>
    <row r="29" spans="2:30" s="6" customFormat="1" ht="21" customHeight="1">
      <c r="B29" s="195" t="s">
        <v>52</v>
      </c>
      <c r="C29" s="196"/>
      <c r="D29" s="161">
        <v>1968002</v>
      </c>
      <c r="E29" s="210" t="s">
        <v>85</v>
      </c>
      <c r="F29" s="193"/>
      <c r="G29" s="211"/>
      <c r="H29" s="131" t="s">
        <v>70</v>
      </c>
      <c r="I29" s="132"/>
      <c r="J29" s="197" t="s">
        <v>53</v>
      </c>
      <c r="K29" s="198"/>
      <c r="L29" s="198"/>
      <c r="M29" s="159">
        <v>1973001</v>
      </c>
      <c r="N29" s="192" t="s">
        <v>80</v>
      </c>
      <c r="O29" s="193"/>
      <c r="P29" s="193"/>
      <c r="Q29" s="194"/>
      <c r="R29" s="177" t="s">
        <v>66</v>
      </c>
      <c r="S29" s="178"/>
      <c r="AC29" s="127"/>
      <c r="AD29" s="127"/>
    </row>
    <row r="30" spans="2:30" s="6" customFormat="1" ht="19" customHeight="1">
      <c r="B30" s="195" t="s">
        <v>52</v>
      </c>
      <c r="C30" s="196"/>
      <c r="D30" s="161">
        <v>1977010</v>
      </c>
      <c r="E30" s="210" t="s">
        <v>88</v>
      </c>
      <c r="F30" s="193"/>
      <c r="G30" s="211"/>
      <c r="H30" s="131" t="s">
        <v>61</v>
      </c>
      <c r="I30" s="132"/>
      <c r="J30" s="197" t="s">
        <v>53</v>
      </c>
      <c r="K30" s="198"/>
      <c r="L30" s="198"/>
      <c r="M30" s="159">
        <v>1995018</v>
      </c>
      <c r="N30" s="192" t="s">
        <v>74</v>
      </c>
      <c r="O30" s="193"/>
      <c r="P30" s="193"/>
      <c r="Q30" s="194"/>
      <c r="R30" s="177" t="s">
        <v>61</v>
      </c>
      <c r="S30" s="178"/>
      <c r="AC30" s="127"/>
      <c r="AD30" s="127"/>
    </row>
    <row r="31" spans="2:30" s="6" customFormat="1" ht="21" customHeight="1">
      <c r="B31" s="195" t="s">
        <v>52</v>
      </c>
      <c r="C31" s="196"/>
      <c r="D31" s="161">
        <v>2004022</v>
      </c>
      <c r="E31" s="210" t="s">
        <v>94</v>
      </c>
      <c r="F31" s="193"/>
      <c r="G31" s="211"/>
      <c r="H31" s="131" t="s">
        <v>77</v>
      </c>
      <c r="I31" s="132"/>
      <c r="J31" s="197" t="s">
        <v>54</v>
      </c>
      <c r="K31" s="198"/>
      <c r="L31" s="198"/>
      <c r="M31" s="159">
        <v>1970001</v>
      </c>
      <c r="N31" s="192" t="s">
        <v>218</v>
      </c>
      <c r="O31" s="193"/>
      <c r="P31" s="193"/>
      <c r="Q31" s="242"/>
      <c r="R31" s="240" t="s">
        <v>61</v>
      </c>
      <c r="S31" s="241"/>
      <c r="Y31" s="6" t="s">
        <v>20</v>
      </c>
      <c r="AC31" s="127"/>
      <c r="AD31" s="127"/>
    </row>
    <row r="32" spans="2:30" s="6" customFormat="1" ht="20" customHeight="1">
      <c r="B32" s="195" t="s">
        <v>52</v>
      </c>
      <c r="C32" s="196"/>
      <c r="D32" s="161"/>
      <c r="E32" s="210"/>
      <c r="F32" s="193"/>
      <c r="G32" s="211"/>
      <c r="H32" s="131"/>
      <c r="I32" s="132"/>
      <c r="J32" s="197" t="s">
        <v>56</v>
      </c>
      <c r="K32" s="198"/>
      <c r="L32" s="198"/>
      <c r="M32" s="159">
        <v>1947002</v>
      </c>
      <c r="N32" s="192" t="s">
        <v>60</v>
      </c>
      <c r="O32" s="193"/>
      <c r="P32" s="193"/>
      <c r="Q32" s="194"/>
      <c r="R32" s="177" t="s">
        <v>61</v>
      </c>
      <c r="S32" s="178"/>
      <c r="AC32" s="127"/>
      <c r="AD32" s="127"/>
    </row>
    <row r="33" spans="2:30" ht="19" customHeight="1">
      <c r="B33" s="195" t="s">
        <v>52</v>
      </c>
      <c r="C33" s="196"/>
      <c r="D33" s="161"/>
      <c r="E33" s="210"/>
      <c r="F33" s="193"/>
      <c r="G33" s="211"/>
      <c r="H33" s="131"/>
      <c r="J33" s="197"/>
      <c r="K33" s="198"/>
      <c r="L33" s="198"/>
      <c r="M33" s="159"/>
      <c r="N33" s="192"/>
      <c r="O33" s="193"/>
      <c r="P33" s="193"/>
      <c r="Q33" s="194"/>
      <c r="R33" s="177"/>
      <c r="S33" s="178"/>
      <c r="T33" s="4"/>
      <c r="U33" s="4"/>
      <c r="V33" s="4"/>
      <c r="AC33" s="3"/>
      <c r="AD33" s="3"/>
    </row>
    <row r="34" spans="2:30" ht="20" customHeight="1">
      <c r="B34" s="195" t="s">
        <v>55</v>
      </c>
      <c r="C34" s="196"/>
      <c r="D34" s="161">
        <v>1998001</v>
      </c>
      <c r="E34" s="210" t="s">
        <v>75</v>
      </c>
      <c r="F34" s="193"/>
      <c r="G34" s="211"/>
      <c r="H34" s="131" t="s">
        <v>68</v>
      </c>
      <c r="J34" s="197"/>
      <c r="K34" s="198"/>
      <c r="L34" s="198"/>
      <c r="M34" s="159"/>
      <c r="N34" s="192"/>
      <c r="O34" s="193"/>
      <c r="P34" s="193"/>
      <c r="Q34" s="194"/>
      <c r="R34" s="177"/>
      <c r="S34" s="178"/>
      <c r="T34" s="4"/>
      <c r="U34" s="4"/>
      <c r="V34" s="4"/>
      <c r="AC34" s="3"/>
      <c r="AD34" s="3"/>
    </row>
    <row r="35" spans="2:30" ht="20" customHeight="1">
      <c r="B35" s="221"/>
      <c r="C35" s="222"/>
      <c r="D35" s="162"/>
      <c r="E35" s="225"/>
      <c r="F35" s="226"/>
      <c r="G35" s="227"/>
      <c r="H35" s="133"/>
      <c r="J35" s="223"/>
      <c r="K35" s="224"/>
      <c r="L35" s="224"/>
      <c r="M35" s="160"/>
      <c r="N35" s="228"/>
      <c r="O35" s="229"/>
      <c r="P35" s="229"/>
      <c r="Q35" s="230"/>
      <c r="R35" s="179"/>
      <c r="S35" s="180"/>
      <c r="T35" s="4"/>
      <c r="U35" s="4"/>
      <c r="V35" s="4"/>
      <c r="AC35" s="3"/>
      <c r="AD35" s="3"/>
    </row>
    <row r="36" spans="2:30" ht="20" customHeight="1">
      <c r="B36" s="195"/>
      <c r="C36" s="196"/>
      <c r="D36" s="161"/>
      <c r="E36" s="210"/>
      <c r="F36" s="193"/>
      <c r="G36" s="211"/>
      <c r="H36" s="131"/>
      <c r="J36" s="197"/>
      <c r="K36" s="198"/>
      <c r="L36" s="198"/>
      <c r="M36" s="159"/>
      <c r="N36" s="192"/>
      <c r="O36" s="193"/>
      <c r="P36" s="193"/>
      <c r="Q36" s="194"/>
      <c r="R36" s="177"/>
      <c r="S36" s="178"/>
      <c r="T36" s="4"/>
      <c r="U36" s="4"/>
      <c r="V36" s="4"/>
      <c r="AC36" s="3"/>
      <c r="AD36" s="3"/>
    </row>
    <row r="37" spans="2:30" ht="20" customHeight="1">
      <c r="B37" s="212"/>
      <c r="C37" s="213"/>
      <c r="D37" s="163"/>
      <c r="E37" s="216"/>
      <c r="F37" s="217"/>
      <c r="G37" s="218"/>
      <c r="H37" s="135"/>
      <c r="J37" s="214"/>
      <c r="K37" s="215"/>
      <c r="L37" s="215"/>
      <c r="M37" s="166"/>
      <c r="N37" s="219"/>
      <c r="O37" s="217"/>
      <c r="P37" s="217"/>
      <c r="Q37" s="220"/>
      <c r="R37" s="181"/>
      <c r="S37" s="182"/>
      <c r="T37" s="4"/>
      <c r="U37" s="4"/>
      <c r="V37" s="4"/>
      <c r="AC37" s="3"/>
      <c r="AD37" s="3"/>
    </row>
    <row r="38" spans="2:30" ht="19" customHeight="1">
      <c r="B38" s="229"/>
      <c r="C38" s="229"/>
      <c r="D38" s="176"/>
      <c r="E38" s="176"/>
      <c r="F38" s="176"/>
      <c r="G38" s="176"/>
      <c r="H38" s="176"/>
      <c r="J38" s="176"/>
      <c r="K38" s="176"/>
      <c r="L38" s="176"/>
      <c r="M38" s="176"/>
      <c r="N38" s="176"/>
      <c r="O38" s="176"/>
      <c r="P38" s="176"/>
      <c r="Q38" s="176"/>
      <c r="R38" s="176"/>
      <c r="S38" s="176"/>
      <c r="T38" s="4"/>
      <c r="U38" s="4"/>
      <c r="V38" s="4"/>
      <c r="AC38" s="3"/>
      <c r="AD38" s="3"/>
    </row>
    <row r="39" spans="2:30" ht="18" customHeight="1">
      <c r="B39" s="231" t="s">
        <v>58</v>
      </c>
      <c r="C39" s="232"/>
      <c r="D39" s="232"/>
      <c r="E39" s="232"/>
      <c r="F39" s="232"/>
      <c r="G39" s="232"/>
      <c r="H39" s="232"/>
      <c r="I39" s="232"/>
      <c r="J39" s="232"/>
      <c r="K39" s="232"/>
      <c r="L39" s="232"/>
      <c r="M39" s="232"/>
      <c r="N39" s="232"/>
      <c r="O39" s="232"/>
      <c r="P39" s="232"/>
      <c r="Q39" s="232"/>
      <c r="R39" s="232"/>
      <c r="S39" s="233"/>
      <c r="T39" s="4"/>
      <c r="U39" s="4"/>
      <c r="V39" s="4"/>
      <c r="AC39" s="3"/>
      <c r="AD39" s="3"/>
    </row>
    <row r="40" spans="2:30" ht="18" customHeight="1">
      <c r="B40" s="234" t="s">
        <v>216</v>
      </c>
      <c r="C40" s="235"/>
      <c r="D40" s="235"/>
      <c r="E40" s="235"/>
      <c r="F40" s="235"/>
      <c r="G40" s="235"/>
      <c r="H40" s="235"/>
      <c r="I40" s="235"/>
      <c r="J40" s="235"/>
      <c r="K40" s="235"/>
      <c r="L40" s="235"/>
      <c r="M40" s="235"/>
      <c r="N40" s="235"/>
      <c r="O40" s="235"/>
      <c r="P40" s="235"/>
      <c r="Q40" s="235"/>
      <c r="R40" s="235"/>
      <c r="S40" s="236"/>
      <c r="T40" s="4"/>
      <c r="U40" s="4"/>
      <c r="V40" s="4"/>
      <c r="AC40" s="3"/>
      <c r="AD40" s="3"/>
    </row>
  </sheetData>
  <mergeCells count="69">
    <mergeCell ref="B39:S39"/>
    <mergeCell ref="B40:S40"/>
    <mergeCell ref="R35:S35"/>
    <mergeCell ref="E36:G36"/>
    <mergeCell ref="N36:Q36"/>
    <mergeCell ref="R36:S36"/>
    <mergeCell ref="E37:G37"/>
    <mergeCell ref="N37:Q37"/>
    <mergeCell ref="R37:S37"/>
    <mergeCell ref="B38:C38"/>
    <mergeCell ref="D38:E38"/>
    <mergeCell ref="F38:H38"/>
    <mergeCell ref="J38:L38"/>
    <mergeCell ref="M38:N38"/>
    <mergeCell ref="B37:C37"/>
    <mergeCell ref="J37:L37"/>
    <mergeCell ref="B36:C36"/>
    <mergeCell ref="J36:L36"/>
    <mergeCell ref="B34:C34"/>
    <mergeCell ref="J34:L34"/>
    <mergeCell ref="B35:C35"/>
    <mergeCell ref="J35:L35"/>
    <mergeCell ref="E35:G35"/>
    <mergeCell ref="E34:G34"/>
    <mergeCell ref="B32:C32"/>
    <mergeCell ref="J32:L32"/>
    <mergeCell ref="E32:G32"/>
    <mergeCell ref="N32:Q32"/>
    <mergeCell ref="B33:C33"/>
    <mergeCell ref="J33:L33"/>
    <mergeCell ref="E33:G33"/>
    <mergeCell ref="N33:Q33"/>
    <mergeCell ref="B31:C31"/>
    <mergeCell ref="J31:L31"/>
    <mergeCell ref="E31:G31"/>
    <mergeCell ref="N31:Q31"/>
    <mergeCell ref="B30:C30"/>
    <mergeCell ref="J30:L30"/>
    <mergeCell ref="E30:G30"/>
    <mergeCell ref="N30:Q30"/>
    <mergeCell ref="B29:C29"/>
    <mergeCell ref="J29:L29"/>
    <mergeCell ref="E29:G29"/>
    <mergeCell ref="N29:Q29"/>
    <mergeCell ref="B28:C28"/>
    <mergeCell ref="J28:L28"/>
    <mergeCell ref="E28:G28"/>
    <mergeCell ref="N28:Q28"/>
    <mergeCell ref="O38:S38"/>
    <mergeCell ref="R28:S28"/>
    <mergeCell ref="R29:S29"/>
    <mergeCell ref="R30:S30"/>
    <mergeCell ref="R31:S31"/>
    <mergeCell ref="N35:Q35"/>
    <mergeCell ref="R32:S32"/>
    <mergeCell ref="R33:S33"/>
    <mergeCell ref="N34:Q34"/>
    <mergeCell ref="R34:S34"/>
    <mergeCell ref="B7:B8"/>
    <mergeCell ref="D5:H5"/>
    <mergeCell ref="H1:R1"/>
    <mergeCell ref="H2:R2"/>
    <mergeCell ref="J5:M5"/>
    <mergeCell ref="O5:R5"/>
    <mergeCell ref="B27:C27"/>
    <mergeCell ref="J27:L27"/>
    <mergeCell ref="E27:G27"/>
    <mergeCell ref="N27:Q27"/>
    <mergeCell ref="R27:S27"/>
  </mergeCells>
  <conditionalFormatting sqref="J9:O24">
    <cfRule type="cellIs" dxfId="3" priority="1" stopIfTrue="1" operator="between">
      <formula>1</formula>
      <formula>300</formula>
    </cfRule>
    <cfRule type="cellIs" dxfId="2" priority="2" stopIfTrue="1" operator="lessThanOrEqual">
      <formula>0</formula>
    </cfRule>
  </conditionalFormatting>
  <dataValidations disablePrompts="1" count="4">
    <dataValidation type="list" allowBlank="1" showInputMessage="1" showErrorMessage="1" sqref="E9:E24" xr:uid="{28AE0340-90FC-E44B-8AFC-D47A4A2C2FCA}">
      <formula1>"UM,JM,SM,UK,JK,SK,M35,M40,M45,M50,M55,M60,M65,M70,M75,M80,M85,M90,K35,K40,K45,K50,K55,K60,K65,K70,K75,K80,K85,K90"</formula1>
    </dataValidation>
    <dataValidation type="list" allowBlank="1" showInputMessage="1" showErrorMessage="1" sqref="B28:C37 J28:L37" xr:uid="{C6C024F5-0F57-E146-B72F-1FF9FD9620D6}">
      <formula1>"Dommer,Stevnets leder,Jury,Sekretær,Speaker,Teknisk kontrollør, Chief Marshall,Tidtaker"</formula1>
    </dataValidation>
    <dataValidation type="list" allowBlank="1" showInputMessage="1" showErrorMessage="1" sqref="C9:C24" xr:uid="{6E166862-056D-B04E-9B36-D0A5D90EDF44}">
      <formula1>"40,45,49,55,59,64,71,76,81,+81,87,+87,49,55,61,67,73,81,89,96,102,+102,109,+109"</formula1>
    </dataValidation>
    <dataValidation type="list" allowBlank="1" showInputMessage="1" showErrorMessage="1" sqref="D5:H5" xr:uid="{18577699-1CE4-E04E-A2BC-771CA54DB4E7}">
      <formula1>"Nasjonalt stevne, Seriestevne,Seriestevne 5-kamp, Klubbmesterskap, Regionsmesterskap, Landsdelsmesterskap, Norgesmesterskap Senior, Norgesmesterskap Ungdom,Norgesmesterskap Junior,Norgesmesterskap Veteran,Norgesmesterskap 5-kamp,Norgesmesterskap Lag"</formula1>
    </dataValidation>
  </dataValidations>
  <pageMargins left="0.27559055118110198" right="0.35433070866141703" top="0.27559055118110198" bottom="0.27559055118110198" header="0.5" footer="0.5"/>
  <pageSetup paperSize="9" scale="61" orientation="landscape" horizontalDpi="360" verticalDpi="360" copies="2"/>
  <drawing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953A9B-AF36-E84E-A488-C0B6C3BB9536}">
  <sheetPr>
    <pageSetUpPr autoPageBreaks="0" fitToPage="1"/>
  </sheetPr>
  <dimension ref="B1:AD40"/>
  <sheetViews>
    <sheetView showGridLines="0" showRowColHeaders="0" showZeros="0" showOutlineSymbols="0" zoomScaleNormal="100" zoomScaleSheetLayoutView="75" zoomScalePageLayoutView="92" workbookViewId="0">
      <selection activeCell="B9" sqref="B9"/>
    </sheetView>
  </sheetViews>
  <sheetFormatPr baseColWidth="10" defaultColWidth="9.1640625" defaultRowHeight="13"/>
  <cols>
    <col min="1" max="1" width="9.1640625" style="4"/>
    <col min="2" max="2" width="10.1640625" style="4" customWidth="1"/>
    <col min="3" max="3" width="6.33203125" style="1" customWidth="1"/>
    <col min="4" max="4" width="8.33203125" style="1" customWidth="1"/>
    <col min="5" max="5" width="6.33203125" style="2" customWidth="1"/>
    <col min="6" max="6" width="10.6640625" style="3" customWidth="1"/>
    <col min="7" max="7" width="3.83203125" style="3" customWidth="1"/>
    <col min="8" max="8" width="24.83203125" style="4" customWidth="1"/>
    <col min="9" max="9" width="20.33203125" style="4" customWidth="1"/>
    <col min="10" max="12" width="7.1640625" style="4" customWidth="1"/>
    <col min="13" max="13" width="8.83203125" style="4" customWidth="1"/>
    <col min="14" max="15" width="7.1640625" style="4" customWidth="1"/>
    <col min="16" max="18" width="7.6640625" style="4" customWidth="1"/>
    <col min="19" max="20" width="10.6640625" style="5" customWidth="1"/>
    <col min="21" max="22" width="5.6640625" style="5" customWidth="1"/>
    <col min="23" max="23" width="14.1640625" style="4" customWidth="1"/>
    <col min="24" max="24" width="11.1640625" style="4" hidden="1" customWidth="1"/>
    <col min="25" max="30" width="9.1640625" style="4" hidden="1" customWidth="1"/>
    <col min="31" max="16384" width="9.1640625" style="4"/>
  </cols>
  <sheetData>
    <row r="1" spans="2:30" s="48" customFormat="1" ht="43.5" customHeight="1">
      <c r="C1" s="45"/>
      <c r="D1" s="45"/>
      <c r="E1" s="46"/>
      <c r="F1" s="45"/>
      <c r="G1" s="45"/>
      <c r="H1" s="185" t="s">
        <v>32</v>
      </c>
      <c r="I1" s="185"/>
      <c r="J1" s="185"/>
      <c r="K1" s="185"/>
      <c r="L1" s="185"/>
      <c r="M1" s="185"/>
      <c r="N1" s="185"/>
      <c r="O1" s="185"/>
      <c r="P1" s="185"/>
      <c r="Q1" s="185"/>
      <c r="R1" s="185"/>
      <c r="S1" s="47"/>
      <c r="T1" s="47"/>
      <c r="U1" s="47"/>
      <c r="V1" s="47"/>
    </row>
    <row r="2" spans="2:30" s="48" customFormat="1" ht="24.75" customHeight="1">
      <c r="C2" s="45"/>
      <c r="D2" s="45"/>
      <c r="E2" s="46"/>
      <c r="F2" s="45"/>
      <c r="G2" s="45"/>
      <c r="H2" s="186" t="s">
        <v>33</v>
      </c>
      <c r="I2" s="186"/>
      <c r="J2" s="186"/>
      <c r="K2" s="186"/>
      <c r="L2" s="186"/>
      <c r="M2" s="186"/>
      <c r="N2" s="186"/>
      <c r="O2" s="186"/>
      <c r="P2" s="186"/>
      <c r="Q2" s="186"/>
      <c r="R2" s="186"/>
      <c r="S2" s="47"/>
      <c r="T2" s="47"/>
      <c r="U2" s="47"/>
      <c r="V2" s="47"/>
    </row>
    <row r="3" spans="2:30" s="48" customFormat="1">
      <c r="C3" s="45"/>
      <c r="D3" s="45"/>
      <c r="E3" s="46"/>
      <c r="F3" s="45"/>
      <c r="G3" s="45"/>
      <c r="H3" s="49"/>
      <c r="I3" s="49"/>
      <c r="J3" s="45"/>
      <c r="K3" s="50"/>
      <c r="L3" s="45"/>
      <c r="M3" s="45"/>
      <c r="N3" s="45"/>
      <c r="O3" s="45"/>
      <c r="P3" s="45"/>
      <c r="Q3" s="45"/>
      <c r="R3" s="45"/>
      <c r="S3" s="47"/>
      <c r="T3" s="47"/>
      <c r="U3" s="47"/>
      <c r="V3" s="47"/>
    </row>
    <row r="4" spans="2:30" s="48" customFormat="1" ht="12" customHeight="1">
      <c r="C4" s="45"/>
      <c r="D4" s="45"/>
      <c r="E4" s="46"/>
      <c r="F4" s="45"/>
      <c r="G4" s="45"/>
      <c r="H4" s="49"/>
      <c r="I4" s="49"/>
      <c r="J4" s="45"/>
      <c r="K4" s="50"/>
      <c r="L4" s="45"/>
      <c r="M4" s="45"/>
      <c r="N4" s="45"/>
      <c r="O4" s="45"/>
      <c r="P4" s="45"/>
      <c r="Q4" s="45"/>
      <c r="R4" s="45"/>
      <c r="S4" s="47"/>
      <c r="T4" s="47"/>
      <c r="U4" s="47"/>
      <c r="V4" s="47"/>
    </row>
    <row r="5" spans="2:30" s="40" customFormat="1" ht="16">
      <c r="C5" s="44" t="s">
        <v>48</v>
      </c>
      <c r="D5" s="191" t="s">
        <v>59</v>
      </c>
      <c r="E5" s="191"/>
      <c r="F5" s="191"/>
      <c r="G5" s="191"/>
      <c r="H5" s="191"/>
      <c r="I5" s="38" t="s">
        <v>0</v>
      </c>
      <c r="J5" s="188" t="s">
        <v>61</v>
      </c>
      <c r="K5" s="188"/>
      <c r="L5" s="188"/>
      <c r="M5" s="188"/>
      <c r="N5" s="38" t="s">
        <v>1</v>
      </c>
      <c r="O5" s="190" t="s">
        <v>63</v>
      </c>
      <c r="P5" s="190"/>
      <c r="Q5" s="190"/>
      <c r="R5" s="190"/>
      <c r="S5" s="38" t="s">
        <v>2</v>
      </c>
      <c r="T5" s="51">
        <v>45718</v>
      </c>
      <c r="U5" s="52" t="s">
        <v>26</v>
      </c>
      <c r="V5" s="53">
        <v>9</v>
      </c>
    </row>
    <row r="6" spans="2:30" s="48" customFormat="1">
      <c r="C6" s="45"/>
      <c r="D6" s="45"/>
      <c r="E6" s="46"/>
      <c r="F6" s="45"/>
      <c r="G6" s="45"/>
      <c r="H6" s="49"/>
      <c r="I6" s="49"/>
      <c r="J6" s="45"/>
      <c r="K6" s="50"/>
      <c r="L6" s="45"/>
      <c r="M6" s="45"/>
      <c r="N6" s="45"/>
      <c r="O6" s="45"/>
      <c r="P6" s="45"/>
      <c r="Q6" s="45"/>
      <c r="R6" s="45"/>
      <c r="S6" s="47"/>
      <c r="T6" s="47"/>
      <c r="U6" s="47"/>
      <c r="V6" s="47"/>
      <c r="Y6" s="4"/>
      <c r="Z6" s="4"/>
      <c r="AA6" s="4"/>
      <c r="AB6" s="72" t="s">
        <v>38</v>
      </c>
      <c r="AC6" s="72" t="s">
        <v>38</v>
      </c>
      <c r="AD6" s="72" t="s">
        <v>38</v>
      </c>
    </row>
    <row r="7" spans="2:30" s="1" customFormat="1">
      <c r="B7" s="183" t="s">
        <v>47</v>
      </c>
      <c r="C7" s="32" t="s">
        <v>3</v>
      </c>
      <c r="D7" s="18" t="s">
        <v>4</v>
      </c>
      <c r="E7" s="19" t="s">
        <v>24</v>
      </c>
      <c r="F7" s="18" t="s">
        <v>5</v>
      </c>
      <c r="G7" s="18" t="s">
        <v>28</v>
      </c>
      <c r="H7" s="18" t="s">
        <v>6</v>
      </c>
      <c r="I7" s="18" t="s">
        <v>7</v>
      </c>
      <c r="J7" s="18"/>
      <c r="K7" s="11" t="s">
        <v>8</v>
      </c>
      <c r="L7" s="11"/>
      <c r="M7" s="18"/>
      <c r="N7" s="11" t="s">
        <v>9</v>
      </c>
      <c r="O7" s="11"/>
      <c r="P7" s="22" t="s">
        <v>10</v>
      </c>
      <c r="Q7" s="29"/>
      <c r="R7" s="18" t="s">
        <v>11</v>
      </c>
      <c r="S7" s="24" t="s">
        <v>12</v>
      </c>
      <c r="T7" s="24" t="s">
        <v>12</v>
      </c>
      <c r="U7" s="24" t="s">
        <v>13</v>
      </c>
      <c r="V7" s="34" t="s">
        <v>19</v>
      </c>
      <c r="W7" s="34" t="s">
        <v>14</v>
      </c>
      <c r="X7" s="3"/>
      <c r="AB7" s="73" t="s">
        <v>39</v>
      </c>
      <c r="AC7" s="73" t="s">
        <v>39</v>
      </c>
      <c r="AD7" s="73" t="s">
        <v>39</v>
      </c>
    </row>
    <row r="8" spans="2:30" s="1" customFormat="1">
      <c r="B8" s="184"/>
      <c r="C8" s="33" t="s">
        <v>15</v>
      </c>
      <c r="D8" s="20" t="s">
        <v>16</v>
      </c>
      <c r="E8" s="21" t="s">
        <v>25</v>
      </c>
      <c r="F8" s="20" t="s">
        <v>21</v>
      </c>
      <c r="G8" s="20" t="s">
        <v>29</v>
      </c>
      <c r="H8" s="20"/>
      <c r="I8" s="20"/>
      <c r="J8" s="27">
        <v>1</v>
      </c>
      <c r="K8" s="28">
        <v>2</v>
      </c>
      <c r="L8" s="26">
        <v>3</v>
      </c>
      <c r="M8" s="27">
        <v>1</v>
      </c>
      <c r="N8" s="28">
        <v>2</v>
      </c>
      <c r="O8" s="26">
        <v>3</v>
      </c>
      <c r="P8" s="23" t="s">
        <v>17</v>
      </c>
      <c r="Q8" s="30"/>
      <c r="R8" s="20" t="s">
        <v>18</v>
      </c>
      <c r="S8" s="25"/>
      <c r="T8" s="25" t="s">
        <v>34</v>
      </c>
      <c r="U8" s="25"/>
      <c r="V8" s="35"/>
      <c r="W8" s="35"/>
      <c r="X8" s="3"/>
      <c r="Y8" s="1" t="s">
        <v>40</v>
      </c>
      <c r="Z8" s="1" t="s">
        <v>30</v>
      </c>
      <c r="AA8" s="3" t="s">
        <v>34</v>
      </c>
      <c r="AB8" s="73" t="s">
        <v>41</v>
      </c>
      <c r="AC8" s="73" t="s">
        <v>42</v>
      </c>
      <c r="AD8" s="73" t="s">
        <v>43</v>
      </c>
    </row>
    <row r="9" spans="2:30" s="10" customFormat="1" ht="20" customHeight="1">
      <c r="B9" s="142">
        <v>2000024</v>
      </c>
      <c r="C9" s="143" t="s">
        <v>164</v>
      </c>
      <c r="D9" s="144">
        <v>76.05</v>
      </c>
      <c r="E9" s="145" t="s">
        <v>111</v>
      </c>
      <c r="F9" s="146">
        <v>36614</v>
      </c>
      <c r="G9" s="147">
        <v>1</v>
      </c>
      <c r="H9" s="148" t="s">
        <v>73</v>
      </c>
      <c r="I9" s="148" t="s">
        <v>61</v>
      </c>
      <c r="J9" s="154">
        <v>63</v>
      </c>
      <c r="K9" s="150">
        <v>66</v>
      </c>
      <c r="L9" s="150">
        <v>-69</v>
      </c>
      <c r="M9" s="149">
        <v>90</v>
      </c>
      <c r="N9" s="171">
        <v>-94</v>
      </c>
      <c r="O9" s="171">
        <v>-94</v>
      </c>
      <c r="P9" s="56">
        <f t="shared" ref="P9:P24" si="0">IF(MAX(J9:L9)&lt;0,0,TRUNC(MAX(J9:L9)/1)*1)</f>
        <v>66</v>
      </c>
      <c r="Q9" s="56">
        <f t="shared" ref="Q9:Q24" si="1">IF(MAX(M9:O9)&lt;0,0,TRUNC(MAX(M9:O9)/1)*1)</f>
        <v>90</v>
      </c>
      <c r="R9" s="56">
        <f t="shared" ref="R9:R24" si="2">IF(P9=0,0,IF(Q9=0,0,SUM(P9:Q9)))</f>
        <v>156</v>
      </c>
      <c r="S9" s="90">
        <f>IF(R9="","",IF(D9="","",IF((Y9="k"),IF(D9&gt;153.757,R9,IF(D9&lt;28,10^(0.7837004341*LOG10(28/153.757)^2)*R9,10^(0.787004341*LOG10(D9/153.757)^2)*R9)),IF(D9&gt;193.609,R9,IF(D9&lt;32,10^(0.722762521*LOG10(32/193.609)^2)*R9,10^(0.722762521*LOG10(D9/193.609)^2)*R9)))))</f>
        <v>184.79460251301356</v>
      </c>
      <c r="T9" s="90" t="str">
        <f>IF(AA9=1,S9*AD9,"")</f>
        <v/>
      </c>
      <c r="U9" s="91">
        <v>5</v>
      </c>
      <c r="V9" s="91" t="s">
        <v>20</v>
      </c>
      <c r="W9" s="138">
        <f>IF(R9="","",IF(D9="","",IF(Y9="k",IF(D9&gt;153.757,1,IF(D9&lt;28,10^(0.787004341*LOG10(28/153.757)^2),10^(0.787004341*LOG10(D9/153.757)^2))),IF(D9&gt;193.609,1,IF(D9&lt;32,10^(0.722762521*LOG10(32/193.609)^2),10^(0.722762521*LOG10(D9/193.609)^2))))))</f>
        <v>1.1845807853398305</v>
      </c>
      <c r="X9" s="69">
        <f>T5</f>
        <v>45718</v>
      </c>
      <c r="Y9" s="75" t="str">
        <f>IF(ISNUMBER(FIND("M",E9)),"m",IF(ISNUMBER(FIND("K",E9)),"k"))</f>
        <v>k</v>
      </c>
      <c r="Z9" s="75">
        <f>IF(OR(F9="",X9=""),0,(YEAR(X9)-YEAR(F9)))</f>
        <v>25</v>
      </c>
      <c r="AA9" s="75">
        <f>IF(Z9&gt;34,1,0)</f>
        <v>0</v>
      </c>
      <c r="AB9" s="10" t="b">
        <f>IF(AA9=1,LOOKUP(Z9,'Meltzer-Faber'!A3:A63,'Meltzer-Faber'!B3:B63))</f>
        <v>0</v>
      </c>
      <c r="AC9" s="10" t="b">
        <f>IF(AA9=1,LOOKUP(Z9,'Meltzer-Faber'!A3:A63,'Meltzer-Faber'!C3:C63))</f>
        <v>0</v>
      </c>
      <c r="AD9" s="10" t="b">
        <f>IF(Y9="m",AB9,IF(Y9="k",AC9,""))</f>
        <v>0</v>
      </c>
    </row>
    <row r="10" spans="2:30" s="10" customFormat="1" ht="20" customHeight="1">
      <c r="B10" s="142">
        <v>2000003</v>
      </c>
      <c r="C10" s="143" t="s">
        <v>164</v>
      </c>
      <c r="D10" s="144">
        <v>78.290000000000006</v>
      </c>
      <c r="E10" s="145" t="s">
        <v>111</v>
      </c>
      <c r="F10" s="146">
        <v>36829</v>
      </c>
      <c r="G10" s="147">
        <v>2</v>
      </c>
      <c r="H10" s="148" t="s">
        <v>198</v>
      </c>
      <c r="I10" s="148" t="s">
        <v>68</v>
      </c>
      <c r="J10" s="149">
        <v>68</v>
      </c>
      <c r="K10" s="150">
        <v>-71</v>
      </c>
      <c r="L10" s="150">
        <v>-72</v>
      </c>
      <c r="M10" s="149">
        <v>88</v>
      </c>
      <c r="N10" s="169">
        <v>-91</v>
      </c>
      <c r="O10" s="169">
        <v>-91</v>
      </c>
      <c r="P10" s="105">
        <f t="shared" si="0"/>
        <v>68</v>
      </c>
      <c r="Q10" s="105">
        <f t="shared" si="1"/>
        <v>88</v>
      </c>
      <c r="R10" s="105">
        <f t="shared" si="2"/>
        <v>156</v>
      </c>
      <c r="S10" s="137">
        <f t="shared" ref="S10:S24" si="3">IF(R10="","",IF(D10="","",IF((Y10="k"),IF(D10&gt;153.757,R10,IF(D10&lt;28,10^(0.7837004341*LOG10(28/153.757)^2)*R10,10^(0.787004341*LOG10(D10/153.757)^2)*R10)),IF(D10&gt;193.609,R10,IF(D10&lt;32,10^(0.722762521*LOG10(32/193.609)^2)*R10,10^(0.722762521*LOG10(D10/193.609)^2)*R10)))))</f>
        <v>182.28354124073689</v>
      </c>
      <c r="T10" s="106" t="str">
        <f t="shared" ref="T10:T24" si="4">IF(AA10=1,S10*AD10,"")</f>
        <v/>
      </c>
      <c r="U10" s="107">
        <v>4</v>
      </c>
      <c r="V10" s="107"/>
      <c r="W10" s="139">
        <f t="shared" ref="W10:W24" si="5">IF(R10="","",IF(D10="","",IF(Y10="k",IF(D10&gt;153.757,1,IF(D10&lt;28,10^(0.787004341*LOG10(28/153.757)^2),10^(0.787004341*LOG10(D10/153.757)^2))),IF(D10&gt;193.609,1,IF(D10&lt;32,10^(0.722762521*LOG10(32/193.609)^2),10^(0.722762521*LOG10(D10/193.609)^2))))))</f>
        <v>1.1684842387226724</v>
      </c>
      <c r="X10" s="69">
        <f>T5</f>
        <v>45718</v>
      </c>
      <c r="Y10" s="75" t="str">
        <f t="shared" ref="Y10:Y24" si="6">IF(ISNUMBER(FIND("M",E10)),"m",IF(ISNUMBER(FIND("K",E10)),"k"))</f>
        <v>k</v>
      </c>
      <c r="Z10" s="75">
        <f t="shared" ref="Z10:Z24" si="7">IF(OR(F10="",X10=""),0,(YEAR(X10)-YEAR(F10)))</f>
        <v>25</v>
      </c>
      <c r="AA10" s="75">
        <f t="shared" ref="AA10:AA24" si="8">IF(Z10&gt;34,1,0)</f>
        <v>0</v>
      </c>
      <c r="AB10" s="10" t="b">
        <f>IF(AA10=1,LOOKUP(Z10,'Meltzer-Faber'!A3:A63,'Meltzer-Faber'!B3:B63))</f>
        <v>0</v>
      </c>
      <c r="AC10" s="74" t="b">
        <f>IF(AA10=1,LOOKUP(Z10,'Meltzer-Faber'!A3:A63,'Meltzer-Faber'!C3:C63))</f>
        <v>0</v>
      </c>
      <c r="AD10" s="10" t="b">
        <f t="shared" ref="AD10:AD24" si="9">IF(Y10="m",AB10,IF(Y10="k",AC10,""))</f>
        <v>0</v>
      </c>
    </row>
    <row r="11" spans="2:30" s="10" customFormat="1" ht="20" customHeight="1">
      <c r="B11" s="142">
        <v>2005012</v>
      </c>
      <c r="C11" s="143" t="s">
        <v>164</v>
      </c>
      <c r="D11" s="144">
        <v>77.19</v>
      </c>
      <c r="E11" s="145" t="s">
        <v>131</v>
      </c>
      <c r="F11" s="146">
        <v>38599</v>
      </c>
      <c r="G11" s="147">
        <v>3</v>
      </c>
      <c r="H11" s="148" t="s">
        <v>199</v>
      </c>
      <c r="I11" s="148" t="s">
        <v>61</v>
      </c>
      <c r="J11" s="154">
        <v>78</v>
      </c>
      <c r="K11" s="150">
        <v>-81</v>
      </c>
      <c r="L11" s="150">
        <v>82</v>
      </c>
      <c r="M11" s="149">
        <v>90</v>
      </c>
      <c r="N11" s="169">
        <v>100</v>
      </c>
      <c r="O11" s="169">
        <v>104</v>
      </c>
      <c r="P11" s="105">
        <f t="shared" si="0"/>
        <v>82</v>
      </c>
      <c r="Q11" s="105">
        <f t="shared" si="1"/>
        <v>104</v>
      </c>
      <c r="R11" s="105">
        <f t="shared" si="2"/>
        <v>186</v>
      </c>
      <c r="S11" s="137">
        <f t="shared" si="3"/>
        <v>218.77659698752998</v>
      </c>
      <c r="T11" s="106" t="str">
        <f t="shared" si="4"/>
        <v/>
      </c>
      <c r="U11" s="107">
        <v>2</v>
      </c>
      <c r="V11" s="174" t="s">
        <v>169</v>
      </c>
      <c r="W11" s="139">
        <f t="shared" si="5"/>
        <v>1.1762182633738172</v>
      </c>
      <c r="X11" s="69">
        <f>T5</f>
        <v>45718</v>
      </c>
      <c r="Y11" s="75" t="str">
        <f t="shared" si="6"/>
        <v>k</v>
      </c>
      <c r="Z11" s="75">
        <f t="shared" si="7"/>
        <v>20</v>
      </c>
      <c r="AA11" s="75">
        <f t="shared" si="8"/>
        <v>0</v>
      </c>
      <c r="AB11" s="10" t="b">
        <f>IF(AA11=1,LOOKUP(Z11,'Meltzer-Faber'!A3:A63,'Meltzer-Faber'!B3:B63))</f>
        <v>0</v>
      </c>
      <c r="AC11" s="74" t="b">
        <f>IF(AA11=1,LOOKUP(Z11,'Meltzer-Faber'!A3:A63,'Meltzer-Faber'!C3:C63))</f>
        <v>0</v>
      </c>
      <c r="AD11" s="10" t="b">
        <f t="shared" si="9"/>
        <v>0</v>
      </c>
    </row>
    <row r="12" spans="2:30" s="10" customFormat="1" ht="20" customHeight="1">
      <c r="B12" s="142">
        <v>2002018</v>
      </c>
      <c r="C12" s="157">
        <v>81</v>
      </c>
      <c r="D12" s="144">
        <v>79.03</v>
      </c>
      <c r="E12" s="145" t="s">
        <v>111</v>
      </c>
      <c r="F12" s="146">
        <v>37377</v>
      </c>
      <c r="G12" s="147">
        <v>4</v>
      </c>
      <c r="H12" s="148" t="s">
        <v>200</v>
      </c>
      <c r="I12" s="148" t="s">
        <v>222</v>
      </c>
      <c r="J12" s="154">
        <v>65</v>
      </c>
      <c r="K12" s="155">
        <v>-69</v>
      </c>
      <c r="L12" s="150">
        <v>-70</v>
      </c>
      <c r="M12" s="154">
        <v>85</v>
      </c>
      <c r="N12" s="169">
        <v>-89</v>
      </c>
      <c r="O12" s="169">
        <v>-89</v>
      </c>
      <c r="P12" s="105">
        <f t="shared" si="0"/>
        <v>65</v>
      </c>
      <c r="Q12" s="105">
        <f t="shared" si="1"/>
        <v>85</v>
      </c>
      <c r="R12" s="105">
        <f t="shared" si="2"/>
        <v>150</v>
      </c>
      <c r="S12" s="137">
        <f t="shared" si="3"/>
        <v>174.51878128671771</v>
      </c>
      <c r="T12" s="106" t="str">
        <f t="shared" si="4"/>
        <v/>
      </c>
      <c r="U12" s="107">
        <v>6</v>
      </c>
      <c r="V12" s="107" t="s">
        <v>20</v>
      </c>
      <c r="W12" s="139">
        <f t="shared" si="5"/>
        <v>1.1634585419114514</v>
      </c>
      <c r="X12" s="69">
        <f>T5</f>
        <v>45718</v>
      </c>
      <c r="Y12" s="75" t="str">
        <f t="shared" si="6"/>
        <v>k</v>
      </c>
      <c r="Z12" s="75">
        <f t="shared" si="7"/>
        <v>23</v>
      </c>
      <c r="AA12" s="75">
        <f t="shared" si="8"/>
        <v>0</v>
      </c>
      <c r="AB12" s="10" t="b">
        <f>IF(AA12=1,LOOKUP(Z12,'Meltzer-Faber'!A3:A63,'Meltzer-Faber'!B3:B63))</f>
        <v>0</v>
      </c>
      <c r="AC12" s="74" t="b">
        <f>IF(AA12=1,LOOKUP(Z12,'Meltzer-Faber'!A3:A63,'Meltzer-Faber'!C3:C63))</f>
        <v>0</v>
      </c>
      <c r="AD12" s="10" t="b">
        <f t="shared" si="9"/>
        <v>0</v>
      </c>
    </row>
    <row r="13" spans="2:30" s="10" customFormat="1" ht="20" customHeight="1">
      <c r="B13" s="142">
        <v>2006014</v>
      </c>
      <c r="C13" s="143" t="s">
        <v>164</v>
      </c>
      <c r="D13" s="144">
        <v>79.59</v>
      </c>
      <c r="E13" s="145" t="s">
        <v>131</v>
      </c>
      <c r="F13" s="146">
        <v>38882</v>
      </c>
      <c r="G13" s="147">
        <v>5</v>
      </c>
      <c r="H13" s="148" t="s">
        <v>201</v>
      </c>
      <c r="I13" s="148" t="s">
        <v>133</v>
      </c>
      <c r="J13" s="149">
        <v>78</v>
      </c>
      <c r="K13" s="150">
        <v>81</v>
      </c>
      <c r="L13" s="150">
        <v>83</v>
      </c>
      <c r="M13" s="149">
        <v>-98</v>
      </c>
      <c r="N13" s="169">
        <v>-98</v>
      </c>
      <c r="O13" s="169">
        <v>98</v>
      </c>
      <c r="P13" s="105">
        <f t="shared" si="0"/>
        <v>83</v>
      </c>
      <c r="Q13" s="105">
        <f t="shared" si="1"/>
        <v>98</v>
      </c>
      <c r="R13" s="105">
        <f t="shared" si="2"/>
        <v>181</v>
      </c>
      <c r="S13" s="137">
        <f t="shared" si="3"/>
        <v>209.91416941333719</v>
      </c>
      <c r="T13" s="106" t="str">
        <f t="shared" si="4"/>
        <v/>
      </c>
      <c r="U13" s="107">
        <v>3</v>
      </c>
      <c r="V13" s="174" t="s">
        <v>169</v>
      </c>
      <c r="W13" s="139">
        <f t="shared" si="5"/>
        <v>1.1597467923388796</v>
      </c>
      <c r="X13" s="69">
        <f>T5</f>
        <v>45718</v>
      </c>
      <c r="Y13" s="75" t="str">
        <f t="shared" si="6"/>
        <v>k</v>
      </c>
      <c r="Z13" s="75">
        <f t="shared" si="7"/>
        <v>19</v>
      </c>
      <c r="AA13" s="75">
        <f t="shared" si="8"/>
        <v>0</v>
      </c>
      <c r="AB13" s="10" t="b">
        <f>IF(AA13=1,LOOKUP(Z13,'Meltzer-Faber'!A3:A63,'Meltzer-Faber'!B3:B63))</f>
        <v>0</v>
      </c>
      <c r="AC13" s="74" t="b">
        <f>IF(AA13=1,LOOKUP(Z13,'Meltzer-Faber'!A3:A63,'Meltzer-Faber'!C3:C63))</f>
        <v>0</v>
      </c>
      <c r="AD13" s="10" t="b">
        <f t="shared" si="9"/>
        <v>0</v>
      </c>
    </row>
    <row r="14" spans="2:30" s="10" customFormat="1" ht="20" customHeight="1">
      <c r="B14" s="142">
        <v>1992005</v>
      </c>
      <c r="C14" s="157" t="s">
        <v>164</v>
      </c>
      <c r="D14" s="144">
        <v>80.989999999999995</v>
      </c>
      <c r="E14" s="145" t="s">
        <v>111</v>
      </c>
      <c r="F14" s="146">
        <v>33918</v>
      </c>
      <c r="G14" s="147">
        <v>6</v>
      </c>
      <c r="H14" s="148" t="s">
        <v>202</v>
      </c>
      <c r="I14" s="148" t="s">
        <v>127</v>
      </c>
      <c r="J14" s="149">
        <v>79</v>
      </c>
      <c r="K14" s="150">
        <v>81</v>
      </c>
      <c r="L14" s="150">
        <v>-83</v>
      </c>
      <c r="M14" s="149">
        <v>101</v>
      </c>
      <c r="N14" s="102">
        <v>106</v>
      </c>
      <c r="O14" s="169">
        <v>110</v>
      </c>
      <c r="P14" s="105">
        <f t="shared" si="0"/>
        <v>81</v>
      </c>
      <c r="Q14" s="105">
        <f t="shared" si="1"/>
        <v>110</v>
      </c>
      <c r="R14" s="105">
        <f t="shared" si="2"/>
        <v>191</v>
      </c>
      <c r="S14" s="137">
        <f t="shared" si="3"/>
        <v>219.80263739158693</v>
      </c>
      <c r="T14" s="106" t="str">
        <f t="shared" si="4"/>
        <v/>
      </c>
      <c r="U14" s="107">
        <v>1</v>
      </c>
      <c r="V14" s="107" t="s">
        <v>20</v>
      </c>
      <c r="W14" s="139">
        <f t="shared" si="5"/>
        <v>1.1507991486470519</v>
      </c>
      <c r="X14" s="69">
        <f>T5</f>
        <v>45718</v>
      </c>
      <c r="Y14" s="75" t="str">
        <f t="shared" si="6"/>
        <v>k</v>
      </c>
      <c r="Z14" s="75">
        <f t="shared" si="7"/>
        <v>33</v>
      </c>
      <c r="AA14" s="75">
        <f t="shared" si="8"/>
        <v>0</v>
      </c>
      <c r="AB14" s="10" t="b">
        <f>IF(AA14=1,LOOKUP(Z14,'Meltzer-Faber'!A3:A63,'Meltzer-Faber'!B3:B63))</f>
        <v>0</v>
      </c>
      <c r="AC14" s="74" t="b">
        <f>IF(AA14=1,LOOKUP(Z14,'Meltzer-Faber'!A3:A63,'Meltzer-Faber'!C3:C63))</f>
        <v>0</v>
      </c>
      <c r="AD14" s="10" t="b">
        <f t="shared" si="9"/>
        <v>0</v>
      </c>
    </row>
    <row r="15" spans="2:30" s="10" customFormat="1" ht="20" customHeight="1">
      <c r="B15" s="142">
        <v>2000019</v>
      </c>
      <c r="C15" s="157" t="s">
        <v>203</v>
      </c>
      <c r="D15" s="144">
        <v>84.13</v>
      </c>
      <c r="E15" s="145" t="s">
        <v>111</v>
      </c>
      <c r="F15" s="146">
        <v>36606</v>
      </c>
      <c r="G15" s="147">
        <v>7</v>
      </c>
      <c r="H15" s="148" t="s">
        <v>204</v>
      </c>
      <c r="I15" s="148" t="s">
        <v>65</v>
      </c>
      <c r="J15" s="149">
        <v>68</v>
      </c>
      <c r="K15" s="150">
        <v>-72</v>
      </c>
      <c r="L15" s="150">
        <v>-73</v>
      </c>
      <c r="M15" s="149">
        <v>88</v>
      </c>
      <c r="N15" s="169">
        <v>-91</v>
      </c>
      <c r="O15" s="169">
        <v>-91</v>
      </c>
      <c r="P15" s="105">
        <f t="shared" si="0"/>
        <v>68</v>
      </c>
      <c r="Q15" s="105">
        <f t="shared" si="1"/>
        <v>88</v>
      </c>
      <c r="R15" s="105">
        <f t="shared" si="2"/>
        <v>156</v>
      </c>
      <c r="S15" s="137">
        <f t="shared" si="3"/>
        <v>176.64441096125677</v>
      </c>
      <c r="T15" s="106" t="str">
        <f t="shared" si="4"/>
        <v/>
      </c>
      <c r="U15" s="107">
        <v>5</v>
      </c>
      <c r="V15" s="107"/>
      <c r="W15" s="139">
        <f t="shared" si="5"/>
        <v>1.1323359677003639</v>
      </c>
      <c r="X15" s="69">
        <f>T5</f>
        <v>45718</v>
      </c>
      <c r="Y15" s="75" t="str">
        <f t="shared" si="6"/>
        <v>k</v>
      </c>
      <c r="Z15" s="75">
        <f t="shared" si="7"/>
        <v>25</v>
      </c>
      <c r="AA15" s="75">
        <f t="shared" si="8"/>
        <v>0</v>
      </c>
      <c r="AB15" s="10" t="b">
        <f>IF(AA15=1,LOOKUP(Z15,'Meltzer-Faber'!A3:A63,'Meltzer-Faber'!B3:B63))</f>
        <v>0</v>
      </c>
      <c r="AC15" s="74" t="b">
        <f>IF(AA15=1,LOOKUP(Z15,'Meltzer-Faber'!A3:A63,'Meltzer-Faber'!C3:C63))</f>
        <v>0</v>
      </c>
      <c r="AD15" s="10" t="b">
        <f t="shared" si="9"/>
        <v>0</v>
      </c>
    </row>
    <row r="16" spans="2:30" s="10" customFormat="1" ht="20" customHeight="1">
      <c r="B16" s="142">
        <v>1993003</v>
      </c>
      <c r="C16" s="157" t="s">
        <v>203</v>
      </c>
      <c r="D16" s="144">
        <v>84.15</v>
      </c>
      <c r="E16" s="145" t="s">
        <v>111</v>
      </c>
      <c r="F16" s="146">
        <v>34143</v>
      </c>
      <c r="G16" s="147">
        <v>8</v>
      </c>
      <c r="H16" s="148" t="s">
        <v>205</v>
      </c>
      <c r="I16" s="148" t="s">
        <v>105</v>
      </c>
      <c r="J16" s="149">
        <v>68</v>
      </c>
      <c r="K16" s="150">
        <v>71</v>
      </c>
      <c r="L16" s="150">
        <v>73</v>
      </c>
      <c r="M16" s="149">
        <v>86</v>
      </c>
      <c r="N16" s="169">
        <v>89</v>
      </c>
      <c r="O16" s="102">
        <v>-91</v>
      </c>
      <c r="P16" s="105">
        <f t="shared" si="0"/>
        <v>73</v>
      </c>
      <c r="Q16" s="105">
        <f t="shared" si="1"/>
        <v>89</v>
      </c>
      <c r="R16" s="105">
        <f t="shared" si="2"/>
        <v>162</v>
      </c>
      <c r="S16" s="137">
        <f t="shared" si="3"/>
        <v>183.42045763822495</v>
      </c>
      <c r="T16" s="106" t="str">
        <f t="shared" si="4"/>
        <v/>
      </c>
      <c r="U16" s="107">
        <v>4</v>
      </c>
      <c r="V16" s="107"/>
      <c r="W16" s="139">
        <f t="shared" si="5"/>
        <v>1.1322250471495368</v>
      </c>
      <c r="X16" s="69">
        <f>T5</f>
        <v>45718</v>
      </c>
      <c r="Y16" s="75" t="str">
        <f t="shared" si="6"/>
        <v>k</v>
      </c>
      <c r="Z16" s="75">
        <f t="shared" si="7"/>
        <v>32</v>
      </c>
      <c r="AA16" s="75">
        <f t="shared" si="8"/>
        <v>0</v>
      </c>
      <c r="AB16" s="10" t="b">
        <f>IF(AA16=1,LOOKUP(Z16,'Meltzer-Faber'!A3:A63,'Meltzer-Faber'!B3:B63))</f>
        <v>0</v>
      </c>
      <c r="AC16" s="74" t="b">
        <f>IF(AA16=1,LOOKUP(Z16,'Meltzer-Faber'!A3:A63,'Meltzer-Faber'!C3:C63))</f>
        <v>0</v>
      </c>
      <c r="AD16" s="10" t="b">
        <f t="shared" si="9"/>
        <v>0</v>
      </c>
    </row>
    <row r="17" spans="2:30" s="10" customFormat="1" ht="20" customHeight="1">
      <c r="B17" s="142">
        <v>1991012</v>
      </c>
      <c r="C17" s="157" t="s">
        <v>203</v>
      </c>
      <c r="D17" s="144">
        <v>85.21</v>
      </c>
      <c r="E17" s="145" t="s">
        <v>111</v>
      </c>
      <c r="F17" s="146">
        <v>33456</v>
      </c>
      <c r="G17" s="147">
        <v>9</v>
      </c>
      <c r="H17" s="148" t="s">
        <v>206</v>
      </c>
      <c r="I17" s="148" t="s">
        <v>120</v>
      </c>
      <c r="J17" s="149">
        <v>68</v>
      </c>
      <c r="K17" s="150">
        <v>71</v>
      </c>
      <c r="L17" s="150">
        <v>-74</v>
      </c>
      <c r="M17" s="149">
        <v>88</v>
      </c>
      <c r="N17" s="169">
        <v>92</v>
      </c>
      <c r="O17" s="169">
        <v>94</v>
      </c>
      <c r="P17" s="105">
        <f t="shared" si="0"/>
        <v>71</v>
      </c>
      <c r="Q17" s="105">
        <f t="shared" si="1"/>
        <v>94</v>
      </c>
      <c r="R17" s="105">
        <f t="shared" si="2"/>
        <v>165</v>
      </c>
      <c r="S17" s="137">
        <f t="shared" si="3"/>
        <v>185.86597793061165</v>
      </c>
      <c r="T17" s="106" t="str">
        <f t="shared" si="4"/>
        <v/>
      </c>
      <c r="U17" s="107">
        <v>3</v>
      </c>
      <c r="V17" s="107"/>
      <c r="W17" s="139">
        <f t="shared" si="5"/>
        <v>1.1264604723067373</v>
      </c>
      <c r="X17" s="69">
        <f>T5</f>
        <v>45718</v>
      </c>
      <c r="Y17" s="75" t="str">
        <f t="shared" si="6"/>
        <v>k</v>
      </c>
      <c r="Z17" s="75">
        <f t="shared" si="7"/>
        <v>34</v>
      </c>
      <c r="AA17" s="75">
        <f t="shared" si="8"/>
        <v>0</v>
      </c>
      <c r="AB17" s="10" t="b">
        <f>IF(AA17=1,LOOKUP(Z17,'Meltzer-Faber'!A3:A63,'Meltzer-Faber'!B3:B63))</f>
        <v>0</v>
      </c>
      <c r="AC17" s="74" t="b">
        <f>IF(AA17=1,LOOKUP(Z17,'Meltzer-Faber'!A3:A63,'Meltzer-Faber'!C3:C63))</f>
        <v>0</v>
      </c>
      <c r="AD17" s="10" t="b">
        <f t="shared" si="9"/>
        <v>0</v>
      </c>
    </row>
    <row r="18" spans="2:30" s="10" customFormat="1" ht="20" customHeight="1">
      <c r="B18" s="142">
        <v>1999032</v>
      </c>
      <c r="C18" s="157" t="s">
        <v>203</v>
      </c>
      <c r="D18" s="144">
        <v>84.59</v>
      </c>
      <c r="E18" s="145" t="s">
        <v>111</v>
      </c>
      <c r="F18" s="146">
        <v>36490</v>
      </c>
      <c r="G18" s="147">
        <v>10</v>
      </c>
      <c r="H18" s="148" t="s">
        <v>207</v>
      </c>
      <c r="I18" s="148" t="s">
        <v>102</v>
      </c>
      <c r="J18" s="149">
        <v>77</v>
      </c>
      <c r="K18" s="150">
        <v>81</v>
      </c>
      <c r="L18" s="150">
        <v>-85</v>
      </c>
      <c r="M18" s="149">
        <v>93</v>
      </c>
      <c r="N18" s="169">
        <v>97</v>
      </c>
      <c r="O18" s="169">
        <v>-101</v>
      </c>
      <c r="P18" s="105">
        <f t="shared" si="0"/>
        <v>81</v>
      </c>
      <c r="Q18" s="105">
        <f t="shared" si="1"/>
        <v>97</v>
      </c>
      <c r="R18" s="105">
        <f t="shared" si="2"/>
        <v>178</v>
      </c>
      <c r="S18" s="137">
        <f t="shared" si="3"/>
        <v>201.10531768969031</v>
      </c>
      <c r="T18" s="106" t="str">
        <f t="shared" si="4"/>
        <v/>
      </c>
      <c r="U18" s="107">
        <v>2</v>
      </c>
      <c r="V18" s="107" t="s">
        <v>20</v>
      </c>
      <c r="W18" s="139">
        <f t="shared" si="5"/>
        <v>1.1298051555600579</v>
      </c>
      <c r="X18" s="69">
        <f>T5</f>
        <v>45718</v>
      </c>
      <c r="Y18" s="75" t="str">
        <f t="shared" si="6"/>
        <v>k</v>
      </c>
      <c r="Z18" s="75">
        <f t="shared" si="7"/>
        <v>26</v>
      </c>
      <c r="AA18" s="75">
        <f t="shared" si="8"/>
        <v>0</v>
      </c>
      <c r="AB18" s="10" t="b">
        <f>IF(AA18=1,LOOKUP(Z18,'Meltzer-Faber'!A3:A63,'Meltzer-Faber'!B3:B63))</f>
        <v>0</v>
      </c>
      <c r="AC18" s="74" t="b">
        <f>IF(AA18=1,LOOKUP(Z18,'Meltzer-Faber'!A3:A63,'Meltzer-Faber'!C3:C63))</f>
        <v>0</v>
      </c>
      <c r="AD18" s="10" t="b">
        <f t="shared" si="9"/>
        <v>0</v>
      </c>
    </row>
    <row r="19" spans="2:30" s="10" customFormat="1" ht="20" customHeight="1">
      <c r="B19" s="142">
        <v>1998004</v>
      </c>
      <c r="C19" s="157">
        <v>87</v>
      </c>
      <c r="D19" s="144">
        <v>86.85</v>
      </c>
      <c r="E19" s="145" t="s">
        <v>111</v>
      </c>
      <c r="F19" s="146">
        <v>36112</v>
      </c>
      <c r="G19" s="147">
        <v>11</v>
      </c>
      <c r="H19" s="148" t="s">
        <v>208</v>
      </c>
      <c r="I19" s="148" t="s">
        <v>147</v>
      </c>
      <c r="J19" s="149">
        <v>107</v>
      </c>
      <c r="K19" s="150">
        <v>112</v>
      </c>
      <c r="L19" s="150">
        <v>115</v>
      </c>
      <c r="M19" s="149">
        <v>140</v>
      </c>
      <c r="N19" s="169">
        <v>145</v>
      </c>
      <c r="O19" s="169">
        <v>150</v>
      </c>
      <c r="P19" s="105">
        <f t="shared" si="0"/>
        <v>115</v>
      </c>
      <c r="Q19" s="105">
        <f t="shared" si="1"/>
        <v>150</v>
      </c>
      <c r="R19" s="105">
        <f t="shared" si="2"/>
        <v>265</v>
      </c>
      <c r="S19" s="137">
        <f t="shared" si="3"/>
        <v>296.26148415566172</v>
      </c>
      <c r="T19" s="106" t="str">
        <f t="shared" si="4"/>
        <v/>
      </c>
      <c r="U19" s="107">
        <v>1</v>
      </c>
      <c r="V19" s="107"/>
      <c r="W19" s="139">
        <f t="shared" si="5"/>
        <v>1.1179678647383462</v>
      </c>
      <c r="X19" s="69">
        <f>T5</f>
        <v>45718</v>
      </c>
      <c r="Y19" s="75" t="str">
        <f t="shared" si="6"/>
        <v>k</v>
      </c>
      <c r="Z19" s="75">
        <f t="shared" si="7"/>
        <v>27</v>
      </c>
      <c r="AA19" s="75">
        <f t="shared" si="8"/>
        <v>0</v>
      </c>
      <c r="AB19" s="10" t="b">
        <f>IF(AA19=1,LOOKUP(Z19,'Meltzer-Faber'!A3:A63,'Meltzer-Faber'!B3:B63))</f>
        <v>0</v>
      </c>
      <c r="AC19" s="74" t="b">
        <f>IF(AA19=1,LOOKUP(Z19,'Meltzer-Faber'!A3:A63,'Meltzer-Faber'!C3:C63))</f>
        <v>0</v>
      </c>
      <c r="AD19" s="10" t="b">
        <f t="shared" si="9"/>
        <v>0</v>
      </c>
    </row>
    <row r="20" spans="2:30" s="10" customFormat="1" ht="20" customHeight="1">
      <c r="B20" s="142">
        <v>1995020</v>
      </c>
      <c r="C20" s="157" t="s">
        <v>209</v>
      </c>
      <c r="D20" s="144">
        <v>94.11</v>
      </c>
      <c r="E20" s="145" t="s">
        <v>111</v>
      </c>
      <c r="F20" s="146">
        <v>34954</v>
      </c>
      <c r="G20" s="147">
        <v>12</v>
      </c>
      <c r="H20" s="148" t="s">
        <v>210</v>
      </c>
      <c r="I20" s="148" t="s">
        <v>133</v>
      </c>
      <c r="J20" s="149">
        <v>68</v>
      </c>
      <c r="K20" s="150">
        <v>73</v>
      </c>
      <c r="L20" s="150">
        <v>77</v>
      </c>
      <c r="M20" s="149">
        <v>90</v>
      </c>
      <c r="N20" s="169">
        <v>95</v>
      </c>
      <c r="O20" s="169">
        <v>101</v>
      </c>
      <c r="P20" s="105">
        <f t="shared" si="0"/>
        <v>77</v>
      </c>
      <c r="Q20" s="105">
        <f t="shared" si="1"/>
        <v>101</v>
      </c>
      <c r="R20" s="105">
        <f t="shared" si="2"/>
        <v>178</v>
      </c>
      <c r="S20" s="137">
        <f t="shared" si="3"/>
        <v>193.28243679660969</v>
      </c>
      <c r="T20" s="106" t="str">
        <f t="shared" si="4"/>
        <v/>
      </c>
      <c r="U20" s="107">
        <v>1</v>
      </c>
      <c r="V20" s="107"/>
      <c r="W20" s="139">
        <f t="shared" si="5"/>
        <v>1.0858563864978072</v>
      </c>
      <c r="X20" s="69">
        <f>T5</f>
        <v>45718</v>
      </c>
      <c r="Y20" s="75" t="str">
        <f t="shared" si="6"/>
        <v>k</v>
      </c>
      <c r="Z20" s="75">
        <f t="shared" si="7"/>
        <v>30</v>
      </c>
      <c r="AA20" s="75">
        <f t="shared" si="8"/>
        <v>0</v>
      </c>
      <c r="AB20" s="10" t="b">
        <f>IF(AA20=1,LOOKUP(Z20,'Meltzer-Faber'!A3:A63,'Meltzer-Faber'!B3:B63))</f>
        <v>0</v>
      </c>
      <c r="AC20" s="74" t="b">
        <f>IF(AA20=1,LOOKUP(Z20,'Meltzer-Faber'!A3:A63,'Meltzer-Faber'!C3:C63))</f>
        <v>0</v>
      </c>
      <c r="AD20" s="10" t="b">
        <f t="shared" si="9"/>
        <v>0</v>
      </c>
    </row>
    <row r="21" spans="2:30" s="10" customFormat="1" ht="20" customHeight="1">
      <c r="B21" s="142"/>
      <c r="C21" s="157"/>
      <c r="D21" s="144"/>
      <c r="E21" s="145"/>
      <c r="F21" s="146"/>
      <c r="G21" s="147"/>
      <c r="H21" s="148"/>
      <c r="I21" s="148"/>
      <c r="J21" s="149"/>
      <c r="K21" s="150"/>
      <c r="L21" s="150"/>
      <c r="M21" s="149"/>
      <c r="N21" s="102"/>
      <c r="O21" s="102"/>
      <c r="P21" s="105">
        <f t="shared" si="0"/>
        <v>0</v>
      </c>
      <c r="Q21" s="105">
        <f t="shared" si="1"/>
        <v>0</v>
      </c>
      <c r="R21" s="105">
        <f t="shared" si="2"/>
        <v>0</v>
      </c>
      <c r="S21" s="137" t="str">
        <f t="shared" si="3"/>
        <v/>
      </c>
      <c r="T21" s="106" t="str">
        <f t="shared" si="4"/>
        <v/>
      </c>
      <c r="U21" s="107"/>
      <c r="V21" s="107"/>
      <c r="W21" s="139" t="str">
        <f t="shared" si="5"/>
        <v/>
      </c>
      <c r="X21" s="69">
        <f>T5</f>
        <v>45718</v>
      </c>
      <c r="Y21" s="75" t="b">
        <f t="shared" si="6"/>
        <v>0</v>
      </c>
      <c r="Z21" s="75">
        <f t="shared" si="7"/>
        <v>0</v>
      </c>
      <c r="AA21" s="75">
        <f t="shared" si="8"/>
        <v>0</v>
      </c>
      <c r="AB21" s="10" t="b">
        <f>IF(AA21=1,LOOKUP(Z21,'Meltzer-Faber'!A3:A63,'Meltzer-Faber'!B3:B63))</f>
        <v>0</v>
      </c>
      <c r="AC21" s="74" t="b">
        <f>IF(AA21=1,LOOKUP(Z21,'Meltzer-Faber'!A3:A63,'Meltzer-Faber'!C3:C63))</f>
        <v>0</v>
      </c>
      <c r="AD21" s="10" t="str">
        <f t="shared" si="9"/>
        <v/>
      </c>
    </row>
    <row r="22" spans="2:30" s="10" customFormat="1" ht="20" customHeight="1">
      <c r="B22" s="94"/>
      <c r="C22" s="124"/>
      <c r="D22" s="116"/>
      <c r="E22" s="97"/>
      <c r="F22" s="117"/>
      <c r="G22" s="118"/>
      <c r="H22" s="119"/>
      <c r="I22" s="119"/>
      <c r="J22" s="101"/>
      <c r="K22" s="113"/>
      <c r="L22" s="103"/>
      <c r="M22" s="104"/>
      <c r="N22" s="102"/>
      <c r="O22" s="102"/>
      <c r="P22" s="105">
        <f t="shared" si="0"/>
        <v>0</v>
      </c>
      <c r="Q22" s="105">
        <f t="shared" si="1"/>
        <v>0</v>
      </c>
      <c r="R22" s="105">
        <f t="shared" si="2"/>
        <v>0</v>
      </c>
      <c r="S22" s="137" t="str">
        <f t="shared" si="3"/>
        <v/>
      </c>
      <c r="T22" s="106" t="str">
        <f t="shared" si="4"/>
        <v/>
      </c>
      <c r="U22" s="107"/>
      <c r="V22" s="107"/>
      <c r="W22" s="139" t="str">
        <f t="shared" si="5"/>
        <v/>
      </c>
      <c r="X22" s="69">
        <f>T5</f>
        <v>45718</v>
      </c>
      <c r="Y22" s="75" t="b">
        <f t="shared" si="6"/>
        <v>0</v>
      </c>
      <c r="Z22" s="75">
        <f t="shared" si="7"/>
        <v>0</v>
      </c>
      <c r="AA22" s="75">
        <f t="shared" si="8"/>
        <v>0</v>
      </c>
      <c r="AB22" s="10" t="b">
        <f>IF(AA22=1,LOOKUP(Z22,'Meltzer-Faber'!A3:A63,'Meltzer-Faber'!B3:B63))</f>
        <v>0</v>
      </c>
      <c r="AC22" s="74" t="b">
        <f>IF(AA22=1,LOOKUP(Z22,'Meltzer-Faber'!A3:A63,'Meltzer-Faber'!C3:C63))</f>
        <v>0</v>
      </c>
      <c r="AD22" s="10" t="str">
        <f t="shared" si="9"/>
        <v/>
      </c>
    </row>
    <row r="23" spans="2:30" s="10" customFormat="1" ht="20" customHeight="1">
      <c r="B23" s="94"/>
      <c r="C23" s="124"/>
      <c r="D23" s="116"/>
      <c r="E23" s="97"/>
      <c r="F23" s="120"/>
      <c r="G23" s="118"/>
      <c r="H23" s="119"/>
      <c r="I23" s="119"/>
      <c r="J23" s="101"/>
      <c r="K23" s="113"/>
      <c r="L23" s="103"/>
      <c r="M23" s="104"/>
      <c r="N23" s="102"/>
      <c r="O23" s="102"/>
      <c r="P23" s="105">
        <f t="shared" si="0"/>
        <v>0</v>
      </c>
      <c r="Q23" s="105">
        <f t="shared" si="1"/>
        <v>0</v>
      </c>
      <c r="R23" s="105">
        <f t="shared" si="2"/>
        <v>0</v>
      </c>
      <c r="S23" s="137" t="str">
        <f t="shared" si="3"/>
        <v/>
      </c>
      <c r="T23" s="106" t="str">
        <f t="shared" si="4"/>
        <v/>
      </c>
      <c r="U23" s="107"/>
      <c r="V23" s="107"/>
      <c r="W23" s="139" t="str">
        <f t="shared" si="5"/>
        <v/>
      </c>
      <c r="X23" s="69">
        <f>T5</f>
        <v>45718</v>
      </c>
      <c r="Y23" s="75" t="b">
        <f t="shared" si="6"/>
        <v>0</v>
      </c>
      <c r="Z23" s="75">
        <f t="shared" si="7"/>
        <v>0</v>
      </c>
      <c r="AA23" s="75">
        <f t="shared" si="8"/>
        <v>0</v>
      </c>
      <c r="AB23" s="10" t="b">
        <f>IF(AA23=1,LOOKUP(Z23,'Meltzer-Faber'!A3:A63,'Meltzer-Faber'!B3:B63))</f>
        <v>0</v>
      </c>
      <c r="AC23" s="74" t="b">
        <f>IF(AA23=1,LOOKUP(Z23,'Meltzer-Faber'!A3:A63,'Meltzer-Faber'!C3:C63))</f>
        <v>0</v>
      </c>
      <c r="AD23" s="10" t="str">
        <f t="shared" si="9"/>
        <v/>
      </c>
    </row>
    <row r="24" spans="2:30" s="10" customFormat="1" ht="20" customHeight="1">
      <c r="B24" s="92"/>
      <c r="C24" s="121"/>
      <c r="D24" s="65"/>
      <c r="E24" s="83"/>
      <c r="F24" s="66"/>
      <c r="G24" s="67"/>
      <c r="H24" s="68"/>
      <c r="I24" s="68"/>
      <c r="J24" s="87"/>
      <c r="K24" s="122"/>
      <c r="L24" s="123"/>
      <c r="M24" s="89"/>
      <c r="N24" s="71"/>
      <c r="O24" s="71"/>
      <c r="P24" s="54">
        <f t="shared" si="0"/>
        <v>0</v>
      </c>
      <c r="Q24" s="54">
        <f t="shared" si="1"/>
        <v>0</v>
      </c>
      <c r="R24" s="56">
        <f t="shared" si="2"/>
        <v>0</v>
      </c>
      <c r="S24" s="90" t="str">
        <f t="shared" si="3"/>
        <v/>
      </c>
      <c r="T24" s="55" t="str">
        <f t="shared" si="4"/>
        <v/>
      </c>
      <c r="U24" s="57"/>
      <c r="V24" s="57"/>
      <c r="W24" s="139" t="str">
        <f t="shared" si="5"/>
        <v/>
      </c>
      <c r="X24" s="69">
        <f>T5</f>
        <v>45718</v>
      </c>
      <c r="Y24" s="75" t="b">
        <f t="shared" si="6"/>
        <v>0</v>
      </c>
      <c r="Z24" s="75">
        <f t="shared" si="7"/>
        <v>0</v>
      </c>
      <c r="AA24" s="75">
        <f t="shared" si="8"/>
        <v>0</v>
      </c>
      <c r="AB24" s="10" t="b">
        <f>IF(AA24=1,LOOKUP(Z24,'Meltzer-Faber'!A3:A63,'Meltzer-Faber'!B3:B63))</f>
        <v>0</v>
      </c>
      <c r="AC24" s="74" t="b">
        <f>IF(AA24=1,LOOKUP(Z24,'Meltzer-Faber'!A3:A63,'Meltzer-Faber'!C3:C63))</f>
        <v>0</v>
      </c>
      <c r="AD24" s="10" t="str">
        <f t="shared" si="9"/>
        <v/>
      </c>
    </row>
    <row r="25" spans="2:30" s="7" customFormat="1" ht="19" customHeight="1">
      <c r="C25" s="12"/>
      <c r="D25" s="13"/>
      <c r="E25" s="14"/>
      <c r="F25" s="15"/>
      <c r="G25" s="15"/>
      <c r="H25" s="12"/>
      <c r="I25" s="12"/>
      <c r="J25" s="16"/>
      <c r="K25" s="16"/>
      <c r="L25" s="16"/>
      <c r="M25" s="16"/>
      <c r="N25" s="16"/>
      <c r="O25" s="16"/>
      <c r="P25" s="12"/>
      <c r="Q25" s="12"/>
      <c r="R25" s="12"/>
      <c r="S25" s="17"/>
      <c r="T25" s="17"/>
      <c r="U25" s="17"/>
      <c r="V25" s="31"/>
      <c r="W25" s="8"/>
      <c r="X25" s="70"/>
    </row>
    <row r="26" spans="2:30" customFormat="1" ht="21" customHeight="1"/>
    <row r="27" spans="2:30" customFormat="1" ht="23" customHeight="1">
      <c r="B27" s="199" t="s">
        <v>49</v>
      </c>
      <c r="C27" s="200"/>
      <c r="D27" s="128" t="s">
        <v>47</v>
      </c>
      <c r="E27" s="203" t="s">
        <v>6</v>
      </c>
      <c r="F27" s="204"/>
      <c r="G27" s="205"/>
      <c r="H27" s="129" t="s">
        <v>57</v>
      </c>
      <c r="I27" s="130"/>
      <c r="J27" s="201" t="s">
        <v>49</v>
      </c>
      <c r="K27" s="202"/>
      <c r="L27" s="202"/>
      <c r="M27" s="165" t="s">
        <v>47</v>
      </c>
      <c r="N27" s="206" t="s">
        <v>6</v>
      </c>
      <c r="O27" s="207"/>
      <c r="P27" s="207"/>
      <c r="Q27" s="208"/>
      <c r="R27" s="206" t="s">
        <v>57</v>
      </c>
      <c r="S27" s="209"/>
      <c r="T27" s="126"/>
      <c r="U27" s="126"/>
      <c r="V27" s="126"/>
      <c r="X27" s="4"/>
      <c r="Y27" s="4"/>
      <c r="Z27" s="4"/>
      <c r="AA27" s="1"/>
      <c r="AC27" s="44"/>
      <c r="AD27" s="44"/>
    </row>
    <row r="28" spans="2:30" s="6" customFormat="1" ht="20" customHeight="1">
      <c r="B28" s="195" t="s">
        <v>50</v>
      </c>
      <c r="C28" s="196"/>
      <c r="D28" s="161">
        <v>1980002</v>
      </c>
      <c r="E28" s="210" t="s">
        <v>62</v>
      </c>
      <c r="F28" s="193"/>
      <c r="G28" s="211"/>
      <c r="H28" s="131" t="s">
        <v>61</v>
      </c>
      <c r="I28" s="132"/>
      <c r="J28" s="197" t="s">
        <v>51</v>
      </c>
      <c r="K28" s="198"/>
      <c r="L28" s="198"/>
      <c r="M28" s="164">
        <v>1954003</v>
      </c>
      <c r="N28" s="192" t="s">
        <v>86</v>
      </c>
      <c r="O28" s="193"/>
      <c r="P28" s="193"/>
      <c r="Q28" s="194"/>
      <c r="R28" s="177" t="s">
        <v>87</v>
      </c>
      <c r="S28" s="178"/>
      <c r="AA28" s="1"/>
      <c r="AC28" s="127"/>
      <c r="AD28" s="127"/>
    </row>
    <row r="29" spans="2:30" s="6" customFormat="1" ht="21" customHeight="1">
      <c r="B29" s="195" t="s">
        <v>52</v>
      </c>
      <c r="C29" s="196"/>
      <c r="D29" s="161">
        <v>1974001</v>
      </c>
      <c r="E29" s="210" t="s">
        <v>89</v>
      </c>
      <c r="F29" s="193"/>
      <c r="G29" s="211"/>
      <c r="H29" s="131" t="s">
        <v>71</v>
      </c>
      <c r="I29" s="132"/>
      <c r="J29" s="197" t="s">
        <v>53</v>
      </c>
      <c r="K29" s="198"/>
      <c r="L29" s="198"/>
      <c r="M29" s="159">
        <v>1973001</v>
      </c>
      <c r="N29" s="192" t="s">
        <v>80</v>
      </c>
      <c r="O29" s="193"/>
      <c r="P29" s="193"/>
      <c r="Q29" s="194"/>
      <c r="R29" s="177" t="s">
        <v>66</v>
      </c>
      <c r="S29" s="178"/>
      <c r="AC29" s="127"/>
      <c r="AD29" s="127"/>
    </row>
    <row r="30" spans="2:30" s="6" customFormat="1" ht="19" customHeight="1">
      <c r="B30" s="195" t="s">
        <v>52</v>
      </c>
      <c r="C30" s="196"/>
      <c r="D30" s="161">
        <v>1965002</v>
      </c>
      <c r="E30" s="210" t="s">
        <v>83</v>
      </c>
      <c r="F30" s="193"/>
      <c r="G30" s="211"/>
      <c r="H30" s="131" t="s">
        <v>67</v>
      </c>
      <c r="I30" s="132"/>
      <c r="J30" s="197" t="s">
        <v>53</v>
      </c>
      <c r="K30" s="198"/>
      <c r="L30" s="198"/>
      <c r="M30" s="159">
        <v>1995018</v>
      </c>
      <c r="N30" s="192" t="s">
        <v>74</v>
      </c>
      <c r="O30" s="193"/>
      <c r="P30" s="193"/>
      <c r="Q30" s="194"/>
      <c r="R30" s="177" t="s">
        <v>61</v>
      </c>
      <c r="S30" s="178"/>
      <c r="AC30" s="127"/>
      <c r="AD30" s="127"/>
    </row>
    <row r="31" spans="2:30" s="6" customFormat="1" ht="21" customHeight="1">
      <c r="B31" s="195" t="s">
        <v>52</v>
      </c>
      <c r="C31" s="196"/>
      <c r="D31" s="161">
        <v>1977007</v>
      </c>
      <c r="E31" s="210" t="s">
        <v>84</v>
      </c>
      <c r="F31" s="193"/>
      <c r="G31" s="211"/>
      <c r="H31" s="131" t="s">
        <v>61</v>
      </c>
      <c r="I31" s="132"/>
      <c r="J31" s="197" t="s">
        <v>54</v>
      </c>
      <c r="K31" s="198"/>
      <c r="L31" s="198"/>
      <c r="M31" s="159">
        <v>1976006</v>
      </c>
      <c r="N31" s="192" t="s">
        <v>82</v>
      </c>
      <c r="O31" s="193"/>
      <c r="P31" s="193"/>
      <c r="Q31" s="194"/>
      <c r="R31" s="177" t="s">
        <v>71</v>
      </c>
      <c r="S31" s="178"/>
      <c r="Y31" s="6" t="s">
        <v>20</v>
      </c>
      <c r="AC31" s="127"/>
      <c r="AD31" s="127"/>
    </row>
    <row r="32" spans="2:30" s="6" customFormat="1" ht="20" customHeight="1">
      <c r="B32" s="195" t="s">
        <v>52</v>
      </c>
      <c r="C32" s="196"/>
      <c r="D32" s="161"/>
      <c r="E32" s="210"/>
      <c r="F32" s="193"/>
      <c r="G32" s="211"/>
      <c r="H32" s="131"/>
      <c r="I32" s="132"/>
      <c r="J32" s="197" t="s">
        <v>56</v>
      </c>
      <c r="K32" s="198"/>
      <c r="L32" s="198"/>
      <c r="M32" s="159">
        <v>1947002</v>
      </c>
      <c r="N32" s="177" t="s">
        <v>60</v>
      </c>
      <c r="O32" s="245"/>
      <c r="P32" s="245"/>
      <c r="Q32" s="246"/>
      <c r="R32" s="177" t="s">
        <v>61</v>
      </c>
      <c r="S32" s="178"/>
      <c r="AC32" s="127"/>
      <c r="AD32" s="127"/>
    </row>
    <row r="33" spans="2:30" ht="19" customHeight="1">
      <c r="B33" s="195" t="s">
        <v>52</v>
      </c>
      <c r="C33" s="196"/>
      <c r="D33" s="161"/>
      <c r="E33" s="210"/>
      <c r="F33" s="193"/>
      <c r="G33" s="211"/>
      <c r="H33" s="131"/>
      <c r="J33" s="197"/>
      <c r="K33" s="198"/>
      <c r="L33" s="198"/>
      <c r="M33" s="159"/>
      <c r="N33" s="177"/>
      <c r="O33" s="245"/>
      <c r="P33" s="245"/>
      <c r="Q33" s="246"/>
      <c r="R33" s="177"/>
      <c r="S33" s="178"/>
      <c r="T33" s="4"/>
      <c r="U33" s="4"/>
      <c r="V33" s="4"/>
      <c r="AC33" s="3"/>
      <c r="AD33" s="3"/>
    </row>
    <row r="34" spans="2:30" ht="20" customHeight="1">
      <c r="B34" s="195" t="s">
        <v>55</v>
      </c>
      <c r="C34" s="196"/>
      <c r="D34" s="161">
        <v>1999007</v>
      </c>
      <c r="E34" s="210" t="s">
        <v>72</v>
      </c>
      <c r="F34" s="193"/>
      <c r="G34" s="211"/>
      <c r="H34" s="131" t="s">
        <v>61</v>
      </c>
      <c r="J34" s="197"/>
      <c r="K34" s="198"/>
      <c r="L34" s="198"/>
      <c r="M34" s="159"/>
      <c r="N34" s="177"/>
      <c r="O34" s="245"/>
      <c r="P34" s="245"/>
      <c r="Q34" s="246"/>
      <c r="R34" s="177"/>
      <c r="S34" s="178"/>
      <c r="T34" s="4"/>
      <c r="U34" s="4"/>
      <c r="V34" s="4"/>
      <c r="AC34" s="3"/>
      <c r="AD34" s="3"/>
    </row>
    <row r="35" spans="2:30" ht="20" customHeight="1">
      <c r="B35" s="221"/>
      <c r="C35" s="222"/>
      <c r="D35" s="162"/>
      <c r="E35" s="225"/>
      <c r="F35" s="226"/>
      <c r="G35" s="227"/>
      <c r="H35" s="133"/>
      <c r="J35" s="223"/>
      <c r="K35" s="224"/>
      <c r="L35" s="224"/>
      <c r="M35" s="160"/>
      <c r="N35" s="179"/>
      <c r="O35" s="243"/>
      <c r="P35" s="243"/>
      <c r="Q35" s="244"/>
      <c r="R35" s="179"/>
      <c r="S35" s="180"/>
      <c r="T35" s="4"/>
      <c r="U35" s="4"/>
      <c r="V35" s="4"/>
      <c r="AC35" s="3"/>
      <c r="AD35" s="3"/>
    </row>
    <row r="36" spans="2:30" ht="20" customHeight="1">
      <c r="B36" s="195"/>
      <c r="C36" s="196"/>
      <c r="D36" s="161"/>
      <c r="E36" s="210"/>
      <c r="F36" s="193"/>
      <c r="G36" s="211"/>
      <c r="H36" s="131"/>
      <c r="J36" s="197"/>
      <c r="K36" s="198"/>
      <c r="L36" s="198"/>
      <c r="M36" s="159"/>
      <c r="N36" s="177"/>
      <c r="O36" s="245"/>
      <c r="P36" s="245"/>
      <c r="Q36" s="246"/>
      <c r="R36" s="177"/>
      <c r="S36" s="178"/>
      <c r="T36" s="4"/>
      <c r="U36" s="4"/>
      <c r="V36" s="4"/>
      <c r="AC36" s="3"/>
      <c r="AD36" s="3"/>
    </row>
    <row r="37" spans="2:30" ht="20" customHeight="1">
      <c r="B37" s="212"/>
      <c r="C37" s="213"/>
      <c r="D37" s="163"/>
      <c r="E37" s="216"/>
      <c r="F37" s="217"/>
      <c r="G37" s="218"/>
      <c r="H37" s="135"/>
      <c r="J37" s="214"/>
      <c r="K37" s="215"/>
      <c r="L37" s="215"/>
      <c r="M37" s="166"/>
      <c r="N37" s="181"/>
      <c r="O37" s="247"/>
      <c r="P37" s="247"/>
      <c r="Q37" s="248"/>
      <c r="R37" s="181"/>
      <c r="S37" s="182"/>
      <c r="T37" s="4"/>
      <c r="U37" s="4"/>
      <c r="V37" s="4"/>
      <c r="AC37" s="3"/>
      <c r="AD37" s="3"/>
    </row>
    <row r="38" spans="2:30" ht="19" customHeight="1">
      <c r="B38" s="229"/>
      <c r="C38" s="229"/>
      <c r="D38" s="176"/>
      <c r="E38" s="176"/>
      <c r="F38" s="176"/>
      <c r="G38" s="176"/>
      <c r="H38" s="176"/>
      <c r="J38" s="176"/>
      <c r="K38" s="176"/>
      <c r="L38" s="176"/>
      <c r="M38" s="176"/>
      <c r="N38" s="176"/>
      <c r="O38" s="176"/>
      <c r="P38" s="176"/>
      <c r="Q38" s="176"/>
      <c r="R38" s="176"/>
      <c r="S38" s="176"/>
      <c r="T38" s="4"/>
      <c r="U38" s="4"/>
      <c r="V38" s="4"/>
      <c r="AC38" s="3"/>
      <c r="AD38" s="3"/>
    </row>
    <row r="39" spans="2:30" ht="18" customHeight="1">
      <c r="B39" s="231" t="s">
        <v>58</v>
      </c>
      <c r="C39" s="232"/>
      <c r="D39" s="232"/>
      <c r="E39" s="232"/>
      <c r="F39" s="232"/>
      <c r="G39" s="232"/>
      <c r="H39" s="232"/>
      <c r="I39" s="232"/>
      <c r="J39" s="232"/>
      <c r="K39" s="232"/>
      <c r="L39" s="232"/>
      <c r="M39" s="232"/>
      <c r="N39" s="232"/>
      <c r="O39" s="232"/>
      <c r="P39" s="232"/>
      <c r="Q39" s="232"/>
      <c r="R39" s="232"/>
      <c r="S39" s="233"/>
      <c r="T39" s="4"/>
      <c r="U39" s="4"/>
      <c r="V39" s="4"/>
      <c r="AC39" s="3"/>
      <c r="AD39" s="3"/>
    </row>
    <row r="40" spans="2:30" ht="18" customHeight="1">
      <c r="B40" s="234" t="s">
        <v>217</v>
      </c>
      <c r="C40" s="235"/>
      <c r="D40" s="235"/>
      <c r="E40" s="235"/>
      <c r="F40" s="235"/>
      <c r="G40" s="235"/>
      <c r="H40" s="235"/>
      <c r="I40" s="235"/>
      <c r="J40" s="235"/>
      <c r="K40" s="235"/>
      <c r="L40" s="235"/>
      <c r="M40" s="235"/>
      <c r="N40" s="235"/>
      <c r="O40" s="235"/>
      <c r="P40" s="235"/>
      <c r="Q40" s="235"/>
      <c r="R40" s="235"/>
      <c r="S40" s="236"/>
      <c r="T40" s="4"/>
      <c r="U40" s="4"/>
      <c r="V40" s="4"/>
      <c r="AC40" s="3"/>
      <c r="AD40" s="3"/>
    </row>
  </sheetData>
  <mergeCells count="69">
    <mergeCell ref="B39:S39"/>
    <mergeCell ref="B40:S40"/>
    <mergeCell ref="R35:S35"/>
    <mergeCell ref="E36:G36"/>
    <mergeCell ref="N36:Q36"/>
    <mergeCell ref="R36:S36"/>
    <mergeCell ref="E37:G37"/>
    <mergeCell ref="N37:Q37"/>
    <mergeCell ref="R37:S37"/>
    <mergeCell ref="B38:C38"/>
    <mergeCell ref="D38:E38"/>
    <mergeCell ref="F38:H38"/>
    <mergeCell ref="J38:L38"/>
    <mergeCell ref="M38:N38"/>
    <mergeCell ref="B37:C37"/>
    <mergeCell ref="J37:L37"/>
    <mergeCell ref="B36:C36"/>
    <mergeCell ref="J36:L36"/>
    <mergeCell ref="B34:C34"/>
    <mergeCell ref="J34:L34"/>
    <mergeCell ref="B35:C35"/>
    <mergeCell ref="J35:L35"/>
    <mergeCell ref="E35:G35"/>
    <mergeCell ref="E34:G34"/>
    <mergeCell ref="B32:C32"/>
    <mergeCell ref="J32:L32"/>
    <mergeCell ref="E32:G32"/>
    <mergeCell ref="N32:Q32"/>
    <mergeCell ref="B33:C33"/>
    <mergeCell ref="J33:L33"/>
    <mergeCell ref="E33:G33"/>
    <mergeCell ref="N33:Q33"/>
    <mergeCell ref="B31:C31"/>
    <mergeCell ref="J31:L31"/>
    <mergeCell ref="E31:G31"/>
    <mergeCell ref="N31:Q31"/>
    <mergeCell ref="B30:C30"/>
    <mergeCell ref="J30:L30"/>
    <mergeCell ref="E30:G30"/>
    <mergeCell ref="N30:Q30"/>
    <mergeCell ref="B29:C29"/>
    <mergeCell ref="J29:L29"/>
    <mergeCell ref="E29:G29"/>
    <mergeCell ref="N29:Q29"/>
    <mergeCell ref="B28:C28"/>
    <mergeCell ref="J28:L28"/>
    <mergeCell ref="E28:G28"/>
    <mergeCell ref="N28:Q28"/>
    <mergeCell ref="O38:S38"/>
    <mergeCell ref="R28:S28"/>
    <mergeCell ref="R29:S29"/>
    <mergeCell ref="R30:S30"/>
    <mergeCell ref="R31:S31"/>
    <mergeCell ref="N35:Q35"/>
    <mergeCell ref="R32:S32"/>
    <mergeCell ref="R33:S33"/>
    <mergeCell ref="N34:Q34"/>
    <mergeCell ref="R34:S34"/>
    <mergeCell ref="B7:B8"/>
    <mergeCell ref="D5:H5"/>
    <mergeCell ref="H1:R1"/>
    <mergeCell ref="H2:R2"/>
    <mergeCell ref="J5:M5"/>
    <mergeCell ref="O5:R5"/>
    <mergeCell ref="B27:C27"/>
    <mergeCell ref="J27:L27"/>
    <mergeCell ref="E27:G27"/>
    <mergeCell ref="N27:Q27"/>
    <mergeCell ref="R27:S27"/>
  </mergeCells>
  <conditionalFormatting sqref="J9:O24">
    <cfRule type="cellIs" dxfId="1" priority="1" stopIfTrue="1" operator="between">
      <formula>1</formula>
      <formula>300</formula>
    </cfRule>
    <cfRule type="cellIs" dxfId="0" priority="2" stopIfTrue="1" operator="lessThanOrEqual">
      <formula>0</formula>
    </cfRule>
  </conditionalFormatting>
  <dataValidations count="5">
    <dataValidation type="list" allowBlank="1" showInputMessage="1" showErrorMessage="1" sqref="C22:C24" xr:uid="{42A77C8F-8A8E-9542-9B5A-8130BADC3117}">
      <formula1>"40,45,49,55,59,64,71,76,81,+81,81+,87,+87,87+,49,55,61,67,73,81,89,96,102,+102,102+,109,+109,109+"</formula1>
    </dataValidation>
    <dataValidation type="list" allowBlank="1" showInputMessage="1" showErrorMessage="1" sqref="E9:E24" xr:uid="{246534EC-B52A-7645-B799-C5CCFC1F0A7C}">
      <formula1>"UM,JM,SM,UK,JK,SK,M35,M40,M45,M50,M55,M60,M65,M70,M75,M80,M85,M90,K35,K40,K45,K50,K55,K60,K65,K70,K75,K80,K85,K90"</formula1>
    </dataValidation>
    <dataValidation type="list" allowBlank="1" showInputMessage="1" showErrorMessage="1" sqref="B28:C37 J28:L37" xr:uid="{CDEB53A6-F599-164F-A2AE-D7DB7C2E7B3C}">
      <formula1>"Dommer,Stevnets leder,Jury,Sekretær,Speaker,Teknisk kontrollør, Chief Marshall,Tidtaker"</formula1>
    </dataValidation>
    <dataValidation type="list" allowBlank="1" showInputMessage="1" showErrorMessage="1" sqref="C9:C21" xr:uid="{04A53BC8-69B3-F145-A450-CA7C539CBA9D}">
      <formula1>"40,45,49,55,59,64,71,76,81,+81,87,+87,49,55,61,67,73,81,89,96,102,+102,109,+109"</formula1>
    </dataValidation>
    <dataValidation type="list" allowBlank="1" showInputMessage="1" showErrorMessage="1" sqref="D5:H5" xr:uid="{1061E031-024E-E444-B946-C609EF771705}">
      <formula1>"Nasjonalt stevne, Seriestevne,Seriestevne 5-kamp, Klubbmesterskap, Regionsmesterskap, Landsdelsmesterskap, Norgesmesterskap Senior, Norgesmesterskap Ungdom,Norgesmesterskap Junior,Norgesmesterskap Veteran,Norgesmesterskap 5-kamp,Norgesmesterskap Lag"</formula1>
    </dataValidation>
  </dataValidations>
  <pageMargins left="0.27559055118110198" right="0.35433070866141703" top="0.27559055118110198" bottom="0.27559055118110198" header="0.5" footer="0.5"/>
  <pageSetup paperSize="9" scale="61" orientation="landscape" horizontalDpi="360" verticalDpi="360" copies="2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Regneark</vt:lpstr>
      </vt:variant>
      <vt:variant>
        <vt:i4>12</vt:i4>
      </vt:variant>
      <vt:variant>
        <vt:lpstr>Navngitte områder</vt:lpstr>
      </vt:variant>
      <vt:variant>
        <vt:i4>13</vt:i4>
      </vt:variant>
    </vt:vector>
  </HeadingPairs>
  <TitlesOfParts>
    <vt:vector size="25" baseType="lpstr">
      <vt:lpstr>P1</vt:lpstr>
      <vt:lpstr>P2</vt:lpstr>
      <vt:lpstr>P3</vt:lpstr>
      <vt:lpstr>P4</vt:lpstr>
      <vt:lpstr>P5</vt:lpstr>
      <vt:lpstr>P6</vt:lpstr>
      <vt:lpstr>P7</vt:lpstr>
      <vt:lpstr>P8</vt:lpstr>
      <vt:lpstr>P9</vt:lpstr>
      <vt:lpstr>Resultat NM Senior</vt:lpstr>
      <vt:lpstr>Resultat Kongepokal</vt:lpstr>
      <vt:lpstr>Meltzer-Faber</vt:lpstr>
      <vt:lpstr>'P1'!Utskriftsområde</vt:lpstr>
      <vt:lpstr>'P2'!Utskriftsområde</vt:lpstr>
      <vt:lpstr>'P3'!Utskriftsområde</vt:lpstr>
      <vt:lpstr>'P4'!Utskriftsområde</vt:lpstr>
      <vt:lpstr>'P5'!Utskriftsområde</vt:lpstr>
      <vt:lpstr>'P6'!Utskriftsområde</vt:lpstr>
      <vt:lpstr>'P7'!Utskriftsområde</vt:lpstr>
      <vt:lpstr>'P8'!Utskriftsområde</vt:lpstr>
      <vt:lpstr>'P9'!Utskriftsområde</vt:lpstr>
      <vt:lpstr>'Resultat Kongepokal'!Utskriftsområde</vt:lpstr>
      <vt:lpstr>'Resultat NM Senior'!Utskriftsområde</vt:lpstr>
      <vt:lpstr>'Resultat Kongepokal'!Utskriftstitler</vt:lpstr>
      <vt:lpstr>'Resultat NM Senior'!Utskriftstitler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Hans Bj. Hagenes Vigrestad IK</dc:creator>
  <cp:lastModifiedBy>Nilsen, Emelie</cp:lastModifiedBy>
  <cp:lastPrinted>2025-03-02T17:09:23Z</cp:lastPrinted>
  <dcterms:created xsi:type="dcterms:W3CDTF">2001-08-31T20:44:44Z</dcterms:created>
  <dcterms:modified xsi:type="dcterms:W3CDTF">2025-03-03T20:01:26Z</dcterms:modified>
</cp:coreProperties>
</file>