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rne_grostad_vektlofting_no/Documents/2022/Stevneprotokoller/"/>
    </mc:Choice>
  </mc:AlternateContent>
  <xr:revisionPtr revIDLastSave="0" documentId="8_{CBD0C349-CE34-4D72-9277-5DD5575414DD}" xr6:coauthVersionLast="47" xr6:coauthVersionMax="47" xr10:uidLastSave="{00000000-0000-0000-0000-000000000000}"/>
  <bookViews>
    <workbookView xWindow="-98" yWindow="-98" windowWidth="21795" windowHeight="13096" tabRatio="505" activeTab="11" xr2:uid="{00000000-000D-0000-FFFF-FFFF00000000}"/>
  </bookViews>
  <sheets>
    <sheet name="P1" sheetId="31" r:id="rId1"/>
    <sheet name="P2" sheetId="40" r:id="rId2"/>
    <sheet name="P3" sheetId="42" r:id="rId3"/>
    <sheet name="P4" sheetId="43" r:id="rId4"/>
    <sheet name="P5" sheetId="46" r:id="rId5"/>
    <sheet name="P6" sheetId="47" r:id="rId6"/>
    <sheet name="P7" sheetId="48" r:id="rId7"/>
    <sheet name="P8" sheetId="49" r:id="rId8"/>
    <sheet name="P9" sheetId="50" r:id="rId9"/>
    <sheet name="P10" sheetId="51" r:id="rId10"/>
    <sheet name="Resultat NM Senior" sheetId="20" r:id="rId11"/>
    <sheet name="Resultat Kongepokal" sheetId="57" r:id="rId12"/>
    <sheet name="Meltzer-Faber" sheetId="29" state="hidden" r:id="rId13"/>
    <sheet name="Module1" sheetId="2" state="veryHidden" r:id="rId14"/>
  </sheets>
  <definedNames>
    <definedName name="_xlnm.Print_Area" localSheetId="0">'P1'!$A$1:$T$39</definedName>
    <definedName name="_xlnm.Print_Area" localSheetId="9">'P10'!$A$1:$T$39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10">'Resultat NM Senior'!$A$1:$K$110</definedName>
    <definedName name="_xlnm.Print_Titles" localSheetId="11">'Resultat Kongepokal'!$1:$3</definedName>
    <definedName name="_xlnm.Print_Titles" localSheetId="10">'Resultat NM Senior'!$1:$3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57" l="1"/>
  <c r="C9" i="57"/>
  <c r="D9" i="57"/>
  <c r="E9" i="57"/>
  <c r="F9" i="57"/>
  <c r="G9" i="57"/>
  <c r="H9" i="57"/>
  <c r="I9" i="57"/>
  <c r="J9" i="57"/>
  <c r="K9" i="57"/>
  <c r="K7" i="57"/>
  <c r="I7" i="57"/>
  <c r="J7" i="57"/>
  <c r="H7" i="57"/>
  <c r="K5" i="57"/>
  <c r="K6" i="57"/>
  <c r="B110" i="20"/>
  <c r="C110" i="20"/>
  <c r="D110" i="20"/>
  <c r="E110" i="20"/>
  <c r="F110" i="20"/>
  <c r="G110" i="20"/>
  <c r="H110" i="20"/>
  <c r="I110" i="20"/>
  <c r="J110" i="20"/>
  <c r="K110" i="20"/>
  <c r="N9" i="47"/>
  <c r="H14" i="20"/>
  <c r="I14" i="20"/>
  <c r="J14" i="20"/>
  <c r="K14" i="20"/>
  <c r="K13" i="20"/>
  <c r="J13" i="20"/>
  <c r="I13" i="20"/>
  <c r="H13" i="20"/>
  <c r="B14" i="20"/>
  <c r="C14" i="20"/>
  <c r="D14" i="20"/>
  <c r="E14" i="20"/>
  <c r="F14" i="20"/>
  <c r="G14" i="20"/>
  <c r="X18" i="51"/>
  <c r="U18" i="51"/>
  <c r="W18" i="51"/>
  <c r="Q18" i="51" s="1"/>
  <c r="AE13" i="20"/>
  <c r="N10" i="49"/>
  <c r="O10" i="49"/>
  <c r="N11" i="49"/>
  <c r="O11" i="49"/>
  <c r="N12" i="49"/>
  <c r="O12" i="49"/>
  <c r="N13" i="49"/>
  <c r="O13" i="49"/>
  <c r="N14" i="49"/>
  <c r="O14" i="49"/>
  <c r="N15" i="49"/>
  <c r="O15" i="49"/>
  <c r="N16" i="49"/>
  <c r="O16" i="49"/>
  <c r="N17" i="49"/>
  <c r="O17" i="49"/>
  <c r="N18" i="49"/>
  <c r="O18" i="49"/>
  <c r="N19" i="49"/>
  <c r="O19" i="49"/>
  <c r="N20" i="49"/>
  <c r="O20" i="49"/>
  <c r="N21" i="49"/>
  <c r="O21" i="49"/>
  <c r="O9" i="49"/>
  <c r="N9" i="49"/>
  <c r="N10" i="48"/>
  <c r="N11" i="48"/>
  <c r="N12" i="48"/>
  <c r="N13" i="48"/>
  <c r="N14" i="48"/>
  <c r="N15" i="48"/>
  <c r="N16" i="48"/>
  <c r="N17" i="48"/>
  <c r="N9" i="48"/>
  <c r="N18" i="51" l="1"/>
  <c r="O18" i="51"/>
  <c r="V18" i="51"/>
  <c r="Y18" i="51"/>
  <c r="Z18" i="51" s="1"/>
  <c r="O21" i="51"/>
  <c r="N21" i="51"/>
  <c r="O20" i="51"/>
  <c r="N20" i="51"/>
  <c r="O19" i="51"/>
  <c r="N19" i="51"/>
  <c r="O17" i="51"/>
  <c r="N17" i="51"/>
  <c r="P17" i="51" s="1"/>
  <c r="Q17" i="51" s="1"/>
  <c r="O16" i="51"/>
  <c r="N16" i="51"/>
  <c r="O15" i="51"/>
  <c r="N15" i="51"/>
  <c r="O14" i="51"/>
  <c r="N14" i="51"/>
  <c r="O13" i="51"/>
  <c r="N13" i="51"/>
  <c r="O12" i="51"/>
  <c r="N12" i="51"/>
  <c r="P12" i="51" s="1"/>
  <c r="Q12" i="51" s="1"/>
  <c r="O11" i="51"/>
  <c r="N11" i="51"/>
  <c r="O10" i="51"/>
  <c r="N10" i="51"/>
  <c r="O9" i="51"/>
  <c r="N9" i="51"/>
  <c r="P21" i="51" l="1"/>
  <c r="P20" i="51"/>
  <c r="P19" i="51"/>
  <c r="P18" i="51"/>
  <c r="P16" i="51"/>
  <c r="P15" i="51"/>
  <c r="P14" i="51"/>
  <c r="P13" i="51"/>
  <c r="P11" i="51"/>
  <c r="P10" i="51"/>
  <c r="P9" i="51"/>
  <c r="AA18" i="51"/>
  <c r="AB18" i="51" s="1"/>
  <c r="B71" i="20" l="1"/>
  <c r="B112" i="20"/>
  <c r="F83" i="57"/>
  <c r="U21" i="42" l="1"/>
  <c r="U22" i="42"/>
  <c r="U23" i="42"/>
  <c r="U24" i="42"/>
  <c r="U17" i="46"/>
  <c r="U18" i="46"/>
  <c r="U19" i="46"/>
  <c r="U20" i="46"/>
  <c r="U21" i="46"/>
  <c r="U22" i="46"/>
  <c r="U23" i="46"/>
  <c r="U24" i="46"/>
  <c r="U19" i="47"/>
  <c r="U20" i="47"/>
  <c r="U21" i="47"/>
  <c r="U22" i="47"/>
  <c r="U23" i="47"/>
  <c r="U24" i="47"/>
  <c r="U22" i="49"/>
  <c r="U23" i="49"/>
  <c r="U24" i="49"/>
  <c r="U14" i="50"/>
  <c r="U15" i="50"/>
  <c r="U16" i="50"/>
  <c r="U17" i="50"/>
  <c r="U18" i="50"/>
  <c r="U19" i="50"/>
  <c r="U20" i="50"/>
  <c r="U21" i="50"/>
  <c r="U22" i="50"/>
  <c r="U23" i="50"/>
  <c r="U24" i="50"/>
  <c r="G5" i="57" l="1"/>
  <c r="F5" i="57"/>
  <c r="E5" i="57"/>
  <c r="D5" i="57"/>
  <c r="C5" i="57"/>
  <c r="B5" i="57"/>
  <c r="G8" i="57"/>
  <c r="F8" i="57"/>
  <c r="E8" i="57"/>
  <c r="D8" i="57"/>
  <c r="C8" i="57"/>
  <c r="B8" i="57"/>
  <c r="G11" i="57"/>
  <c r="F11" i="57"/>
  <c r="E11" i="57"/>
  <c r="D11" i="57"/>
  <c r="C11" i="57"/>
  <c r="B11" i="57"/>
  <c r="G7" i="57"/>
  <c r="F7" i="57"/>
  <c r="E7" i="57"/>
  <c r="D7" i="57"/>
  <c r="C7" i="57"/>
  <c r="B7" i="57"/>
  <c r="G12" i="57"/>
  <c r="F12" i="57"/>
  <c r="E12" i="57"/>
  <c r="D12" i="57"/>
  <c r="C12" i="57"/>
  <c r="B12" i="57"/>
  <c r="G20" i="57"/>
  <c r="F20" i="57"/>
  <c r="E20" i="57"/>
  <c r="D20" i="57"/>
  <c r="C20" i="57"/>
  <c r="B20" i="57"/>
  <c r="G10" i="57"/>
  <c r="F10" i="57"/>
  <c r="E10" i="57"/>
  <c r="D10" i="57"/>
  <c r="C10" i="57"/>
  <c r="B10" i="57"/>
  <c r="G6" i="57"/>
  <c r="F6" i="57"/>
  <c r="E6" i="57"/>
  <c r="D6" i="57"/>
  <c r="C6" i="57"/>
  <c r="B6" i="57"/>
  <c r="G52" i="57"/>
  <c r="F52" i="57"/>
  <c r="E52" i="57"/>
  <c r="D52" i="57"/>
  <c r="C52" i="57"/>
  <c r="B52" i="57"/>
  <c r="G53" i="57"/>
  <c r="F53" i="57"/>
  <c r="E53" i="57"/>
  <c r="D53" i="57"/>
  <c r="C53" i="57"/>
  <c r="B53" i="57"/>
  <c r="G54" i="57"/>
  <c r="F54" i="57"/>
  <c r="E54" i="57"/>
  <c r="D54" i="57"/>
  <c r="C54" i="57"/>
  <c r="B54" i="57"/>
  <c r="G69" i="57"/>
  <c r="F69" i="57"/>
  <c r="E69" i="57"/>
  <c r="D69" i="57"/>
  <c r="C69" i="57"/>
  <c r="B69" i="57"/>
  <c r="G88" i="57"/>
  <c r="F88" i="57"/>
  <c r="E88" i="57"/>
  <c r="D88" i="57"/>
  <c r="C88" i="57"/>
  <c r="B88" i="57"/>
  <c r="I31" i="57"/>
  <c r="H31" i="57"/>
  <c r="G31" i="57"/>
  <c r="F31" i="57"/>
  <c r="E31" i="57"/>
  <c r="D31" i="57"/>
  <c r="C31" i="57"/>
  <c r="B31" i="57"/>
  <c r="G23" i="57"/>
  <c r="F23" i="57"/>
  <c r="E23" i="57"/>
  <c r="D23" i="57"/>
  <c r="C23" i="57"/>
  <c r="B23" i="57"/>
  <c r="G48" i="57"/>
  <c r="F48" i="57"/>
  <c r="E48" i="57"/>
  <c r="D48" i="57"/>
  <c r="C48" i="57"/>
  <c r="B48" i="57"/>
  <c r="G22" i="57"/>
  <c r="F22" i="57"/>
  <c r="E22" i="57"/>
  <c r="D22" i="57"/>
  <c r="C22" i="57"/>
  <c r="B22" i="57"/>
  <c r="G47" i="57"/>
  <c r="F47" i="57"/>
  <c r="E47" i="57"/>
  <c r="D47" i="57"/>
  <c r="C47" i="57"/>
  <c r="B47" i="57"/>
  <c r="G17" i="57"/>
  <c r="F17" i="57"/>
  <c r="E17" i="57"/>
  <c r="D17" i="57"/>
  <c r="C17" i="57"/>
  <c r="B17" i="57"/>
  <c r="G13" i="57"/>
  <c r="F13" i="57"/>
  <c r="E13" i="57"/>
  <c r="D13" i="57"/>
  <c r="C13" i="57"/>
  <c r="B13" i="57"/>
  <c r="G39" i="57"/>
  <c r="F39" i="57"/>
  <c r="E39" i="57"/>
  <c r="D39" i="57"/>
  <c r="C39" i="57"/>
  <c r="B39" i="57"/>
  <c r="G38" i="57"/>
  <c r="F38" i="57"/>
  <c r="E38" i="57"/>
  <c r="D38" i="57"/>
  <c r="C38" i="57"/>
  <c r="B38" i="57"/>
  <c r="G26" i="57"/>
  <c r="F26" i="57"/>
  <c r="E26" i="57"/>
  <c r="D26" i="57"/>
  <c r="C26" i="57"/>
  <c r="B26" i="57"/>
  <c r="G40" i="57"/>
  <c r="F40" i="57"/>
  <c r="E40" i="57"/>
  <c r="D40" i="57"/>
  <c r="C40" i="57"/>
  <c r="B40" i="57"/>
  <c r="G35" i="57"/>
  <c r="F35" i="57"/>
  <c r="E35" i="57"/>
  <c r="D35" i="57"/>
  <c r="C35" i="57"/>
  <c r="B35" i="57"/>
  <c r="G14" i="57"/>
  <c r="F14" i="57"/>
  <c r="E14" i="57"/>
  <c r="D14" i="57"/>
  <c r="C14" i="57"/>
  <c r="B14" i="57"/>
  <c r="G16" i="57"/>
  <c r="F16" i="57"/>
  <c r="E16" i="57"/>
  <c r="D16" i="57"/>
  <c r="C16" i="57"/>
  <c r="B16" i="57"/>
  <c r="G28" i="57"/>
  <c r="F28" i="57"/>
  <c r="E28" i="57"/>
  <c r="D28" i="57"/>
  <c r="C28" i="57"/>
  <c r="B28" i="57"/>
  <c r="G36" i="57"/>
  <c r="F36" i="57"/>
  <c r="E36" i="57"/>
  <c r="D36" i="57"/>
  <c r="C36" i="57"/>
  <c r="B36" i="57"/>
  <c r="G24" i="57"/>
  <c r="F24" i="57"/>
  <c r="E24" i="57"/>
  <c r="D24" i="57"/>
  <c r="C24" i="57"/>
  <c r="B24" i="57"/>
  <c r="G46" i="57"/>
  <c r="F46" i="57"/>
  <c r="E46" i="57"/>
  <c r="D46" i="57"/>
  <c r="C46" i="57"/>
  <c r="B46" i="57"/>
  <c r="G18" i="57"/>
  <c r="F18" i="57"/>
  <c r="E18" i="57"/>
  <c r="D18" i="57"/>
  <c r="C18" i="57"/>
  <c r="B18" i="57"/>
  <c r="G41" i="57"/>
  <c r="F41" i="57"/>
  <c r="E41" i="57"/>
  <c r="D41" i="57"/>
  <c r="C41" i="57"/>
  <c r="B41" i="57"/>
  <c r="G37" i="57"/>
  <c r="F37" i="57"/>
  <c r="E37" i="57"/>
  <c r="D37" i="57"/>
  <c r="C37" i="57"/>
  <c r="B37" i="57"/>
  <c r="G42" i="57"/>
  <c r="F42" i="57"/>
  <c r="E42" i="57"/>
  <c r="D42" i="57"/>
  <c r="C42" i="57"/>
  <c r="B42" i="57"/>
  <c r="G21" i="57"/>
  <c r="F21" i="57"/>
  <c r="E21" i="57"/>
  <c r="D21" i="57"/>
  <c r="C21" i="57"/>
  <c r="B21" i="57"/>
  <c r="G33" i="57"/>
  <c r="F33" i="57"/>
  <c r="E33" i="57"/>
  <c r="D33" i="57"/>
  <c r="C33" i="57"/>
  <c r="B33" i="57"/>
  <c r="G32" i="57"/>
  <c r="F32" i="57"/>
  <c r="E32" i="57"/>
  <c r="D32" i="57"/>
  <c r="C32" i="57"/>
  <c r="B32" i="57"/>
  <c r="G34" i="57"/>
  <c r="F34" i="57"/>
  <c r="E34" i="57"/>
  <c r="D34" i="57"/>
  <c r="C34" i="57"/>
  <c r="B34" i="57"/>
  <c r="G30" i="57"/>
  <c r="F30" i="57"/>
  <c r="E30" i="57"/>
  <c r="D30" i="57"/>
  <c r="C30" i="57"/>
  <c r="B30" i="57"/>
  <c r="G43" i="57"/>
  <c r="F43" i="57"/>
  <c r="E43" i="57"/>
  <c r="D43" i="57"/>
  <c r="C43" i="57"/>
  <c r="B43" i="57"/>
  <c r="G27" i="57"/>
  <c r="F27" i="57"/>
  <c r="E27" i="57"/>
  <c r="D27" i="57"/>
  <c r="C27" i="57"/>
  <c r="B27" i="57"/>
  <c r="G77" i="57"/>
  <c r="F77" i="57"/>
  <c r="E77" i="57"/>
  <c r="D77" i="57"/>
  <c r="C77" i="57"/>
  <c r="B77" i="57"/>
  <c r="G73" i="57"/>
  <c r="F73" i="57"/>
  <c r="E73" i="57"/>
  <c r="D73" i="57"/>
  <c r="C73" i="57"/>
  <c r="B73" i="57"/>
  <c r="G90" i="57"/>
  <c r="F90" i="57"/>
  <c r="E90" i="57"/>
  <c r="D90" i="57"/>
  <c r="C90" i="57"/>
  <c r="B90" i="57"/>
  <c r="G85" i="57"/>
  <c r="F85" i="57"/>
  <c r="E85" i="57"/>
  <c r="D85" i="57"/>
  <c r="C85" i="57"/>
  <c r="B85" i="57"/>
  <c r="G76" i="57"/>
  <c r="F76" i="57"/>
  <c r="E76" i="57"/>
  <c r="D76" i="57"/>
  <c r="C76" i="57"/>
  <c r="B76" i="57"/>
  <c r="G82" i="57"/>
  <c r="F82" i="57"/>
  <c r="E82" i="57"/>
  <c r="D82" i="57"/>
  <c r="C82" i="57"/>
  <c r="B82" i="57"/>
  <c r="G64" i="57"/>
  <c r="F64" i="57"/>
  <c r="E64" i="57"/>
  <c r="D64" i="57"/>
  <c r="C64" i="57"/>
  <c r="B64" i="57"/>
  <c r="G86" i="57"/>
  <c r="F86" i="57"/>
  <c r="E86" i="57"/>
  <c r="D86" i="57"/>
  <c r="C86" i="57"/>
  <c r="B86" i="57"/>
  <c r="G94" i="57"/>
  <c r="F94" i="57"/>
  <c r="E94" i="57"/>
  <c r="D94" i="57"/>
  <c r="C94" i="57"/>
  <c r="B94" i="57"/>
  <c r="G87" i="57"/>
  <c r="F87" i="57"/>
  <c r="E87" i="57"/>
  <c r="D87" i="57"/>
  <c r="C87" i="57"/>
  <c r="B87" i="57"/>
  <c r="G57" i="57"/>
  <c r="F57" i="57"/>
  <c r="E57" i="57"/>
  <c r="D57" i="57"/>
  <c r="C57" i="57"/>
  <c r="B57" i="57"/>
  <c r="G63" i="57"/>
  <c r="F63" i="57"/>
  <c r="E63" i="57"/>
  <c r="D63" i="57"/>
  <c r="C63" i="57"/>
  <c r="B63" i="57"/>
  <c r="G62" i="57"/>
  <c r="F62" i="57"/>
  <c r="E62" i="57"/>
  <c r="D62" i="57"/>
  <c r="C62" i="57"/>
  <c r="B62" i="57"/>
  <c r="G56" i="57"/>
  <c r="F56" i="57"/>
  <c r="E56" i="57"/>
  <c r="D56" i="57"/>
  <c r="C56" i="57"/>
  <c r="B56" i="57"/>
  <c r="G61" i="57"/>
  <c r="F61" i="57"/>
  <c r="E61" i="57"/>
  <c r="D61" i="57"/>
  <c r="C61" i="57"/>
  <c r="B61" i="57"/>
  <c r="G59" i="57"/>
  <c r="F59" i="57"/>
  <c r="E59" i="57"/>
  <c r="D59" i="57"/>
  <c r="C59" i="57"/>
  <c r="B59" i="57"/>
  <c r="G92" i="57"/>
  <c r="F92" i="57"/>
  <c r="E92" i="57"/>
  <c r="D92" i="57"/>
  <c r="C92" i="57"/>
  <c r="B92" i="57"/>
  <c r="G74" i="57"/>
  <c r="F74" i="57"/>
  <c r="E74" i="57"/>
  <c r="D74" i="57"/>
  <c r="C74" i="57"/>
  <c r="B74" i="57"/>
  <c r="G68" i="57"/>
  <c r="F68" i="57"/>
  <c r="E68" i="57"/>
  <c r="D68" i="57"/>
  <c r="C68" i="57"/>
  <c r="B68" i="57"/>
  <c r="G81" i="57"/>
  <c r="F81" i="57"/>
  <c r="E81" i="57"/>
  <c r="D81" i="57"/>
  <c r="C81" i="57"/>
  <c r="B81" i="57"/>
  <c r="G84" i="57"/>
  <c r="F84" i="57"/>
  <c r="E84" i="57"/>
  <c r="D84" i="57"/>
  <c r="C84" i="57"/>
  <c r="B84" i="57"/>
  <c r="G70" i="57"/>
  <c r="F70" i="57"/>
  <c r="E70" i="57"/>
  <c r="D70" i="57"/>
  <c r="C70" i="57"/>
  <c r="B70" i="57"/>
  <c r="G75" i="57"/>
  <c r="F75" i="57"/>
  <c r="E75" i="57"/>
  <c r="D75" i="57"/>
  <c r="C75" i="57"/>
  <c r="B75" i="57"/>
  <c r="G83" i="57"/>
  <c r="E83" i="57"/>
  <c r="D83" i="57"/>
  <c r="C83" i="57"/>
  <c r="B83" i="57"/>
  <c r="G80" i="57"/>
  <c r="F80" i="57"/>
  <c r="E80" i="57"/>
  <c r="D80" i="57"/>
  <c r="C80" i="57"/>
  <c r="B80" i="57"/>
  <c r="G66" i="57"/>
  <c r="F66" i="57"/>
  <c r="E66" i="57"/>
  <c r="D66" i="57"/>
  <c r="C66" i="57"/>
  <c r="B66" i="57"/>
  <c r="G71" i="57"/>
  <c r="F71" i="57"/>
  <c r="E71" i="57"/>
  <c r="D71" i="57"/>
  <c r="C71" i="57"/>
  <c r="B71" i="57"/>
  <c r="G89" i="57"/>
  <c r="F89" i="57"/>
  <c r="E89" i="57"/>
  <c r="D89" i="57"/>
  <c r="C89" i="57"/>
  <c r="B89" i="57"/>
  <c r="G91" i="57"/>
  <c r="F91" i="57"/>
  <c r="E91" i="57"/>
  <c r="D91" i="57"/>
  <c r="C91" i="57"/>
  <c r="B91" i="57"/>
  <c r="G19" i="57"/>
  <c r="F19" i="57"/>
  <c r="E19" i="57"/>
  <c r="D19" i="57"/>
  <c r="C19" i="57"/>
  <c r="B19" i="57"/>
  <c r="G15" i="57"/>
  <c r="F15" i="57"/>
  <c r="E15" i="57"/>
  <c r="D15" i="57"/>
  <c r="C15" i="57"/>
  <c r="B15" i="57"/>
  <c r="G44" i="57"/>
  <c r="F44" i="57"/>
  <c r="E44" i="57"/>
  <c r="D44" i="57"/>
  <c r="C44" i="57"/>
  <c r="B44" i="57"/>
  <c r="G45" i="57"/>
  <c r="F45" i="57"/>
  <c r="E45" i="57"/>
  <c r="D45" i="57"/>
  <c r="C45" i="57"/>
  <c r="B45" i="57"/>
  <c r="G29" i="57"/>
  <c r="F29" i="57"/>
  <c r="E29" i="57"/>
  <c r="D29" i="57"/>
  <c r="C29" i="57"/>
  <c r="B29" i="57"/>
  <c r="G25" i="57"/>
  <c r="F25" i="57"/>
  <c r="E25" i="57"/>
  <c r="D25" i="57"/>
  <c r="C25" i="57"/>
  <c r="B25" i="57"/>
  <c r="G72" i="57"/>
  <c r="F72" i="57"/>
  <c r="E72" i="57"/>
  <c r="D72" i="57"/>
  <c r="C72" i="57"/>
  <c r="B72" i="57"/>
  <c r="G55" i="57"/>
  <c r="F55" i="57"/>
  <c r="E55" i="57"/>
  <c r="D55" i="57"/>
  <c r="C55" i="57"/>
  <c r="B55" i="57"/>
  <c r="G65" i="57"/>
  <c r="F65" i="57"/>
  <c r="E65" i="57"/>
  <c r="D65" i="57"/>
  <c r="C65" i="57"/>
  <c r="B65" i="57"/>
  <c r="G78" i="57"/>
  <c r="F78" i="57"/>
  <c r="E78" i="57"/>
  <c r="D78" i="57"/>
  <c r="C78" i="57"/>
  <c r="B78" i="57"/>
  <c r="G79" i="57"/>
  <c r="F79" i="57"/>
  <c r="E79" i="57"/>
  <c r="D79" i="57"/>
  <c r="C79" i="57"/>
  <c r="B79" i="57"/>
  <c r="G93" i="57"/>
  <c r="F93" i="57"/>
  <c r="E93" i="57"/>
  <c r="D93" i="57"/>
  <c r="C93" i="57"/>
  <c r="B93" i="57"/>
  <c r="G60" i="57"/>
  <c r="F60" i="57"/>
  <c r="E60" i="57"/>
  <c r="D60" i="57"/>
  <c r="C60" i="57"/>
  <c r="B60" i="57"/>
  <c r="G95" i="57"/>
  <c r="F95" i="57"/>
  <c r="E95" i="57"/>
  <c r="D95" i="57"/>
  <c r="C95" i="57"/>
  <c r="B95" i="57"/>
  <c r="G58" i="57"/>
  <c r="F58" i="57"/>
  <c r="E58" i="57"/>
  <c r="D58" i="57"/>
  <c r="C58" i="57"/>
  <c r="B58" i="57"/>
  <c r="G67" i="57"/>
  <c r="F67" i="57"/>
  <c r="E67" i="57"/>
  <c r="D67" i="57"/>
  <c r="C67" i="57"/>
  <c r="B67" i="57"/>
  <c r="F2" i="57"/>
  <c r="A2" i="57"/>
  <c r="B109" i="20"/>
  <c r="C109" i="20"/>
  <c r="D109" i="20"/>
  <c r="E109" i="20"/>
  <c r="F109" i="20"/>
  <c r="G109" i="20"/>
  <c r="B108" i="20"/>
  <c r="C108" i="20"/>
  <c r="D108" i="20"/>
  <c r="E108" i="20"/>
  <c r="F108" i="20"/>
  <c r="G108" i="20"/>
  <c r="B7" i="20"/>
  <c r="C7" i="20"/>
  <c r="D7" i="20"/>
  <c r="E7" i="20"/>
  <c r="F7" i="20"/>
  <c r="G7" i="20"/>
  <c r="B8" i="20"/>
  <c r="C8" i="20"/>
  <c r="D8" i="20"/>
  <c r="E8" i="20"/>
  <c r="F8" i="20"/>
  <c r="G8" i="20"/>
  <c r="B9" i="20"/>
  <c r="C9" i="20"/>
  <c r="D9" i="20"/>
  <c r="E9" i="20"/>
  <c r="F9" i="20"/>
  <c r="G9" i="20"/>
  <c r="B20" i="20"/>
  <c r="C20" i="20"/>
  <c r="D20" i="20"/>
  <c r="E20" i="20"/>
  <c r="F20" i="20"/>
  <c r="G20" i="20"/>
  <c r="B164" i="20"/>
  <c r="C164" i="20"/>
  <c r="D164" i="20"/>
  <c r="E164" i="20"/>
  <c r="F164" i="20"/>
  <c r="G164" i="20"/>
  <c r="B13" i="20"/>
  <c r="C13" i="20"/>
  <c r="D13" i="20"/>
  <c r="E13" i="20"/>
  <c r="F13" i="20"/>
  <c r="G13" i="20"/>
  <c r="B30" i="20"/>
  <c r="C30" i="20"/>
  <c r="D30" i="20"/>
  <c r="E30" i="20"/>
  <c r="F30" i="20"/>
  <c r="G30" i="20"/>
  <c r="B29" i="20"/>
  <c r="C29" i="20"/>
  <c r="D29" i="20"/>
  <c r="E29" i="20"/>
  <c r="F29" i="20"/>
  <c r="G29" i="20"/>
  <c r="B55" i="20"/>
  <c r="C55" i="20"/>
  <c r="D55" i="20"/>
  <c r="E55" i="20"/>
  <c r="F55" i="20"/>
  <c r="G55" i="20"/>
  <c r="B166" i="20"/>
  <c r="C166" i="20"/>
  <c r="D166" i="20"/>
  <c r="E166" i="20"/>
  <c r="F166" i="20"/>
  <c r="G166" i="20"/>
  <c r="B167" i="20"/>
  <c r="C167" i="20"/>
  <c r="D167" i="20"/>
  <c r="E167" i="20"/>
  <c r="F167" i="20"/>
  <c r="G167" i="20"/>
  <c r="G71" i="20"/>
  <c r="F71" i="20"/>
  <c r="E71" i="20"/>
  <c r="D71" i="20"/>
  <c r="C71" i="20"/>
  <c r="Q17" i="46"/>
  <c r="Q18" i="46"/>
  <c r="Q19" i="46"/>
  <c r="Q20" i="46"/>
  <c r="Q21" i="46"/>
  <c r="Q22" i="46"/>
  <c r="Q23" i="46"/>
  <c r="Q24" i="46"/>
  <c r="Q19" i="47"/>
  <c r="Q20" i="47"/>
  <c r="Q21" i="47"/>
  <c r="Q22" i="47"/>
  <c r="Q23" i="47"/>
  <c r="Q24" i="47"/>
  <c r="Q22" i="49"/>
  <c r="Q23" i="49"/>
  <c r="Q24" i="49"/>
  <c r="Q14" i="50"/>
  <c r="Q15" i="50"/>
  <c r="Q16" i="50"/>
  <c r="Q17" i="50"/>
  <c r="Q18" i="50"/>
  <c r="Q19" i="50"/>
  <c r="Q20" i="50"/>
  <c r="Q21" i="50"/>
  <c r="Q22" i="50"/>
  <c r="Q23" i="50"/>
  <c r="Q24" i="50"/>
  <c r="Q21" i="42"/>
  <c r="Q22" i="42"/>
  <c r="Q23" i="42"/>
  <c r="Q24" i="42"/>
  <c r="W24" i="51" l="1"/>
  <c r="AB24" i="51" s="1"/>
  <c r="V24" i="51"/>
  <c r="X24" i="51" s="1"/>
  <c r="Y24" i="51" s="1"/>
  <c r="R24" i="51" s="1"/>
  <c r="O24" i="51"/>
  <c r="N24" i="51"/>
  <c r="W23" i="51"/>
  <c r="V23" i="51"/>
  <c r="X23" i="51" s="1"/>
  <c r="Y23" i="51" s="1"/>
  <c r="R23" i="51" s="1"/>
  <c r="O23" i="51"/>
  <c r="N23" i="51"/>
  <c r="W22" i="51"/>
  <c r="V22" i="51"/>
  <c r="X22" i="51" s="1"/>
  <c r="Y22" i="51" s="1"/>
  <c r="R22" i="51" s="1"/>
  <c r="O22" i="51"/>
  <c r="N22" i="51"/>
  <c r="W21" i="51"/>
  <c r="Q21" i="51" s="1"/>
  <c r="V21" i="51"/>
  <c r="X21" i="51" s="1"/>
  <c r="Y21" i="51" s="1"/>
  <c r="R21" i="51" s="1"/>
  <c r="W20" i="51"/>
  <c r="Q20" i="51" s="1"/>
  <c r="V20" i="51"/>
  <c r="X20" i="51" s="1"/>
  <c r="Y20" i="51" s="1"/>
  <c r="R20" i="51" s="1"/>
  <c r="W19" i="51"/>
  <c r="Q19" i="51" s="1"/>
  <c r="V19" i="51"/>
  <c r="X19" i="51" s="1"/>
  <c r="Y19" i="51" s="1"/>
  <c r="R19" i="51" s="1"/>
  <c r="W17" i="51"/>
  <c r="V17" i="51"/>
  <c r="X17" i="51" s="1"/>
  <c r="Y17" i="51" s="1"/>
  <c r="R17" i="51" s="1"/>
  <c r="W16" i="51"/>
  <c r="Q16" i="51" s="1"/>
  <c r="V16" i="51"/>
  <c r="X16" i="51" s="1"/>
  <c r="Y16" i="51" s="1"/>
  <c r="R16" i="51" s="1"/>
  <c r="W15" i="51"/>
  <c r="Q15" i="51" s="1"/>
  <c r="V15" i="51"/>
  <c r="X15" i="51" s="1"/>
  <c r="Y15" i="51" s="1"/>
  <c r="R15" i="51" s="1"/>
  <c r="W14" i="51"/>
  <c r="Q14" i="51" s="1"/>
  <c r="V14" i="51"/>
  <c r="X14" i="51" s="1"/>
  <c r="Y14" i="51" s="1"/>
  <c r="R14" i="51" s="1"/>
  <c r="W13" i="51"/>
  <c r="Q13" i="51" s="1"/>
  <c r="V13" i="51"/>
  <c r="X13" i="51" s="1"/>
  <c r="Y13" i="51" s="1"/>
  <c r="R13" i="51" s="1"/>
  <c r="W12" i="51"/>
  <c r="V12" i="51"/>
  <c r="X12" i="51" s="1"/>
  <c r="Y12" i="51" s="1"/>
  <c r="R12" i="51" s="1"/>
  <c r="W11" i="51"/>
  <c r="Q11" i="51" s="1"/>
  <c r="V11" i="51"/>
  <c r="X11" i="51" s="1"/>
  <c r="Y11" i="51" s="1"/>
  <c r="R11" i="51" s="1"/>
  <c r="W10" i="51"/>
  <c r="Q10" i="51" s="1"/>
  <c r="V10" i="51"/>
  <c r="X10" i="51" s="1"/>
  <c r="Y10" i="51" s="1"/>
  <c r="R10" i="51" s="1"/>
  <c r="W9" i="51"/>
  <c r="Q9" i="51" s="1"/>
  <c r="V9" i="51"/>
  <c r="X9" i="51" s="1"/>
  <c r="Y9" i="51" s="1"/>
  <c r="R9" i="51" s="1"/>
  <c r="B106" i="20"/>
  <c r="C106" i="20"/>
  <c r="D106" i="20"/>
  <c r="E106" i="20"/>
  <c r="F106" i="20"/>
  <c r="G106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G107" i="20"/>
  <c r="F107" i="20"/>
  <c r="E107" i="20"/>
  <c r="I167" i="20" l="1"/>
  <c r="H167" i="20"/>
  <c r="P24" i="51"/>
  <c r="H166" i="20"/>
  <c r="I166" i="20"/>
  <c r="P23" i="51"/>
  <c r="P22" i="51"/>
  <c r="H55" i="20"/>
  <c r="H5" i="57"/>
  <c r="I5" i="57"/>
  <c r="I55" i="20"/>
  <c r="U20" i="51"/>
  <c r="J11" i="57"/>
  <c r="J30" i="20"/>
  <c r="I53" i="57"/>
  <c r="I52" i="57"/>
  <c r="I109" i="20"/>
  <c r="H108" i="20"/>
  <c r="I8" i="20"/>
  <c r="I10" i="57"/>
  <c r="H20" i="57"/>
  <c r="H9" i="20"/>
  <c r="H164" i="20"/>
  <c r="I8" i="57"/>
  <c r="I29" i="20"/>
  <c r="H52" i="57"/>
  <c r="H109" i="20"/>
  <c r="H54" i="57"/>
  <c r="H71" i="20"/>
  <c r="I54" i="57"/>
  <c r="I71" i="20"/>
  <c r="I108" i="20"/>
  <c r="H6" i="57"/>
  <c r="H7" i="20"/>
  <c r="I20" i="57"/>
  <c r="I9" i="20"/>
  <c r="H12" i="57"/>
  <c r="H20" i="20"/>
  <c r="I164" i="20"/>
  <c r="H53" i="57"/>
  <c r="I6" i="57"/>
  <c r="I7" i="20"/>
  <c r="I20" i="20"/>
  <c r="I12" i="57"/>
  <c r="H11" i="57"/>
  <c r="H30" i="20"/>
  <c r="H10" i="57"/>
  <c r="H8" i="20"/>
  <c r="U16" i="51"/>
  <c r="J12" i="57"/>
  <c r="J20" i="20"/>
  <c r="I30" i="20"/>
  <c r="I11" i="57"/>
  <c r="H29" i="20"/>
  <c r="H8" i="57"/>
  <c r="Z10" i="51"/>
  <c r="AB10" i="51" s="1"/>
  <c r="AA10" i="51"/>
  <c r="Z14" i="51"/>
  <c r="AA14" i="51"/>
  <c r="AB14" i="51" s="1"/>
  <c r="Z22" i="51"/>
  <c r="AA22" i="51"/>
  <c r="AB22" i="51" s="1"/>
  <c r="AA9" i="51"/>
  <c r="Z9" i="51"/>
  <c r="AB9" i="51" s="1"/>
  <c r="AA13" i="51"/>
  <c r="AB13" i="51" s="1"/>
  <c r="Z13" i="51"/>
  <c r="AA17" i="51"/>
  <c r="AB17" i="51" s="1"/>
  <c r="Z17" i="51"/>
  <c r="AA21" i="51"/>
  <c r="AB21" i="51" s="1"/>
  <c r="Z21" i="51"/>
  <c r="AA11" i="51"/>
  <c r="Z11" i="51"/>
  <c r="AB11" i="51" s="1"/>
  <c r="Z15" i="51"/>
  <c r="AA15" i="51"/>
  <c r="AB15" i="51" s="1"/>
  <c r="AA19" i="51"/>
  <c r="AB19" i="51" s="1"/>
  <c r="Z19" i="51"/>
  <c r="Z23" i="51"/>
  <c r="AA23" i="51"/>
  <c r="AB23" i="51" s="1"/>
  <c r="AA12" i="51"/>
  <c r="Z12" i="51"/>
  <c r="AB12" i="51" s="1"/>
  <c r="Z16" i="51"/>
  <c r="AA16" i="51"/>
  <c r="AB16" i="51" s="1"/>
  <c r="AA20" i="51"/>
  <c r="AB20" i="51" s="1"/>
  <c r="Z20" i="51"/>
  <c r="AA24" i="51"/>
  <c r="Z24" i="51"/>
  <c r="D107" i="20"/>
  <c r="C107" i="20"/>
  <c r="B107" i="20"/>
  <c r="W24" i="50"/>
  <c r="AB24" i="50" s="1"/>
  <c r="V24" i="50"/>
  <c r="X24" i="50" s="1"/>
  <c r="Y24" i="50" s="1"/>
  <c r="R24" i="50" s="1"/>
  <c r="P24" i="50"/>
  <c r="O24" i="50"/>
  <c r="N24" i="50"/>
  <c r="W23" i="50"/>
  <c r="AB23" i="50" s="1"/>
  <c r="V23" i="50"/>
  <c r="X23" i="50" s="1"/>
  <c r="Y23" i="50" s="1"/>
  <c r="R23" i="50" s="1"/>
  <c r="P23" i="50"/>
  <c r="O23" i="50"/>
  <c r="N23" i="50"/>
  <c r="W22" i="50"/>
  <c r="AB22" i="50" s="1"/>
  <c r="V22" i="50"/>
  <c r="X22" i="50" s="1"/>
  <c r="Y22" i="50" s="1"/>
  <c r="R22" i="50" s="1"/>
  <c r="O22" i="50"/>
  <c r="N22" i="50"/>
  <c r="P22" i="50" s="1"/>
  <c r="AB21" i="50"/>
  <c r="W21" i="50"/>
  <c r="V21" i="50"/>
  <c r="X21" i="50" s="1"/>
  <c r="Y21" i="50" s="1"/>
  <c r="R21" i="50" s="1"/>
  <c r="O21" i="50"/>
  <c r="N21" i="50"/>
  <c r="P21" i="50" s="1"/>
  <c r="AB20" i="50"/>
  <c r="W20" i="50"/>
  <c r="V20" i="50"/>
  <c r="X20" i="50" s="1"/>
  <c r="Y20" i="50" s="1"/>
  <c r="R20" i="50" s="1"/>
  <c r="P20" i="50"/>
  <c r="O20" i="50"/>
  <c r="N20" i="50"/>
  <c r="W19" i="50"/>
  <c r="AB19" i="50" s="1"/>
  <c r="V19" i="50"/>
  <c r="X19" i="50" s="1"/>
  <c r="Y19" i="50" s="1"/>
  <c r="R19" i="50" s="1"/>
  <c r="P19" i="50"/>
  <c r="O19" i="50"/>
  <c r="N19" i="50"/>
  <c r="W18" i="50"/>
  <c r="AB18" i="50" s="1"/>
  <c r="V18" i="50"/>
  <c r="X18" i="50" s="1"/>
  <c r="Y18" i="50" s="1"/>
  <c r="R18" i="50" s="1"/>
  <c r="O18" i="50"/>
  <c r="N18" i="50"/>
  <c r="P18" i="50" s="1"/>
  <c r="AB17" i="50"/>
  <c r="W17" i="50"/>
  <c r="V17" i="50"/>
  <c r="X17" i="50" s="1"/>
  <c r="Y17" i="50" s="1"/>
  <c r="R17" i="50" s="1"/>
  <c r="O17" i="50"/>
  <c r="N17" i="50"/>
  <c r="P17" i="50" s="1"/>
  <c r="AB16" i="50"/>
  <c r="W16" i="50"/>
  <c r="V16" i="50"/>
  <c r="X16" i="50" s="1"/>
  <c r="Y16" i="50" s="1"/>
  <c r="R16" i="50" s="1"/>
  <c r="P16" i="50"/>
  <c r="O16" i="50"/>
  <c r="N16" i="50"/>
  <c r="W15" i="50"/>
  <c r="AB15" i="50" s="1"/>
  <c r="V15" i="50"/>
  <c r="X15" i="50" s="1"/>
  <c r="Y15" i="50" s="1"/>
  <c r="R15" i="50" s="1"/>
  <c r="P15" i="50"/>
  <c r="O15" i="50"/>
  <c r="N15" i="50"/>
  <c r="W14" i="50"/>
  <c r="AB14" i="50" s="1"/>
  <c r="V14" i="50"/>
  <c r="X14" i="50" s="1"/>
  <c r="Y14" i="50" s="1"/>
  <c r="R14" i="50" s="1"/>
  <c r="O14" i="50"/>
  <c r="N14" i="50"/>
  <c r="P14" i="50" s="1"/>
  <c r="W13" i="50"/>
  <c r="V13" i="50"/>
  <c r="X13" i="50" s="1"/>
  <c r="Y13" i="50" s="1"/>
  <c r="R13" i="50" s="1"/>
  <c r="O13" i="50"/>
  <c r="N13" i="50"/>
  <c r="W12" i="50"/>
  <c r="V12" i="50"/>
  <c r="X12" i="50" s="1"/>
  <c r="Y12" i="50" s="1"/>
  <c r="R12" i="50" s="1"/>
  <c r="O12" i="50"/>
  <c r="N12" i="50"/>
  <c r="W11" i="50"/>
  <c r="V11" i="50"/>
  <c r="X11" i="50" s="1"/>
  <c r="Y11" i="50" s="1"/>
  <c r="R11" i="50" s="1"/>
  <c r="P11" i="50"/>
  <c r="O11" i="50"/>
  <c r="N11" i="50"/>
  <c r="X10" i="50"/>
  <c r="Y10" i="50" s="1"/>
  <c r="R10" i="50" s="1"/>
  <c r="W10" i="50"/>
  <c r="V10" i="50"/>
  <c r="O10" i="50"/>
  <c r="N10" i="50"/>
  <c r="W9" i="50"/>
  <c r="V9" i="50"/>
  <c r="X9" i="50" s="1"/>
  <c r="Y9" i="50" s="1"/>
  <c r="R9" i="50" s="1"/>
  <c r="O9" i="50"/>
  <c r="N9" i="50"/>
  <c r="B46" i="20"/>
  <c r="C46" i="20"/>
  <c r="D46" i="20"/>
  <c r="E46" i="20"/>
  <c r="F46" i="20"/>
  <c r="G46" i="20"/>
  <c r="B49" i="20"/>
  <c r="C49" i="20"/>
  <c r="D49" i="20"/>
  <c r="E49" i="20"/>
  <c r="F49" i="20"/>
  <c r="G49" i="20"/>
  <c r="B45" i="20"/>
  <c r="C45" i="20"/>
  <c r="D45" i="20"/>
  <c r="E45" i="20"/>
  <c r="F45" i="20"/>
  <c r="G45" i="20"/>
  <c r="B48" i="20"/>
  <c r="C48" i="20"/>
  <c r="D48" i="20"/>
  <c r="E48" i="20"/>
  <c r="F48" i="20"/>
  <c r="G48" i="20"/>
  <c r="B47" i="20"/>
  <c r="C47" i="20"/>
  <c r="D47" i="20"/>
  <c r="E47" i="20"/>
  <c r="F47" i="20"/>
  <c r="G47" i="20"/>
  <c r="B41" i="20"/>
  <c r="C41" i="20"/>
  <c r="D41" i="20"/>
  <c r="E41" i="20"/>
  <c r="F41" i="20"/>
  <c r="G41" i="20"/>
  <c r="B43" i="20"/>
  <c r="C43" i="20"/>
  <c r="D43" i="20"/>
  <c r="E43" i="20"/>
  <c r="F43" i="20"/>
  <c r="G43" i="20"/>
  <c r="B50" i="20"/>
  <c r="C50" i="20"/>
  <c r="D50" i="20"/>
  <c r="E50" i="20"/>
  <c r="F50" i="20"/>
  <c r="G50" i="20"/>
  <c r="B44" i="20"/>
  <c r="C44" i="20"/>
  <c r="D44" i="20"/>
  <c r="E44" i="20"/>
  <c r="F44" i="20"/>
  <c r="G44" i="20"/>
  <c r="B53" i="20"/>
  <c r="C53" i="20"/>
  <c r="D53" i="20"/>
  <c r="E53" i="20"/>
  <c r="F53" i="20"/>
  <c r="G53" i="20"/>
  <c r="B52" i="20"/>
  <c r="C52" i="20"/>
  <c r="D52" i="20"/>
  <c r="E52" i="20"/>
  <c r="F52" i="20"/>
  <c r="G52" i="20"/>
  <c r="B56" i="20"/>
  <c r="C56" i="20"/>
  <c r="D56" i="20"/>
  <c r="E56" i="20"/>
  <c r="F56" i="20"/>
  <c r="G56" i="20"/>
  <c r="H56" i="20"/>
  <c r="I56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G42" i="20"/>
  <c r="F42" i="20"/>
  <c r="E42" i="20"/>
  <c r="D42" i="20"/>
  <c r="C42" i="20"/>
  <c r="B42" i="20"/>
  <c r="W24" i="49"/>
  <c r="AB24" i="49" s="1"/>
  <c r="V24" i="49"/>
  <c r="X24" i="49" s="1"/>
  <c r="Y24" i="49" s="1"/>
  <c r="R24" i="49" s="1"/>
  <c r="O24" i="49"/>
  <c r="N24" i="49"/>
  <c r="P24" i="49" s="1"/>
  <c r="AB23" i="49"/>
  <c r="W23" i="49"/>
  <c r="V23" i="49"/>
  <c r="X23" i="49" s="1"/>
  <c r="Y23" i="49" s="1"/>
  <c r="R23" i="49" s="1"/>
  <c r="P23" i="49"/>
  <c r="O23" i="49"/>
  <c r="N23" i="49"/>
  <c r="W22" i="49"/>
  <c r="AB22" i="49" s="1"/>
  <c r="V22" i="49"/>
  <c r="X22" i="49" s="1"/>
  <c r="Y22" i="49" s="1"/>
  <c r="R22" i="49" s="1"/>
  <c r="O22" i="49"/>
  <c r="N22" i="49"/>
  <c r="P22" i="49" s="1"/>
  <c r="W21" i="49"/>
  <c r="V21" i="49"/>
  <c r="X21" i="49" s="1"/>
  <c r="Y21" i="49" s="1"/>
  <c r="R21" i="49" s="1"/>
  <c r="P21" i="49"/>
  <c r="J56" i="20" s="1"/>
  <c r="W20" i="49"/>
  <c r="V20" i="49"/>
  <c r="X20" i="49" s="1"/>
  <c r="Y20" i="49" s="1"/>
  <c r="R20" i="49" s="1"/>
  <c r="I23" i="57"/>
  <c r="H52" i="20"/>
  <c r="W19" i="49"/>
  <c r="V19" i="49"/>
  <c r="X19" i="49" s="1"/>
  <c r="Y19" i="49" s="1"/>
  <c r="I48" i="57"/>
  <c r="H48" i="57"/>
  <c r="W18" i="49"/>
  <c r="V18" i="49"/>
  <c r="X18" i="49" s="1"/>
  <c r="Y18" i="49" s="1"/>
  <c r="R18" i="49" s="1"/>
  <c r="P18" i="49"/>
  <c r="I22" i="57"/>
  <c r="H22" i="57"/>
  <c r="W17" i="49"/>
  <c r="V17" i="49"/>
  <c r="X17" i="49" s="1"/>
  <c r="Y17" i="49" s="1"/>
  <c r="R17" i="49" s="1"/>
  <c r="I47" i="57"/>
  <c r="W16" i="49"/>
  <c r="V16" i="49"/>
  <c r="X16" i="49" s="1"/>
  <c r="Y16" i="49" s="1"/>
  <c r="I17" i="57"/>
  <c r="W15" i="49"/>
  <c r="V15" i="49"/>
  <c r="X15" i="49" s="1"/>
  <c r="Y15" i="49" s="1"/>
  <c r="R15" i="49" s="1"/>
  <c r="I13" i="57"/>
  <c r="H13" i="57"/>
  <c r="W14" i="49"/>
  <c r="V14" i="49"/>
  <c r="X14" i="49" s="1"/>
  <c r="Y14" i="49" s="1"/>
  <c r="R14" i="49" s="1"/>
  <c r="I39" i="57"/>
  <c r="H39" i="57"/>
  <c r="W13" i="49"/>
  <c r="V13" i="49"/>
  <c r="X13" i="49" s="1"/>
  <c r="Y13" i="49" s="1"/>
  <c r="R13" i="49" s="1"/>
  <c r="I38" i="57"/>
  <c r="H48" i="20"/>
  <c r="X12" i="49"/>
  <c r="Y12" i="49" s="1"/>
  <c r="W12" i="49"/>
  <c r="V12" i="49"/>
  <c r="I26" i="57"/>
  <c r="H45" i="20"/>
  <c r="W11" i="49"/>
  <c r="V11" i="49"/>
  <c r="X11" i="49" s="1"/>
  <c r="Y11" i="49" s="1"/>
  <c r="R11" i="49" s="1"/>
  <c r="I40" i="57"/>
  <c r="H40" i="57"/>
  <c r="W10" i="49"/>
  <c r="V10" i="49"/>
  <c r="X10" i="49" s="1"/>
  <c r="Y10" i="49" s="1"/>
  <c r="R10" i="49" s="1"/>
  <c r="I35" i="57"/>
  <c r="H35" i="57"/>
  <c r="X9" i="49"/>
  <c r="Y9" i="49" s="1"/>
  <c r="R9" i="49" s="1"/>
  <c r="W9" i="49"/>
  <c r="V9" i="49"/>
  <c r="I14" i="57"/>
  <c r="B36" i="20"/>
  <c r="C36" i="20"/>
  <c r="D36" i="20"/>
  <c r="E36" i="20"/>
  <c r="F36" i="20"/>
  <c r="G36" i="20"/>
  <c r="B37" i="20"/>
  <c r="C37" i="20"/>
  <c r="D37" i="20"/>
  <c r="E37" i="20"/>
  <c r="F37" i="20"/>
  <c r="G37" i="20"/>
  <c r="B32" i="20"/>
  <c r="C32" i="20"/>
  <c r="D32" i="20"/>
  <c r="E32" i="20"/>
  <c r="F32" i="20"/>
  <c r="G32" i="20"/>
  <c r="B39" i="20"/>
  <c r="C39" i="20"/>
  <c r="D39" i="20"/>
  <c r="E39" i="20"/>
  <c r="F39" i="20"/>
  <c r="G39" i="20"/>
  <c r="B33" i="20"/>
  <c r="C33" i="20"/>
  <c r="D33" i="20"/>
  <c r="E33" i="20"/>
  <c r="F33" i="20"/>
  <c r="G33" i="20"/>
  <c r="B35" i="20"/>
  <c r="C35" i="20"/>
  <c r="D35" i="20"/>
  <c r="E35" i="20"/>
  <c r="F35" i="20"/>
  <c r="G35" i="20"/>
  <c r="B34" i="20"/>
  <c r="C34" i="20"/>
  <c r="D34" i="20"/>
  <c r="E34" i="20"/>
  <c r="F34" i="20"/>
  <c r="G34" i="20"/>
  <c r="B31" i="20"/>
  <c r="C31" i="20"/>
  <c r="D31" i="20"/>
  <c r="E31" i="20"/>
  <c r="F31" i="20"/>
  <c r="G31" i="20"/>
  <c r="B28" i="20"/>
  <c r="C28" i="20"/>
  <c r="D28" i="20"/>
  <c r="E28" i="20"/>
  <c r="F28" i="20"/>
  <c r="G28" i="20"/>
  <c r="G38" i="20"/>
  <c r="F38" i="20"/>
  <c r="E38" i="20"/>
  <c r="D38" i="20"/>
  <c r="C38" i="20"/>
  <c r="B38" i="20"/>
  <c r="W24" i="48"/>
  <c r="V24" i="48"/>
  <c r="X24" i="48" s="1"/>
  <c r="Y24" i="48" s="1"/>
  <c r="R24" i="48" s="1"/>
  <c r="O24" i="48"/>
  <c r="N24" i="48"/>
  <c r="W23" i="48"/>
  <c r="V23" i="48"/>
  <c r="X23" i="48" s="1"/>
  <c r="Y23" i="48" s="1"/>
  <c r="R23" i="48" s="1"/>
  <c r="O23" i="48"/>
  <c r="N23" i="48"/>
  <c r="W22" i="48"/>
  <c r="V22" i="48"/>
  <c r="X22" i="48" s="1"/>
  <c r="Y22" i="48" s="1"/>
  <c r="R22" i="48" s="1"/>
  <c r="O22" i="48"/>
  <c r="N22" i="48"/>
  <c r="X21" i="48"/>
  <c r="Y21" i="48" s="1"/>
  <c r="R21" i="48" s="1"/>
  <c r="W21" i="48"/>
  <c r="V21" i="48"/>
  <c r="O21" i="48"/>
  <c r="N21" i="48"/>
  <c r="W20" i="48"/>
  <c r="V20" i="48"/>
  <c r="X20" i="48" s="1"/>
  <c r="Y20" i="48" s="1"/>
  <c r="R20" i="48" s="1"/>
  <c r="O20" i="48"/>
  <c r="N20" i="48"/>
  <c r="W19" i="48"/>
  <c r="V19" i="48"/>
  <c r="X19" i="48" s="1"/>
  <c r="Y19" i="48" s="1"/>
  <c r="R19" i="48" s="1"/>
  <c r="O19" i="48"/>
  <c r="N19" i="48"/>
  <c r="W18" i="48"/>
  <c r="V18" i="48"/>
  <c r="X18" i="48" s="1"/>
  <c r="Y18" i="48" s="1"/>
  <c r="AA18" i="48" s="1"/>
  <c r="O18" i="48"/>
  <c r="N18" i="48"/>
  <c r="W17" i="48"/>
  <c r="V17" i="48"/>
  <c r="X17" i="48" s="1"/>
  <c r="Y17" i="48" s="1"/>
  <c r="R17" i="48" s="1"/>
  <c r="O17" i="48"/>
  <c r="I16" i="57" s="1"/>
  <c r="W16" i="48"/>
  <c r="V16" i="48"/>
  <c r="X16" i="48" s="1"/>
  <c r="Y16" i="48" s="1"/>
  <c r="R16" i="48" s="1"/>
  <c r="O16" i="48"/>
  <c r="I28" i="57" s="1"/>
  <c r="H28" i="57"/>
  <c r="W15" i="48"/>
  <c r="V15" i="48"/>
  <c r="X15" i="48" s="1"/>
  <c r="Y15" i="48" s="1"/>
  <c r="R15" i="48" s="1"/>
  <c r="O15" i="48"/>
  <c r="I36" i="57" s="1"/>
  <c r="H36" i="57"/>
  <c r="W14" i="48"/>
  <c r="V14" i="48"/>
  <c r="X14" i="48" s="1"/>
  <c r="Y14" i="48" s="1"/>
  <c r="AA14" i="48" s="1"/>
  <c r="O14" i="48"/>
  <c r="I24" i="57" s="1"/>
  <c r="H33" i="20"/>
  <c r="X13" i="48"/>
  <c r="Y13" i="48" s="1"/>
  <c r="R13" i="48" s="1"/>
  <c r="W13" i="48"/>
  <c r="V13" i="48"/>
  <c r="O13" i="48"/>
  <c r="I46" i="57" s="1"/>
  <c r="W12" i="48"/>
  <c r="V12" i="48"/>
  <c r="X12" i="48" s="1"/>
  <c r="Y12" i="48" s="1"/>
  <c r="R12" i="48" s="1"/>
  <c r="O12" i="48"/>
  <c r="I18" i="57" s="1"/>
  <c r="H18" i="57"/>
  <c r="W11" i="48"/>
  <c r="V11" i="48"/>
  <c r="X11" i="48" s="1"/>
  <c r="Y11" i="48" s="1"/>
  <c r="R11" i="48" s="1"/>
  <c r="O11" i="48"/>
  <c r="I41" i="57" s="1"/>
  <c r="H41" i="57"/>
  <c r="W10" i="48"/>
  <c r="V10" i="48"/>
  <c r="X10" i="48" s="1"/>
  <c r="Y10" i="48" s="1"/>
  <c r="AA10" i="48" s="1"/>
  <c r="O10" i="48"/>
  <c r="I37" i="57" s="1"/>
  <c r="H36" i="20"/>
  <c r="W9" i="48"/>
  <c r="V9" i="48"/>
  <c r="X9" i="48" s="1"/>
  <c r="Y9" i="48" s="1"/>
  <c r="R9" i="48" s="1"/>
  <c r="O9" i="48"/>
  <c r="I42" i="57" s="1"/>
  <c r="B26" i="20"/>
  <c r="C26" i="20"/>
  <c r="D26" i="20"/>
  <c r="E26" i="20"/>
  <c r="F26" i="20"/>
  <c r="G26" i="20"/>
  <c r="B23" i="20"/>
  <c r="C23" i="20"/>
  <c r="D23" i="20"/>
  <c r="E23" i="20"/>
  <c r="F23" i="20"/>
  <c r="G23" i="20"/>
  <c r="B25" i="20"/>
  <c r="C25" i="20"/>
  <c r="D25" i="20"/>
  <c r="E25" i="20"/>
  <c r="F25" i="20"/>
  <c r="G25" i="20"/>
  <c r="B24" i="20"/>
  <c r="C24" i="20"/>
  <c r="D24" i="20"/>
  <c r="E24" i="20"/>
  <c r="F24" i="20"/>
  <c r="G24" i="20"/>
  <c r="B22" i="20"/>
  <c r="C22" i="20"/>
  <c r="D22" i="20"/>
  <c r="E22" i="20"/>
  <c r="F22" i="20"/>
  <c r="G22" i="20"/>
  <c r="B21" i="20"/>
  <c r="C21" i="20"/>
  <c r="D21" i="20"/>
  <c r="E21" i="20"/>
  <c r="F21" i="20"/>
  <c r="G21" i="20"/>
  <c r="B115" i="20"/>
  <c r="C115" i="20"/>
  <c r="D115" i="20"/>
  <c r="E115" i="20"/>
  <c r="F115" i="20"/>
  <c r="G115" i="20"/>
  <c r="B116" i="20"/>
  <c r="C116" i="20"/>
  <c r="D116" i="20"/>
  <c r="E116" i="20"/>
  <c r="F116" i="20"/>
  <c r="G116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G27" i="20"/>
  <c r="F27" i="20"/>
  <c r="E27" i="20"/>
  <c r="D27" i="20"/>
  <c r="C27" i="20"/>
  <c r="B27" i="20"/>
  <c r="W24" i="47"/>
  <c r="AB24" i="47" s="1"/>
  <c r="V24" i="47"/>
  <c r="X24" i="47" s="1"/>
  <c r="Y24" i="47" s="1"/>
  <c r="R24" i="47" s="1"/>
  <c r="O24" i="47"/>
  <c r="N24" i="47"/>
  <c r="P24" i="47" s="1"/>
  <c r="W23" i="47"/>
  <c r="AB23" i="47" s="1"/>
  <c r="V23" i="47"/>
  <c r="X23" i="47" s="1"/>
  <c r="Y23" i="47" s="1"/>
  <c r="R23" i="47" s="1"/>
  <c r="P23" i="47"/>
  <c r="O23" i="47"/>
  <c r="N23" i="47"/>
  <c r="W22" i="47"/>
  <c r="AB22" i="47" s="1"/>
  <c r="V22" i="47"/>
  <c r="X22" i="47" s="1"/>
  <c r="Y22" i="47" s="1"/>
  <c r="R22" i="47" s="1"/>
  <c r="O22" i="47"/>
  <c r="N22" i="47"/>
  <c r="P22" i="47" s="1"/>
  <c r="AB21" i="47"/>
  <c r="W21" i="47"/>
  <c r="V21" i="47"/>
  <c r="X21" i="47" s="1"/>
  <c r="Y21" i="47" s="1"/>
  <c r="R21" i="47" s="1"/>
  <c r="O21" i="47"/>
  <c r="N21" i="47"/>
  <c r="P21" i="47" s="1"/>
  <c r="W20" i="47"/>
  <c r="AB20" i="47" s="1"/>
  <c r="V20" i="47"/>
  <c r="X20" i="47" s="1"/>
  <c r="Y20" i="47" s="1"/>
  <c r="R20" i="47" s="1"/>
  <c r="P20" i="47"/>
  <c r="O20" i="47"/>
  <c r="N20" i="47"/>
  <c r="W19" i="47"/>
  <c r="AB19" i="47" s="1"/>
  <c r="V19" i="47"/>
  <c r="X19" i="47" s="1"/>
  <c r="Y19" i="47" s="1"/>
  <c r="R19" i="47" s="1"/>
  <c r="P19" i="47"/>
  <c r="O19" i="47"/>
  <c r="N19" i="47"/>
  <c r="X18" i="47"/>
  <c r="Y18" i="47" s="1"/>
  <c r="R18" i="47" s="1"/>
  <c r="W18" i="47"/>
  <c r="V18" i="47"/>
  <c r="O18" i="47"/>
  <c r="N18" i="47"/>
  <c r="H116" i="20" s="1"/>
  <c r="W17" i="47"/>
  <c r="V17" i="47"/>
  <c r="X17" i="47" s="1"/>
  <c r="Y17" i="47" s="1"/>
  <c r="R17" i="47" s="1"/>
  <c r="O17" i="47"/>
  <c r="N17" i="47"/>
  <c r="W16" i="47"/>
  <c r="V16" i="47"/>
  <c r="X16" i="47" s="1"/>
  <c r="Y16" i="47" s="1"/>
  <c r="R16" i="47" s="1"/>
  <c r="O16" i="47"/>
  <c r="N16" i="47"/>
  <c r="W15" i="47"/>
  <c r="V15" i="47"/>
  <c r="X15" i="47" s="1"/>
  <c r="Y15" i="47" s="1"/>
  <c r="O15" i="47"/>
  <c r="I21" i="57" s="1"/>
  <c r="N15" i="47"/>
  <c r="H21" i="57" s="1"/>
  <c r="W14" i="47"/>
  <c r="V14" i="47"/>
  <c r="X14" i="47" s="1"/>
  <c r="Y14" i="47" s="1"/>
  <c r="O14" i="47"/>
  <c r="I33" i="57" s="1"/>
  <c r="N14" i="47"/>
  <c r="X13" i="47"/>
  <c r="Y13" i="47" s="1"/>
  <c r="R13" i="47" s="1"/>
  <c r="W13" i="47"/>
  <c r="V13" i="47"/>
  <c r="O13" i="47"/>
  <c r="I32" i="57" s="1"/>
  <c r="N13" i="47"/>
  <c r="W12" i="47"/>
  <c r="V12" i="47"/>
  <c r="X12" i="47" s="1"/>
  <c r="Y12" i="47" s="1"/>
  <c r="R12" i="47" s="1"/>
  <c r="O12" i="47"/>
  <c r="I34" i="57" s="1"/>
  <c r="N12" i="47"/>
  <c r="H34" i="57" s="1"/>
  <c r="W11" i="47"/>
  <c r="V11" i="47"/>
  <c r="X11" i="47" s="1"/>
  <c r="Y11" i="47" s="1"/>
  <c r="R11" i="47" s="1"/>
  <c r="O11" i="47"/>
  <c r="I30" i="57" s="1"/>
  <c r="N11" i="47"/>
  <c r="H30" i="57" s="1"/>
  <c r="X10" i="47"/>
  <c r="Y10" i="47" s="1"/>
  <c r="R10" i="47" s="1"/>
  <c r="W10" i="47"/>
  <c r="V10" i="47"/>
  <c r="O10" i="47"/>
  <c r="I43" i="57" s="1"/>
  <c r="N10" i="47"/>
  <c r="W9" i="47"/>
  <c r="V9" i="47"/>
  <c r="X9" i="47" s="1"/>
  <c r="Y9" i="47" s="1"/>
  <c r="R9" i="47" s="1"/>
  <c r="O9" i="47"/>
  <c r="I27" i="57" s="1"/>
  <c r="B97" i="20"/>
  <c r="C97" i="20"/>
  <c r="D97" i="20"/>
  <c r="E97" i="20"/>
  <c r="F97" i="20"/>
  <c r="G97" i="20"/>
  <c r="B101" i="20"/>
  <c r="C101" i="20"/>
  <c r="D101" i="20"/>
  <c r="E101" i="20"/>
  <c r="F101" i="20"/>
  <c r="G101" i="20"/>
  <c r="B99" i="20"/>
  <c r="C99" i="20"/>
  <c r="D99" i="20"/>
  <c r="E99" i="20"/>
  <c r="F99" i="20"/>
  <c r="G99" i="20"/>
  <c r="B102" i="20"/>
  <c r="C102" i="20"/>
  <c r="D102" i="20"/>
  <c r="E102" i="20"/>
  <c r="F102" i="20"/>
  <c r="G102" i="20"/>
  <c r="B104" i="20"/>
  <c r="C104" i="20"/>
  <c r="D104" i="20"/>
  <c r="E104" i="20"/>
  <c r="F104" i="20"/>
  <c r="G104" i="20"/>
  <c r="B98" i="20"/>
  <c r="C98" i="20"/>
  <c r="D98" i="20"/>
  <c r="E98" i="20"/>
  <c r="F98" i="20"/>
  <c r="G98" i="20"/>
  <c r="B100" i="20"/>
  <c r="C100" i="20"/>
  <c r="D100" i="20"/>
  <c r="E100" i="20"/>
  <c r="F100" i="20"/>
  <c r="G100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23" i="20"/>
  <c r="C123" i="20"/>
  <c r="D123" i="20"/>
  <c r="E123" i="20"/>
  <c r="F123" i="20"/>
  <c r="G123" i="20"/>
  <c r="H123" i="20"/>
  <c r="I123" i="20"/>
  <c r="J123" i="20"/>
  <c r="K123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G103" i="20"/>
  <c r="F103" i="20"/>
  <c r="E103" i="20"/>
  <c r="D103" i="20"/>
  <c r="C103" i="20"/>
  <c r="B103" i="20"/>
  <c r="AB24" i="46"/>
  <c r="X24" i="46"/>
  <c r="Y24" i="46" s="1"/>
  <c r="R24" i="46" s="1"/>
  <c r="W24" i="46"/>
  <c r="V24" i="46"/>
  <c r="O24" i="46"/>
  <c r="N24" i="46"/>
  <c r="P24" i="46" s="1"/>
  <c r="AB23" i="46"/>
  <c r="W23" i="46"/>
  <c r="V23" i="46"/>
  <c r="X23" i="46" s="1"/>
  <c r="Y23" i="46" s="1"/>
  <c r="O23" i="46"/>
  <c r="N23" i="46"/>
  <c r="P23" i="46" s="1"/>
  <c r="W22" i="46"/>
  <c r="AB22" i="46" s="1"/>
  <c r="V22" i="46"/>
  <c r="X22" i="46" s="1"/>
  <c r="Y22" i="46" s="1"/>
  <c r="R22" i="46" s="1"/>
  <c r="P22" i="46"/>
  <c r="O22" i="46"/>
  <c r="N22" i="46"/>
  <c r="W21" i="46"/>
  <c r="AB21" i="46" s="1"/>
  <c r="V21" i="46"/>
  <c r="X21" i="46" s="1"/>
  <c r="Y21" i="46" s="1"/>
  <c r="R21" i="46" s="1"/>
  <c r="P21" i="46"/>
  <c r="O21" i="46"/>
  <c r="N21" i="46"/>
  <c r="AB20" i="46"/>
  <c r="W20" i="46"/>
  <c r="V20" i="46"/>
  <c r="X20" i="46" s="1"/>
  <c r="Y20" i="46" s="1"/>
  <c r="R20" i="46" s="1"/>
  <c r="O20" i="46"/>
  <c r="N20" i="46"/>
  <c r="P20" i="46" s="1"/>
  <c r="AB19" i="46"/>
  <c r="W19" i="46"/>
  <c r="V19" i="46"/>
  <c r="X19" i="46" s="1"/>
  <c r="Y19" i="46" s="1"/>
  <c r="O19" i="46"/>
  <c r="N19" i="46"/>
  <c r="P19" i="46" s="1"/>
  <c r="AB18" i="46"/>
  <c r="W18" i="46"/>
  <c r="V18" i="46"/>
  <c r="X18" i="46" s="1"/>
  <c r="Y18" i="46" s="1"/>
  <c r="R18" i="46" s="1"/>
  <c r="P18" i="46"/>
  <c r="O18" i="46"/>
  <c r="N18" i="46"/>
  <c r="W17" i="46"/>
  <c r="AB17" i="46" s="1"/>
  <c r="V17" i="46"/>
  <c r="X17" i="46" s="1"/>
  <c r="Y17" i="46" s="1"/>
  <c r="R17" i="46" s="1"/>
  <c r="P17" i="46"/>
  <c r="O17" i="46"/>
  <c r="N17" i="46"/>
  <c r="W16" i="46"/>
  <c r="V16" i="46"/>
  <c r="X16" i="46" s="1"/>
  <c r="Y16" i="46" s="1"/>
  <c r="R16" i="46" s="1"/>
  <c r="O16" i="46"/>
  <c r="I77" i="57" s="1"/>
  <c r="N16" i="46"/>
  <c r="X15" i="46"/>
  <c r="Y15" i="46" s="1"/>
  <c r="W15" i="46"/>
  <c r="V15" i="46"/>
  <c r="O15" i="46"/>
  <c r="I73" i="57" s="1"/>
  <c r="N15" i="46"/>
  <c r="H98" i="20" s="1"/>
  <c r="W14" i="46"/>
  <c r="V14" i="46"/>
  <c r="X14" i="46" s="1"/>
  <c r="Y14" i="46" s="1"/>
  <c r="O14" i="46"/>
  <c r="I90" i="57" s="1"/>
  <c r="N14" i="46"/>
  <c r="H90" i="57" s="1"/>
  <c r="W13" i="46"/>
  <c r="V13" i="46"/>
  <c r="X13" i="46" s="1"/>
  <c r="Y13" i="46" s="1"/>
  <c r="R13" i="46" s="1"/>
  <c r="O13" i="46"/>
  <c r="I85" i="57" s="1"/>
  <c r="N13" i="46"/>
  <c r="H85" i="57" s="1"/>
  <c r="X12" i="46"/>
  <c r="Y12" i="46" s="1"/>
  <c r="W12" i="46"/>
  <c r="V12" i="46"/>
  <c r="O12" i="46"/>
  <c r="I76" i="57" s="1"/>
  <c r="N12" i="46"/>
  <c r="W11" i="46"/>
  <c r="V11" i="46"/>
  <c r="X11" i="46" s="1"/>
  <c r="Y11" i="46" s="1"/>
  <c r="O11" i="46"/>
  <c r="I82" i="57" s="1"/>
  <c r="N11" i="46"/>
  <c r="H101" i="20" s="1"/>
  <c r="W10" i="46"/>
  <c r="V10" i="46"/>
  <c r="X10" i="46" s="1"/>
  <c r="Y10" i="46" s="1"/>
  <c r="R10" i="46" s="1"/>
  <c r="O10" i="46"/>
  <c r="I64" i="57" s="1"/>
  <c r="N10" i="46"/>
  <c r="H64" i="57" s="1"/>
  <c r="W9" i="46"/>
  <c r="V9" i="46"/>
  <c r="X9" i="46" s="1"/>
  <c r="Y9" i="46" s="1"/>
  <c r="O9" i="46"/>
  <c r="I86" i="57" s="1"/>
  <c r="N9" i="46"/>
  <c r="H86" i="57" s="1"/>
  <c r="B90" i="20"/>
  <c r="C90" i="20"/>
  <c r="D90" i="20"/>
  <c r="E90" i="20"/>
  <c r="F90" i="20"/>
  <c r="G90" i="20"/>
  <c r="B86" i="20"/>
  <c r="C86" i="20"/>
  <c r="D86" i="20"/>
  <c r="E86" i="20"/>
  <c r="F86" i="20"/>
  <c r="G86" i="20"/>
  <c r="B84" i="20"/>
  <c r="C84" i="20"/>
  <c r="D84" i="20"/>
  <c r="E84" i="20"/>
  <c r="F84" i="20"/>
  <c r="G84" i="20"/>
  <c r="B85" i="20"/>
  <c r="C85" i="20"/>
  <c r="D85" i="20"/>
  <c r="E85" i="20"/>
  <c r="F85" i="20"/>
  <c r="G85" i="20"/>
  <c r="B83" i="20"/>
  <c r="C83" i="20"/>
  <c r="D83" i="20"/>
  <c r="E83" i="20"/>
  <c r="F83" i="20"/>
  <c r="G83" i="20"/>
  <c r="B88" i="20"/>
  <c r="C88" i="20"/>
  <c r="D88" i="20"/>
  <c r="E88" i="20"/>
  <c r="F88" i="20"/>
  <c r="G88" i="20"/>
  <c r="B93" i="20"/>
  <c r="C93" i="20"/>
  <c r="D93" i="20"/>
  <c r="E93" i="20"/>
  <c r="F93" i="20"/>
  <c r="G93" i="20"/>
  <c r="C92" i="20"/>
  <c r="D92" i="20"/>
  <c r="E92" i="20"/>
  <c r="F92" i="20"/>
  <c r="G92" i="20"/>
  <c r="B94" i="20"/>
  <c r="C94" i="20"/>
  <c r="D94" i="20"/>
  <c r="E94" i="20"/>
  <c r="F94" i="20"/>
  <c r="G94" i="20"/>
  <c r="B95" i="20"/>
  <c r="C95" i="20"/>
  <c r="D95" i="20"/>
  <c r="E95" i="20"/>
  <c r="F95" i="20"/>
  <c r="G95" i="20"/>
  <c r="B127" i="20"/>
  <c r="C127" i="20"/>
  <c r="D127" i="20"/>
  <c r="E127" i="20"/>
  <c r="F127" i="20"/>
  <c r="G127" i="20"/>
  <c r="I127" i="20"/>
  <c r="B128" i="20"/>
  <c r="C128" i="20"/>
  <c r="D128" i="20"/>
  <c r="E128" i="20"/>
  <c r="F128" i="20"/>
  <c r="G128" i="20"/>
  <c r="H128" i="20"/>
  <c r="I128" i="20"/>
  <c r="G89" i="20"/>
  <c r="F89" i="20"/>
  <c r="E89" i="20"/>
  <c r="D89" i="20"/>
  <c r="C89" i="20"/>
  <c r="B89" i="20"/>
  <c r="W24" i="43"/>
  <c r="AB24" i="43" s="1"/>
  <c r="V24" i="43"/>
  <c r="X24" i="43" s="1"/>
  <c r="Y24" i="43" s="1"/>
  <c r="R24" i="43" s="1"/>
  <c r="P24" i="43"/>
  <c r="J128" i="20" s="1"/>
  <c r="O24" i="43"/>
  <c r="N24" i="43"/>
  <c r="W23" i="43"/>
  <c r="AB23" i="43" s="1"/>
  <c r="V23" i="43"/>
  <c r="O23" i="43"/>
  <c r="N23" i="43"/>
  <c r="W22" i="43"/>
  <c r="V22" i="43"/>
  <c r="X22" i="43" s="1"/>
  <c r="Y22" i="43" s="1"/>
  <c r="O22" i="43"/>
  <c r="N22" i="43"/>
  <c r="X21" i="43"/>
  <c r="Y21" i="43" s="1"/>
  <c r="R21" i="43" s="1"/>
  <c r="W21" i="43"/>
  <c r="V21" i="43"/>
  <c r="O21" i="43"/>
  <c r="N21" i="43"/>
  <c r="W20" i="43"/>
  <c r="V20" i="43"/>
  <c r="X20" i="43" s="1"/>
  <c r="Y20" i="43" s="1"/>
  <c r="O20" i="43"/>
  <c r="N20" i="43"/>
  <c r="W19" i="43"/>
  <c r="V19" i="43"/>
  <c r="O19" i="43"/>
  <c r="I94" i="57" s="1"/>
  <c r="N19" i="43"/>
  <c r="H94" i="57" s="1"/>
  <c r="X18" i="43"/>
  <c r="Y18" i="43" s="1"/>
  <c r="W18" i="43"/>
  <c r="V18" i="43"/>
  <c r="O18" i="43"/>
  <c r="I87" i="57" s="1"/>
  <c r="N18" i="43"/>
  <c r="H94" i="20" s="1"/>
  <c r="W17" i="43"/>
  <c r="V17" i="43"/>
  <c r="X17" i="43" s="1"/>
  <c r="Y17" i="43" s="1"/>
  <c r="O17" i="43"/>
  <c r="I57" i="57" s="1"/>
  <c r="N17" i="43"/>
  <c r="H92" i="20" s="1"/>
  <c r="W16" i="43"/>
  <c r="V16" i="43"/>
  <c r="O16" i="43"/>
  <c r="I63" i="57" s="1"/>
  <c r="N16" i="43"/>
  <c r="H63" i="57" s="1"/>
  <c r="W15" i="43"/>
  <c r="V15" i="43"/>
  <c r="O15" i="43"/>
  <c r="I62" i="57" s="1"/>
  <c r="N15" i="43"/>
  <c r="H62" i="57" s="1"/>
  <c r="W14" i="43"/>
  <c r="V14" i="43"/>
  <c r="X14" i="43" s="1"/>
  <c r="Y14" i="43" s="1"/>
  <c r="O14" i="43"/>
  <c r="I56" i="57" s="1"/>
  <c r="N14" i="43"/>
  <c r="H83" i="20" s="1"/>
  <c r="X13" i="43"/>
  <c r="Y13" i="43" s="1"/>
  <c r="R13" i="43" s="1"/>
  <c r="W13" i="43"/>
  <c r="V13" i="43"/>
  <c r="O13" i="43"/>
  <c r="I61" i="57" s="1"/>
  <c r="N13" i="43"/>
  <c r="H85" i="20" s="1"/>
  <c r="W12" i="43"/>
  <c r="V12" i="43"/>
  <c r="O12" i="43"/>
  <c r="I59" i="57" s="1"/>
  <c r="N12" i="43"/>
  <c r="H59" i="57" s="1"/>
  <c r="W11" i="43"/>
  <c r="V11" i="43"/>
  <c r="O11" i="43"/>
  <c r="I92" i="57" s="1"/>
  <c r="N11" i="43"/>
  <c r="H92" i="57" s="1"/>
  <c r="W10" i="43"/>
  <c r="V10" i="43"/>
  <c r="X10" i="43" s="1"/>
  <c r="Y10" i="43" s="1"/>
  <c r="O10" i="43"/>
  <c r="I74" i="57" s="1"/>
  <c r="N10" i="43"/>
  <c r="W9" i="43"/>
  <c r="V9" i="43"/>
  <c r="X9" i="43" s="1"/>
  <c r="Y9" i="43" s="1"/>
  <c r="R9" i="43" s="1"/>
  <c r="O9" i="43"/>
  <c r="I68" i="57" s="1"/>
  <c r="N9" i="43"/>
  <c r="H89" i="20" s="1"/>
  <c r="U21" i="49" l="1"/>
  <c r="Q21" i="49"/>
  <c r="J31" i="57"/>
  <c r="U24" i="51"/>
  <c r="Q24" i="51"/>
  <c r="J167" i="20"/>
  <c r="U22" i="51"/>
  <c r="J5" i="57"/>
  <c r="J55" i="20"/>
  <c r="Q22" i="51"/>
  <c r="U23" i="51"/>
  <c r="J166" i="20"/>
  <c r="Q23" i="51"/>
  <c r="P16" i="48"/>
  <c r="J28" i="57" s="1"/>
  <c r="P16" i="46"/>
  <c r="H77" i="57"/>
  <c r="I100" i="20"/>
  <c r="H100" i="20"/>
  <c r="P12" i="43"/>
  <c r="J84" i="20" s="1"/>
  <c r="H32" i="20"/>
  <c r="P20" i="48"/>
  <c r="U20" i="48" s="1"/>
  <c r="P24" i="48"/>
  <c r="P12" i="48"/>
  <c r="Q12" i="48" s="1"/>
  <c r="H34" i="20"/>
  <c r="I116" i="20"/>
  <c r="I26" i="20"/>
  <c r="I27" i="20"/>
  <c r="H84" i="20"/>
  <c r="AA19" i="46"/>
  <c r="R19" i="46"/>
  <c r="AA23" i="46"/>
  <c r="R23" i="46"/>
  <c r="U9" i="51"/>
  <c r="J71" i="20"/>
  <c r="J54" i="57"/>
  <c r="U19" i="51"/>
  <c r="U10" i="51"/>
  <c r="J53" i="57"/>
  <c r="U11" i="51"/>
  <c r="J109" i="20"/>
  <c r="J52" i="57"/>
  <c r="U21" i="51"/>
  <c r="J8" i="57"/>
  <c r="J29" i="20"/>
  <c r="K12" i="57"/>
  <c r="K20" i="20"/>
  <c r="U14" i="51"/>
  <c r="J10" i="57"/>
  <c r="J8" i="20"/>
  <c r="U15" i="51"/>
  <c r="J20" i="57"/>
  <c r="J9" i="20"/>
  <c r="U12" i="51"/>
  <c r="J108" i="20"/>
  <c r="U13" i="51"/>
  <c r="J6" i="57"/>
  <c r="J7" i="20"/>
  <c r="U17" i="51"/>
  <c r="J164" i="20"/>
  <c r="K11" i="57"/>
  <c r="K30" i="20"/>
  <c r="P10" i="50"/>
  <c r="H69" i="57"/>
  <c r="H106" i="20"/>
  <c r="P12" i="50"/>
  <c r="I88" i="57"/>
  <c r="I107" i="20"/>
  <c r="U11" i="50"/>
  <c r="Q11" i="50"/>
  <c r="P13" i="50"/>
  <c r="I69" i="57"/>
  <c r="I106" i="20"/>
  <c r="P9" i="50"/>
  <c r="H88" i="57"/>
  <c r="H107" i="20"/>
  <c r="AA16" i="49"/>
  <c r="P9" i="49"/>
  <c r="H14" i="57"/>
  <c r="P10" i="49"/>
  <c r="P15" i="49"/>
  <c r="P16" i="49"/>
  <c r="H17" i="57"/>
  <c r="H44" i="20"/>
  <c r="H43" i="20"/>
  <c r="H47" i="20"/>
  <c r="H46" i="20"/>
  <c r="P11" i="49"/>
  <c r="P12" i="49"/>
  <c r="H26" i="57"/>
  <c r="H42" i="20"/>
  <c r="I53" i="20"/>
  <c r="I50" i="20"/>
  <c r="I41" i="20"/>
  <c r="I48" i="20"/>
  <c r="I49" i="20"/>
  <c r="AA12" i="49"/>
  <c r="AB12" i="49" s="1"/>
  <c r="R12" i="49"/>
  <c r="P17" i="49"/>
  <c r="H47" i="57"/>
  <c r="U18" i="49"/>
  <c r="J22" i="57"/>
  <c r="Q18" i="49"/>
  <c r="H53" i="20"/>
  <c r="J44" i="20"/>
  <c r="H50" i="20"/>
  <c r="H41" i="20"/>
  <c r="H49" i="20"/>
  <c r="P13" i="49"/>
  <c r="H38" i="57"/>
  <c r="P14" i="49"/>
  <c r="AB16" i="49"/>
  <c r="P19" i="49"/>
  <c r="P20" i="49"/>
  <c r="H23" i="57"/>
  <c r="I42" i="20"/>
  <c r="I52" i="20"/>
  <c r="I44" i="20"/>
  <c r="I43" i="20"/>
  <c r="I47" i="20"/>
  <c r="I45" i="20"/>
  <c r="I46" i="20"/>
  <c r="P9" i="48"/>
  <c r="H42" i="57"/>
  <c r="P13" i="48"/>
  <c r="H46" i="57"/>
  <c r="P17" i="48"/>
  <c r="H16" i="57"/>
  <c r="P21" i="48"/>
  <c r="P23" i="48"/>
  <c r="I38" i="20"/>
  <c r="I34" i="20"/>
  <c r="I33" i="20"/>
  <c r="I32" i="20"/>
  <c r="I36" i="20"/>
  <c r="P10" i="48"/>
  <c r="H37" i="57"/>
  <c r="P14" i="48"/>
  <c r="H24" i="57"/>
  <c r="P18" i="48"/>
  <c r="P22" i="48"/>
  <c r="H38" i="20"/>
  <c r="I28" i="20"/>
  <c r="I31" i="20"/>
  <c r="I35" i="20"/>
  <c r="I39" i="20"/>
  <c r="I37" i="20"/>
  <c r="AB10" i="48"/>
  <c r="AB14" i="48"/>
  <c r="AB18" i="48"/>
  <c r="Z10" i="48"/>
  <c r="R10" i="48"/>
  <c r="P11" i="48"/>
  <c r="Z14" i="48"/>
  <c r="R14" i="48"/>
  <c r="P15" i="48"/>
  <c r="Z18" i="48"/>
  <c r="R18" i="48"/>
  <c r="P19" i="48"/>
  <c r="H28" i="20"/>
  <c r="H31" i="20"/>
  <c r="H35" i="20"/>
  <c r="H39" i="20"/>
  <c r="H37" i="20"/>
  <c r="P10" i="47"/>
  <c r="H43" i="57"/>
  <c r="P16" i="47"/>
  <c r="H26" i="20"/>
  <c r="P17" i="47"/>
  <c r="P9" i="47"/>
  <c r="H27" i="57"/>
  <c r="P18" i="47"/>
  <c r="H27" i="20"/>
  <c r="I115" i="20"/>
  <c r="H115" i="20"/>
  <c r="AA15" i="46"/>
  <c r="AA11" i="46"/>
  <c r="H103" i="20"/>
  <c r="I98" i="20"/>
  <c r="I102" i="20"/>
  <c r="I101" i="20"/>
  <c r="P9" i="46"/>
  <c r="P12" i="46"/>
  <c r="H76" i="57"/>
  <c r="P13" i="46"/>
  <c r="H102" i="20"/>
  <c r="P10" i="46"/>
  <c r="P11" i="46"/>
  <c r="H82" i="57"/>
  <c r="P14" i="46"/>
  <c r="P15" i="46"/>
  <c r="H73" i="57"/>
  <c r="I103" i="20"/>
  <c r="I104" i="20"/>
  <c r="I99" i="20"/>
  <c r="I97" i="20"/>
  <c r="H104" i="20"/>
  <c r="H99" i="20"/>
  <c r="H97" i="20"/>
  <c r="P22" i="43"/>
  <c r="Z14" i="43"/>
  <c r="AB14" i="43" s="1"/>
  <c r="R14" i="43"/>
  <c r="I95" i="20"/>
  <c r="I92" i="20"/>
  <c r="I88" i="20"/>
  <c r="I85" i="20"/>
  <c r="I86" i="20"/>
  <c r="P10" i="43"/>
  <c r="H74" i="57"/>
  <c r="H90" i="20"/>
  <c r="P14" i="43"/>
  <c r="H56" i="57"/>
  <c r="P19" i="43"/>
  <c r="P21" i="43"/>
  <c r="H127" i="20"/>
  <c r="H95" i="20"/>
  <c r="H88" i="20"/>
  <c r="H86" i="20"/>
  <c r="Z10" i="43"/>
  <c r="R10" i="43"/>
  <c r="Z22" i="43"/>
  <c r="R22" i="43"/>
  <c r="U24" i="43"/>
  <c r="Q24" i="43"/>
  <c r="H93" i="20"/>
  <c r="P9" i="43"/>
  <c r="H68" i="57"/>
  <c r="P15" i="43"/>
  <c r="P17" i="43"/>
  <c r="H57" i="57"/>
  <c r="P16" i="43"/>
  <c r="AB10" i="43"/>
  <c r="P11" i="43"/>
  <c r="P13" i="43"/>
  <c r="H61" i="57"/>
  <c r="P18" i="43"/>
  <c r="H87" i="57"/>
  <c r="Z18" i="43"/>
  <c r="AB18" i="43" s="1"/>
  <c r="R18" i="43" s="1"/>
  <c r="P20" i="43"/>
  <c r="AB22" i="43"/>
  <c r="P23" i="43"/>
  <c r="I89" i="20"/>
  <c r="I94" i="20"/>
  <c r="I93" i="20"/>
  <c r="I83" i="20"/>
  <c r="I84" i="20"/>
  <c r="I90" i="20"/>
  <c r="I24" i="20"/>
  <c r="I25" i="20"/>
  <c r="P13" i="47"/>
  <c r="H32" i="57"/>
  <c r="H24" i="20"/>
  <c r="I21" i="20"/>
  <c r="P15" i="47"/>
  <c r="U15" i="47" s="1"/>
  <c r="H21" i="20"/>
  <c r="I22" i="20"/>
  <c r="P14" i="47"/>
  <c r="U14" i="47" s="1"/>
  <c r="H33" i="57"/>
  <c r="H22" i="20"/>
  <c r="P12" i="47"/>
  <c r="U12" i="47" s="1"/>
  <c r="H25" i="20"/>
  <c r="I23" i="20"/>
  <c r="P11" i="47"/>
  <c r="U11" i="47" s="1"/>
  <c r="H23" i="20"/>
  <c r="Z16" i="50"/>
  <c r="AA16" i="50"/>
  <c r="AA17" i="50"/>
  <c r="Z17" i="50"/>
  <c r="Z20" i="50"/>
  <c r="AA20" i="50"/>
  <c r="AA21" i="50"/>
  <c r="Z21" i="50"/>
  <c r="Z12" i="50"/>
  <c r="AB12" i="50" s="1"/>
  <c r="AA12" i="50"/>
  <c r="Z22" i="50"/>
  <c r="AA22" i="50"/>
  <c r="Z10" i="50"/>
  <c r="AB10" i="50" s="1"/>
  <c r="AA10" i="50"/>
  <c r="AA11" i="50"/>
  <c r="Z11" i="50"/>
  <c r="AB11" i="50" s="1"/>
  <c r="Z14" i="50"/>
  <c r="AA14" i="50"/>
  <c r="Z15" i="50"/>
  <c r="AA15" i="50"/>
  <c r="Z24" i="50"/>
  <c r="AA24" i="50"/>
  <c r="AA23" i="50"/>
  <c r="Z23" i="50"/>
  <c r="AA9" i="50"/>
  <c r="Z9" i="50"/>
  <c r="AB9" i="50" s="1"/>
  <c r="AA13" i="50"/>
  <c r="Z13" i="50"/>
  <c r="AB13" i="50" s="1"/>
  <c r="Z18" i="50"/>
  <c r="AA18" i="50"/>
  <c r="AA19" i="50"/>
  <c r="Z19" i="50"/>
  <c r="Z10" i="49"/>
  <c r="AA10" i="49"/>
  <c r="AB10" i="49" s="1"/>
  <c r="AA13" i="49"/>
  <c r="AB13" i="49" s="1"/>
  <c r="Z13" i="49"/>
  <c r="Z15" i="49"/>
  <c r="AA15" i="49"/>
  <c r="AB15" i="49" s="1"/>
  <c r="AA21" i="49"/>
  <c r="AB21" i="49" s="1"/>
  <c r="Z21" i="49"/>
  <c r="Z22" i="49"/>
  <c r="AA22" i="49"/>
  <c r="AA9" i="49"/>
  <c r="AB9" i="49" s="1"/>
  <c r="Z9" i="49"/>
  <c r="Z11" i="49"/>
  <c r="AA11" i="49"/>
  <c r="AB11" i="49" s="1"/>
  <c r="AA20" i="49"/>
  <c r="AB20" i="49" s="1"/>
  <c r="Z20" i="49"/>
  <c r="Z23" i="49"/>
  <c r="AA23" i="49"/>
  <c r="Z18" i="49"/>
  <c r="AA18" i="49"/>
  <c r="AB18" i="49" s="1"/>
  <c r="AA24" i="49"/>
  <c r="Z24" i="49"/>
  <c r="Z14" i="49"/>
  <c r="AA14" i="49"/>
  <c r="AB14" i="49" s="1"/>
  <c r="AA17" i="49"/>
  <c r="AB17" i="49" s="1"/>
  <c r="Z17" i="49"/>
  <c r="Z19" i="49"/>
  <c r="AA19" i="49"/>
  <c r="AB19" i="49" s="1"/>
  <c r="Z12" i="49"/>
  <c r="Z16" i="49"/>
  <c r="AA9" i="48"/>
  <c r="AB9" i="48" s="1"/>
  <c r="Z9" i="48"/>
  <c r="AA13" i="48"/>
  <c r="AB13" i="48" s="1"/>
  <c r="Z13" i="48"/>
  <c r="AA17" i="48"/>
  <c r="AB17" i="48" s="1"/>
  <c r="Z17" i="48"/>
  <c r="AA21" i="48"/>
  <c r="AB21" i="48" s="1"/>
  <c r="Z21" i="48"/>
  <c r="Z22" i="48"/>
  <c r="AA22" i="48"/>
  <c r="AB22" i="48" s="1"/>
  <c r="AA11" i="48"/>
  <c r="AB11" i="48" s="1"/>
  <c r="Z11" i="48"/>
  <c r="AA12" i="48"/>
  <c r="AB12" i="48" s="1"/>
  <c r="Z12" i="48"/>
  <c r="Z15" i="48"/>
  <c r="AA15" i="48"/>
  <c r="AB15" i="48" s="1"/>
  <c r="AA16" i="48"/>
  <c r="AB16" i="48" s="1"/>
  <c r="Z16" i="48"/>
  <c r="AA19" i="48"/>
  <c r="AB19" i="48" s="1"/>
  <c r="Z19" i="48"/>
  <c r="AA20" i="48"/>
  <c r="AB20" i="48" s="1"/>
  <c r="Z20" i="48"/>
  <c r="AA23" i="48"/>
  <c r="AB23" i="48" s="1"/>
  <c r="Z23" i="48"/>
  <c r="AA24" i="48"/>
  <c r="AB24" i="48" s="1"/>
  <c r="Z24" i="48"/>
  <c r="Z10" i="47"/>
  <c r="AA10" i="47"/>
  <c r="AB10" i="47" s="1"/>
  <c r="Z11" i="47"/>
  <c r="AA11" i="47"/>
  <c r="AB11" i="47" s="1"/>
  <c r="Z14" i="47"/>
  <c r="AA14" i="47"/>
  <c r="Z15" i="47"/>
  <c r="AA15" i="47"/>
  <c r="AB15" i="47" s="1"/>
  <c r="R15" i="47" s="1"/>
  <c r="Z18" i="47"/>
  <c r="AA18" i="47"/>
  <c r="AB18" i="47" s="1"/>
  <c r="Z19" i="47"/>
  <c r="AA19" i="47"/>
  <c r="AA9" i="47"/>
  <c r="AB9" i="47" s="1"/>
  <c r="Z9" i="47"/>
  <c r="AA13" i="47"/>
  <c r="AB13" i="47" s="1"/>
  <c r="Z13" i="47"/>
  <c r="AA17" i="47"/>
  <c r="AB17" i="47" s="1"/>
  <c r="Z17" i="47"/>
  <c r="Z22" i="47"/>
  <c r="AA22" i="47"/>
  <c r="AA21" i="47"/>
  <c r="Z21" i="47"/>
  <c r="AA12" i="47"/>
  <c r="AB12" i="47" s="1"/>
  <c r="Z12" i="47"/>
  <c r="AA16" i="47"/>
  <c r="AB16" i="47" s="1"/>
  <c r="Z16" i="47"/>
  <c r="AA20" i="47"/>
  <c r="Z20" i="47"/>
  <c r="Z23" i="47"/>
  <c r="AA23" i="47"/>
  <c r="AA24" i="47"/>
  <c r="Z24" i="47"/>
  <c r="Z13" i="46"/>
  <c r="AB13" i="46" s="1"/>
  <c r="AA13" i="46"/>
  <c r="AA18" i="46"/>
  <c r="Z18" i="46"/>
  <c r="AA20" i="46"/>
  <c r="Z20" i="46"/>
  <c r="Z14" i="46"/>
  <c r="AB14" i="46" s="1"/>
  <c r="AA14" i="46"/>
  <c r="AA16" i="46"/>
  <c r="Z16" i="46"/>
  <c r="AB16" i="46" s="1"/>
  <c r="AA10" i="46"/>
  <c r="Z10" i="46"/>
  <c r="AB10" i="46" s="1"/>
  <c r="AA12" i="46"/>
  <c r="Z12" i="46"/>
  <c r="AB12" i="46" s="1"/>
  <c r="Z21" i="46"/>
  <c r="AA21" i="46"/>
  <c r="AA24" i="46"/>
  <c r="Z24" i="46"/>
  <c r="Z9" i="46"/>
  <c r="AB9" i="46" s="1"/>
  <c r="AA9" i="46"/>
  <c r="Z17" i="46"/>
  <c r="AA17" i="46"/>
  <c r="Z22" i="46"/>
  <c r="AA22" i="46"/>
  <c r="Z11" i="46"/>
  <c r="AB11" i="46" s="1"/>
  <c r="Z15" i="46"/>
  <c r="AB15" i="46" s="1"/>
  <c r="Z19" i="46"/>
  <c r="Z23" i="46"/>
  <c r="AA13" i="43"/>
  <c r="Z13" i="43"/>
  <c r="AB13" i="43" s="1"/>
  <c r="AA20" i="43"/>
  <c r="Z20" i="43"/>
  <c r="AB20" i="43" s="1"/>
  <c r="AA24" i="43"/>
  <c r="Z24" i="43"/>
  <c r="AA9" i="43"/>
  <c r="Z9" i="43"/>
  <c r="AB9" i="43" s="1"/>
  <c r="AA10" i="43"/>
  <c r="X15" i="43"/>
  <c r="Y15" i="43" s="1"/>
  <c r="R15" i="43" s="1"/>
  <c r="X16" i="43"/>
  <c r="Y16" i="43" s="1"/>
  <c r="R16" i="43" s="1"/>
  <c r="AA17" i="43"/>
  <c r="Z17" i="43"/>
  <c r="AB17" i="43" s="1"/>
  <c r="AA21" i="43"/>
  <c r="Z21" i="43"/>
  <c r="AB21" i="43" s="1"/>
  <c r="AA18" i="43"/>
  <c r="X19" i="43"/>
  <c r="Y19" i="43" s="1"/>
  <c r="R19" i="43" s="1"/>
  <c r="AA22" i="43"/>
  <c r="X23" i="43"/>
  <c r="Y23" i="43" s="1"/>
  <c r="R23" i="43" s="1"/>
  <c r="X11" i="43"/>
  <c r="Y11" i="43" s="1"/>
  <c r="R11" i="43" s="1"/>
  <c r="X12" i="43"/>
  <c r="Y12" i="43" s="1"/>
  <c r="R12" i="43" s="1"/>
  <c r="AA14" i="43"/>
  <c r="B73" i="20"/>
  <c r="C73" i="20"/>
  <c r="D73" i="20"/>
  <c r="E73" i="20"/>
  <c r="F73" i="20"/>
  <c r="G73" i="20"/>
  <c r="B81" i="20"/>
  <c r="C81" i="20"/>
  <c r="D81" i="20"/>
  <c r="E81" i="20"/>
  <c r="F81" i="20"/>
  <c r="G81" i="20"/>
  <c r="B74" i="20"/>
  <c r="C74" i="20"/>
  <c r="D74" i="20"/>
  <c r="E74" i="20"/>
  <c r="F74" i="20"/>
  <c r="G74" i="20"/>
  <c r="B80" i="20"/>
  <c r="C80" i="20"/>
  <c r="D80" i="20"/>
  <c r="E80" i="20"/>
  <c r="F80" i="20"/>
  <c r="G80" i="20"/>
  <c r="B78" i="20"/>
  <c r="C78" i="20"/>
  <c r="D78" i="20"/>
  <c r="E78" i="20"/>
  <c r="F78" i="20"/>
  <c r="G78" i="20"/>
  <c r="B79" i="20"/>
  <c r="C79" i="20"/>
  <c r="D79" i="20"/>
  <c r="E79" i="20"/>
  <c r="F79" i="20"/>
  <c r="G79" i="20"/>
  <c r="B75" i="20"/>
  <c r="C75" i="20"/>
  <c r="D75" i="20"/>
  <c r="E75" i="20"/>
  <c r="F75" i="20"/>
  <c r="G75" i="20"/>
  <c r="B72" i="20"/>
  <c r="C72" i="20"/>
  <c r="D72" i="20"/>
  <c r="E72" i="20"/>
  <c r="F72" i="20"/>
  <c r="G72" i="20"/>
  <c r="B77" i="20"/>
  <c r="C77" i="20"/>
  <c r="D77" i="20"/>
  <c r="E77" i="20"/>
  <c r="F77" i="20"/>
  <c r="G77" i="20"/>
  <c r="B117" i="20"/>
  <c r="C117" i="20"/>
  <c r="D117" i="20"/>
  <c r="E117" i="20"/>
  <c r="F117" i="20"/>
  <c r="G117" i="20"/>
  <c r="H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2" i="20"/>
  <c r="C122" i="20"/>
  <c r="D122" i="20"/>
  <c r="E122" i="20"/>
  <c r="F122" i="20"/>
  <c r="G122" i="20"/>
  <c r="H122" i="20"/>
  <c r="I122" i="20"/>
  <c r="J122" i="20"/>
  <c r="K122" i="20"/>
  <c r="G76" i="20"/>
  <c r="F76" i="20"/>
  <c r="E76" i="20"/>
  <c r="D76" i="20"/>
  <c r="C76" i="20"/>
  <c r="B76" i="20"/>
  <c r="W24" i="42"/>
  <c r="AB24" i="42" s="1"/>
  <c r="V24" i="42"/>
  <c r="X24" i="42" s="1"/>
  <c r="Y24" i="42" s="1"/>
  <c r="R24" i="42" s="1"/>
  <c r="P24" i="42"/>
  <c r="O24" i="42"/>
  <c r="N24" i="42"/>
  <c r="W23" i="42"/>
  <c r="AB23" i="42" s="1"/>
  <c r="V23" i="42"/>
  <c r="X23" i="42" s="1"/>
  <c r="Y23" i="42" s="1"/>
  <c r="R23" i="42" s="1"/>
  <c r="P23" i="42"/>
  <c r="O23" i="42"/>
  <c r="N23" i="42"/>
  <c r="X22" i="42"/>
  <c r="Y22" i="42" s="1"/>
  <c r="R22" i="42" s="1"/>
  <c r="W22" i="42"/>
  <c r="AB22" i="42" s="1"/>
  <c r="V22" i="42"/>
  <c r="O22" i="42"/>
  <c r="N22" i="42"/>
  <c r="P22" i="42" s="1"/>
  <c r="AB21" i="42"/>
  <c r="W21" i="42"/>
  <c r="V21" i="42"/>
  <c r="X21" i="42" s="1"/>
  <c r="Y21" i="42" s="1"/>
  <c r="R21" i="42" s="1"/>
  <c r="O21" i="42"/>
  <c r="N21" i="42"/>
  <c r="P21" i="42" s="1"/>
  <c r="W20" i="42"/>
  <c r="V20" i="42"/>
  <c r="X20" i="42" s="1"/>
  <c r="Y20" i="42" s="1"/>
  <c r="R20" i="42" s="1"/>
  <c r="O20" i="42"/>
  <c r="N20" i="42"/>
  <c r="W19" i="42"/>
  <c r="V19" i="42"/>
  <c r="X19" i="42" s="1"/>
  <c r="Y19" i="42" s="1"/>
  <c r="O19" i="42"/>
  <c r="N19" i="42"/>
  <c r="X18" i="42"/>
  <c r="Y18" i="42" s="1"/>
  <c r="W18" i="42"/>
  <c r="V18" i="42"/>
  <c r="O18" i="42"/>
  <c r="I72" i="57" s="1"/>
  <c r="N18" i="42"/>
  <c r="H77" i="20" s="1"/>
  <c r="X17" i="42"/>
  <c r="Y17" i="42" s="1"/>
  <c r="W17" i="42"/>
  <c r="V17" i="42"/>
  <c r="O17" i="42"/>
  <c r="I55" i="57" s="1"/>
  <c r="N17" i="42"/>
  <c r="H72" i="20" s="1"/>
  <c r="W16" i="42"/>
  <c r="V16" i="42"/>
  <c r="X16" i="42" s="1"/>
  <c r="Y16" i="42" s="1"/>
  <c r="R16" i="42" s="1"/>
  <c r="O16" i="42"/>
  <c r="I65" i="57" s="1"/>
  <c r="N16" i="42"/>
  <c r="H65" i="57" s="1"/>
  <c r="W15" i="42"/>
  <c r="V15" i="42"/>
  <c r="X15" i="42" s="1"/>
  <c r="Y15" i="42" s="1"/>
  <c r="R15" i="42" s="1"/>
  <c r="O15" i="42"/>
  <c r="I78" i="57" s="1"/>
  <c r="N15" i="42"/>
  <c r="H78" i="57" s="1"/>
  <c r="W14" i="42"/>
  <c r="V14" i="42"/>
  <c r="X14" i="42" s="1"/>
  <c r="Y14" i="42" s="1"/>
  <c r="O14" i="42"/>
  <c r="I79" i="57" s="1"/>
  <c r="N14" i="42"/>
  <c r="H78" i="20" s="1"/>
  <c r="W13" i="42"/>
  <c r="V13" i="42"/>
  <c r="X13" i="42" s="1"/>
  <c r="Y13" i="42" s="1"/>
  <c r="R13" i="42" s="1"/>
  <c r="O13" i="42"/>
  <c r="I93" i="57" s="1"/>
  <c r="N13" i="42"/>
  <c r="W12" i="42"/>
  <c r="V12" i="42"/>
  <c r="X12" i="42" s="1"/>
  <c r="Y12" i="42" s="1"/>
  <c r="R12" i="42" s="1"/>
  <c r="O12" i="42"/>
  <c r="I60" i="57" s="1"/>
  <c r="N12" i="42"/>
  <c r="H60" i="57" s="1"/>
  <c r="W11" i="42"/>
  <c r="V11" i="42"/>
  <c r="X11" i="42" s="1"/>
  <c r="Y11" i="42" s="1"/>
  <c r="R11" i="42" s="1"/>
  <c r="O11" i="42"/>
  <c r="I95" i="57" s="1"/>
  <c r="N11" i="42"/>
  <c r="H95" i="57" s="1"/>
  <c r="X10" i="42"/>
  <c r="Y10" i="42" s="1"/>
  <c r="R10" i="42" s="1"/>
  <c r="W10" i="42"/>
  <c r="V10" i="42"/>
  <c r="O10" i="42"/>
  <c r="I58" i="57" s="1"/>
  <c r="N10" i="42"/>
  <c r="H73" i="20" s="1"/>
  <c r="W9" i="42"/>
  <c r="V9" i="42"/>
  <c r="X9" i="42" s="1"/>
  <c r="Y9" i="42" s="1"/>
  <c r="R9" i="42" s="1"/>
  <c r="O9" i="42"/>
  <c r="N9" i="42"/>
  <c r="H67" i="57" s="1"/>
  <c r="B61" i="20"/>
  <c r="C61" i="20"/>
  <c r="D61" i="20"/>
  <c r="E61" i="20"/>
  <c r="F61" i="20"/>
  <c r="G61" i="20"/>
  <c r="B60" i="20"/>
  <c r="C60" i="20"/>
  <c r="D60" i="20"/>
  <c r="E60" i="20"/>
  <c r="F60" i="20"/>
  <c r="G60" i="20"/>
  <c r="B59" i="20"/>
  <c r="C59" i="20"/>
  <c r="D59" i="20"/>
  <c r="E59" i="20"/>
  <c r="F59" i="20"/>
  <c r="G59" i="20"/>
  <c r="B67" i="20"/>
  <c r="C67" i="20"/>
  <c r="D67" i="20"/>
  <c r="E67" i="20"/>
  <c r="F67" i="20"/>
  <c r="G67" i="20"/>
  <c r="B69" i="20"/>
  <c r="C69" i="20"/>
  <c r="D69" i="20"/>
  <c r="E69" i="20"/>
  <c r="F69" i="20"/>
  <c r="G69" i="20"/>
  <c r="B66" i="20"/>
  <c r="C66" i="20"/>
  <c r="D66" i="20"/>
  <c r="E66" i="20"/>
  <c r="F66" i="20"/>
  <c r="G66" i="20"/>
  <c r="B64" i="20"/>
  <c r="C64" i="20"/>
  <c r="D64" i="20"/>
  <c r="E64" i="20"/>
  <c r="F64" i="20"/>
  <c r="G64" i="20"/>
  <c r="B68" i="20"/>
  <c r="C68" i="20"/>
  <c r="D68" i="20"/>
  <c r="E68" i="20"/>
  <c r="F68" i="20"/>
  <c r="G68" i="20"/>
  <c r="B65" i="20"/>
  <c r="C65" i="20"/>
  <c r="D65" i="20"/>
  <c r="E65" i="20"/>
  <c r="F65" i="20"/>
  <c r="G65" i="20"/>
  <c r="B124" i="20"/>
  <c r="C124" i="20"/>
  <c r="D124" i="20"/>
  <c r="E124" i="20"/>
  <c r="F124" i="20"/>
  <c r="G124" i="20"/>
  <c r="B125" i="20"/>
  <c r="C125" i="20"/>
  <c r="D125" i="20"/>
  <c r="E125" i="20"/>
  <c r="F125" i="20"/>
  <c r="G125" i="20"/>
  <c r="B126" i="20"/>
  <c r="C126" i="20"/>
  <c r="D126" i="20"/>
  <c r="E126" i="20"/>
  <c r="F126" i="20"/>
  <c r="G126" i="20"/>
  <c r="B129" i="20"/>
  <c r="C129" i="20"/>
  <c r="D129" i="20"/>
  <c r="E129" i="20"/>
  <c r="F129" i="20"/>
  <c r="G129" i="20"/>
  <c r="B130" i="20"/>
  <c r="C130" i="20"/>
  <c r="D130" i="20"/>
  <c r="E130" i="20"/>
  <c r="F130" i="20"/>
  <c r="G130" i="20"/>
  <c r="B131" i="20"/>
  <c r="C131" i="20"/>
  <c r="D131" i="20"/>
  <c r="E131" i="20"/>
  <c r="F131" i="20"/>
  <c r="G131" i="20"/>
  <c r="G62" i="20"/>
  <c r="F62" i="20"/>
  <c r="E62" i="20"/>
  <c r="D62" i="20"/>
  <c r="J18" i="57" l="1"/>
  <c r="K31" i="57"/>
  <c r="K56" i="20"/>
  <c r="U12" i="48"/>
  <c r="J32" i="20"/>
  <c r="K55" i="20"/>
  <c r="K166" i="20"/>
  <c r="K167" i="20"/>
  <c r="J59" i="57"/>
  <c r="Q12" i="43"/>
  <c r="K59" i="57" s="1"/>
  <c r="U12" i="43"/>
  <c r="J34" i="20"/>
  <c r="Q20" i="48"/>
  <c r="Q16" i="48"/>
  <c r="K34" i="20" s="1"/>
  <c r="U16" i="48"/>
  <c r="U16" i="46"/>
  <c r="J77" i="57"/>
  <c r="Q16" i="46"/>
  <c r="J100" i="20"/>
  <c r="U24" i="48"/>
  <c r="Q24" i="48"/>
  <c r="H74" i="20"/>
  <c r="P11" i="42"/>
  <c r="U11" i="42" s="1"/>
  <c r="K164" i="20"/>
  <c r="K108" i="20"/>
  <c r="K9" i="20"/>
  <c r="K20" i="57"/>
  <c r="K10" i="57"/>
  <c r="K8" i="20"/>
  <c r="K7" i="20"/>
  <c r="K29" i="20"/>
  <c r="K8" i="57"/>
  <c r="K109" i="20"/>
  <c r="K52" i="57"/>
  <c r="K53" i="57"/>
  <c r="K71" i="20"/>
  <c r="K54" i="57"/>
  <c r="U9" i="50"/>
  <c r="Q9" i="50"/>
  <c r="J88" i="57"/>
  <c r="J107" i="20"/>
  <c r="U10" i="50"/>
  <c r="Q10" i="50"/>
  <c r="J69" i="57"/>
  <c r="J106" i="20"/>
  <c r="U13" i="50"/>
  <c r="Q13" i="50"/>
  <c r="U12" i="50"/>
  <c r="Q12" i="50"/>
  <c r="U14" i="49"/>
  <c r="J39" i="57"/>
  <c r="Q14" i="49"/>
  <c r="J47" i="20"/>
  <c r="U10" i="49"/>
  <c r="J35" i="57"/>
  <c r="Q10" i="49"/>
  <c r="J46" i="20"/>
  <c r="U20" i="49"/>
  <c r="J23" i="57"/>
  <c r="Q20" i="49"/>
  <c r="J52" i="20"/>
  <c r="K22" i="57"/>
  <c r="K44" i="20"/>
  <c r="U17" i="49"/>
  <c r="Q17" i="49"/>
  <c r="J47" i="57"/>
  <c r="J50" i="20"/>
  <c r="U12" i="49"/>
  <c r="J26" i="57"/>
  <c r="Q12" i="49"/>
  <c r="J45" i="20"/>
  <c r="U16" i="49"/>
  <c r="J17" i="57"/>
  <c r="Q16" i="49"/>
  <c r="J43" i="20"/>
  <c r="U19" i="49"/>
  <c r="Q19" i="49"/>
  <c r="R19" i="49" s="1"/>
  <c r="J48" i="57"/>
  <c r="J53" i="20"/>
  <c r="U13" i="49"/>
  <c r="Q13" i="49"/>
  <c r="J38" i="57"/>
  <c r="J48" i="20"/>
  <c r="U11" i="49"/>
  <c r="Q11" i="49"/>
  <c r="J40" i="57"/>
  <c r="J49" i="20"/>
  <c r="U15" i="49"/>
  <c r="Q15" i="49"/>
  <c r="J13" i="57"/>
  <c r="J41" i="20"/>
  <c r="U9" i="49"/>
  <c r="J14" i="57"/>
  <c r="Q9" i="49"/>
  <c r="J42" i="20"/>
  <c r="U21" i="48"/>
  <c r="Q21" i="48"/>
  <c r="K18" i="57"/>
  <c r="K32" i="20"/>
  <c r="U23" i="48"/>
  <c r="Q23" i="48"/>
  <c r="U17" i="48"/>
  <c r="J16" i="57"/>
  <c r="Q17" i="48"/>
  <c r="J31" i="20"/>
  <c r="U9" i="48"/>
  <c r="Q9" i="48"/>
  <c r="J42" i="57"/>
  <c r="J38" i="20"/>
  <c r="U22" i="48"/>
  <c r="Q22" i="48"/>
  <c r="U14" i="48"/>
  <c r="Q14" i="48"/>
  <c r="J24" i="57"/>
  <c r="J33" i="20"/>
  <c r="U13" i="48"/>
  <c r="J46" i="57"/>
  <c r="Q13" i="48"/>
  <c r="J39" i="20"/>
  <c r="U19" i="48"/>
  <c r="Q19" i="48"/>
  <c r="J28" i="20"/>
  <c r="U15" i="48"/>
  <c r="Q15" i="48"/>
  <c r="J36" i="57"/>
  <c r="J35" i="20"/>
  <c r="U11" i="48"/>
  <c r="J41" i="57"/>
  <c r="Q11" i="48"/>
  <c r="J37" i="20"/>
  <c r="U18" i="48"/>
  <c r="Q18" i="48"/>
  <c r="U10" i="48"/>
  <c r="Q10" i="48"/>
  <c r="J37" i="57"/>
  <c r="J36" i="20"/>
  <c r="U9" i="47"/>
  <c r="Q9" i="47"/>
  <c r="J27" i="57"/>
  <c r="J27" i="20"/>
  <c r="AB14" i="47"/>
  <c r="Q14" i="47"/>
  <c r="K22" i="20" s="1"/>
  <c r="Q11" i="47"/>
  <c r="K30" i="57" s="1"/>
  <c r="Q15" i="47"/>
  <c r="K21" i="57" s="1"/>
  <c r="U18" i="47"/>
  <c r="Q18" i="47"/>
  <c r="J116" i="20"/>
  <c r="U17" i="47"/>
  <c r="Q17" i="47"/>
  <c r="J115" i="20"/>
  <c r="U16" i="47"/>
  <c r="Q16" i="47"/>
  <c r="U10" i="47"/>
  <c r="J43" i="57"/>
  <c r="Q10" i="47"/>
  <c r="J26" i="20"/>
  <c r="U15" i="46"/>
  <c r="Q15" i="46"/>
  <c r="R15" i="46" s="1"/>
  <c r="J73" i="57"/>
  <c r="J98" i="20"/>
  <c r="U10" i="46"/>
  <c r="J64" i="57"/>
  <c r="Q10" i="46"/>
  <c r="J97" i="20"/>
  <c r="U12" i="46"/>
  <c r="J76" i="57"/>
  <c r="Q12" i="46"/>
  <c r="R12" i="46" s="1"/>
  <c r="J99" i="20"/>
  <c r="U14" i="46"/>
  <c r="J90" i="57"/>
  <c r="Q14" i="46"/>
  <c r="J104" i="20"/>
  <c r="U9" i="46"/>
  <c r="Q9" i="46"/>
  <c r="R9" i="46" s="1"/>
  <c r="J86" i="57"/>
  <c r="J103" i="20"/>
  <c r="U13" i="46"/>
  <c r="J85" i="57"/>
  <c r="Q13" i="46"/>
  <c r="J102" i="20"/>
  <c r="U11" i="46"/>
  <c r="Q11" i="46"/>
  <c r="J82" i="57"/>
  <c r="J101" i="20"/>
  <c r="U14" i="43"/>
  <c r="J56" i="57"/>
  <c r="Q14" i="43"/>
  <c r="J83" i="20"/>
  <c r="U23" i="43"/>
  <c r="Q23" i="43"/>
  <c r="J127" i="20"/>
  <c r="U16" i="43"/>
  <c r="Q16" i="43"/>
  <c r="J63" i="57"/>
  <c r="J93" i="20"/>
  <c r="U15" i="43"/>
  <c r="J62" i="57"/>
  <c r="Q15" i="43"/>
  <c r="J88" i="20"/>
  <c r="U19" i="43"/>
  <c r="J94" i="57"/>
  <c r="Q19" i="43"/>
  <c r="J95" i="20"/>
  <c r="U9" i="43"/>
  <c r="J68" i="57"/>
  <c r="Q9" i="43"/>
  <c r="J89" i="20"/>
  <c r="U13" i="43"/>
  <c r="Q13" i="43"/>
  <c r="J61" i="57"/>
  <c r="J85" i="20"/>
  <c r="U17" i="43"/>
  <c r="Q17" i="43"/>
  <c r="R17" i="43" s="1"/>
  <c r="J57" i="57"/>
  <c r="J92" i="20"/>
  <c r="U21" i="43"/>
  <c r="Q21" i="43"/>
  <c r="U10" i="43"/>
  <c r="J74" i="57"/>
  <c r="Q10" i="43"/>
  <c r="J90" i="20"/>
  <c r="U20" i="43"/>
  <c r="Q20" i="43"/>
  <c r="R20" i="43" s="1"/>
  <c r="U18" i="43"/>
  <c r="J87" i="57"/>
  <c r="Q18" i="43"/>
  <c r="J94" i="20"/>
  <c r="U11" i="43"/>
  <c r="J92" i="57"/>
  <c r="Q11" i="43"/>
  <c r="J86" i="20"/>
  <c r="K128" i="20"/>
  <c r="U22" i="43"/>
  <c r="Q22" i="43"/>
  <c r="P13" i="42"/>
  <c r="H93" i="57"/>
  <c r="I76" i="20"/>
  <c r="I67" i="57"/>
  <c r="P14" i="42"/>
  <c r="H79" i="57"/>
  <c r="P16" i="42"/>
  <c r="P19" i="42"/>
  <c r="H79" i="20"/>
  <c r="H80" i="20"/>
  <c r="H81" i="20"/>
  <c r="H75" i="20"/>
  <c r="P18" i="42"/>
  <c r="H72" i="57"/>
  <c r="P20" i="42"/>
  <c r="I117" i="20"/>
  <c r="I77" i="20"/>
  <c r="I75" i="20"/>
  <c r="I78" i="20"/>
  <c r="I74" i="20"/>
  <c r="I73" i="20"/>
  <c r="P10" i="42"/>
  <c r="H58" i="57"/>
  <c r="P12" i="42"/>
  <c r="P15" i="42"/>
  <c r="P17" i="42"/>
  <c r="H55" i="57"/>
  <c r="AB20" i="42"/>
  <c r="I72" i="20"/>
  <c r="I79" i="20"/>
  <c r="I80" i="20"/>
  <c r="I81" i="20"/>
  <c r="U13" i="47"/>
  <c r="Q13" i="47"/>
  <c r="J32" i="57"/>
  <c r="J24" i="20"/>
  <c r="J21" i="57"/>
  <c r="J21" i="20"/>
  <c r="R14" i="47"/>
  <c r="J33" i="57"/>
  <c r="J22" i="20"/>
  <c r="Q12" i="47"/>
  <c r="K34" i="57" s="1"/>
  <c r="J34" i="57"/>
  <c r="J25" i="20"/>
  <c r="J30" i="57"/>
  <c r="J23" i="20"/>
  <c r="Z15" i="43"/>
  <c r="AB15" i="43" s="1"/>
  <c r="AA15" i="43"/>
  <c r="AA16" i="43"/>
  <c r="Z16" i="43"/>
  <c r="AB16" i="43" s="1"/>
  <c r="AA11" i="43"/>
  <c r="Z11" i="43"/>
  <c r="AB11" i="43" s="1"/>
  <c r="AA19" i="43"/>
  <c r="Z19" i="43"/>
  <c r="AB19" i="43" s="1"/>
  <c r="AA12" i="43"/>
  <c r="Z12" i="43"/>
  <c r="AB12" i="43" s="1"/>
  <c r="AA23" i="43"/>
  <c r="Z23" i="43"/>
  <c r="P9" i="42"/>
  <c r="H76" i="20"/>
  <c r="AB9" i="42"/>
  <c r="Z10" i="42"/>
  <c r="AB10" i="42" s="1"/>
  <c r="AA10" i="42"/>
  <c r="Z15" i="42"/>
  <c r="AB15" i="42" s="1"/>
  <c r="AA15" i="42"/>
  <c r="Z11" i="42"/>
  <c r="AB11" i="42" s="1"/>
  <c r="AA11" i="42"/>
  <c r="Z14" i="42"/>
  <c r="AB14" i="42" s="1"/>
  <c r="AA14" i="42"/>
  <c r="Z18" i="42"/>
  <c r="AB18" i="42" s="1"/>
  <c r="AA18" i="42"/>
  <c r="AA19" i="42"/>
  <c r="Z19" i="42"/>
  <c r="AB19" i="42" s="1"/>
  <c r="Z22" i="42"/>
  <c r="AA22" i="42"/>
  <c r="Z23" i="42"/>
  <c r="AA23" i="42"/>
  <c r="AA9" i="42"/>
  <c r="Z9" i="42"/>
  <c r="AA13" i="42"/>
  <c r="Z13" i="42"/>
  <c r="AB13" i="42" s="1"/>
  <c r="AA17" i="42"/>
  <c r="Z17" i="42"/>
  <c r="AB17" i="42" s="1"/>
  <c r="AA21" i="42"/>
  <c r="Z21" i="42"/>
  <c r="Z12" i="42"/>
  <c r="AB12" i="42" s="1"/>
  <c r="AA12" i="42"/>
  <c r="AA16" i="42"/>
  <c r="Z16" i="42"/>
  <c r="AB16" i="42" s="1"/>
  <c r="AA20" i="42"/>
  <c r="Z20" i="42"/>
  <c r="Z24" i="42"/>
  <c r="AA24" i="42"/>
  <c r="C62" i="20"/>
  <c r="B62" i="20"/>
  <c r="W24" i="40"/>
  <c r="V24" i="40"/>
  <c r="X24" i="40" s="1"/>
  <c r="Y24" i="40" s="1"/>
  <c r="O24" i="40"/>
  <c r="N24" i="40"/>
  <c r="P24" i="40" s="1"/>
  <c r="W23" i="40"/>
  <c r="AB23" i="40" s="1"/>
  <c r="V23" i="40"/>
  <c r="X23" i="40" s="1"/>
  <c r="Y23" i="40" s="1"/>
  <c r="R23" i="40" s="1"/>
  <c r="O23" i="40"/>
  <c r="N23" i="40"/>
  <c r="W22" i="40"/>
  <c r="V22" i="40"/>
  <c r="X22" i="40" s="1"/>
  <c r="Y22" i="40" s="1"/>
  <c r="O22" i="40"/>
  <c r="N22" i="40"/>
  <c r="X21" i="40"/>
  <c r="Y21" i="40" s="1"/>
  <c r="R21" i="40" s="1"/>
  <c r="W21" i="40"/>
  <c r="AB21" i="40" s="1"/>
  <c r="V21" i="40"/>
  <c r="O21" i="40"/>
  <c r="N21" i="40"/>
  <c r="W20" i="40"/>
  <c r="AB20" i="40" s="1"/>
  <c r="V20" i="40"/>
  <c r="X20" i="40" s="1"/>
  <c r="Y20" i="40" s="1"/>
  <c r="R20" i="40" s="1"/>
  <c r="O20" i="40"/>
  <c r="N20" i="40"/>
  <c r="W19" i="40"/>
  <c r="AB19" i="40" s="1"/>
  <c r="V19" i="40"/>
  <c r="X19" i="40" s="1"/>
  <c r="Y19" i="40" s="1"/>
  <c r="R19" i="40" s="1"/>
  <c r="O19" i="40"/>
  <c r="N19" i="40"/>
  <c r="X18" i="40"/>
  <c r="Y18" i="40" s="1"/>
  <c r="R18" i="40" s="1"/>
  <c r="W18" i="40"/>
  <c r="V18" i="40"/>
  <c r="O18" i="40"/>
  <c r="N18" i="40"/>
  <c r="W17" i="40"/>
  <c r="V17" i="40"/>
  <c r="X17" i="40" s="1"/>
  <c r="Y17" i="40" s="1"/>
  <c r="R17" i="40" s="1"/>
  <c r="O17" i="40"/>
  <c r="N17" i="40"/>
  <c r="W16" i="40"/>
  <c r="V16" i="40"/>
  <c r="X16" i="40" s="1"/>
  <c r="Y16" i="40" s="1"/>
  <c r="R16" i="40" s="1"/>
  <c r="O16" i="40"/>
  <c r="N16" i="40"/>
  <c r="W15" i="40"/>
  <c r="V15" i="40"/>
  <c r="X15" i="40" s="1"/>
  <c r="Y15" i="40" s="1"/>
  <c r="R15" i="40" s="1"/>
  <c r="O15" i="40"/>
  <c r="N15" i="40"/>
  <c r="W14" i="40"/>
  <c r="V14" i="40"/>
  <c r="X14" i="40" s="1"/>
  <c r="Y14" i="40" s="1"/>
  <c r="O14" i="40"/>
  <c r="N14" i="40"/>
  <c r="X13" i="40"/>
  <c r="Y13" i="40" s="1"/>
  <c r="R13" i="40" s="1"/>
  <c r="W13" i="40"/>
  <c r="V13" i="40"/>
  <c r="O13" i="40"/>
  <c r="N13" i="40"/>
  <c r="W12" i="40"/>
  <c r="V12" i="40"/>
  <c r="X12" i="40" s="1"/>
  <c r="Y12" i="40" s="1"/>
  <c r="R12" i="40" s="1"/>
  <c r="O12" i="40"/>
  <c r="N12" i="40"/>
  <c r="W11" i="40"/>
  <c r="V11" i="40"/>
  <c r="X11" i="40" s="1"/>
  <c r="Y11" i="40" s="1"/>
  <c r="O11" i="40"/>
  <c r="N11" i="40"/>
  <c r="X10" i="40"/>
  <c r="Y10" i="40" s="1"/>
  <c r="W10" i="40"/>
  <c r="V10" i="40"/>
  <c r="O10" i="40"/>
  <c r="N10" i="40"/>
  <c r="W9" i="40"/>
  <c r="V9" i="40"/>
  <c r="X9" i="40" s="1"/>
  <c r="Y9" i="40" s="1"/>
  <c r="O9" i="40"/>
  <c r="N9" i="40"/>
  <c r="W10" i="31"/>
  <c r="W11" i="31"/>
  <c r="W12" i="31"/>
  <c r="W13" i="31"/>
  <c r="W14" i="31"/>
  <c r="W15" i="31"/>
  <c r="W16" i="31"/>
  <c r="W17" i="31"/>
  <c r="W18" i="31"/>
  <c r="W19" i="31"/>
  <c r="W20" i="31"/>
  <c r="AB20" i="31" s="1"/>
  <c r="W21" i="31"/>
  <c r="W22" i="31"/>
  <c r="AB22" i="31" s="1"/>
  <c r="W23" i="31"/>
  <c r="AB23" i="31" s="1"/>
  <c r="W24" i="31"/>
  <c r="W9" i="31"/>
  <c r="K23" i="20" l="1"/>
  <c r="K33" i="57"/>
  <c r="K84" i="20"/>
  <c r="J81" i="20"/>
  <c r="J95" i="57"/>
  <c r="P15" i="40"/>
  <c r="J75" i="57" s="1"/>
  <c r="K28" i="57"/>
  <c r="K21" i="20"/>
  <c r="K77" i="57"/>
  <c r="K100" i="20"/>
  <c r="Q11" i="42"/>
  <c r="K95" i="57" s="1"/>
  <c r="P11" i="40"/>
  <c r="Q11" i="40" s="1"/>
  <c r="P12" i="40"/>
  <c r="U12" i="40" s="1"/>
  <c r="K69" i="57"/>
  <c r="K106" i="20"/>
  <c r="K88" i="57"/>
  <c r="K107" i="20"/>
  <c r="K13" i="57"/>
  <c r="K41" i="20"/>
  <c r="K40" i="57"/>
  <c r="K49" i="20"/>
  <c r="K38" i="57"/>
  <c r="K48" i="20"/>
  <c r="K48" i="57"/>
  <c r="K53" i="20"/>
  <c r="K47" i="57"/>
  <c r="K50" i="20"/>
  <c r="K23" i="57"/>
  <c r="K52" i="20"/>
  <c r="K35" i="57"/>
  <c r="K46" i="20"/>
  <c r="K39" i="57"/>
  <c r="K47" i="20"/>
  <c r="K14" i="57"/>
  <c r="K42" i="20"/>
  <c r="K17" i="57"/>
  <c r="K43" i="20"/>
  <c r="R16" i="49"/>
  <c r="K26" i="57"/>
  <c r="K45" i="20"/>
  <c r="K37" i="57"/>
  <c r="K36" i="20"/>
  <c r="K36" i="57"/>
  <c r="K35" i="20"/>
  <c r="K28" i="20"/>
  <c r="K24" i="57"/>
  <c r="K33" i="20"/>
  <c r="K16" i="57"/>
  <c r="K31" i="20"/>
  <c r="K42" i="57"/>
  <c r="K38" i="20"/>
  <c r="K41" i="57"/>
  <c r="K37" i="20"/>
  <c r="K46" i="57"/>
  <c r="K39" i="20"/>
  <c r="K43" i="57"/>
  <c r="K26" i="20"/>
  <c r="K116" i="20"/>
  <c r="K115" i="20"/>
  <c r="K27" i="57"/>
  <c r="K27" i="20"/>
  <c r="K64" i="57"/>
  <c r="K97" i="20"/>
  <c r="K76" i="57"/>
  <c r="K99" i="20"/>
  <c r="K82" i="57"/>
  <c r="K101" i="20"/>
  <c r="R11" i="46"/>
  <c r="K86" i="57"/>
  <c r="K103" i="20"/>
  <c r="K73" i="57"/>
  <c r="K98" i="20"/>
  <c r="K85" i="57"/>
  <c r="K102" i="20"/>
  <c r="K90" i="57"/>
  <c r="K104" i="20"/>
  <c r="R14" i="46"/>
  <c r="K57" i="57"/>
  <c r="K92" i="20"/>
  <c r="K68" i="57"/>
  <c r="K89" i="20"/>
  <c r="K94" i="57"/>
  <c r="K95" i="20"/>
  <c r="K62" i="57"/>
  <c r="K88" i="20"/>
  <c r="K127" i="20"/>
  <c r="K56" i="57"/>
  <c r="K83" i="20"/>
  <c r="K61" i="57"/>
  <c r="K85" i="20"/>
  <c r="K63" i="57"/>
  <c r="K93" i="20"/>
  <c r="K92" i="57"/>
  <c r="K86" i="20"/>
  <c r="K87" i="57"/>
  <c r="K94" i="20"/>
  <c r="K74" i="57"/>
  <c r="K90" i="20"/>
  <c r="U19" i="42"/>
  <c r="Q19" i="42"/>
  <c r="U14" i="42"/>
  <c r="J79" i="57"/>
  <c r="Q14" i="42"/>
  <c r="R14" i="42" s="1"/>
  <c r="J78" i="20"/>
  <c r="U12" i="42"/>
  <c r="J60" i="57"/>
  <c r="Q12" i="42"/>
  <c r="J74" i="20"/>
  <c r="J76" i="20"/>
  <c r="U9" i="42"/>
  <c r="Q9" i="42"/>
  <c r="K67" i="57" s="1"/>
  <c r="J67" i="57"/>
  <c r="U17" i="42"/>
  <c r="J55" i="57"/>
  <c r="Q17" i="42"/>
  <c r="R17" i="42" s="1"/>
  <c r="J72" i="20"/>
  <c r="U18" i="42"/>
  <c r="J72" i="57"/>
  <c r="Q18" i="42"/>
  <c r="R18" i="42" s="1"/>
  <c r="J77" i="20"/>
  <c r="U16" i="42"/>
  <c r="J65" i="57"/>
  <c r="Q16" i="42"/>
  <c r="J75" i="20"/>
  <c r="U13" i="42"/>
  <c r="J93" i="57"/>
  <c r="Q13" i="42"/>
  <c r="J80" i="20"/>
  <c r="U15" i="42"/>
  <c r="Q15" i="42"/>
  <c r="J78" i="57"/>
  <c r="J79" i="20"/>
  <c r="U10" i="42"/>
  <c r="J58" i="57"/>
  <c r="Q10" i="42"/>
  <c r="J73" i="20"/>
  <c r="U20" i="42"/>
  <c r="Q20" i="42"/>
  <c r="J117" i="20"/>
  <c r="AB19" i="31"/>
  <c r="AB24" i="31"/>
  <c r="U15" i="40"/>
  <c r="I89" i="57"/>
  <c r="I61" i="20"/>
  <c r="I66" i="57"/>
  <c r="I59" i="20"/>
  <c r="P13" i="40"/>
  <c r="Q13" i="40" s="1"/>
  <c r="H80" i="57"/>
  <c r="H67" i="20"/>
  <c r="I75" i="57"/>
  <c r="I66" i="20"/>
  <c r="H70" i="57"/>
  <c r="H64" i="20"/>
  <c r="I81" i="57"/>
  <c r="I65" i="20"/>
  <c r="H124" i="20"/>
  <c r="H71" i="57"/>
  <c r="H60" i="20"/>
  <c r="P10" i="40"/>
  <c r="Q10" i="40" s="1"/>
  <c r="H89" i="57"/>
  <c r="H61" i="20"/>
  <c r="I80" i="57"/>
  <c r="I67" i="20"/>
  <c r="I70" i="57"/>
  <c r="I64" i="20"/>
  <c r="P17" i="40"/>
  <c r="Q17" i="40" s="1"/>
  <c r="H84" i="57"/>
  <c r="H68" i="20"/>
  <c r="I124" i="20"/>
  <c r="H125" i="20"/>
  <c r="H130" i="20"/>
  <c r="P16" i="40"/>
  <c r="I84" i="57"/>
  <c r="I68" i="20"/>
  <c r="P19" i="40"/>
  <c r="I125" i="20"/>
  <c r="P21" i="40"/>
  <c r="H126" i="20"/>
  <c r="I130" i="20"/>
  <c r="I71" i="57"/>
  <c r="I60" i="20"/>
  <c r="H66" i="57"/>
  <c r="H59" i="20"/>
  <c r="H75" i="57"/>
  <c r="H66" i="20"/>
  <c r="P18" i="40"/>
  <c r="Q18" i="40" s="1"/>
  <c r="H81" i="57"/>
  <c r="H65" i="20"/>
  <c r="P20" i="40"/>
  <c r="I126" i="20"/>
  <c r="P23" i="40"/>
  <c r="Q24" i="40"/>
  <c r="U24" i="40"/>
  <c r="J131" i="20"/>
  <c r="H131" i="20"/>
  <c r="I131" i="20"/>
  <c r="I129" i="20"/>
  <c r="P22" i="40"/>
  <c r="H129" i="20"/>
  <c r="P14" i="40"/>
  <c r="Q14" i="40" s="1"/>
  <c r="H83" i="57"/>
  <c r="H69" i="20"/>
  <c r="I83" i="57"/>
  <c r="I69" i="20"/>
  <c r="I91" i="57"/>
  <c r="I62" i="20"/>
  <c r="P9" i="40"/>
  <c r="U9" i="40" s="1"/>
  <c r="H91" i="57"/>
  <c r="H62" i="20"/>
  <c r="K32" i="57"/>
  <c r="K24" i="20"/>
  <c r="K25" i="20"/>
  <c r="Z10" i="40"/>
  <c r="AB10" i="40" s="1"/>
  <c r="AA10" i="40"/>
  <c r="AA11" i="40"/>
  <c r="Z11" i="40"/>
  <c r="AB11" i="40" s="1"/>
  <c r="Z14" i="40"/>
  <c r="AB14" i="40" s="1"/>
  <c r="AA14" i="40"/>
  <c r="AA15" i="40"/>
  <c r="Z15" i="40"/>
  <c r="AB15" i="40" s="1"/>
  <c r="Z18" i="40"/>
  <c r="AB18" i="40" s="1"/>
  <c r="AA18" i="40"/>
  <c r="AA19" i="40"/>
  <c r="Z19" i="40"/>
  <c r="Q21" i="40"/>
  <c r="Z22" i="40"/>
  <c r="AB22" i="40" s="1"/>
  <c r="AA22" i="40"/>
  <c r="AA23" i="40"/>
  <c r="Z23" i="40"/>
  <c r="AA13" i="40"/>
  <c r="Z13" i="40"/>
  <c r="AB13" i="40" s="1"/>
  <c r="AA17" i="40"/>
  <c r="Z17" i="40"/>
  <c r="AB17" i="40" s="1"/>
  <c r="AA21" i="40"/>
  <c r="Z21" i="40"/>
  <c r="AA9" i="40"/>
  <c r="Z9" i="40"/>
  <c r="AB9" i="40" s="1"/>
  <c r="AA12" i="40"/>
  <c r="Z12" i="40"/>
  <c r="AB12" i="40" s="1"/>
  <c r="Z16" i="40"/>
  <c r="AB16" i="40" s="1"/>
  <c r="AA16" i="40"/>
  <c r="AA20" i="40"/>
  <c r="Z20" i="40"/>
  <c r="Z24" i="40"/>
  <c r="AB24" i="40" s="1"/>
  <c r="AA24" i="40"/>
  <c r="Q22" i="40"/>
  <c r="Q23" i="40"/>
  <c r="Q19" i="40"/>
  <c r="N10" i="31"/>
  <c r="H29" i="57" s="1"/>
  <c r="N11" i="31"/>
  <c r="N9" i="31"/>
  <c r="H25" i="57" s="1"/>
  <c r="O9" i="31"/>
  <c r="I25" i="57" s="1"/>
  <c r="V24" i="31"/>
  <c r="X24" i="31" s="1"/>
  <c r="Y24" i="31" s="1"/>
  <c r="Z24" i="31" s="1"/>
  <c r="V11" i="31"/>
  <c r="X11" i="31" s="1"/>
  <c r="Y11" i="31" s="1"/>
  <c r="Z11" i="31" s="1"/>
  <c r="V14" i="31"/>
  <c r="X14" i="31" s="1"/>
  <c r="Y14" i="31" s="1"/>
  <c r="AA14" i="31" s="1"/>
  <c r="N14" i="31"/>
  <c r="H16" i="20" s="1"/>
  <c r="O14" i="31"/>
  <c r="V16" i="31"/>
  <c r="X16" i="31" s="1"/>
  <c r="Y16" i="31" s="1"/>
  <c r="Z16" i="31" s="1"/>
  <c r="V21" i="31"/>
  <c r="X21" i="31" s="1"/>
  <c r="Y21" i="31" s="1"/>
  <c r="R21" i="31" s="1"/>
  <c r="V23" i="31"/>
  <c r="X23" i="31" s="1"/>
  <c r="Y23" i="31" s="1"/>
  <c r="AA23" i="31" s="1"/>
  <c r="V22" i="31"/>
  <c r="X22" i="31" s="1"/>
  <c r="Y22" i="31" s="1"/>
  <c r="AA22" i="31" s="1"/>
  <c r="V20" i="31"/>
  <c r="X20" i="31" s="1"/>
  <c r="Y20" i="31" s="1"/>
  <c r="R20" i="31" s="1"/>
  <c r="V19" i="31"/>
  <c r="X19" i="31" s="1"/>
  <c r="Y19" i="31" s="1"/>
  <c r="AA19" i="31" s="1"/>
  <c r="V18" i="31"/>
  <c r="X18" i="31" s="1"/>
  <c r="Y18" i="31" s="1"/>
  <c r="R18" i="31" s="1"/>
  <c r="V17" i="31"/>
  <c r="X17" i="31" s="1"/>
  <c r="Y17" i="31" s="1"/>
  <c r="R17" i="31" s="1"/>
  <c r="V15" i="31"/>
  <c r="X15" i="31" s="1"/>
  <c r="Y15" i="31" s="1"/>
  <c r="AA15" i="31" s="1"/>
  <c r="AB15" i="31" s="1"/>
  <c r="V13" i="31"/>
  <c r="X13" i="31" s="1"/>
  <c r="Y13" i="31" s="1"/>
  <c r="R13" i="31" s="1"/>
  <c r="V12" i="31"/>
  <c r="X12" i="31" s="1"/>
  <c r="Y12" i="31" s="1"/>
  <c r="Z12" i="31" s="1"/>
  <c r="V10" i="31"/>
  <c r="X10" i="31" s="1"/>
  <c r="Y10" i="31" s="1"/>
  <c r="AA10" i="31" s="1"/>
  <c r="AB10" i="31" s="1"/>
  <c r="V9" i="31"/>
  <c r="X9" i="31" s="1"/>
  <c r="Y9" i="31" s="1"/>
  <c r="AA9" i="31" s="1"/>
  <c r="AB9" i="31" s="1"/>
  <c r="N15" i="31"/>
  <c r="N16" i="31"/>
  <c r="N17" i="31"/>
  <c r="N18" i="31"/>
  <c r="N19" i="31"/>
  <c r="N20" i="31"/>
  <c r="O11" i="31"/>
  <c r="I45" i="57" s="1"/>
  <c r="N12" i="31"/>
  <c r="H44" i="57" s="1"/>
  <c r="O10" i="31"/>
  <c r="O12" i="31"/>
  <c r="I44" i="57" s="1"/>
  <c r="B10" i="20"/>
  <c r="C10" i="20"/>
  <c r="D10" i="20"/>
  <c r="E10" i="20"/>
  <c r="F10" i="20"/>
  <c r="G10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36" i="20"/>
  <c r="C136" i="20"/>
  <c r="D136" i="20"/>
  <c r="E136" i="20"/>
  <c r="F136" i="20"/>
  <c r="G136" i="20"/>
  <c r="B137" i="20"/>
  <c r="C137" i="20"/>
  <c r="D137" i="20"/>
  <c r="E137" i="20"/>
  <c r="F137" i="20"/>
  <c r="G137" i="20"/>
  <c r="B138" i="20"/>
  <c r="C138" i="20"/>
  <c r="D138" i="20"/>
  <c r="E138" i="20"/>
  <c r="F138" i="20"/>
  <c r="G138" i="20"/>
  <c r="B139" i="20"/>
  <c r="C139" i="20"/>
  <c r="D139" i="20"/>
  <c r="E139" i="20"/>
  <c r="F139" i="20"/>
  <c r="G139" i="20"/>
  <c r="B140" i="20"/>
  <c r="C140" i="20"/>
  <c r="D140" i="20"/>
  <c r="E140" i="20"/>
  <c r="F140" i="20"/>
  <c r="G140" i="20"/>
  <c r="B141" i="20"/>
  <c r="C141" i="20"/>
  <c r="D141" i="20"/>
  <c r="E141" i="20"/>
  <c r="F141" i="20"/>
  <c r="G141" i="20"/>
  <c r="G5" i="20"/>
  <c r="F5" i="20"/>
  <c r="C5" i="20"/>
  <c r="D5" i="20"/>
  <c r="E5" i="20"/>
  <c r="B5" i="20"/>
  <c r="F2" i="20"/>
  <c r="A2" i="20"/>
  <c r="N13" i="31"/>
  <c r="O13" i="31"/>
  <c r="I15" i="57" s="1"/>
  <c r="O15" i="31"/>
  <c r="O16" i="31"/>
  <c r="O17" i="31"/>
  <c r="O18" i="31"/>
  <c r="O19" i="31"/>
  <c r="O20" i="31"/>
  <c r="N21" i="31"/>
  <c r="O21" i="31"/>
  <c r="N22" i="31"/>
  <c r="O22" i="31"/>
  <c r="N23" i="31"/>
  <c r="P23" i="31" s="1"/>
  <c r="O23" i="31"/>
  <c r="N24" i="31"/>
  <c r="O24" i="31"/>
  <c r="I137" i="20"/>
  <c r="J66" i="20" l="1"/>
  <c r="Q15" i="40"/>
  <c r="K75" i="57" s="1"/>
  <c r="J66" i="57"/>
  <c r="U11" i="40"/>
  <c r="K81" i="20"/>
  <c r="J60" i="20"/>
  <c r="J71" i="57"/>
  <c r="I17" i="20"/>
  <c r="Q12" i="40"/>
  <c r="K66" i="57" s="1"/>
  <c r="J59" i="20"/>
  <c r="K76" i="20"/>
  <c r="R11" i="40"/>
  <c r="K78" i="57"/>
  <c r="K79" i="20"/>
  <c r="K60" i="57"/>
  <c r="K74" i="20"/>
  <c r="K79" i="57"/>
  <c r="K78" i="20"/>
  <c r="R19" i="42"/>
  <c r="K117" i="20"/>
  <c r="K58" i="57"/>
  <c r="K73" i="20"/>
  <c r="K93" i="57"/>
  <c r="K80" i="20"/>
  <c r="K65" i="57"/>
  <c r="K75" i="20"/>
  <c r="K72" i="57"/>
  <c r="K77" i="20"/>
  <c r="K55" i="57"/>
  <c r="K72" i="20"/>
  <c r="R10" i="40"/>
  <c r="H18" i="20"/>
  <c r="Z14" i="31"/>
  <c r="AB14" i="31" s="1"/>
  <c r="AA21" i="31"/>
  <c r="AA16" i="31"/>
  <c r="AB16" i="31" s="1"/>
  <c r="AA12" i="31"/>
  <c r="AB12" i="31" s="1"/>
  <c r="AA24" i="31"/>
  <c r="Z19" i="31"/>
  <c r="R15" i="31"/>
  <c r="Z18" i="31"/>
  <c r="Z22" i="31"/>
  <c r="R23" i="31"/>
  <c r="Z9" i="31"/>
  <c r="Z21" i="31"/>
  <c r="AB21" i="31" s="1"/>
  <c r="R16" i="31"/>
  <c r="R24" i="31"/>
  <c r="R19" i="31"/>
  <c r="AA13" i="31"/>
  <c r="AB13" i="31" s="1"/>
  <c r="Z17" i="31"/>
  <c r="AA18" i="31"/>
  <c r="AB18" i="31" s="1"/>
  <c r="R22" i="31"/>
  <c r="Z20" i="31"/>
  <c r="AA11" i="31"/>
  <c r="AB11" i="31" s="1"/>
  <c r="Z10" i="31"/>
  <c r="Z13" i="31"/>
  <c r="Z15" i="31"/>
  <c r="AA17" i="31"/>
  <c r="AB17" i="31" s="1"/>
  <c r="Z23" i="31"/>
  <c r="AA20" i="31"/>
  <c r="J140" i="20"/>
  <c r="U23" i="31"/>
  <c r="Q23" i="31"/>
  <c r="I141" i="20"/>
  <c r="P22" i="31"/>
  <c r="P18" i="31"/>
  <c r="P17" i="31"/>
  <c r="P20" i="31"/>
  <c r="H140" i="20"/>
  <c r="I139" i="20"/>
  <c r="P15" i="31"/>
  <c r="I15" i="20"/>
  <c r="P13" i="31"/>
  <c r="J15" i="20" s="1"/>
  <c r="H15" i="57"/>
  <c r="I10" i="20"/>
  <c r="I29" i="57"/>
  <c r="P11" i="31"/>
  <c r="J17" i="20" s="1"/>
  <c r="H45" i="57"/>
  <c r="P19" i="31"/>
  <c r="J136" i="20" s="1"/>
  <c r="I136" i="20"/>
  <c r="P24" i="31"/>
  <c r="I138" i="20"/>
  <c r="H138" i="20"/>
  <c r="P21" i="31"/>
  <c r="H5" i="20"/>
  <c r="K71" i="57"/>
  <c r="K60" i="20"/>
  <c r="K89" i="57"/>
  <c r="K61" i="20"/>
  <c r="Q9" i="40"/>
  <c r="K91" i="57" s="1"/>
  <c r="Q20" i="40"/>
  <c r="U20" i="40"/>
  <c r="J125" i="20"/>
  <c r="Q16" i="40"/>
  <c r="U16" i="40"/>
  <c r="J70" i="57"/>
  <c r="J64" i="20"/>
  <c r="U10" i="40"/>
  <c r="J89" i="57"/>
  <c r="J61" i="20"/>
  <c r="K130" i="20"/>
  <c r="K126" i="20"/>
  <c r="U23" i="40"/>
  <c r="J130" i="20"/>
  <c r="U19" i="40"/>
  <c r="J124" i="20"/>
  <c r="U17" i="40"/>
  <c r="J84" i="57"/>
  <c r="J68" i="20"/>
  <c r="U13" i="40"/>
  <c r="J80" i="57"/>
  <c r="J67" i="20"/>
  <c r="K124" i="20"/>
  <c r="K84" i="57"/>
  <c r="K68" i="20"/>
  <c r="U21" i="40"/>
  <c r="J126" i="20"/>
  <c r="K81" i="57"/>
  <c r="K65" i="20"/>
  <c r="K80" i="57"/>
  <c r="K67" i="20"/>
  <c r="U18" i="40"/>
  <c r="J81" i="57"/>
  <c r="J65" i="20"/>
  <c r="R24" i="40"/>
  <c r="K131" i="20"/>
  <c r="U22" i="40"/>
  <c r="J129" i="20"/>
  <c r="K129" i="20"/>
  <c r="R22" i="40"/>
  <c r="K83" i="57"/>
  <c r="K69" i="20"/>
  <c r="R14" i="40"/>
  <c r="U14" i="40"/>
  <c r="J83" i="57"/>
  <c r="J69" i="20"/>
  <c r="R9" i="40"/>
  <c r="J91" i="57"/>
  <c r="J62" i="20"/>
  <c r="I16" i="20"/>
  <c r="I19" i="57"/>
  <c r="P14" i="31"/>
  <c r="H19" i="57"/>
  <c r="P16" i="31"/>
  <c r="I18" i="20"/>
  <c r="H137" i="20"/>
  <c r="H139" i="20"/>
  <c r="H141" i="20"/>
  <c r="H136" i="20"/>
  <c r="H10" i="20"/>
  <c r="P10" i="31"/>
  <c r="P9" i="31"/>
  <c r="I140" i="20"/>
  <c r="P12" i="31"/>
  <c r="H15" i="20"/>
  <c r="I5" i="20"/>
  <c r="H17" i="20"/>
  <c r="K66" i="20" l="1"/>
  <c r="K59" i="20"/>
  <c r="K62" i="20"/>
  <c r="U18" i="31"/>
  <c r="Q18" i="31"/>
  <c r="J137" i="20"/>
  <c r="U20" i="31"/>
  <c r="Q20" i="31"/>
  <c r="U17" i="31"/>
  <c r="Q17" i="31"/>
  <c r="U22" i="31"/>
  <c r="Q22" i="31"/>
  <c r="J139" i="20"/>
  <c r="U15" i="31"/>
  <c r="Q15" i="31"/>
  <c r="U13" i="31"/>
  <c r="Q13" i="31"/>
  <c r="K15" i="57" s="1"/>
  <c r="J15" i="57"/>
  <c r="U10" i="31"/>
  <c r="J29" i="57"/>
  <c r="Q10" i="31"/>
  <c r="U11" i="31"/>
  <c r="J45" i="57"/>
  <c r="Q11" i="31"/>
  <c r="U19" i="31"/>
  <c r="Q19" i="31"/>
  <c r="J141" i="20"/>
  <c r="U24" i="31"/>
  <c r="Q24" i="31"/>
  <c r="U12" i="31"/>
  <c r="J44" i="57"/>
  <c r="Q12" i="31"/>
  <c r="U16" i="31"/>
  <c r="Q16" i="31"/>
  <c r="J138" i="20"/>
  <c r="U21" i="31"/>
  <c r="Q21" i="31"/>
  <c r="Q9" i="31"/>
  <c r="K25" i="57" s="1"/>
  <c r="J25" i="57"/>
  <c r="U9" i="31"/>
  <c r="R9" i="31"/>
  <c r="K70" i="57"/>
  <c r="K64" i="20"/>
  <c r="K125" i="20"/>
  <c r="J19" i="57"/>
  <c r="Q14" i="31"/>
  <c r="J16" i="20"/>
  <c r="U14" i="31"/>
  <c r="J10" i="20"/>
  <c r="J5" i="20"/>
  <c r="J18" i="20"/>
  <c r="K137" i="20"/>
  <c r="K139" i="20"/>
  <c r="K140" i="20"/>
  <c r="K44" i="57" l="1"/>
  <c r="R12" i="31"/>
  <c r="K29" i="57"/>
  <c r="R10" i="31"/>
  <c r="K45" i="57"/>
  <c r="R11" i="31"/>
  <c r="K15" i="20"/>
  <c r="K10" i="20"/>
  <c r="K17" i="20"/>
  <c r="K136" i="20"/>
  <c r="K141" i="20"/>
  <c r="K138" i="20"/>
  <c r="K5" i="20"/>
  <c r="K19" i="57"/>
  <c r="R14" i="31"/>
  <c r="K16" i="20"/>
  <c r="K1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00000000-0006-0000-0000-000009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000-00000A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26B98386-85A5-444F-AD8D-A4B75FBF5686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CBC55334-6885-7645-9CED-27993EA122DE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49A606CD-C40A-2B41-8432-D6F750D9032F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AE814940-FD71-7C4F-81FB-CED48662EF8D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2376666D-6D35-9C4F-913E-F08D3A3E37D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4ECED479-0789-3646-8DAD-D0A8FEFB679A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578648C0-20A4-F14A-933C-2111BBF83CA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364961CC-267D-5241-99A6-B6B0CD41EC7D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D76BB9CB-9839-4F00-A0E1-48CA2B23D41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A49D019-2AB5-4FEA-B5C9-B73891E0DC0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40498491-F74E-4B53-9E74-3B3789F7CE8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403E4CCB-166A-4CED-9AC1-F4F9DE3C1FB7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1283769-F9B4-E14C-920C-E42696972A0D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C549C7C8-1E87-BA46-B564-2298F4A5225A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2241F361-3F95-2A44-A62E-E314BA36158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B6A9051-7B68-4542-94C9-1871BDDB87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16676FAB-1DFC-2D4F-A785-36BD6BA1D3D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FA0B5E5C-CAA9-6A4E-9317-4E7D6F3B176E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57C8C604-A340-4B42-A3A4-CF7F9B84C57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15D862FE-B958-8F40-A172-47271EF138F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95499026-2763-4C27-83EE-182BEF2312E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6DEE8CC6-BBF4-4DC3-96A9-5B02809A976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82DD41C4-62E9-4D4B-8EDB-33D6BAAB2C8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F531E340-1BBF-4112-B307-267AAA0535DE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8C27A0B-12C2-0D40-9EE5-9066A3E4C5E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10DE5E15-2881-1943-912F-FEFE34B0E763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A787DF33-1567-254C-A703-A3515629EB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BB735168-C42E-C54E-96F6-6799E4A9E0B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24B067D-C2FB-AA40-AE49-64E250F82C9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17701B12-4C3A-3B44-9052-603D5A23FCC7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79AA644B-9048-584F-9BFE-028A52DE86A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BD657CAF-EFB0-074E-AAFE-58829BC9ABA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2E8A03AF-41F6-4C6A-959E-8DEED83086C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6694278C-9E95-4D68-89FC-1024BA88894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C2FEEF1E-1582-4E68-B64D-BBCAC40E08F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9F673A25-E30E-429B-965E-7AB67A39A8E7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5" authorId="2" shapeId="0" xr:uid="{59C6FE14-004E-4CE5-A047-BA025D8EC0EC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97958C19-1149-6749-AF51-3FC8874F7EAC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C613A68D-F03F-6A49-B9ED-DA3A4DC1C46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1D677745-9E59-A141-81C5-40E9556C856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68F22FA-DBC7-CB43-A954-0AB957E61764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93754D33-9033-D944-AE08-DD02A9615225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811750DA-75F4-0249-BCE0-27CA6384FF1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12EA1D53-DBDE-004C-9C1F-C9CD3F5D11C5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1D801425-8D71-C840-850D-87B28B93423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9A05870A-D013-4B8E-BA37-C66F74208D0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7B70DB41-5FDD-47A7-8FB9-2B92FB4282B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461E4F83-A476-46B5-BDAE-2C66F0AF165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1D74D62A-64CF-440A-ACE3-1A2F6433304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5" authorId="2" shapeId="0" xr:uid="{5ED905E3-C8A1-4C02-BEC8-64F8757D1E4E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3043715-FF33-034D-9B04-5DD6998931B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F0B28DD7-7A6A-984D-AC40-4FF9204985BC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140F2623-0481-184D-8CB8-2EE5F6DB47F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A1558A2-3610-C84F-A047-BAA71A249F25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9B5F1F38-DDFE-0643-AFF2-553A516F4F34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E317074B-9EA7-F34C-B2F3-4387DDCD89F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630A0DB-6A7D-354A-8404-790DB2B8EDB1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AF07906A-1812-5E43-9E98-E79E0DEF656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159DFD40-533D-4C40-8E86-79B19EB8255B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FD7FBD57-1B93-4639-8376-9E172D7A8B8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CE6DD305-4A74-499E-A9FC-49FE0405F81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8F4A34CA-677F-4FC1-89EB-C75ACE2912F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5" authorId="2" shapeId="0" xr:uid="{2BFC95A2-172C-491A-8B19-B41F32A1EB17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98767871-9405-6F40-B404-508A89C72479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80FA1351-4E90-2444-A01C-13689B485AD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EB03EA0E-8E08-4946-8E95-3F2ECAC9E69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F5CBD449-5FF8-1948-B54B-A311CCAFE041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32A0CE8D-E80E-4942-B770-5DC6AD8592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68E27C00-B5FF-4E48-8804-FEE6430A476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321F4CA4-7625-7641-AE61-15AC182E733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2D139316-70AC-4546-9FD7-343E8658477F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F2DB947C-DC09-4C57-93D8-1974954B0AC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900DAD8E-9375-4883-9B21-99BFB69DD69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96E2CE06-F375-427C-AF5E-2AC85E177E2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2C47D73E-CD68-4BAD-9B2C-2F2B7FF32E6A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2" shapeId="0" xr:uid="{534585DE-5A0E-4A64-A9F7-B2FA9D079EC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27D81EBA-4EE9-754C-B924-86B51800E2E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3D92BB2-FDC0-AA4B-9101-26CE229EF1AB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A4B654CF-8D4B-8343-8AF9-C22C5612FCA2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9A602CB8-A0E0-3F4B-B845-18AC0F16135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698EC90B-6783-144F-85F1-B165034BCD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27BFC0C0-ED3D-3849-A685-6DD03DC733F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EC21AFD3-86A3-CD47-A020-CC513ABA1D6E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B1BDB7B0-BBF3-3A4E-B550-7D30A86BCB06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5C823002-B845-43C8-9656-A1F28FF0365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2C6B5D3-5FAD-4D4D-86EB-E48EE6085777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EE23A94B-922F-4F91-BEC6-1207DEDB4CF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1E87ABBD-7C4B-4661-A83D-D8990AE79A0F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310D1CBC-4AB0-D34B-ACB3-CD2D30829141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76E9B15D-A411-AF49-9912-75BD5B3441B9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41AECE54-7DC5-FA40-BFB3-F1ADB7FC1BFF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EF61422-3208-B84C-BF9B-4C81EEC7065B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4E257445-CCA7-C04C-B70E-710A7AC8302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5343E207-ACD8-4C4B-9D9D-4EC797DC0BAD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10FFC9AB-19C8-C349-93B9-019AA5E1E11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6C1265D4-F179-FE48-9520-2F3B5290641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62549391-31C4-4FF5-A01E-654BC838376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DC026F77-4956-4F17-89AA-69B6290C4C5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7982B43E-9849-42C2-88D4-14AF791E387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0E0634E8-7763-42DA-90BB-F676947A59BD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1596586D-AE08-F946-8478-F056F6272EEC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F64AD911-8CE4-EE48-A212-FCAAC8A6ECFB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A0AB1028-2474-3849-9DA8-8171349DADD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A895220A-A745-DC4B-88C6-10C9870B538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9EE48B58-1C98-0949-A904-9A30DA88B071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D316112-4172-5A4E-9FD4-584186D50461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31757D46-D855-F745-880E-E7CBAE2D36B2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B9A7E909-C122-A14B-A544-61C1A9AC4FB9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D5C96C80-4E32-4E12-9FA3-F25D20FCE7A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3E1BAC4F-E5A4-4D69-9245-971A347D9AD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576949DA-D06A-485F-ACB8-1F35BAC953D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C4E69B89-7CD5-4B61-9548-0F0710E6F83D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<sst xmlns="http://schemas.openxmlformats.org/spreadsheetml/2006/main" count="1050" uniqueCount="220">
  <si>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</si>
  <si>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</si>
  <si>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</si>
  <si>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</si>
  <si>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</si>
  <si>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</si>
  <si>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</si>
  <si>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</si>
  <si>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</si>
  <si>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</si>
  <si>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</si>
  <si>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</si>
  <si>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</si>
  <si>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</si>
  <si>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</si>
  <si>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</si>
  <si>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</si>
  <si>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</si>
  <si>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</si>
  <si>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</si>
  <si>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</si>
  <si>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</si>
  <si>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</si>
  <si>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</si>
  <si>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</si>
  <si>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</si>
  <si>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</si>
  <si>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</si>
  <si>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</si>
  <si>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</si>
  <si>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</si>
  <si>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</si>
  <si>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</si>
  <si>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</si>
  <si>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</si>
  <si>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</si>
  <si>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</si>
  <si>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</si>
  <si>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</si>
  <si>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</si>
  <si>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</si>
  <si>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</si>
  <si>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</si>
  <si>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</si>
  <si>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</si>
  <si>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</si>
  <si>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>Ny Sinclair tablell benyttes fra 1.1.2018</t>
  </si>
  <si>
    <t xml:space="preserve">Kvinner Kongepokal </t>
  </si>
  <si>
    <t xml:space="preserve">Menn Kongepokal </t>
  </si>
  <si>
    <t>meltzer</t>
  </si>
  <si>
    <t>faber</t>
  </si>
  <si>
    <t>Kjønn</t>
  </si>
  <si>
    <t>menn</t>
  </si>
  <si>
    <t>kvinner</t>
  </si>
  <si>
    <t>gyldig</t>
  </si>
  <si>
    <t>Meltzer-Faber</t>
  </si>
  <si>
    <t>Poeng menn</t>
  </si>
  <si>
    <t>Poeng kvinner</t>
  </si>
  <si>
    <t>NVF</t>
  </si>
  <si>
    <t>SK</t>
  </si>
  <si>
    <t>Mari Nesse Bolstad</t>
  </si>
  <si>
    <t>Christiania AK</t>
  </si>
  <si>
    <t>K1</t>
  </si>
  <si>
    <t>Kine Krøs</t>
  </si>
  <si>
    <t>Spydeberg Atletene</t>
  </si>
  <si>
    <t>Tønsberg-Kam.</t>
  </si>
  <si>
    <t>Lene Garvik</t>
  </si>
  <si>
    <t>Vigrestad IK</t>
  </si>
  <si>
    <t>Evelina Galaibo</t>
  </si>
  <si>
    <t>Oslo AK</t>
  </si>
  <si>
    <t>Ragnhild Haug Lillegård</t>
  </si>
  <si>
    <t>Emmy Kristine L. Rustad</t>
  </si>
  <si>
    <t>Grenland AK</t>
  </si>
  <si>
    <t>SM</t>
  </si>
  <si>
    <t>Willy Ly</t>
  </si>
  <si>
    <t>Kvadraturen IK</t>
  </si>
  <si>
    <t>M3</t>
  </si>
  <si>
    <t>Stefan Bender</t>
  </si>
  <si>
    <t>Nidelv IL</t>
  </si>
  <si>
    <t>M1</t>
  </si>
  <si>
    <t>Mauricio Kjeldner</t>
  </si>
  <si>
    <t>Adrian Mendis</t>
  </si>
  <si>
    <t>Aasgard  FVK</t>
  </si>
  <si>
    <t>UM</t>
  </si>
  <si>
    <t>Rasmus Heggvik Aune</t>
  </si>
  <si>
    <t>Hitra VK</t>
  </si>
  <si>
    <t>Michael Rosenberg</t>
  </si>
  <si>
    <t>Elverum AK</t>
  </si>
  <si>
    <t>Alvolai Røyseth</t>
  </si>
  <si>
    <t>Tambarskjelvar IL</t>
  </si>
  <si>
    <t>Robert Andre Moldestad</t>
  </si>
  <si>
    <t>Breimsbygda IL</t>
  </si>
  <si>
    <t>Agung Bukhari Raden</t>
  </si>
  <si>
    <t>Håkon Evensen Bekkevold</t>
  </si>
  <si>
    <t>Danny Duy Vo</t>
  </si>
  <si>
    <t>Remy Heggvik Aune</t>
  </si>
  <si>
    <t>Vegard Vikane</t>
  </si>
  <si>
    <t>Leangen AK</t>
  </si>
  <si>
    <t>Ciscomar Mogueis</t>
  </si>
  <si>
    <t>Jonas Nord</t>
  </si>
  <si>
    <t>Jonas Grønstad</t>
  </si>
  <si>
    <t>Eskil Andersen</t>
  </si>
  <si>
    <t>Stavanger VK</t>
  </si>
  <si>
    <t>JM</t>
  </si>
  <si>
    <t>Kristen Røyseth</t>
  </si>
  <si>
    <t>M2</t>
  </si>
  <si>
    <t>Ronny Matnisdal</t>
  </si>
  <si>
    <t>Andreas Klinkenberg</t>
  </si>
  <si>
    <t>Simen Leithe Tajet</t>
  </si>
  <si>
    <t>Mikal Akseth</t>
  </si>
  <si>
    <t>Bent Andre Midtbø</t>
  </si>
  <si>
    <t>Adrian Henneli</t>
  </si>
  <si>
    <t>AK Bjørgvin</t>
  </si>
  <si>
    <t>Mats Olsen</t>
  </si>
  <si>
    <t>Reza Benorouz</t>
  </si>
  <si>
    <t>Joel Tobiassen</t>
  </si>
  <si>
    <t>Kim Helge Boltfjord</t>
  </si>
  <si>
    <t>Thomas Malmo</t>
  </si>
  <si>
    <t>Daniel R. Erichsen</t>
  </si>
  <si>
    <t>Roy Sømme Ommedal</t>
  </si>
  <si>
    <t>Erlend Raastad</t>
  </si>
  <si>
    <t>Oskar Emil Wavold</t>
  </si>
  <si>
    <t>Ørjan Hagelund</t>
  </si>
  <si>
    <t>Edvin Øygard</t>
  </si>
  <si>
    <t>Hans-Robert Krefting</t>
  </si>
  <si>
    <t>Børge Aadland</t>
  </si>
  <si>
    <t>Bjørn Olav Moe</t>
  </si>
  <si>
    <t>JK</t>
  </si>
  <si>
    <t>Celine Dorothea Opdal</t>
  </si>
  <si>
    <t>Karoline Merli</t>
  </si>
  <si>
    <t>Astrid Sporstøl Rasmussen</t>
  </si>
  <si>
    <t>Sara Broe Østvold</t>
  </si>
  <si>
    <t>Maria Johnsen Tilset</t>
  </si>
  <si>
    <t>Frida Baade</t>
  </si>
  <si>
    <t>Kornelia Sunde Flo</t>
  </si>
  <si>
    <t>Linn Christina Larssn</t>
  </si>
  <si>
    <t>Larvik AK</t>
  </si>
  <si>
    <t>Hanna Jørstad</t>
  </si>
  <si>
    <t>Karoline Aadne</t>
  </si>
  <si>
    <t>Emma Vittring</t>
  </si>
  <si>
    <t>Tromsø AK</t>
  </si>
  <si>
    <t>Lisbeth Lervik</t>
  </si>
  <si>
    <t>Ane Westrheim</t>
  </si>
  <si>
    <t>Maria Pernille Eriksen Storteig</t>
  </si>
  <si>
    <t>Tine Rognaldsen Pedersen</t>
  </si>
  <si>
    <t>Veslemøy Kollstad</t>
  </si>
  <si>
    <t>Mariell Rørstadbotnen</t>
  </si>
  <si>
    <t>Tinna Ringsaker</t>
  </si>
  <si>
    <t>Marit Årdalsbakke</t>
  </si>
  <si>
    <t>Solveig Hagalien</t>
  </si>
  <si>
    <t>Gjøvik AK</t>
  </si>
  <si>
    <t>Louisa Hjelmås</t>
  </si>
  <si>
    <t>Nadine Ohla</t>
  </si>
  <si>
    <t>UK</t>
  </si>
  <si>
    <t>Lea Berle Horne</t>
  </si>
  <si>
    <t>Mia Mundal</t>
  </si>
  <si>
    <t>Vilde Davidsen</t>
  </si>
  <si>
    <t>Martine Halvorsen Sønju</t>
  </si>
  <si>
    <t>Trondheim AK</t>
  </si>
  <si>
    <t>K2</t>
  </si>
  <si>
    <t>Ingeborg Endresen</t>
  </si>
  <si>
    <t>Stine Mari Hasfjord</t>
  </si>
  <si>
    <t>Anette Fredriksen Høyland</t>
  </si>
  <si>
    <t>IL Kraftsport</t>
  </si>
  <si>
    <t>Hans Gunnar Kvadsheim</t>
  </si>
  <si>
    <t>Tord Gravdal</t>
  </si>
  <si>
    <t>Ole Christiansen</t>
  </si>
  <si>
    <t>Mats Hofstad</t>
  </si>
  <si>
    <t>+109</t>
  </si>
  <si>
    <t>Ragnar Holme</t>
  </si>
  <si>
    <t>Kim Eirik Tollefsen</t>
  </si>
  <si>
    <t>Sarah Hovden Øvsthus</t>
  </si>
  <si>
    <t>Rebekka Tao Jacobsen</t>
  </si>
  <si>
    <t>Ronja Lenvik</t>
  </si>
  <si>
    <t>Sol Anette Waaler</t>
  </si>
  <si>
    <t>Ine Andersson</t>
  </si>
  <si>
    <t>Julia Jordanger Loen</t>
  </si>
  <si>
    <t>Solfrid Koanda</t>
  </si>
  <si>
    <t>NM Senior</t>
  </si>
  <si>
    <t>NM Veka Skien</t>
  </si>
  <si>
    <t>Hilde NÆSS  Lørenskog AK,  TO II</t>
  </si>
  <si>
    <t>Arne GROSTAD, Nidelv IL, TO II</t>
  </si>
  <si>
    <t>Randi SCHEI, Hitra VK, F</t>
  </si>
  <si>
    <t>Johnny OLSEN, Grenland AK, F</t>
  </si>
  <si>
    <t>Gunnar KNUDSEN, Grenland AK, F</t>
  </si>
  <si>
    <t>Ingeborg ENDRESEN, AK Bjørgvin, TO II</t>
  </si>
  <si>
    <t>Jarle BJERKHOLT, Larvik AK, F</t>
  </si>
  <si>
    <t>Terje GULVIK, Larvik AK, F</t>
  </si>
  <si>
    <t>Bjarne BERGHEIM, Breimsbygda IL, F</t>
  </si>
  <si>
    <t>Lene GARVIK, Vigrestad IK, F</t>
  </si>
  <si>
    <t>Jan Robert SOLLI, Tønsberg-Kam., F</t>
  </si>
  <si>
    <t>Frode THORÅS, Larvik AK, F</t>
  </si>
  <si>
    <t>Celine Mariell  Båtnes</t>
  </si>
  <si>
    <t>Terje GULVIK, Larvik AK F</t>
  </si>
  <si>
    <t>Per MARSTAD, Tønsberg Kam. TO I</t>
  </si>
  <si>
    <t>Per MARSTAD; Tønsberg Kam, TO I</t>
  </si>
  <si>
    <t>Robert Andre MOLDESTAD, Breimsbygda IL, F</t>
  </si>
  <si>
    <t>Bjørnar OLSEN, Grenland AK, F</t>
  </si>
  <si>
    <t xml:space="preserve">  SK kl 49 n.r  støt 72 kg</t>
  </si>
  <si>
    <t>x</t>
  </si>
  <si>
    <t>Johan Fredrik MURBERG, Tønsberg Kam.</t>
  </si>
  <si>
    <t>Torbjørn ØDEGÅRD, Vigrestad IK, F</t>
  </si>
  <si>
    <t xml:space="preserve">Gunnar KNUDSEN, Grenland AK, F, </t>
  </si>
  <si>
    <t>Jan Robert SOLLI,  Tønsberg Kam. F</t>
  </si>
  <si>
    <t>Randi SCHEI,Hitra VK, F</t>
  </si>
  <si>
    <t>Nina Humlevik Monsen</t>
  </si>
  <si>
    <t xml:space="preserve">Lea Berle Horne  n.n.rek  ungdom klasse 76 kg. Rykk  85 kg </t>
  </si>
  <si>
    <t xml:space="preserve">Støt 109. Sam  192, 194, </t>
  </si>
  <si>
    <t>Mats OLSEN,  Grenland AK, F</t>
  </si>
  <si>
    <t>Terje GULVIK, Larvik AK, f</t>
  </si>
  <si>
    <t>Børge Aadland M3, kl 102..</t>
  </si>
  <si>
    <t>Johan Fredrik MURBERG, Tønsberg Kam.,  Lars HAGE, Grrenland AK.</t>
  </si>
  <si>
    <t>Ingeborg ENDRESEN, AK Bjørgvin AK, TO II</t>
  </si>
  <si>
    <t>Gunnar KNUDSEN,  Grenland AK, F</t>
  </si>
  <si>
    <t>Bjarne BERGHEIM, Breimsbygda IL</t>
  </si>
  <si>
    <t>Rykk 109 kg. Støt 147 kg. Sml 256 kg.</t>
  </si>
  <si>
    <t>-</t>
  </si>
  <si>
    <t xml:space="preserve">kl        rykk: 111 kg, </t>
  </si>
  <si>
    <t/>
  </si>
  <si>
    <t>22.-23.06.22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</si>
</sst>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8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11" fillId="0" borderId="0" xfId="0" applyFont="1" applyAlignment="1">
      <alignment horizontal="center"/>
    </xf>
    <xf numFmtId="169" fontId="0" fillId="0" borderId="0" xfId="0" applyNumberFormat="1"/>
    <xf numFmtId="0" fontId="14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4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170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169" fontId="13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>
      <alignment horizontal="right"/>
    </xf>
    <xf numFmtId="1" fontId="13" fillId="0" borderId="0" xfId="0" applyNumberFormat="1" applyFont="1" applyAlignment="1" applyProtection="1">
      <alignment horizontal="center"/>
      <protection locked="0"/>
    </xf>
    <xf numFmtId="17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68" fontId="13" fillId="0" borderId="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 applyProtection="1">
      <alignment horizontal="center" vertical="center"/>
      <protection locked="0"/>
    </xf>
    <xf numFmtId="171" fontId="13" fillId="0" borderId="14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left"/>
    </xf>
    <xf numFmtId="171" fontId="24" fillId="0" borderId="0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69" fontId="27" fillId="0" borderId="0" xfId="0" applyNumberFormat="1" applyFont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0" fontId="30" fillId="0" borderId="15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30" fillId="0" borderId="15" xfId="1" applyFont="1" applyBorder="1" applyAlignment="1" applyProtection="1">
      <alignment horizontal="left" vertical="center"/>
      <protection locked="0"/>
    </xf>
    <xf numFmtId="49" fontId="5" fillId="0" borderId="15" xfId="0" quotePrefix="1" applyNumberFormat="1" applyFont="1" applyBorder="1" applyAlignment="1" applyProtection="1">
      <alignment horizontal="right" vertical="center"/>
      <protection locked="0"/>
    </xf>
    <xf numFmtId="49" fontId="5" fillId="0" borderId="17" xfId="0" quotePrefix="1" applyNumberFormat="1" applyFont="1" applyBorder="1" applyAlignment="1" applyProtection="1">
      <alignment horizontal="right" vertical="center"/>
      <protection locked="0"/>
    </xf>
    <xf numFmtId="1" fontId="30" fillId="0" borderId="15" xfId="1" applyNumberFormat="1" applyFont="1" applyBorder="1" applyAlignment="1" applyProtection="1">
      <alignment horizontal="left" vertical="center"/>
      <protection locked="0"/>
    </xf>
    <xf numFmtId="1" fontId="5" fillId="0" borderId="15" xfId="1" applyNumberFormat="1" applyFont="1" applyBorder="1" applyAlignment="1" applyProtection="1">
      <alignment horizontal="left" vertical="center"/>
      <protection locked="0"/>
    </xf>
    <xf numFmtId="0" fontId="30" fillId="0" borderId="15" xfId="0" applyFont="1" applyBorder="1" applyAlignment="1">
      <alignment horizontal="left" vertical="center"/>
    </xf>
    <xf numFmtId="0" fontId="30" fillId="0" borderId="15" xfId="2" applyFont="1" applyBorder="1" applyAlignment="1" applyProtection="1">
      <alignment horizontal="left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14" fillId="0" borderId="18" xfId="0" applyNumberFormat="1" applyFont="1" applyBorder="1" applyAlignment="1" applyProtection="1">
      <alignment horizontal="center" vertical="center"/>
      <protection locked="0"/>
    </xf>
    <xf numFmtId="0" fontId="0" fillId="5" borderId="0" xfId="3" applyFont="1" applyFill="1" applyProtection="1">
      <protection locked="0"/>
    </xf>
    <xf numFmtId="0" fontId="0" fillId="5" borderId="0" xfId="3" applyFont="1" applyFill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167" fontId="27" fillId="0" borderId="0" xfId="0" applyNumberFormat="1" applyFont="1"/>
    <xf numFmtId="1" fontId="27" fillId="0" borderId="0" xfId="0" applyNumberFormat="1" applyFont="1"/>
    <xf numFmtId="167" fontId="31" fillId="0" borderId="0" xfId="0" applyNumberFormat="1" applyFont="1" applyAlignment="1">
      <alignment horizontal="right" vertical="center"/>
    </xf>
    <xf numFmtId="167" fontId="31" fillId="6" borderId="0" xfId="0" applyNumberFormat="1" applyFont="1" applyFill="1" applyAlignment="1">
      <alignment horizontal="right" vertical="center"/>
    </xf>
    <xf numFmtId="0" fontId="32" fillId="0" borderId="0" xfId="0" applyFont="1" applyAlignment="1">
      <alignment horizontal="right"/>
    </xf>
    <xf numFmtId="2" fontId="30" fillId="0" borderId="15" xfId="1" applyNumberFormat="1" applyFont="1" applyBorder="1" applyAlignment="1" applyProtection="1">
      <alignment horizontal="right" vertical="center"/>
      <protection locked="0"/>
    </xf>
    <xf numFmtId="2" fontId="5" fillId="0" borderId="15" xfId="1" applyNumberFormat="1" applyFont="1" applyBorder="1" applyAlignment="1" applyProtection="1">
      <alignment horizontal="right" vertical="center"/>
      <protection locked="0"/>
    </xf>
    <xf numFmtId="169" fontId="30" fillId="0" borderId="15" xfId="0" applyNumberFormat="1" applyFont="1" applyBorder="1" applyAlignment="1">
      <alignment horizontal="center" vertical="center" wrapText="1"/>
    </xf>
    <xf numFmtId="169" fontId="5" fillId="0" borderId="15" xfId="0" applyNumberFormat="1" applyFont="1" applyBorder="1" applyAlignment="1">
      <alignment horizontal="center" vertical="center" wrapText="1"/>
    </xf>
    <xf numFmtId="169" fontId="30" fillId="0" borderId="15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" fontId="14" fillId="0" borderId="19" xfId="0" applyNumberFormat="1" applyFont="1" applyBorder="1" applyAlignment="1" applyProtection="1">
      <alignment horizontal="center" vertical="center"/>
      <protection locked="0"/>
    </xf>
    <xf numFmtId="1" fontId="14" fillId="0" borderId="20" xfId="0" applyNumberFormat="1" applyFont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14" fillId="0" borderId="22" xfId="0" applyNumberFormat="1" applyFont="1" applyBorder="1" applyAlignment="1" applyProtection="1">
      <alignment horizontal="center" vertical="center"/>
      <protection locked="0"/>
    </xf>
    <xf numFmtId="1" fontId="14" fillId="0" borderId="23" xfId="0" applyNumberFormat="1" applyFont="1" applyBorder="1" applyAlignment="1" applyProtection="1">
      <alignment horizontal="center" vertical="center"/>
      <protection locked="0"/>
    </xf>
    <xf numFmtId="1" fontId="14" fillId="0" borderId="24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9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169" fontId="5" fillId="0" borderId="15" xfId="2" applyNumberFormat="1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left" vertical="center"/>
      <protection locked="0"/>
    </xf>
    <xf numFmtId="1" fontId="14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0" xfId="0" quotePrefix="1" applyNumberFormat="1" applyFont="1" applyBorder="1" applyAlignment="1" applyProtection="1">
      <alignment horizontal="right" vertical="center"/>
      <protection locked="0"/>
    </xf>
    <xf numFmtId="2" fontId="5" fillId="0" borderId="10" xfId="1" applyNumberFormat="1" applyFont="1" applyBorder="1" applyAlignment="1" applyProtection="1">
      <alignment horizontal="righ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169" fontId="5" fillId="0" borderId="10" xfId="2" applyNumberFormat="1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14" fillId="0" borderId="27" xfId="0" applyNumberFormat="1" applyFont="1" applyBorder="1" applyAlignment="1" applyProtection="1">
      <alignment horizontal="center" vertical="center"/>
      <protection locked="0"/>
    </xf>
    <xf numFmtId="1" fontId="14" fillId="0" borderId="28" xfId="0" applyNumberFormat="1" applyFont="1" applyBorder="1" applyAlignment="1" applyProtection="1">
      <alignment horizontal="center" vertical="center"/>
      <protection locked="0"/>
    </xf>
    <xf numFmtId="2" fontId="5" fillId="0" borderId="29" xfId="0" applyNumberFormat="1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69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right" vertical="center"/>
      <protection locked="0"/>
    </xf>
    <xf numFmtId="2" fontId="5" fillId="0" borderId="29" xfId="1" applyNumberFormat="1" applyFont="1" applyBorder="1" applyAlignment="1" applyProtection="1">
      <alignment horizontal="right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169" fontId="5" fillId="0" borderId="29" xfId="1" applyNumberFormat="1" applyFont="1" applyBorder="1" applyAlignment="1" applyProtection="1">
      <alignment horizontal="center" vertical="center"/>
      <protection locked="0"/>
    </xf>
    <xf numFmtId="1" fontId="3" fillId="0" borderId="29" xfId="1" applyNumberFormat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vertical="center"/>
      <protection locked="0"/>
    </xf>
    <xf numFmtId="166" fontId="4" fillId="0" borderId="16" xfId="1" applyNumberFormat="1" applyFont="1" applyBorder="1" applyAlignment="1" applyProtection="1">
      <alignment horizontal="center" vertical="center"/>
      <protection locked="0"/>
    </xf>
    <xf numFmtId="166" fontId="4" fillId="0" borderId="25" xfId="1" applyNumberFormat="1" applyFont="1" applyBorder="1" applyAlignment="1" applyProtection="1">
      <alignment horizontal="center" vertical="center"/>
      <protection locked="0"/>
    </xf>
    <xf numFmtId="166" fontId="4" fillId="0" borderId="29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2" fontId="5" fillId="0" borderId="29" xfId="1" quotePrefix="1" applyNumberFormat="1" applyFont="1" applyBorder="1" applyAlignment="1" applyProtection="1">
      <alignment horizontal="right" vertical="center"/>
      <protection locked="0"/>
    </xf>
    <xf numFmtId="0" fontId="5" fillId="0" borderId="15" xfId="1" quotePrefix="1" applyFont="1" applyBorder="1" applyAlignment="1" applyProtection="1">
      <alignment horizontal="right" vertical="center"/>
      <protection locked="0"/>
    </xf>
    <xf numFmtId="0" fontId="3" fillId="0" borderId="29" xfId="1" applyFont="1" applyBorder="1" applyAlignment="1" applyProtection="1">
      <alignment vertical="center"/>
      <protection locked="0"/>
    </xf>
    <xf numFmtId="0" fontId="33" fillId="0" borderId="18" xfId="1" applyFont="1" applyBorder="1" applyAlignment="1" applyProtection="1">
      <alignment horizontal="center" vertical="center"/>
      <protection locked="0"/>
    </xf>
    <xf numFmtId="0" fontId="33" fillId="0" borderId="20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43" fontId="5" fillId="0" borderId="29" xfId="4" applyFont="1" applyBorder="1" applyAlignment="1" applyProtection="1">
      <alignment horizontal="right" vertical="center"/>
      <protection locked="0"/>
    </xf>
    <xf numFmtId="2" fontId="4" fillId="0" borderId="20" xfId="1" applyNumberFormat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166" fontId="34" fillId="0" borderId="25" xfId="1" applyNumberFormat="1" applyFont="1" applyBorder="1" applyAlignment="1" applyProtection="1">
      <alignment horizontal="center" vertical="center"/>
      <protection locked="0"/>
    </xf>
    <xf numFmtId="43" fontId="5" fillId="0" borderId="29" xfId="4" quotePrefix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>
      <alignment horizontal="center"/>
    </xf>
    <xf numFmtId="1" fontId="4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1" applyFont="1" applyBorder="1" applyAlignment="1" applyProtection="1">
      <alignment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71" fontId="13" fillId="0" borderId="30" xfId="0" applyNumberFormat="1" applyFont="1" applyBorder="1" applyAlignment="1">
      <alignment horizontal="center" vertical="center"/>
    </xf>
    <xf numFmtId="2" fontId="4" fillId="0" borderId="23" xfId="1" applyNumberFormat="1" applyFont="1" applyBorder="1" applyAlignment="1" applyProtection="1">
      <alignment horizontal="center" vertical="center"/>
      <protection locked="0"/>
    </xf>
    <xf numFmtId="166" fontId="4" fillId="0" borderId="12" xfId="1" applyNumberFormat="1" applyFont="1" applyBorder="1" applyAlignment="1" applyProtection="1">
      <alignment horizontal="center" vertical="center"/>
      <protection locked="0"/>
    </xf>
    <xf numFmtId="166" fontId="4" fillId="0" borderId="0" xfId="1" applyNumberFormat="1" applyFont="1" applyBorder="1" applyAlignment="1" applyProtection="1">
      <alignment horizontal="center" vertical="center"/>
      <protection locked="0"/>
    </xf>
    <xf numFmtId="166" fontId="4" fillId="0" borderId="25" xfId="1" quotePrefix="1" applyNumberFormat="1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17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6" fontId="4" fillId="0" borderId="26" xfId="1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13" xfId="1" applyNumberFormat="1" applyFont="1" applyBorder="1" applyAlignment="1" applyProtection="1">
      <alignment horizontal="center" vertical="center"/>
      <protection locked="0"/>
    </xf>
    <xf numFmtId="166" fontId="4" fillId="0" borderId="15" xfId="1" applyNumberFormat="1" applyFont="1" applyBorder="1" applyAlignment="1" applyProtection="1">
      <alignment horizontal="center" vertical="center"/>
      <protection locked="0"/>
    </xf>
    <xf numFmtId="166" fontId="4" fillId="0" borderId="17" xfId="1" applyNumberFormat="1" applyFont="1" applyBorder="1" applyAlignment="1" applyProtection="1">
      <alignment horizontal="center" vertical="center"/>
      <protection locked="0"/>
    </xf>
    <xf numFmtId="171" fontId="5" fillId="0" borderId="18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5" fillId="0" borderId="0" xfId="0" applyFont="1"/>
    <xf numFmtId="0" fontId="36" fillId="0" borderId="0" xfId="0" applyFont="1"/>
    <xf numFmtId="0" fontId="37" fillId="0" borderId="0" xfId="0" applyFont="1" applyAlignment="1" applyProtection="1">
      <protection locked="0"/>
    </xf>
    <xf numFmtId="1" fontId="4" fillId="0" borderId="12" xfId="0" quotePrefix="1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>
      <alignment horizontal="center" vertical="center"/>
    </xf>
    <xf numFmtId="169" fontId="5" fillId="0" borderId="0" xfId="1" applyNumberFormat="1" applyFont="1" applyBorder="1" applyAlignment="1" applyProtection="1">
      <alignment horizontal="center" vertical="center"/>
      <protection locked="0"/>
    </xf>
    <xf numFmtId="1" fontId="3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71" fontId="5" fillId="0" borderId="0" xfId="0" applyNumberFormat="1" applyFont="1" applyBorder="1" applyAlignment="1">
      <alignment horizontal="center" vertical="center"/>
    </xf>
    <xf numFmtId="172" fontId="24" fillId="0" borderId="0" xfId="0" applyNumberFormat="1" applyFont="1" applyBorder="1" applyAlignment="1">
      <alignment horizontal="right"/>
    </xf>
    <xf numFmtId="0" fontId="0" fillId="0" borderId="0" xfId="0" applyBorder="1"/>
    <xf numFmtId="0" fontId="19" fillId="0" borderId="0" xfId="0" applyFont="1" applyFill="1"/>
    <xf numFmtId="0" fontId="0" fillId="0" borderId="0" xfId="0" applyFill="1"/>
    <xf numFmtId="0" fontId="5" fillId="0" borderId="29" xfId="0" applyFont="1" applyBorder="1"/>
    <xf numFmtId="0" fontId="36" fillId="0" borderId="31" xfId="0" applyFont="1" applyBorder="1"/>
    <xf numFmtId="0" fontId="5" fillId="0" borderId="0" xfId="1" applyFont="1" applyBorder="1" applyAlignment="1" applyProtection="1">
      <alignment horizontal="right" vertical="center"/>
      <protection locked="0"/>
    </xf>
    <xf numFmtId="43" fontId="5" fillId="0" borderId="0" xfId="4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14" xfId="1" applyFont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169" fontId="23" fillId="4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Excel Built-in Normal" xfId="3" xr:uid="{FFE29B9C-3ED2-DD41-9EC1-7F2C76F88E2A}"/>
    <cellStyle name="Komma" xfId="4" builtinId="3"/>
    <cellStyle name="Normal" xfId="0" builtinId="0"/>
    <cellStyle name="Normal_Sheet1" xfId="2" xr:uid="{80F86562-5A80-184F-BEBA-CB82C87B6E90}"/>
    <cellStyle name="Normal_Sheet2" xfId="1" xr:uid="{00000000-0005-0000-0000-000001000000}"/>
  </cellStyles>
  <dxfs count="106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368299</xdr:colOff>
      <xdr:row>0</xdr:row>
      <xdr:rowOff>50800</xdr:rowOff>
    </xdr:from>
    <xdr:to>
      <xdr:col>2</xdr:col>
      <xdr:colOff>157162</xdr:colOff>
      <xdr:row>4</xdr:row>
      <xdr:rowOff>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50800"/>
          <a:ext cx="779463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976A453-B378-DF40-995C-6E42C178C76A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D8192D0F-23B6-0A4D-926F-AB723D86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25E0C2-7DC2-4D40-B1F6-4EC73A2B0F7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190500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F83475B7-0AE0-3348-B8AB-0DA4335F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9EA314-47C8-CF47-ADEA-F8CC47A15A3B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368299</xdr:colOff>
      <xdr:row>0</xdr:row>
      <xdr:rowOff>50800</xdr:rowOff>
    </xdr:from>
    <xdr:to>
      <xdr:col>2</xdr:col>
      <xdr:colOff>200240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356441BB-9218-3640-B146-2CA10E56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50800"/>
          <a:ext cx="822325" cy="1134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BA7128-3755-2448-B5C1-EABDC7A6EA02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279180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223A9043-7748-D843-B8C0-BF67BD5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901700" cy="113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117DB-F5C7-E443-A923-6ABDF5C1333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228600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027BB7-E901-564B-958A-C6DC3881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50900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CEFFC5-99F1-6F41-A6F6-9C3BEB0F7360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171450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E375FB-05D5-5647-B18B-22B2823A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793750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8234FE-A974-1047-81C7-67424A70418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349249</xdr:colOff>
      <xdr:row>0</xdr:row>
      <xdr:rowOff>46037</xdr:rowOff>
    </xdr:from>
    <xdr:to>
      <xdr:col>2</xdr:col>
      <xdr:colOff>238124</xdr:colOff>
      <xdr:row>3</xdr:row>
      <xdr:rowOff>147637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41DEEE9-D4B5-F74E-A22E-B956BCC6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49" y="46037"/>
          <a:ext cx="879475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FAA9CED-3015-2B4B-BB21-760157CBF28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204788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61690BD-A912-964B-80BD-546F16EB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27088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AE212F0-7F8C-DD49-BFED-57196C0C9F22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368299</xdr:colOff>
      <xdr:row>0</xdr:row>
      <xdr:rowOff>50800</xdr:rowOff>
    </xdr:from>
    <xdr:to>
      <xdr:col>2</xdr:col>
      <xdr:colOff>161924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2D88132B-0F75-DD4C-9142-554C8DB3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50800"/>
          <a:ext cx="784225" cy="113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3" t="s">
        <v>58</v>
      </c>
      <c r="I5" s="244"/>
      <c r="J5" s="244"/>
      <c r="K5" s="244"/>
      <c r="L5" s="72" t="s">
        <v>1</v>
      </c>
      <c r="M5" s="245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1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186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49</v>
      </c>
      <c r="B9" s="180">
        <v>48.58</v>
      </c>
      <c r="C9" s="158" t="s">
        <v>59</v>
      </c>
      <c r="D9" s="159">
        <v>33136</v>
      </c>
      <c r="E9" s="160"/>
      <c r="F9" s="161" t="s">
        <v>60</v>
      </c>
      <c r="G9" s="161" t="s">
        <v>61</v>
      </c>
      <c r="H9" s="162">
        <v>53</v>
      </c>
      <c r="I9" s="163">
        <v>56</v>
      </c>
      <c r="J9" s="163">
        <v>-59</v>
      </c>
      <c r="K9" s="162">
        <v>68</v>
      </c>
      <c r="L9" s="163">
        <v>-72</v>
      </c>
      <c r="M9" s="187">
        <v>72</v>
      </c>
      <c r="N9" s="76">
        <f t="shared" ref="N9:N24" si="0">IF(MAX(H9:J9)&lt;0,0,TRUNC(MAX(H9:J9)/1)*1)</f>
        <v>56</v>
      </c>
      <c r="O9" s="76">
        <f t="shared" ref="O9:O24" si="1">IF(MAX(K9:M9)&lt;0,0,TRUNC(MAX(K9:M9)/1)*1)</f>
        <v>72</v>
      </c>
      <c r="P9" s="76">
        <f t="shared" ref="P9:P24" si="2">IF(N9=0,0,IF(O9=0,0,SUM(N9:O9)))</f>
        <v>128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200.98063880215491</v>
      </c>
      <c r="R9" s="77" t="str">
        <f>IF(Y9=1,Q9*AB9,"")</f>
        <v/>
      </c>
      <c r="S9" s="78" t="s">
        <v>22</v>
      </c>
      <c r="T9" s="191" t="s">
        <v>199</v>
      </c>
      <c r="U9" s="79">
        <f>IF(P9="","",IF(B9="","",IF(W9="k",IF(B9&gt;153.655,1,IF(B9&lt;28,10^(0.783497476*LOG10(28/153.655)^2),10^(0.783497476*LOG10(B9/153.655)^2))),IF(B9&gt;175.508,1,IF(B9&lt;32,10^(0.78194503*LOG10(32/175.508)^2),10^(0.75194503*LOG10(B9/175.508)^2))))))</f>
        <v>1.5701612406418353</v>
      </c>
      <c r="V9" s="95">
        <f>R5</f>
        <v>44734</v>
      </c>
      <c r="W9" s="113" t="str">
        <f>IF(ISNUMBER(FIND("M",C9)),"m",IF(ISNUMBER(FIND("K",C9)),"k"))</f>
        <v>k</v>
      </c>
      <c r="X9" s="113">
        <f>IF(OR(D9="",V9=""),0,(YEAR(V9)-YEAR(D9)))</f>
        <v>32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55</v>
      </c>
      <c r="B10" s="180">
        <v>52.24</v>
      </c>
      <c r="C10" s="158" t="s">
        <v>62</v>
      </c>
      <c r="D10" s="159">
        <v>32020</v>
      </c>
      <c r="E10" s="160"/>
      <c r="F10" s="161" t="s">
        <v>63</v>
      </c>
      <c r="G10" s="161" t="s">
        <v>64</v>
      </c>
      <c r="H10" s="162">
        <v>-56</v>
      </c>
      <c r="I10" s="163">
        <v>-56</v>
      </c>
      <c r="J10" s="163">
        <v>56</v>
      </c>
      <c r="K10" s="162">
        <v>72</v>
      </c>
      <c r="L10" s="163">
        <v>-75</v>
      </c>
      <c r="M10" s="187">
        <v>75</v>
      </c>
      <c r="N10" s="76">
        <f t="shared" si="0"/>
        <v>56</v>
      </c>
      <c r="O10" s="76">
        <f t="shared" si="1"/>
        <v>75</v>
      </c>
      <c r="P10" s="76">
        <f t="shared" si="2"/>
        <v>131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194.65917437903713</v>
      </c>
      <c r="R10" s="77">
        <f t="shared" ref="R10:R24" si="4">IF(Y10=1,Q10*AB10,"")</f>
        <v>208.6746349343278</v>
      </c>
      <c r="S10" s="80"/>
      <c r="T10" s="80"/>
      <c r="U10" s="79">
        <f t="shared" ref="U10:U24" si="5">IF(P10="","",IF(B10="","",IF(W10="k",IF(B10&gt;153.655,1,IF(B10&lt;28,10^(0.783497476*LOG10(28/153.655)^2),10^(0.783497476*LOG10(B10/153.655)^2))),IF(B10&gt;175.508,1,IF(B10&lt;32,10^(0.78194503*LOG10(32/175.508)^2),10^(0.75194503*LOG10(B10/175.508)^2))))))</f>
        <v>1.4859478960231842</v>
      </c>
      <c r="V10" s="95">
        <f>R5</f>
        <v>44734</v>
      </c>
      <c r="W10" s="113" t="str">
        <f t="shared" ref="W10:W24" si="6">IF(ISNUMBER(FIND("M",C10)),"m",IF(ISNUMBER(FIND("K",C10)),"k"))</f>
        <v>k</v>
      </c>
      <c r="X10" s="113">
        <f t="shared" ref="X10:X24" si="7">IF(OR(D10="",V10=""),0,(YEAR(V10)-YEAR(D10)))</f>
        <v>35</v>
      </c>
      <c r="Y10" s="113">
        <f t="shared" ref="Y10:Y24" si="8">IF(X10&gt;34,1,0)</f>
        <v>1</v>
      </c>
      <c r="Z10" s="12">
        <f>IF(Y10=1,LOOKUP(X10,'Meltzer-Faber'!A3:A63,'Meltzer-Faber'!B3:B63))</f>
        <v>1.0720000000000001</v>
      </c>
      <c r="AA10" s="112">
        <f>IF(Y10=1,LOOKUP(X10,'Meltzer-Faber'!A3:A63,'Meltzer-Faber'!C3:C63))</f>
        <v>1.0720000000000001</v>
      </c>
      <c r="AB10" s="12">
        <f t="shared" ref="AB10:AB24" si="9">IF(W10="m",Z10,IF(W10="k",AA10,""))</f>
        <v>1.0720000000000001</v>
      </c>
    </row>
    <row r="11" spans="1:28" s="12" customFormat="1" ht="20" customHeight="1" x14ac:dyDescent="0.35">
      <c r="A11" s="156">
        <v>59</v>
      </c>
      <c r="B11" s="180">
        <v>58.67</v>
      </c>
      <c r="C11" s="158" t="s">
        <v>59</v>
      </c>
      <c r="D11" s="159">
        <v>36311</v>
      </c>
      <c r="E11" s="160"/>
      <c r="F11" s="161" t="s">
        <v>66</v>
      </c>
      <c r="G11" s="161" t="s">
        <v>67</v>
      </c>
      <c r="H11" s="162">
        <v>50</v>
      </c>
      <c r="I11" s="163">
        <v>54</v>
      </c>
      <c r="J11" s="163">
        <v>56</v>
      </c>
      <c r="K11" s="162">
        <v>68</v>
      </c>
      <c r="L11" s="163">
        <v>71</v>
      </c>
      <c r="M11" s="187">
        <v>-73</v>
      </c>
      <c r="N11" s="76">
        <f t="shared" si="0"/>
        <v>56</v>
      </c>
      <c r="O11" s="76">
        <f t="shared" si="1"/>
        <v>71</v>
      </c>
      <c r="P11" s="76">
        <f t="shared" si="2"/>
        <v>127</v>
      </c>
      <c r="Q11" s="77">
        <f t="shared" si="3"/>
        <v>174.09451822407078</v>
      </c>
      <c r="R11" s="77" t="str">
        <f t="shared" si="4"/>
        <v/>
      </c>
      <c r="S11" s="80"/>
      <c r="T11" s="80"/>
      <c r="U11" s="79">
        <f t="shared" si="5"/>
        <v>1.3708229781422896</v>
      </c>
      <c r="V11" s="95">
        <f>R5</f>
        <v>44734</v>
      </c>
      <c r="W11" s="113" t="str">
        <f t="shared" si="6"/>
        <v>k</v>
      </c>
      <c r="X11" s="113">
        <f t="shared" si="7"/>
        <v>23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59</v>
      </c>
      <c r="B12" s="180">
        <v>58.21</v>
      </c>
      <c r="C12" s="158" t="s">
        <v>59</v>
      </c>
      <c r="D12" s="159">
        <v>34618</v>
      </c>
      <c r="E12" s="160"/>
      <c r="F12" s="161" t="s">
        <v>68</v>
      </c>
      <c r="G12" s="161" t="s">
        <v>69</v>
      </c>
      <c r="H12" s="162">
        <v>54</v>
      </c>
      <c r="I12" s="163">
        <v>-56</v>
      </c>
      <c r="J12" s="163">
        <v>56</v>
      </c>
      <c r="K12" s="162">
        <v>68</v>
      </c>
      <c r="L12" s="182">
        <v>71</v>
      </c>
      <c r="M12" s="187">
        <v>-73</v>
      </c>
      <c r="N12" s="76">
        <f t="shared" si="0"/>
        <v>56</v>
      </c>
      <c r="O12" s="76">
        <f t="shared" si="1"/>
        <v>71</v>
      </c>
      <c r="P12" s="76">
        <f t="shared" si="2"/>
        <v>127</v>
      </c>
      <c r="Q12" s="77">
        <f t="shared" si="3"/>
        <v>174.99839909849661</v>
      </c>
      <c r="R12" s="77" t="str">
        <f t="shared" si="4"/>
        <v/>
      </c>
      <c r="S12" s="80" t="s">
        <v>22</v>
      </c>
      <c r="T12" s="80" t="s">
        <v>22</v>
      </c>
      <c r="U12" s="79">
        <f t="shared" si="5"/>
        <v>1.3779401503818631</v>
      </c>
      <c r="V12" s="95">
        <f>R5</f>
        <v>44734</v>
      </c>
      <c r="W12" s="113" t="str">
        <f t="shared" si="6"/>
        <v>k</v>
      </c>
      <c r="X12" s="113">
        <f t="shared" si="7"/>
        <v>28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59</v>
      </c>
      <c r="B13" s="180">
        <v>57.61</v>
      </c>
      <c r="C13" s="158" t="s">
        <v>59</v>
      </c>
      <c r="D13" s="159">
        <v>33921</v>
      </c>
      <c r="E13" s="160"/>
      <c r="F13" s="161" t="s">
        <v>70</v>
      </c>
      <c r="G13" s="161" t="s">
        <v>69</v>
      </c>
      <c r="H13" s="162">
        <v>70</v>
      </c>
      <c r="I13" s="163">
        <v>73</v>
      </c>
      <c r="J13" s="163">
        <v>-75</v>
      </c>
      <c r="K13" s="162">
        <v>88</v>
      </c>
      <c r="L13" s="182">
        <v>90</v>
      </c>
      <c r="M13" s="187">
        <v>-93</v>
      </c>
      <c r="N13" s="76">
        <f t="shared" si="0"/>
        <v>73</v>
      </c>
      <c r="O13" s="76">
        <f t="shared" si="1"/>
        <v>90</v>
      </c>
      <c r="P13" s="76">
        <f t="shared" si="2"/>
        <v>163</v>
      </c>
      <c r="Q13" s="77">
        <f t="shared" si="3"/>
        <v>226.15499520168103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1.3874539582925216</v>
      </c>
      <c r="V13" s="95">
        <f>R5</f>
        <v>44734</v>
      </c>
      <c r="W13" s="113" t="str">
        <f t="shared" si="6"/>
        <v>k</v>
      </c>
      <c r="X13" s="113">
        <f t="shared" si="7"/>
        <v>30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59</v>
      </c>
      <c r="B14" s="180">
        <v>58.62</v>
      </c>
      <c r="C14" s="158" t="s">
        <v>59</v>
      </c>
      <c r="D14" s="159">
        <v>35388</v>
      </c>
      <c r="E14" s="160"/>
      <c r="F14" s="161" t="s">
        <v>71</v>
      </c>
      <c r="G14" s="161" t="s">
        <v>72</v>
      </c>
      <c r="H14" s="162">
        <v>65</v>
      </c>
      <c r="I14" s="163">
        <v>69</v>
      </c>
      <c r="J14" s="163">
        <v>-72</v>
      </c>
      <c r="K14" s="162">
        <v>84</v>
      </c>
      <c r="L14" s="183">
        <v>-87</v>
      </c>
      <c r="M14" s="187">
        <v>-88</v>
      </c>
      <c r="N14" s="76">
        <f t="shared" si="0"/>
        <v>69</v>
      </c>
      <c r="O14" s="76">
        <f t="shared" si="1"/>
        <v>84</v>
      </c>
      <c r="P14" s="76">
        <f t="shared" si="2"/>
        <v>153</v>
      </c>
      <c r="Q14" s="77">
        <f t="shared" si="3"/>
        <v>209.85316354114207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1.371589304190471</v>
      </c>
      <c r="V14" s="95">
        <f>R5</f>
        <v>44734</v>
      </c>
      <c r="W14" s="113" t="str">
        <f t="shared" si="6"/>
        <v>k</v>
      </c>
      <c r="X14" s="113">
        <f t="shared" si="7"/>
        <v>26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56"/>
      <c r="B15" s="157"/>
      <c r="C15" s="158"/>
      <c r="D15" s="159"/>
      <c r="E15" s="160"/>
      <c r="F15" s="161"/>
      <c r="G15" s="161"/>
      <c r="H15" s="162"/>
      <c r="I15" s="163"/>
      <c r="J15" s="163"/>
      <c r="K15" s="162"/>
      <c r="L15" s="97"/>
      <c r="M15" s="97"/>
      <c r="N15" s="76">
        <f t="shared" si="0"/>
        <v>0</v>
      </c>
      <c r="O15" s="76">
        <f t="shared" si="1"/>
        <v>0</v>
      </c>
      <c r="P15" s="76">
        <f t="shared" si="2"/>
        <v>0</v>
      </c>
      <c r="Q15" s="77" t="str">
        <f t="shared" si="3"/>
        <v/>
      </c>
      <c r="R15" s="77" t="str">
        <f t="shared" si="4"/>
        <v/>
      </c>
      <c r="S15" s="80"/>
      <c r="T15" s="80"/>
      <c r="U15" s="79" t="str">
        <f t="shared" si="5"/>
        <v/>
      </c>
      <c r="V15" s="95">
        <f>R5</f>
        <v>44734</v>
      </c>
      <c r="W15" s="113" t="b">
        <f t="shared" si="6"/>
        <v>0</v>
      </c>
      <c r="X15" s="113">
        <f t="shared" si="7"/>
        <v>0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str">
        <f t="shared" si="9"/>
        <v/>
      </c>
    </row>
    <row r="16" spans="1:28" s="12" customFormat="1" ht="20" customHeight="1" x14ac:dyDescent="0.35">
      <c r="A16" s="156"/>
      <c r="B16" s="157"/>
      <c r="C16" s="158"/>
      <c r="D16" s="159"/>
      <c r="E16" s="160"/>
      <c r="F16" s="161"/>
      <c r="G16" s="161"/>
      <c r="H16" s="162"/>
      <c r="I16" s="163"/>
      <c r="K16" s="162"/>
      <c r="L16" s="97"/>
      <c r="M16" s="97"/>
      <c r="N16" s="76">
        <f t="shared" si="0"/>
        <v>0</v>
      </c>
      <c r="O16" s="76">
        <f t="shared" si="1"/>
        <v>0</v>
      </c>
      <c r="P16" s="76">
        <f t="shared" si="2"/>
        <v>0</v>
      </c>
      <c r="Q16" s="77" t="str">
        <f t="shared" si="3"/>
        <v/>
      </c>
      <c r="R16" s="77" t="str">
        <f t="shared" si="4"/>
        <v/>
      </c>
      <c r="S16" s="80"/>
      <c r="T16" s="80"/>
      <c r="U16" s="79" t="str">
        <f t="shared" si="5"/>
        <v/>
      </c>
      <c r="V16" s="95">
        <f>R5</f>
        <v>44734</v>
      </c>
      <c r="W16" s="113" t="b">
        <f t="shared" si="6"/>
        <v>0</v>
      </c>
      <c r="X16" s="113">
        <f t="shared" si="7"/>
        <v>0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str">
        <f t="shared" si="9"/>
        <v/>
      </c>
    </row>
    <row r="17" spans="1:28" s="12" customFormat="1" ht="20" customHeight="1" x14ac:dyDescent="0.35">
      <c r="A17" s="156"/>
      <c r="B17" s="157"/>
      <c r="C17" s="158"/>
      <c r="D17" s="159"/>
      <c r="E17" s="160"/>
      <c r="F17" s="169"/>
      <c r="G17" s="161"/>
      <c r="H17" s="162"/>
      <c r="I17" s="163"/>
      <c r="J17" s="163"/>
      <c r="K17" s="162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44734</v>
      </c>
      <c r="W17" s="113" t="b">
        <f t="shared" si="6"/>
        <v>0</v>
      </c>
      <c r="X17" s="113">
        <f t="shared" si="7"/>
        <v>0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35">
      <c r="A18" s="156"/>
      <c r="B18" s="157"/>
      <c r="C18" s="158"/>
      <c r="D18" s="159"/>
      <c r="E18" s="160"/>
      <c r="F18" s="169"/>
      <c r="G18" s="161"/>
      <c r="H18" s="162"/>
      <c r="I18" s="163"/>
      <c r="J18" s="163"/>
      <c r="K18" s="162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44734</v>
      </c>
      <c r="W18" s="113" t="b">
        <f t="shared" si="6"/>
        <v>0</v>
      </c>
      <c r="X18" s="113">
        <f t="shared" si="7"/>
        <v>0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35">
      <c r="A19" s="102"/>
      <c r="B19" s="121"/>
      <c r="C19" s="99"/>
      <c r="D19" s="139"/>
      <c r="E19" s="99"/>
      <c r="F19" s="140"/>
      <c r="G19" s="100"/>
      <c r="H19" s="108"/>
      <c r="I19" s="141"/>
      <c r="J19" s="128"/>
      <c r="K19" s="127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44734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02"/>
      <c r="B20" s="151"/>
      <c r="C20" s="152"/>
      <c r="D20" s="153"/>
      <c r="E20" s="154"/>
      <c r="F20" s="155"/>
      <c r="G20" s="155"/>
      <c r="H20" s="108"/>
      <c r="I20" s="109"/>
      <c r="J20" s="128"/>
      <c r="K20" s="127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121"/>
      <c r="C21" s="99"/>
      <c r="D21" s="139"/>
      <c r="E21" s="99"/>
      <c r="F21" s="140"/>
      <c r="G21" s="100"/>
      <c r="H21" s="108"/>
      <c r="I21" s="141"/>
      <c r="J21" s="128"/>
      <c r="K21" s="127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151"/>
      <c r="C22" s="152"/>
      <c r="D22" s="153"/>
      <c r="E22" s="154"/>
      <c r="F22" s="155"/>
      <c r="G22" s="155"/>
      <c r="H22" s="108"/>
      <c r="I22" s="109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151"/>
      <c r="C23" s="152"/>
      <c r="D23" s="152"/>
      <c r="E23" s="154"/>
      <c r="F23" s="155"/>
      <c r="G23" s="155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42"/>
      <c r="B24" s="143"/>
      <c r="C24" s="144"/>
      <c r="D24" s="145"/>
      <c r="E24" s="144"/>
      <c r="F24" s="146"/>
      <c r="G24" s="147"/>
      <c r="H24" s="148"/>
      <c r="I24" s="97"/>
      <c r="J24" s="149"/>
      <c r="K24" s="150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185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183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182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39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190" t="s">
        <v>60</v>
      </c>
      <c r="I35" s="188"/>
      <c r="J35" s="188"/>
      <c r="K35" s="188"/>
      <c r="L35" s="188"/>
      <c r="M35" s="188"/>
      <c r="N35" s="189"/>
      <c r="O35" s="189"/>
      <c r="P35" s="189"/>
      <c r="Q35" s="189"/>
      <c r="R35" s="189"/>
      <c r="S35" s="189"/>
      <c r="T35" s="189"/>
    </row>
    <row r="36" spans="1:20" ht="13.9" x14ac:dyDescent="0.4">
      <c r="C36" s="240"/>
      <c r="D36" s="240"/>
      <c r="E36" s="240"/>
      <c r="F36" s="240"/>
      <c r="G36" s="56"/>
      <c r="H36" s="189"/>
      <c r="I36" s="190" t="s">
        <v>61</v>
      </c>
      <c r="J36" s="189"/>
      <c r="K36" s="189" t="s">
        <v>198</v>
      </c>
      <c r="L36" s="189"/>
      <c r="M36" s="189"/>
      <c r="N36" s="189"/>
      <c r="O36" s="189"/>
      <c r="P36" s="189"/>
      <c r="Q36" s="189"/>
      <c r="R36" s="189"/>
      <c r="S36" s="189"/>
      <c r="T36" s="189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2">
    <mergeCell ref="H39:T39"/>
    <mergeCell ref="C33:F33"/>
    <mergeCell ref="C34:F34"/>
    <mergeCell ref="C35:F35"/>
    <mergeCell ref="C36:F36"/>
    <mergeCell ref="H33:T33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8:T28"/>
    <mergeCell ref="I30:T30"/>
    <mergeCell ref="H31:T31"/>
  </mergeCells>
  <phoneticPr fontId="0" type="noConversion"/>
  <conditionalFormatting sqref="H9:M9 H22:M23 H17:M18 H20:M20 H16:I16 K16:M16 I14">
    <cfRule type="cellIs" dxfId="105" priority="33" stopIfTrue="1" operator="between">
      <formula>1</formula>
      <formula>300</formula>
    </cfRule>
    <cfRule type="cellIs" dxfId="104" priority="34" stopIfTrue="1" operator="lessThanOrEqual">
      <formula>0</formula>
    </cfRule>
  </conditionalFormatting>
  <conditionalFormatting sqref="H21:M21">
    <cfRule type="cellIs" dxfId="103" priority="19" stopIfTrue="1" operator="between">
      <formula>1</formula>
      <formula>300</formula>
    </cfRule>
    <cfRule type="cellIs" dxfId="102" priority="20" stopIfTrue="1" operator="lessThanOrEqual">
      <formula>0</formula>
    </cfRule>
  </conditionalFormatting>
  <conditionalFormatting sqref="H12:M12">
    <cfRule type="cellIs" dxfId="101" priority="15" stopIfTrue="1" operator="between">
      <formula>1</formula>
      <formula>300</formula>
    </cfRule>
    <cfRule type="cellIs" dxfId="100" priority="16" stopIfTrue="1" operator="lessThanOrEqual">
      <formula>0</formula>
    </cfRule>
  </conditionalFormatting>
  <conditionalFormatting sqref="H24:M24">
    <cfRule type="cellIs" dxfId="99" priority="13" stopIfTrue="1" operator="between">
      <formula>1</formula>
      <formula>300</formula>
    </cfRule>
    <cfRule type="cellIs" dxfId="98" priority="14" stopIfTrue="1" operator="lessThanOrEqual">
      <formula>0</formula>
    </cfRule>
  </conditionalFormatting>
  <conditionalFormatting sqref="H19:M19">
    <cfRule type="cellIs" dxfId="97" priority="11" stopIfTrue="1" operator="between">
      <formula>1</formula>
      <formula>300</formula>
    </cfRule>
    <cfRule type="cellIs" dxfId="96" priority="12" stopIfTrue="1" operator="lessThanOrEqual">
      <formula>0</formula>
    </cfRule>
  </conditionalFormatting>
  <conditionalFormatting sqref="H11:M11">
    <cfRule type="cellIs" dxfId="95" priority="9" stopIfTrue="1" operator="between">
      <formula>1</formula>
      <formula>300</formula>
    </cfRule>
    <cfRule type="cellIs" dxfId="94" priority="10" stopIfTrue="1" operator="lessThanOrEqual">
      <formula>0</formula>
    </cfRule>
  </conditionalFormatting>
  <conditionalFormatting sqref="H10:M10">
    <cfRule type="cellIs" dxfId="93" priority="7" stopIfTrue="1" operator="between">
      <formula>1</formula>
      <formula>300</formula>
    </cfRule>
    <cfRule type="cellIs" dxfId="92" priority="8" stopIfTrue="1" operator="lessThanOrEqual">
      <formula>0</formula>
    </cfRule>
  </conditionalFormatting>
  <conditionalFormatting sqref="H13:M13">
    <cfRule type="cellIs" dxfId="91" priority="5" stopIfTrue="1" operator="between">
      <formula>1</formula>
      <formula>300</formula>
    </cfRule>
    <cfRule type="cellIs" dxfId="90" priority="6" stopIfTrue="1" operator="lessThanOrEqual">
      <formula>0</formula>
    </cfRule>
  </conditionalFormatting>
  <conditionalFormatting sqref="H14:M14">
    <cfRule type="cellIs" dxfId="89" priority="3" stopIfTrue="1" operator="between">
      <formula>1</formula>
      <formula>300</formula>
    </cfRule>
    <cfRule type="cellIs" dxfId="88" priority="4" stopIfTrue="1" operator="lessThanOrEqual">
      <formula>0</formula>
    </cfRule>
  </conditionalFormatting>
  <conditionalFormatting sqref="H15:M15">
    <cfRule type="cellIs" dxfId="87" priority="1" stopIfTrue="1" operator="between">
      <formula>1</formula>
      <formula>300</formula>
    </cfRule>
    <cfRule type="cellIs" dxfId="86" priority="2" stopIfTrue="1" operator="lessThanOrEqual">
      <formula>0</formula>
    </cfRule>
  </conditionalFormatting>
  <dataValidations count="2">
    <dataValidation type="list" allowBlank="1" showInputMessage="1" showErrorMessage="1" sqref="C9:C24" xr:uid="{00000000-0002-0000-0000-000000000000}">
      <formula1>"UM,JM,SM,UK,JK,SK,M1,M2,M3,M4,M5,M6,M7,M8,M9,M10,K1,K2,K3,K4,K5,K6,K7,K8,K9,K10"</formula1>
    </dataValidation>
    <dataValidation type="list" allowBlank="1" showInputMessage="1" showErrorMessage="1" sqref="A9:A24" xr:uid="{9CA71D2D-D87D-824B-AF5E-DC58313CD6E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2600-C9F7-584C-94D2-71FF8C36882C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customWidth="1"/>
    <col min="23" max="28" width="9.140625" style="5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44735</v>
      </c>
      <c r="S5" s="74" t="s">
        <v>30</v>
      </c>
      <c r="T5" s="75">
        <v>10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81</v>
      </c>
      <c r="B9" s="180">
        <v>75.180000000000007</v>
      </c>
      <c r="C9" s="158" t="s">
        <v>103</v>
      </c>
      <c r="D9" s="159">
        <v>37500</v>
      </c>
      <c r="E9" s="160"/>
      <c r="F9" s="161" t="s">
        <v>167</v>
      </c>
      <c r="G9" s="161" t="s">
        <v>158</v>
      </c>
      <c r="H9" s="164">
        <v>120</v>
      </c>
      <c r="I9" s="165">
        <v>-125</v>
      </c>
      <c r="J9" s="166">
        <v>-125</v>
      </c>
      <c r="K9" s="162">
        <v>-151</v>
      </c>
      <c r="L9" s="197">
        <v>151</v>
      </c>
      <c r="M9" s="197" t="s">
        <v>216</v>
      </c>
      <c r="N9" s="201">
        <f t="shared" ref="N9:N21" si="0">IF(MAX(H9:J9)&lt;0,0,TRUNC(MAX(H9:J9)/1)*1)</f>
        <v>120</v>
      </c>
      <c r="O9" s="201">
        <f t="shared" ref="O9:O21" si="1">IF(MAX(K9:M9)&lt;0,0,TRUNC(MAX(K9:M9)/1)*1)</f>
        <v>151</v>
      </c>
      <c r="P9" s="201">
        <f t="shared" ref="P9:P21" si="2">IF(N9=0,0,IF(O9=0,0,SUM(N9:O9)))</f>
        <v>271</v>
      </c>
      <c r="Q9" s="202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342.69551335254346</v>
      </c>
      <c r="R9" s="202" t="str">
        <f>IF(Y9=1,Q9*AB9,"")</f>
        <v/>
      </c>
      <c r="S9" s="191" t="s">
        <v>22</v>
      </c>
      <c r="T9" s="191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1.264559089861784</v>
      </c>
      <c r="V9" s="95">
        <f>R5</f>
        <v>44735</v>
      </c>
      <c r="W9" s="113" t="str">
        <f>IF(ISNUMBER(FIND("M",C9)),"m",IF(ISNUMBER(FIND("K",C9)),"k"))</f>
        <v>m</v>
      </c>
      <c r="X9" s="113">
        <f>IF(OR(D9="",V9=""),0,(YEAR(V9)-YEAR(D9)))</f>
        <v>20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68" t="s">
        <v>168</v>
      </c>
      <c r="B10" s="180">
        <v>126.14</v>
      </c>
      <c r="C10" s="158" t="s">
        <v>73</v>
      </c>
      <c r="D10" s="159">
        <v>37061</v>
      </c>
      <c r="E10" s="160"/>
      <c r="F10" s="161" t="s">
        <v>169</v>
      </c>
      <c r="G10" s="161" t="s">
        <v>89</v>
      </c>
      <c r="H10" s="162">
        <v>150</v>
      </c>
      <c r="I10" s="163">
        <v>-157</v>
      </c>
      <c r="J10" s="163">
        <v>-160</v>
      </c>
      <c r="K10" s="162">
        <v>185</v>
      </c>
      <c r="L10" s="197">
        <v>-193</v>
      </c>
      <c r="M10" s="197">
        <v>-195</v>
      </c>
      <c r="N10" s="201">
        <f t="shared" si="0"/>
        <v>150</v>
      </c>
      <c r="O10" s="201">
        <f t="shared" si="1"/>
        <v>185</v>
      </c>
      <c r="P10" s="201">
        <f t="shared" si="2"/>
        <v>335</v>
      </c>
      <c r="Q10" s="202">
        <f t="shared" ref="Q10:Q21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347.14985142539132</v>
      </c>
      <c r="R10" s="202" t="str">
        <f t="shared" ref="R10:R21" si="4">IF(Y10=1,Q10*AB10,"")</f>
        <v/>
      </c>
      <c r="S10" s="203"/>
      <c r="T10" s="203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1.0362682132101233</v>
      </c>
      <c r="V10" s="95">
        <f>R5</f>
        <v>44735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21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68" t="s">
        <v>168</v>
      </c>
      <c r="B11" s="180">
        <v>123.47</v>
      </c>
      <c r="C11" s="158" t="s">
        <v>73</v>
      </c>
      <c r="D11" s="159">
        <v>32866</v>
      </c>
      <c r="E11" s="160"/>
      <c r="F11" s="161" t="s">
        <v>170</v>
      </c>
      <c r="G11" s="161" t="s">
        <v>65</v>
      </c>
      <c r="H11" s="162">
        <v>155</v>
      </c>
      <c r="I11" s="163">
        <v>160</v>
      </c>
      <c r="J11" s="163">
        <v>-164</v>
      </c>
      <c r="K11" s="162">
        <v>190</v>
      </c>
      <c r="L11" s="197">
        <v>195</v>
      </c>
      <c r="M11" s="197">
        <v>203</v>
      </c>
      <c r="N11" s="201">
        <f t="shared" si="0"/>
        <v>160</v>
      </c>
      <c r="O11" s="201">
        <f t="shared" si="1"/>
        <v>203</v>
      </c>
      <c r="P11" s="201">
        <f t="shared" si="2"/>
        <v>363</v>
      </c>
      <c r="Q11" s="202">
        <f t="shared" si="3"/>
        <v>377.96195924376769</v>
      </c>
      <c r="R11" s="202" t="str">
        <f t="shared" si="4"/>
        <v/>
      </c>
      <c r="S11" s="203"/>
      <c r="T11" s="203"/>
      <c r="U11" s="79">
        <f t="shared" si="5"/>
        <v>1.0412175185778725</v>
      </c>
      <c r="V11" s="95">
        <f>R5</f>
        <v>44735</v>
      </c>
      <c r="W11" s="113" t="str">
        <f t="shared" si="6"/>
        <v>m</v>
      </c>
      <c r="X11" s="113">
        <f t="shared" si="7"/>
        <v>33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68"/>
      <c r="B12" s="180"/>
      <c r="C12" s="158"/>
      <c r="D12" s="159"/>
      <c r="E12" s="160"/>
      <c r="F12" s="161"/>
      <c r="G12" s="161"/>
      <c r="H12" s="162"/>
      <c r="I12" s="163"/>
      <c r="J12" s="163"/>
      <c r="K12" s="162"/>
      <c r="L12" s="197"/>
      <c r="M12" s="219" t="s">
        <v>218</v>
      </c>
      <c r="N12" s="201">
        <f t="shared" si="0"/>
        <v>0</v>
      </c>
      <c r="O12" s="201">
        <f t="shared" si="1"/>
        <v>0</v>
      </c>
      <c r="P12" s="201">
        <f t="shared" si="2"/>
        <v>0</v>
      </c>
      <c r="Q12" s="202" t="str">
        <f t="shared" si="3"/>
        <v/>
      </c>
      <c r="R12" s="202" t="str">
        <f t="shared" si="4"/>
        <v/>
      </c>
      <c r="S12" s="203" t="s">
        <v>22</v>
      </c>
      <c r="T12" s="203" t="s">
        <v>22</v>
      </c>
      <c r="U12" s="79" t="str">
        <f t="shared" si="5"/>
        <v/>
      </c>
      <c r="V12" s="95">
        <f>R5</f>
        <v>44735</v>
      </c>
      <c r="W12" s="113" t="b">
        <f t="shared" si="6"/>
        <v>0</v>
      </c>
      <c r="X12" s="113">
        <f t="shared" si="7"/>
        <v>0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str">
        <f t="shared" si="9"/>
        <v/>
      </c>
    </row>
    <row r="13" spans="1:28" s="12" customFormat="1" ht="20" customHeight="1" x14ac:dyDescent="0.35">
      <c r="A13" s="156">
        <v>55</v>
      </c>
      <c r="B13" s="180">
        <v>53.61</v>
      </c>
      <c r="C13" s="158" t="s">
        <v>59</v>
      </c>
      <c r="D13" s="159">
        <v>34413</v>
      </c>
      <c r="E13" s="160"/>
      <c r="F13" s="161" t="s">
        <v>171</v>
      </c>
      <c r="G13" s="161" t="s">
        <v>112</v>
      </c>
      <c r="H13" s="162">
        <v>83</v>
      </c>
      <c r="I13" s="163">
        <v>85</v>
      </c>
      <c r="J13" s="163">
        <v>-87</v>
      </c>
      <c r="K13" s="162">
        <v>102</v>
      </c>
      <c r="L13" s="197">
        <v>-105</v>
      </c>
      <c r="M13" s="197">
        <v>-106</v>
      </c>
      <c r="N13" s="201">
        <f t="shared" si="0"/>
        <v>85</v>
      </c>
      <c r="O13" s="201">
        <f t="shared" si="1"/>
        <v>102</v>
      </c>
      <c r="P13" s="201">
        <f t="shared" si="2"/>
        <v>187</v>
      </c>
      <c r="Q13" s="202">
        <f t="shared" si="3"/>
        <v>272.70293617741993</v>
      </c>
      <c r="R13" s="202" t="str">
        <f t="shared" si="4"/>
        <v/>
      </c>
      <c r="S13" s="203" t="s">
        <v>22</v>
      </c>
      <c r="T13" s="203" t="s">
        <v>22</v>
      </c>
      <c r="U13" s="79">
        <f t="shared" si="5"/>
        <v>1.458304471537005</v>
      </c>
      <c r="V13" s="95">
        <f>R5</f>
        <v>44735</v>
      </c>
      <c r="W13" s="113" t="str">
        <f t="shared" si="6"/>
        <v>k</v>
      </c>
      <c r="X13" s="113">
        <f t="shared" si="7"/>
        <v>28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55</v>
      </c>
      <c r="B14" s="180">
        <v>54.54</v>
      </c>
      <c r="C14" s="158" t="s">
        <v>59</v>
      </c>
      <c r="D14" s="159">
        <v>35320</v>
      </c>
      <c r="E14" s="160"/>
      <c r="F14" s="161" t="s">
        <v>172</v>
      </c>
      <c r="G14" s="161" t="s">
        <v>136</v>
      </c>
      <c r="H14" s="162">
        <v>74</v>
      </c>
      <c r="I14" s="163">
        <v>76</v>
      </c>
      <c r="J14" s="163">
        <v>-78</v>
      </c>
      <c r="K14" s="162">
        <v>94</v>
      </c>
      <c r="L14" s="197">
        <v>97</v>
      </c>
      <c r="M14" s="197">
        <v>-100</v>
      </c>
      <c r="N14" s="201">
        <f t="shared" si="0"/>
        <v>76</v>
      </c>
      <c r="O14" s="201">
        <f t="shared" si="1"/>
        <v>97</v>
      </c>
      <c r="P14" s="201">
        <f t="shared" si="2"/>
        <v>173</v>
      </c>
      <c r="Q14" s="202">
        <f t="shared" si="3"/>
        <v>249.22154930891764</v>
      </c>
      <c r="R14" s="202" t="str">
        <f t="shared" si="4"/>
        <v/>
      </c>
      <c r="S14" s="203" t="s">
        <v>22</v>
      </c>
      <c r="T14" s="203" t="s">
        <v>22</v>
      </c>
      <c r="U14" s="79">
        <f t="shared" si="5"/>
        <v>1.4405869902249575</v>
      </c>
      <c r="V14" s="95">
        <f>R5</f>
        <v>44735</v>
      </c>
      <c r="W14" s="113" t="str">
        <f t="shared" si="6"/>
        <v>k</v>
      </c>
      <c r="X14" s="113">
        <f t="shared" si="7"/>
        <v>26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56">
        <v>55</v>
      </c>
      <c r="B15" s="180">
        <v>54.47</v>
      </c>
      <c r="C15" s="158" t="s">
        <v>127</v>
      </c>
      <c r="D15" s="159">
        <v>38084</v>
      </c>
      <c r="E15" s="160"/>
      <c r="F15" s="161" t="s">
        <v>173</v>
      </c>
      <c r="G15" s="161" t="s">
        <v>85</v>
      </c>
      <c r="H15" s="162">
        <v>60</v>
      </c>
      <c r="I15" s="163">
        <v>63</v>
      </c>
      <c r="J15" s="163">
        <v>65</v>
      </c>
      <c r="K15" s="162">
        <v>75</v>
      </c>
      <c r="L15" s="197">
        <v>78</v>
      </c>
      <c r="M15" s="197">
        <v>80</v>
      </c>
      <c r="N15" s="201">
        <f t="shared" si="0"/>
        <v>65</v>
      </c>
      <c r="O15" s="201">
        <f t="shared" si="1"/>
        <v>80</v>
      </c>
      <c r="P15" s="201">
        <f t="shared" si="2"/>
        <v>145</v>
      </c>
      <c r="Q15" s="202">
        <f t="shared" si="3"/>
        <v>209.07441446857533</v>
      </c>
      <c r="R15" s="202" t="str">
        <f t="shared" si="4"/>
        <v/>
      </c>
      <c r="S15" s="203"/>
      <c r="T15" s="203"/>
      <c r="U15" s="79">
        <f t="shared" si="5"/>
        <v>1.4418925135763816</v>
      </c>
      <c r="V15" s="95">
        <f>R5</f>
        <v>44735</v>
      </c>
      <c r="W15" s="113" t="str">
        <f t="shared" si="6"/>
        <v>k</v>
      </c>
      <c r="X15" s="113">
        <f t="shared" si="7"/>
        <v>18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>
        <v>64</v>
      </c>
      <c r="B16" s="180">
        <v>63.62</v>
      </c>
      <c r="C16" s="158" t="s">
        <v>127</v>
      </c>
      <c r="D16" s="159">
        <v>37315</v>
      </c>
      <c r="E16" s="160"/>
      <c r="F16" s="161" t="s">
        <v>176</v>
      </c>
      <c r="G16" s="161" t="s">
        <v>91</v>
      </c>
      <c r="H16" s="162">
        <v>74</v>
      </c>
      <c r="I16" s="173">
        <v>77</v>
      </c>
      <c r="J16" s="174">
        <v>80</v>
      </c>
      <c r="K16" s="172">
        <v>94</v>
      </c>
      <c r="L16" s="197">
        <v>-97</v>
      </c>
      <c r="M16" s="197">
        <v>97</v>
      </c>
      <c r="N16" s="201">
        <f t="shared" si="0"/>
        <v>80</v>
      </c>
      <c r="O16" s="201">
        <f t="shared" si="1"/>
        <v>97</v>
      </c>
      <c r="P16" s="201">
        <f t="shared" si="2"/>
        <v>177</v>
      </c>
      <c r="Q16" s="202">
        <f t="shared" si="3"/>
        <v>230.60862227144173</v>
      </c>
      <c r="R16" s="202" t="str">
        <f t="shared" si="4"/>
        <v/>
      </c>
      <c r="S16" s="203"/>
      <c r="T16" s="203"/>
      <c r="U16" s="79">
        <f t="shared" si="5"/>
        <v>1.302873572155038</v>
      </c>
      <c r="V16" s="95">
        <f>R5</f>
        <v>44735</v>
      </c>
      <c r="W16" s="113" t="str">
        <f t="shared" si="6"/>
        <v>k</v>
      </c>
      <c r="X16" s="113">
        <f t="shared" si="7"/>
        <v>20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56"/>
      <c r="B17" s="180"/>
      <c r="C17" s="158"/>
      <c r="D17" s="159"/>
      <c r="E17" s="160"/>
      <c r="F17" s="161"/>
      <c r="G17" s="161"/>
      <c r="H17" s="162"/>
      <c r="I17" s="170"/>
      <c r="J17" s="171"/>
      <c r="K17" s="172"/>
      <c r="L17" s="197"/>
      <c r="M17" s="197"/>
      <c r="N17" s="201">
        <f t="shared" si="0"/>
        <v>0</v>
      </c>
      <c r="O17" s="201">
        <f t="shared" si="1"/>
        <v>0</v>
      </c>
      <c r="P17" s="201">
        <f t="shared" si="2"/>
        <v>0</v>
      </c>
      <c r="Q17" s="202" t="str">
        <f t="shared" si="3"/>
        <v/>
      </c>
      <c r="R17" s="202" t="str">
        <f t="shared" si="4"/>
        <v/>
      </c>
      <c r="S17" s="203"/>
      <c r="T17" s="203"/>
      <c r="U17" s="79" t="str">
        <f t="shared" si="5"/>
        <v/>
      </c>
      <c r="V17" s="95">
        <f>R5</f>
        <v>44735</v>
      </c>
      <c r="W17" s="113" t="b">
        <f t="shared" si="6"/>
        <v>0</v>
      </c>
      <c r="X17" s="113">
        <f t="shared" si="7"/>
        <v>0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35">
      <c r="A18" s="156">
        <v>59</v>
      </c>
      <c r="B18" s="180">
        <v>58.75</v>
      </c>
      <c r="C18" s="158" t="s">
        <v>59</v>
      </c>
      <c r="D18" s="159">
        <v>32737</v>
      </c>
      <c r="E18" s="160"/>
      <c r="F18" s="161" t="s">
        <v>175</v>
      </c>
      <c r="G18" s="161" t="s">
        <v>89</v>
      </c>
      <c r="H18" s="162">
        <v>85</v>
      </c>
      <c r="I18" s="165">
        <v>-87</v>
      </c>
      <c r="J18" s="166">
        <v>0</v>
      </c>
      <c r="K18" s="162">
        <v>110</v>
      </c>
      <c r="L18" s="197">
        <v>-115</v>
      </c>
      <c r="M18" s="197"/>
      <c r="N18" s="201">
        <f t="shared" si="0"/>
        <v>85</v>
      </c>
      <c r="O18" s="201">
        <f t="shared" si="1"/>
        <v>110</v>
      </c>
      <c r="P18" s="201">
        <f t="shared" si="2"/>
        <v>195</v>
      </c>
      <c r="Q18" s="202">
        <f t="shared" si="3"/>
        <v>267.07209934031084</v>
      </c>
      <c r="R18" s="202"/>
      <c r="S18" s="203" t="s">
        <v>22</v>
      </c>
      <c r="T18" s="203" t="s">
        <v>22</v>
      </c>
      <c r="U18" s="79">
        <f t="shared" si="5"/>
        <v>1.3696005094374915</v>
      </c>
      <c r="V18" s="95">
        <f>R5</f>
        <v>44735</v>
      </c>
      <c r="W18" s="113" t="str">
        <f>IF(ISNUMBER(FIND("M",C18)),"m",IF(ISNUMBER(FIND("K",C18)),"k"))</f>
        <v>k</v>
      </c>
      <c r="X18" s="113">
        <f t="shared" si="7"/>
        <v>33</v>
      </c>
      <c r="Y18" s="113">
        <f t="shared" si="8"/>
        <v>0</v>
      </c>
      <c r="Z18" s="12" t="b">
        <f>IF(Y18=1,LOOKUP(X18,'Meltzer-Faber'!A4:A64,'Meltzer-Faber'!B4:B64))</f>
        <v>0</v>
      </c>
      <c r="AA18" s="1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35">
      <c r="A19" s="156">
        <v>59</v>
      </c>
      <c r="B19" s="180">
        <v>58.41</v>
      </c>
      <c r="C19" s="158" t="s">
        <v>59</v>
      </c>
      <c r="D19" s="159">
        <v>33830</v>
      </c>
      <c r="E19" s="160"/>
      <c r="F19" s="161" t="s">
        <v>174</v>
      </c>
      <c r="G19" s="161" t="s">
        <v>158</v>
      </c>
      <c r="H19" s="162">
        <v>-83</v>
      </c>
      <c r="I19" s="165">
        <v>83</v>
      </c>
      <c r="J19" s="166">
        <v>87</v>
      </c>
      <c r="K19" s="162">
        <v>102</v>
      </c>
      <c r="L19" s="197">
        <v>-105</v>
      </c>
      <c r="M19" s="197">
        <v>-102</v>
      </c>
      <c r="N19" s="201">
        <f t="shared" si="0"/>
        <v>87</v>
      </c>
      <c r="O19" s="201">
        <f t="shared" si="1"/>
        <v>102</v>
      </c>
      <c r="P19" s="201">
        <f t="shared" si="2"/>
        <v>189</v>
      </c>
      <c r="Q19" s="202">
        <f t="shared" si="3"/>
        <v>259.84233772841219</v>
      </c>
      <c r="R19" s="202" t="str">
        <f t="shared" si="4"/>
        <v/>
      </c>
      <c r="S19" s="203"/>
      <c r="T19" s="203"/>
      <c r="U19" s="79">
        <f>IF(P19="","",IF(B18="","",IF((W19="k"),IF(B18&gt;153.655,1,IF(B18&lt;28,10^(0.783497476*LOG10(28/153.655)^2),10^(0.783497476*LOG10(B18/153.655)^2))),IF(B18&gt;175.508,1,IF(B18&lt;32,10^(0.78194503*LOG10(32/175.508)^2),10^(0.75194503*LOG10(B18/175.508)^2))))))</f>
        <v>1.3696005094374915</v>
      </c>
      <c r="V19" s="95">
        <f>R5</f>
        <v>44735</v>
      </c>
      <c r="W19" s="113" t="str">
        <f>IF(ISNUMBER(FIND("M",C18)),"m",IF(ISNUMBER(FIND("K",C18)),"k"))</f>
        <v>k</v>
      </c>
      <c r="X19" s="113">
        <f>IF(OR(D18="",V19=""),0,(YEAR(V19)-YEAR(D18)))</f>
        <v>33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 x14ac:dyDescent="0.35">
      <c r="A20" s="156">
        <v>71</v>
      </c>
      <c r="B20" s="180">
        <v>69.92</v>
      </c>
      <c r="C20" s="158" t="s">
        <v>59</v>
      </c>
      <c r="D20" s="159">
        <v>35595</v>
      </c>
      <c r="E20" s="160"/>
      <c r="F20" s="161" t="s">
        <v>145</v>
      </c>
      <c r="G20" s="161" t="s">
        <v>75</v>
      </c>
      <c r="H20" s="162">
        <v>-80</v>
      </c>
      <c r="I20" s="173">
        <v>82</v>
      </c>
      <c r="J20" s="174">
        <v>-86</v>
      </c>
      <c r="K20" s="172">
        <v>107</v>
      </c>
      <c r="L20" s="197">
        <v>-112</v>
      </c>
      <c r="M20" s="197">
        <v>114</v>
      </c>
      <c r="N20" s="201">
        <f t="shared" si="0"/>
        <v>82</v>
      </c>
      <c r="O20" s="201">
        <f t="shared" si="1"/>
        <v>114</v>
      </c>
      <c r="P20" s="201">
        <f t="shared" si="2"/>
        <v>196</v>
      </c>
      <c r="Q20" s="202">
        <f t="shared" si="3"/>
        <v>242.0291892102278</v>
      </c>
      <c r="R20" s="202" t="str">
        <f t="shared" si="4"/>
        <v/>
      </c>
      <c r="S20" s="203"/>
      <c r="T20" s="203"/>
      <c r="U20" s="79">
        <f t="shared" si="5"/>
        <v>1.2348428020929989</v>
      </c>
      <c r="V20" s="95">
        <f>R5</f>
        <v>44735</v>
      </c>
      <c r="W20" s="113" t="str">
        <f t="shared" si="6"/>
        <v>k</v>
      </c>
      <c r="X20" s="113">
        <f t="shared" si="7"/>
        <v>25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 x14ac:dyDescent="0.35">
      <c r="A21" s="156">
        <v>71</v>
      </c>
      <c r="B21" s="180">
        <v>65.2</v>
      </c>
      <c r="C21" s="158" t="s">
        <v>59</v>
      </c>
      <c r="D21" s="159">
        <v>33735</v>
      </c>
      <c r="E21" s="160"/>
      <c r="F21" s="161" t="s">
        <v>148</v>
      </c>
      <c r="G21" s="161" t="s">
        <v>89</v>
      </c>
      <c r="H21" s="162">
        <v>89</v>
      </c>
      <c r="I21" s="163">
        <v>92</v>
      </c>
      <c r="J21" s="163">
        <v>-94</v>
      </c>
      <c r="K21" s="162">
        <v>106</v>
      </c>
      <c r="L21" s="197">
        <v>109</v>
      </c>
      <c r="M21" s="197">
        <v>112</v>
      </c>
      <c r="N21" s="201">
        <f t="shared" si="0"/>
        <v>92</v>
      </c>
      <c r="O21" s="201">
        <f t="shared" si="1"/>
        <v>112</v>
      </c>
      <c r="P21" s="201">
        <f t="shared" si="2"/>
        <v>204</v>
      </c>
      <c r="Q21" s="202">
        <f t="shared" si="3"/>
        <v>261.95585204822675</v>
      </c>
      <c r="R21" s="202" t="str">
        <f t="shared" si="4"/>
        <v/>
      </c>
      <c r="S21" s="203"/>
      <c r="T21" s="203"/>
      <c r="U21" s="79">
        <f t="shared" si="5"/>
        <v>1.2840973139618959</v>
      </c>
      <c r="V21" s="95">
        <f>R5</f>
        <v>44735</v>
      </c>
      <c r="W21" s="113" t="str">
        <f t="shared" si="6"/>
        <v>k</v>
      </c>
      <c r="X21" s="113">
        <f t="shared" si="7"/>
        <v>30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 x14ac:dyDescent="0.35">
      <c r="A22" s="168">
        <v>87</v>
      </c>
      <c r="B22" s="180">
        <v>85.99</v>
      </c>
      <c r="C22" s="158" t="s">
        <v>59</v>
      </c>
      <c r="D22" s="159">
        <v>36112</v>
      </c>
      <c r="E22" s="160"/>
      <c r="F22" s="161" t="s">
        <v>177</v>
      </c>
      <c r="G22" s="161" t="s">
        <v>75</v>
      </c>
      <c r="H22" s="162">
        <v>105</v>
      </c>
      <c r="I22" s="163">
        <v>109</v>
      </c>
      <c r="J22" s="163">
        <v>111</v>
      </c>
      <c r="K22" s="162">
        <v>140</v>
      </c>
      <c r="L22" s="97">
        <v>145</v>
      </c>
      <c r="M22" s="97">
        <v>-148</v>
      </c>
      <c r="N22" s="76">
        <f t="shared" ref="N22:N24" si="10">IF(MAX(H22:J22)&lt;0,0,TRUNC(MAX(H22:J22)/1)*1)</f>
        <v>111</v>
      </c>
      <c r="O22" s="76">
        <f t="shared" ref="O22:O24" si="11">IF(MAX(K22:M22)&lt;0,0,TRUNC(MAX(K22:M22)/1)*1)</f>
        <v>145</v>
      </c>
      <c r="P22" s="76">
        <f t="shared" ref="P22:P24" si="12">IF(N22=0,0,IF(O22=0,0,SUM(N22:O22)))</f>
        <v>256</v>
      </c>
      <c r="Q22" s="77">
        <f t="shared" ref="Q22:Q24" si="13">IF(P22="","",IF(B22="","",IF((W22="k"),IF(B22&gt;153.655,P22,IF(B22&lt;28,10^(0.783497476*LOG10(28/153.655)^2)*P22,10^(0.783497476*LOG10(B22/153.655)^2)*P22)),IF(B22&gt;175.508,P22,IF(B22&lt;32,10^(0.75194503*LOG10(32/175.508)^2)*P22,10^(0.75194503*LOG10(B22/175.508)^2)*P22)))))</f>
        <v>287.10065978526296</v>
      </c>
      <c r="R22" s="77" t="str">
        <f t="shared" ref="R22:R24" si="14">IF(Y22=1,Q22*AB22,"")</f>
        <v/>
      </c>
      <c r="S22" s="80"/>
      <c r="T22" s="80"/>
      <c r="U22" s="79">
        <f t="shared" si="5"/>
        <v>1.1214869522861834</v>
      </c>
      <c r="V22" s="95">
        <f>R5</f>
        <v>44735</v>
      </c>
      <c r="W22" s="113" t="str">
        <f t="shared" si="6"/>
        <v>k</v>
      </c>
      <c r="X22" s="113">
        <f t="shared" si="7"/>
        <v>24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b">
        <f t="shared" si="9"/>
        <v>0</v>
      </c>
    </row>
    <row r="23" spans="1:28" s="12" customFormat="1" ht="20" customHeight="1" x14ac:dyDescent="0.35">
      <c r="A23" s="168"/>
      <c r="B23" s="157"/>
      <c r="C23" s="158"/>
      <c r="D23" s="159"/>
      <c r="E23" s="160"/>
      <c r="F23" s="161"/>
      <c r="G23" s="161"/>
      <c r="H23" s="108"/>
      <c r="I23" s="109"/>
      <c r="J23" s="128"/>
      <c r="K23" s="127"/>
      <c r="L23" s="97"/>
      <c r="M23" s="97"/>
      <c r="N23" s="76">
        <f t="shared" si="10"/>
        <v>0</v>
      </c>
      <c r="O23" s="76">
        <f t="shared" si="11"/>
        <v>0</v>
      </c>
      <c r="P23" s="76">
        <f t="shared" si="12"/>
        <v>0</v>
      </c>
      <c r="Q23" s="77" t="str">
        <f t="shared" si="13"/>
        <v/>
      </c>
      <c r="R23" s="77" t="str">
        <f t="shared" si="14"/>
        <v/>
      </c>
      <c r="S23" s="80"/>
      <c r="T23" s="80"/>
      <c r="U23" s="79" t="str">
        <f t="shared" si="5"/>
        <v/>
      </c>
      <c r="V23" s="95">
        <f>R5</f>
        <v>44735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10"/>
        <v>0</v>
      </c>
      <c r="O24" s="76">
        <f t="shared" si="11"/>
        <v>0</v>
      </c>
      <c r="P24" s="81">
        <f t="shared" si="12"/>
        <v>0</v>
      </c>
      <c r="Q24" s="77" t="str">
        <f t="shared" si="13"/>
        <v/>
      </c>
      <c r="R24" s="77" t="str">
        <f t="shared" si="14"/>
        <v/>
      </c>
      <c r="S24" s="82"/>
      <c r="T24" s="82"/>
      <c r="U24" s="79" t="str">
        <f t="shared" si="5"/>
        <v/>
      </c>
      <c r="V24" s="95">
        <f>R5</f>
        <v>44735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213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8" t="s">
        <v>212</v>
      </c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214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211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190" t="s">
        <v>177</v>
      </c>
      <c r="I35" s="188"/>
      <c r="J35" s="190" t="s">
        <v>75</v>
      </c>
      <c r="K35" s="188"/>
      <c r="L35" s="189" t="s">
        <v>217</v>
      </c>
      <c r="M35" s="188"/>
      <c r="N35" s="178"/>
      <c r="O35" s="178"/>
      <c r="P35" s="178"/>
      <c r="Q35" s="178"/>
      <c r="R35" s="178"/>
      <c r="S35" s="178"/>
      <c r="T35" s="178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2">
    <mergeCell ref="C27:F27"/>
    <mergeCell ref="F1:P1"/>
    <mergeCell ref="F2:P2"/>
    <mergeCell ref="C5:F5"/>
    <mergeCell ref="H5:K5"/>
    <mergeCell ref="M5:P5"/>
    <mergeCell ref="C34:F34"/>
    <mergeCell ref="C28:F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C36:F36"/>
    <mergeCell ref="H36:T36"/>
    <mergeCell ref="H37:T37"/>
    <mergeCell ref="H38:T38"/>
  </mergeCells>
  <conditionalFormatting sqref="H22:M23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H24:M24">
    <cfRule type="cellIs" dxfId="11" priority="7" stopIfTrue="1" operator="between">
      <formula>1</formula>
      <formula>300</formula>
    </cfRule>
    <cfRule type="cellIs" dxfId="10" priority="8" stopIfTrue="1" operator="lessThanOrEqual">
      <formula>0</formula>
    </cfRule>
  </conditionalFormatting>
  <conditionalFormatting sqref="H9:M12 H14:M20">
    <cfRule type="cellIs" dxfId="9" priority="5" stopIfTrue="1" operator="between">
      <formula>1</formula>
      <formula>300</formula>
    </cfRule>
    <cfRule type="cellIs" dxfId="8" priority="6" stopIfTrue="1" operator="lessThanOrEqual">
      <formula>0</formula>
    </cfRule>
  </conditionalFormatting>
  <conditionalFormatting sqref="H13:M13">
    <cfRule type="cellIs" dxfId="7" priority="3" stopIfTrue="1" operator="between">
      <formula>1</formula>
      <formula>300</formula>
    </cfRule>
    <cfRule type="cellIs" dxfId="6" priority="4" stopIfTrue="1" operator="lessThanOrEqual">
      <formula>0</formula>
    </cfRule>
  </conditionalFormatting>
  <conditionalFormatting sqref="H21:M21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sqref="A9:A24" xr:uid="{391AF3B4-7514-254C-8D8A-02A7C52BFF28}">
      <formula1>"40,45,49,55,59,64,71,76,81,+81,81+,87,+87,87+,49,55,61,67,73,81,89,96,102,+102,102+,109,+109,109+"</formula1>
    </dataValidation>
    <dataValidation type="list" allowBlank="1" showInputMessage="1" showErrorMessage="1" sqref="C9:C24" xr:uid="{76640BDF-91CA-A748-A2E1-F86222CAFB7F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pageSetUpPr fitToPage="1"/>
  </sheetPr>
  <dimension ref="A1:AE167"/>
  <sheetViews>
    <sheetView showGridLines="0" showRowColHeaders="0" zoomScaleNormal="100" workbookViewId="0">
      <pane ySplit="2" topLeftCell="A3" activePane="bottomLeft" state="frozen"/>
      <selection activeCell="A9" sqref="A9"/>
      <selection pane="bottomLeft" activeCell="O108" sqref="O108"/>
    </sheetView>
  </sheetViews>
  <sheetFormatPr baseColWidth="10" defaultColWidth="8.85546875" defaultRowHeight="12.4" x14ac:dyDescent="0.35"/>
  <cols>
    <col min="1" max="1" width="4.5" customWidth="1"/>
    <col min="2" max="2" width="5.5" customWidth="1"/>
    <col min="3" max="3" width="8.5" customWidth="1"/>
    <col min="4" max="4" width="5.5" customWidth="1"/>
    <col min="5" max="5" width="10.5" style="47" customWidth="1"/>
    <col min="6" max="6" width="29.5" style="11" customWidth="1"/>
    <col min="7" max="7" width="21.5" style="11" customWidth="1"/>
    <col min="8" max="8" width="10.5" customWidth="1"/>
    <col min="9" max="10" width="6.85546875" customWidth="1"/>
    <col min="11" max="11" width="9.5" style="64" customWidth="1"/>
    <col min="13" max="13" width="2.35546875" customWidth="1"/>
  </cols>
  <sheetData>
    <row r="1" spans="1:31" ht="35.25" x14ac:dyDescent="0.9">
      <c r="A1" s="254" t="s">
        <v>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31" s="63" customFormat="1" ht="26.25" customHeight="1" x14ac:dyDescent="0.65">
      <c r="A2" s="255" t="str">
        <f>IF('P1'!H5&gt;0,'P1'!H5,"")</f>
        <v>NVF</v>
      </c>
      <c r="B2" s="255"/>
      <c r="C2" s="255"/>
      <c r="D2" s="255"/>
      <c r="E2" s="255"/>
      <c r="F2" s="256" t="str">
        <f>IF('P1'!M5&gt;0,'P1'!M5,"")</f>
        <v>NM Veka Skien</v>
      </c>
      <c r="G2" s="256"/>
      <c r="H2" s="257" t="s">
        <v>219</v>
      </c>
      <c r="I2" s="257"/>
      <c r="J2" s="257"/>
      <c r="K2" s="257"/>
    </row>
    <row r="3" spans="1:31" ht="28.15" x14ac:dyDescent="0.75">
      <c r="A3" s="253" t="s">
        <v>26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31" x14ac:dyDescent="0.35">
      <c r="A4" s="46"/>
    </row>
    <row r="5" spans="1:31" ht="15" x14ac:dyDescent="0.4">
      <c r="A5" s="83">
        <v>1</v>
      </c>
      <c r="B5" s="84">
        <f>IF('P1'!A9="","",'P1'!A9)</f>
        <v>49</v>
      </c>
      <c r="C5" s="85">
        <f>IF('P1'!B9="","",'P1'!B9)</f>
        <v>48.58</v>
      </c>
      <c r="D5" s="84" t="str">
        <f>IF('P1'!C9="","",'P1'!C9)</f>
        <v>SK</v>
      </c>
      <c r="E5" s="86">
        <f>IF('P1'!D9="","",'P1'!D9)</f>
        <v>33136</v>
      </c>
      <c r="F5" s="87" t="str">
        <f>IF('P1'!F9="","",'P1'!F9)</f>
        <v>Mari Nesse Bolstad</v>
      </c>
      <c r="G5" s="87" t="str">
        <f>IF('P1'!G9="","",'P1'!G9)</f>
        <v>Christiania AK</v>
      </c>
      <c r="H5" s="88">
        <f>IF('P1'!N9=0,"",'P1'!N9)</f>
        <v>56</v>
      </c>
      <c r="I5" s="88">
        <f>IF('P1'!O9=0,"",'P1'!O9)</f>
        <v>72</v>
      </c>
      <c r="J5" s="88">
        <f>IF('P1'!P9=0,"",'P1'!P9)</f>
        <v>128</v>
      </c>
      <c r="K5" s="89">
        <f>IF('P1'!Q9=0,"",'P1'!Q9)</f>
        <v>200.98063880215491</v>
      </c>
      <c r="L5" s="68"/>
    </row>
    <row r="6" spans="1:31" ht="15" x14ac:dyDescent="0.4">
      <c r="A6" s="83"/>
      <c r="B6" s="84"/>
      <c r="C6" s="85"/>
      <c r="D6" s="84"/>
      <c r="E6" s="86"/>
      <c r="F6" s="87"/>
      <c r="G6" s="87"/>
      <c r="H6" s="88"/>
      <c r="I6" s="88"/>
      <c r="J6" s="88"/>
      <c r="K6" s="89"/>
      <c r="L6" s="220"/>
    </row>
    <row r="7" spans="1:31" ht="15" x14ac:dyDescent="0.4">
      <c r="A7" s="83">
        <v>1</v>
      </c>
      <c r="B7" s="84">
        <f>IF('P10'!A13="","",'P10'!A13)</f>
        <v>55</v>
      </c>
      <c r="C7" s="85">
        <f>IF('P10'!B13="","",'P10'!B13)</f>
        <v>53.61</v>
      </c>
      <c r="D7" s="84" t="str">
        <f>IF('P10'!C13="","",'P10'!C13)</f>
        <v>SK</v>
      </c>
      <c r="E7" s="86">
        <f>IF('P10'!D13="","",'P10'!D13)</f>
        <v>34413</v>
      </c>
      <c r="F7" s="87" t="str">
        <f>IF('P10'!F13="","",'P10'!F13)</f>
        <v>Sarah Hovden Øvsthus</v>
      </c>
      <c r="G7" s="87" t="str">
        <f>IF('P10'!G13="","",'P10'!G13)</f>
        <v>AK Bjørgvin</v>
      </c>
      <c r="H7" s="88">
        <f>IF('P10'!N13=0,"",'P10'!N13)</f>
        <v>85</v>
      </c>
      <c r="I7" s="88">
        <f>IF('P10'!O13=0,"",'P10'!O13)</f>
        <v>102</v>
      </c>
      <c r="J7" s="88">
        <f>IF('P10'!P13=0,"",'P10'!P13)</f>
        <v>187</v>
      </c>
      <c r="K7" s="89">
        <f>IF('P10'!Q13=0,"",'P10'!Q13)</f>
        <v>272.70293617741993</v>
      </c>
      <c r="L7" s="220"/>
    </row>
    <row r="8" spans="1:31" ht="15" x14ac:dyDescent="0.4">
      <c r="A8" s="83">
        <v>2</v>
      </c>
      <c r="B8" s="84">
        <f>IF('P10'!A14="","",'P10'!A14)</f>
        <v>55</v>
      </c>
      <c r="C8" s="85">
        <f>IF('P10'!B14="","",'P10'!B14)</f>
        <v>54.54</v>
      </c>
      <c r="D8" s="84" t="str">
        <f>IF('P10'!C14="","",'P10'!C14)</f>
        <v>SK</v>
      </c>
      <c r="E8" s="86">
        <f>IF('P10'!D14="","",'P10'!D14)</f>
        <v>35320</v>
      </c>
      <c r="F8" s="87" t="str">
        <f>IF('P10'!F14="","",'P10'!F14)</f>
        <v>Rebekka Tao Jacobsen</v>
      </c>
      <c r="G8" s="87" t="str">
        <f>IF('P10'!G14="","",'P10'!G14)</f>
        <v>Larvik AK</v>
      </c>
      <c r="H8" s="88">
        <f>IF('P10'!N14=0,"",'P10'!N14)</f>
        <v>76</v>
      </c>
      <c r="I8" s="88">
        <f>IF('P10'!O14=0,"",'P10'!O14)</f>
        <v>97</v>
      </c>
      <c r="J8" s="88">
        <f>IF('P10'!P14=0,"",'P10'!P14)</f>
        <v>173</v>
      </c>
      <c r="K8" s="89">
        <f>IF('P10'!Q14=0,"",'P10'!Q14)</f>
        <v>249.22154930891764</v>
      </c>
      <c r="L8" s="68"/>
      <c r="M8" s="229"/>
    </row>
    <row r="9" spans="1:31" ht="15" x14ac:dyDescent="0.4">
      <c r="A9" s="83">
        <v>3</v>
      </c>
      <c r="B9" s="84">
        <f>IF('P10'!A15="","",'P10'!A15)</f>
        <v>55</v>
      </c>
      <c r="C9" s="85">
        <f>IF('P10'!B15="","",'P10'!B15)</f>
        <v>54.47</v>
      </c>
      <c r="D9" s="84" t="str">
        <f>IF('P10'!C15="","",'P10'!C15)</f>
        <v>JK</v>
      </c>
      <c r="E9" s="86">
        <f>IF('P10'!D15="","",'P10'!D15)</f>
        <v>38084</v>
      </c>
      <c r="F9" s="87" t="str">
        <f>IF('P10'!F15="","",'P10'!F15)</f>
        <v>Ronja Lenvik</v>
      </c>
      <c r="G9" s="87" t="str">
        <f>IF('P10'!G15="","",'P10'!G15)</f>
        <v>Hitra VK</v>
      </c>
      <c r="H9" s="88">
        <f>IF('P10'!N15=0,"",'P10'!N15)</f>
        <v>65</v>
      </c>
      <c r="I9" s="88">
        <f>IF('P10'!O15=0,"",'P10'!O15)</f>
        <v>80</v>
      </c>
      <c r="J9" s="88">
        <f>IF('P10'!P15=0,"",'P10'!P15)</f>
        <v>145</v>
      </c>
      <c r="K9" s="89">
        <f>IF('P10'!Q15=0,"",'P10'!Q15)</f>
        <v>209.07441446857533</v>
      </c>
      <c r="L9" s="68"/>
      <c r="M9" s="229"/>
    </row>
    <row r="10" spans="1:31" ht="15" x14ac:dyDescent="0.4">
      <c r="A10" s="83">
        <v>4</v>
      </c>
      <c r="B10" s="84">
        <f>IF('P1'!A10="","",'P1'!A10)</f>
        <v>55</v>
      </c>
      <c r="C10" s="85">
        <f>IF('P1'!B10="","",'P1'!B10)</f>
        <v>52.24</v>
      </c>
      <c r="D10" s="84" t="str">
        <f>IF('P1'!C10="","",'P1'!C10)</f>
        <v>K1</v>
      </c>
      <c r="E10" s="86">
        <f>IF('P1'!D10="","",'P1'!D10)</f>
        <v>32020</v>
      </c>
      <c r="F10" s="87" t="str">
        <f>IF('P1'!F10="","",'P1'!F10)</f>
        <v>Kine Krøs</v>
      </c>
      <c r="G10" s="87" t="str">
        <f>IF('P1'!G10="","",'P1'!G10)</f>
        <v>Spydeberg Atletene</v>
      </c>
      <c r="H10" s="88">
        <f>IF('P1'!N10=0,"",'P1'!N10)</f>
        <v>56</v>
      </c>
      <c r="I10" s="88">
        <f>IF('P1'!O10=0,"",'P1'!O10)</f>
        <v>75</v>
      </c>
      <c r="J10" s="88">
        <f>IF('P1'!P10=0,"",'P1'!P10)</f>
        <v>131</v>
      </c>
      <c r="K10" s="89">
        <f>IF('P1'!Q10=0,"",'P1'!Q10)</f>
        <v>194.65917437903713</v>
      </c>
      <c r="L10" s="68"/>
      <c r="M10" s="229"/>
    </row>
    <row r="11" spans="1:31" ht="15" x14ac:dyDescent="0.4">
      <c r="A11" s="83"/>
      <c r="B11" s="84"/>
      <c r="C11" s="85"/>
      <c r="D11" s="84"/>
      <c r="E11" s="86"/>
      <c r="F11" s="87"/>
      <c r="G11" s="87"/>
      <c r="H11" s="88"/>
      <c r="I11" s="88"/>
      <c r="J11" s="88"/>
      <c r="K11" s="89"/>
      <c r="L11" s="68"/>
      <c r="M11" s="229"/>
    </row>
    <row r="12" spans="1:31" ht="15" x14ac:dyDescent="0.4">
      <c r="A12" s="83"/>
      <c r="B12" s="84"/>
      <c r="C12" s="85"/>
      <c r="D12" s="84"/>
      <c r="E12" s="86"/>
      <c r="F12" s="87"/>
      <c r="G12" s="87"/>
      <c r="H12" s="88"/>
      <c r="I12" s="88"/>
      <c r="J12" s="88"/>
      <c r="K12" s="89"/>
      <c r="L12" s="68"/>
      <c r="M12" s="229"/>
    </row>
    <row r="13" spans="1:31" ht="15" x14ac:dyDescent="0.4">
      <c r="A13" s="83">
        <v>1</v>
      </c>
      <c r="B13" s="84">
        <f>IF('P10'!A18="","",'P10'!A18)</f>
        <v>59</v>
      </c>
      <c r="C13" s="85">
        <f>IF('P10'!B18="","",'P10'!B18)</f>
        <v>58.75</v>
      </c>
      <c r="D13" s="84" t="str">
        <f>IF('P10'!C18="","",'P10'!C18)</f>
        <v>SK</v>
      </c>
      <c r="E13" s="86">
        <f>IF('P10'!D18="","",'P10'!D18)</f>
        <v>32737</v>
      </c>
      <c r="F13" s="87" t="str">
        <f>IF('P10'!F18="","",'P10'!F18)</f>
        <v>Ine Andersson</v>
      </c>
      <c r="G13" s="87" t="str">
        <f>IF('P10'!G18="","",'P10'!G18)</f>
        <v>Tambarskjelvar IL</v>
      </c>
      <c r="H13" s="88">
        <f>IF('P10'!N18=0,"",'P10'!N18)</f>
        <v>85</v>
      </c>
      <c r="I13" s="88">
        <f>IF('P10'!O18=0,"",'P10'!O18)</f>
        <v>110</v>
      </c>
      <c r="J13" s="88">
        <f>IF('P10'!P18=0,"",'P10'!P18)</f>
        <v>195</v>
      </c>
      <c r="K13" s="226">
        <f>IF('P10'!Q18=0,"",'P10'!Q18)</f>
        <v>267.07209934031084</v>
      </c>
      <c r="L13" s="68"/>
      <c r="M13" s="229"/>
      <c r="N13" s="227"/>
      <c r="O13" s="232"/>
      <c r="P13" s="233"/>
      <c r="Q13" s="234"/>
      <c r="R13" s="221"/>
      <c r="S13" s="222"/>
      <c r="T13" s="223"/>
      <c r="U13" s="223"/>
      <c r="V13" s="195"/>
      <c r="W13" s="195"/>
      <c r="X13" s="195"/>
      <c r="Y13" s="195"/>
      <c r="Z13" s="224"/>
      <c r="AA13" s="224"/>
      <c r="AB13" s="225"/>
      <c r="AC13" s="225"/>
      <c r="AD13" s="225"/>
      <c r="AE13" s="220" t="str">
        <f t="shared" ref="AE13" si="0">IF(AD13="","",IF(P13="","",IF((AK13="k"),IF(P13&gt;153.655,AD13,IF(P13&lt;28,10^(0.783497476*LOG10(28/153.655)^2)*AD13,10^(0.783497476*LOG10(P13/153.655)^2)*AD13)),IF(P13&gt;175.508,AD13,IF(P13&lt;32,10^(0.75194503*LOG10(32/175.508)^2)*AD13,10^(0.75194503*LOG10(P13/175.508)^2)*AD13)))))</f>
        <v/>
      </c>
    </row>
    <row r="14" spans="1:31" ht="15" x14ac:dyDescent="0.4">
      <c r="A14" s="156">
        <v>59</v>
      </c>
      <c r="B14" s="84">
        <f>IF('P10'!A19="","",'P10'!A19)</f>
        <v>59</v>
      </c>
      <c r="C14" s="85">
        <f>IF('P10'!B19="","",'P10'!B19)</f>
        <v>58.41</v>
      </c>
      <c r="D14" s="84" t="str">
        <f>IF('P10'!C19="","",'P10'!C19)</f>
        <v>SK</v>
      </c>
      <c r="E14" s="86">
        <f>IF('P10'!D19="","",'P10'!D19)</f>
        <v>33830</v>
      </c>
      <c r="F14" s="87" t="str">
        <f>IF('P10'!F19="","",'P10'!F19)</f>
        <v>Sol Anette Waaler</v>
      </c>
      <c r="G14" s="87" t="str">
        <f>IF('P10'!G19="","",'P10'!G19)</f>
        <v>Trondheim AK</v>
      </c>
      <c r="H14" s="88">
        <f>IF('P10'!N19=0,"",'P10'!N19)</f>
        <v>87</v>
      </c>
      <c r="I14" s="88">
        <f>IF('P10'!O19=0,"",'P10'!O19)</f>
        <v>102</v>
      </c>
      <c r="J14" s="88">
        <f>IF('P10'!P19=0,"",'P10'!P19)</f>
        <v>189</v>
      </c>
      <c r="K14" s="226">
        <f>IF('P10'!Q19=0,"",'P10'!Q19)</f>
        <v>259.84233772841219</v>
      </c>
      <c r="L14" s="235"/>
      <c r="M14" s="236"/>
      <c r="N14" s="225"/>
      <c r="O14" s="225"/>
      <c r="P14" s="225"/>
      <c r="Q14" s="220"/>
      <c r="R14" s="221"/>
      <c r="S14" s="222"/>
      <c r="T14" s="223"/>
      <c r="U14" s="223"/>
      <c r="V14" s="195"/>
      <c r="W14" s="195"/>
      <c r="X14" s="195"/>
      <c r="Y14" s="195"/>
      <c r="Z14" s="224"/>
      <c r="AA14" s="224"/>
      <c r="AB14" s="225"/>
      <c r="AC14" s="225"/>
      <c r="AD14" s="225"/>
      <c r="AE14" s="220"/>
    </row>
    <row r="15" spans="1:31" ht="15" x14ac:dyDescent="0.4">
      <c r="A15" s="83">
        <v>2</v>
      </c>
      <c r="B15" s="84">
        <f>IF('P1'!A13="","",'P1'!A13)</f>
        <v>59</v>
      </c>
      <c r="C15" s="85">
        <f>IF('P1'!B13="","",'P1'!B13)</f>
        <v>57.61</v>
      </c>
      <c r="D15" s="84" t="str">
        <f>IF('P1'!C13="","",'P1'!C13)</f>
        <v>SK</v>
      </c>
      <c r="E15" s="86">
        <f>IF('P1'!D13="","",'P1'!D13)</f>
        <v>33921</v>
      </c>
      <c r="F15" s="87" t="str">
        <f>IF('P1'!F13="","",'P1'!F13)</f>
        <v>Ragnhild Haug Lillegård</v>
      </c>
      <c r="G15" s="87" t="str">
        <f>IF('P1'!G13="","",'P1'!G13)</f>
        <v>Oslo AK</v>
      </c>
      <c r="H15" s="88">
        <f>IF('P1'!N13=0,"",'P1'!N13)</f>
        <v>73</v>
      </c>
      <c r="I15" s="88">
        <f>IF('P1'!O13=0,"",'P1'!O13)</f>
        <v>90</v>
      </c>
      <c r="J15" s="88">
        <f>IF('P1'!P13=0,"",'P1'!P13)</f>
        <v>163</v>
      </c>
      <c r="K15" s="89">
        <f>IF('P1'!Q13=0,"",'P1'!Q13)</f>
        <v>226.15499520168103</v>
      </c>
      <c r="L15" s="68"/>
      <c r="M15" s="229"/>
    </row>
    <row r="16" spans="1:31" ht="15" x14ac:dyDescent="0.4">
      <c r="A16" s="83">
        <v>3</v>
      </c>
      <c r="B16" s="84">
        <f>IF('P1'!A14="","",'P1'!A14)</f>
        <v>59</v>
      </c>
      <c r="C16" s="85">
        <f>IF('P1'!B14="","",'P1'!B14)</f>
        <v>58.62</v>
      </c>
      <c r="D16" s="84" t="str">
        <f>IF('P1'!C14="","",'P1'!C14)</f>
        <v>SK</v>
      </c>
      <c r="E16" s="86">
        <f>IF('P1'!D14="","",'P1'!D14)</f>
        <v>35388</v>
      </c>
      <c r="F16" s="87" t="str">
        <f>IF('P1'!F14="","",'P1'!F14)</f>
        <v>Emmy Kristine L. Rustad</v>
      </c>
      <c r="G16" s="87" t="str">
        <f>IF('P1'!G14="","",'P1'!G14)</f>
        <v>Grenland AK</v>
      </c>
      <c r="H16" s="88">
        <f>IF('P1'!N14=0,"",'P1'!N14)</f>
        <v>69</v>
      </c>
      <c r="I16" s="88">
        <f>IF('P1'!O14=0,"",'P1'!O14)</f>
        <v>84</v>
      </c>
      <c r="J16" s="88">
        <f>IF('P1'!P14=0,"",'P1'!P14)</f>
        <v>153</v>
      </c>
      <c r="K16" s="89">
        <f>IF('P1'!Q14=0,"",'P1'!Q14)</f>
        <v>209.85316354114207</v>
      </c>
      <c r="L16" s="68"/>
      <c r="M16" s="229"/>
    </row>
    <row r="17" spans="1:13" ht="15" x14ac:dyDescent="0.4">
      <c r="A17" s="83">
        <v>4</v>
      </c>
      <c r="B17" s="84">
        <f>IF('P1'!A11="","",'P1'!A11)</f>
        <v>59</v>
      </c>
      <c r="C17" s="85">
        <f>IF('P1'!B11="","",'P1'!B11)</f>
        <v>58.67</v>
      </c>
      <c r="D17" s="84" t="str">
        <f>IF('P1'!C11="","",'P1'!C11)</f>
        <v>SK</v>
      </c>
      <c r="E17" s="86">
        <f>IF('P1'!D11="","",'P1'!D11)</f>
        <v>36311</v>
      </c>
      <c r="F17" s="87" t="str">
        <f>IF('P1'!F11="","",'P1'!F11)</f>
        <v>Lene Garvik</v>
      </c>
      <c r="G17" s="87" t="str">
        <f>IF('P1'!G11="","",'P1'!G11)</f>
        <v>Vigrestad IK</v>
      </c>
      <c r="H17" s="88">
        <f>IF('P1'!N11=0,"",'P1'!N11)</f>
        <v>56</v>
      </c>
      <c r="I17" s="88">
        <f>IF('P1'!O11=0,"",'P1'!O11)</f>
        <v>71</v>
      </c>
      <c r="J17" s="88">
        <f>IF('P1'!P11=0,"",'P1'!P11)</f>
        <v>127</v>
      </c>
      <c r="K17" s="89">
        <f>IF('P1'!Q11=0,"",'P1'!Q11)</f>
        <v>174.09451822407078</v>
      </c>
      <c r="L17" s="68"/>
      <c r="M17" s="229"/>
    </row>
    <row r="18" spans="1:13" ht="15" x14ac:dyDescent="0.4">
      <c r="A18" s="83">
        <v>5</v>
      </c>
      <c r="B18" s="84">
        <f>IF('P1'!A12="","",'P1'!A12)</f>
        <v>59</v>
      </c>
      <c r="C18" s="85">
        <f>IF('P1'!B12="","",'P1'!B12)</f>
        <v>58.21</v>
      </c>
      <c r="D18" s="84" t="str">
        <f>IF('P1'!C12="","",'P1'!C12)</f>
        <v>SK</v>
      </c>
      <c r="E18" s="86">
        <f>IF('P1'!D12="","",'P1'!D12)</f>
        <v>34618</v>
      </c>
      <c r="F18" s="87" t="str">
        <f>IF('P1'!F12="","",'P1'!F12)</f>
        <v>Evelina Galaibo</v>
      </c>
      <c r="G18" s="87" t="str">
        <f>IF('P1'!G12="","",'P1'!G12)</f>
        <v>Oslo AK</v>
      </c>
      <c r="H18" s="88">
        <f>IF('P1'!N12=0,"",'P1'!N12)</f>
        <v>56</v>
      </c>
      <c r="I18" s="88">
        <f>IF('P1'!O12=0,"",'P1'!O12)</f>
        <v>71</v>
      </c>
      <c r="J18" s="88">
        <f>IF('P1'!P12=0,"",'P1'!P12)</f>
        <v>127</v>
      </c>
      <c r="K18" s="89">
        <f>IF('P1'!Q12=0,"",'P1'!Q12)</f>
        <v>174.99839909849661</v>
      </c>
      <c r="L18" s="68"/>
      <c r="M18" s="229"/>
    </row>
    <row r="19" spans="1:13" ht="15" x14ac:dyDescent="0.4">
      <c r="A19" s="83"/>
      <c r="B19" s="84"/>
      <c r="C19" s="85"/>
      <c r="D19" s="84"/>
      <c r="E19" s="86"/>
      <c r="F19" s="87"/>
      <c r="G19" s="87"/>
      <c r="H19" s="88"/>
      <c r="I19" s="88"/>
      <c r="J19" s="88"/>
      <c r="K19" s="89"/>
      <c r="L19" s="68"/>
    </row>
    <row r="20" spans="1:13" ht="15" x14ac:dyDescent="0.4">
      <c r="A20" s="83">
        <v>1</v>
      </c>
      <c r="B20" s="84">
        <f>IF('P10'!A16="","",'P10'!A16)</f>
        <v>64</v>
      </c>
      <c r="C20" s="85">
        <f>IF('P10'!B16="","",'P10'!B16)</f>
        <v>63.62</v>
      </c>
      <c r="D20" s="84" t="str">
        <f>IF('P10'!C16="","",'P10'!C16)</f>
        <v>JK</v>
      </c>
      <c r="E20" s="86">
        <f>IF('P10'!D16="","",'P10'!D16)</f>
        <v>37315</v>
      </c>
      <c r="F20" s="87" t="str">
        <f>IF('P10'!F16="","",'P10'!F16)</f>
        <v>Julia Jordanger Loen</v>
      </c>
      <c r="G20" s="87" t="str">
        <f>IF('P10'!G16="","",'P10'!G16)</f>
        <v>Breimsbygda IL</v>
      </c>
      <c r="H20" s="88">
        <f>IF('P10'!N16=0,"",'P10'!N16)</f>
        <v>80</v>
      </c>
      <c r="I20" s="88">
        <f>IF('P10'!O16=0,"",'P10'!O16)</f>
        <v>97</v>
      </c>
      <c r="J20" s="88">
        <f>IF('P10'!P16=0,"",'P10'!P16)</f>
        <v>177</v>
      </c>
      <c r="K20" s="89">
        <f>IF('P10'!Q16=0,"",'P10'!Q16)</f>
        <v>230.60862227144173</v>
      </c>
      <c r="L20" s="68"/>
      <c r="M20" s="229"/>
    </row>
    <row r="21" spans="1:13" ht="15" x14ac:dyDescent="0.4">
      <c r="A21" s="83">
        <v>2</v>
      </c>
      <c r="B21" s="84">
        <f>IF('P6'!A15="","",'P6'!A15)</f>
        <v>64</v>
      </c>
      <c r="C21" s="85">
        <f>IF('P6'!B15="","",'P6'!B15)</f>
        <v>63.51</v>
      </c>
      <c r="D21" s="84" t="str">
        <f>IF('P6'!C15="","",'P6'!C15)</f>
        <v>SK</v>
      </c>
      <c r="E21" s="86">
        <f>IF('P6'!D15="","",'P6'!D15)</f>
        <v>34222</v>
      </c>
      <c r="F21" s="87" t="str">
        <f>IF('P6'!F15="","",'P6'!F15)</f>
        <v>Celine Mariell  Båtnes</v>
      </c>
      <c r="G21" s="87" t="str">
        <f>IF('P6'!G15="","",'P6'!G15)</f>
        <v>Spydeberg Atletene</v>
      </c>
      <c r="H21" s="88">
        <f>IF('P6'!N15=0,"",'P6'!N15)</f>
        <v>70</v>
      </c>
      <c r="I21" s="88">
        <f>IF('P6'!O15=0,"",'P6'!O15)</f>
        <v>90</v>
      </c>
      <c r="J21" s="88">
        <f>IF('P6'!P15=0,"",'P6'!P15)</f>
        <v>160</v>
      </c>
      <c r="K21" s="89">
        <f>IF('P6'!Q15=0,"",'P6'!Q15)</f>
        <v>208.67657280113423</v>
      </c>
      <c r="L21" s="68"/>
      <c r="M21" s="229"/>
    </row>
    <row r="22" spans="1:13" ht="15" x14ac:dyDescent="0.4">
      <c r="A22" s="83">
        <v>3</v>
      </c>
      <c r="B22" s="84">
        <f>IF('P6'!A14="","",'P6'!A14)</f>
        <v>64</v>
      </c>
      <c r="C22" s="85">
        <f>IF('P6'!B14="","",'P6'!B14)</f>
        <v>62.79</v>
      </c>
      <c r="D22" s="84" t="str">
        <f>IF('P6'!C14="","",'P6'!C14)</f>
        <v>SK</v>
      </c>
      <c r="E22" s="86">
        <f>IF('P6'!D14="","",'P6'!D14)</f>
        <v>36509</v>
      </c>
      <c r="F22" s="87" t="str">
        <f>IF('P6'!F14="","",'P6'!F14)</f>
        <v>Frida Baade</v>
      </c>
      <c r="G22" s="87" t="str">
        <f>IF('P6'!G14="","",'P6'!G14)</f>
        <v>Oslo AK</v>
      </c>
      <c r="H22" s="88">
        <f>IF('P6'!N14=0,"",'P6'!N14)</f>
        <v>64</v>
      </c>
      <c r="I22" s="88">
        <f>IF('P6'!O14=0,"",'P6'!O14)</f>
        <v>81</v>
      </c>
      <c r="J22" s="88">
        <f>IF('P6'!P14=0,"",'P6'!P14)</f>
        <v>145</v>
      </c>
      <c r="K22" s="89">
        <f>IF('P6'!Q14=0,"",'P6'!Q14)</f>
        <v>190.42245405147852</v>
      </c>
      <c r="L22" s="68"/>
      <c r="M22" s="229"/>
    </row>
    <row r="23" spans="1:13" ht="15" x14ac:dyDescent="0.4">
      <c r="A23" s="83">
        <v>4</v>
      </c>
      <c r="B23" s="84">
        <f>IF('P6'!A11="","",'P6'!A11)</f>
        <v>64</v>
      </c>
      <c r="C23" s="85">
        <f>IF('P6'!B11="","",'P6'!B11)</f>
        <v>60.02</v>
      </c>
      <c r="D23" s="84" t="str">
        <f>IF('P6'!C11="","",'P6'!C11)</f>
        <v>SK</v>
      </c>
      <c r="E23" s="86">
        <f>IF('P6'!D11="","",'P6'!D11)</f>
        <v>35977</v>
      </c>
      <c r="F23" s="87" t="str">
        <f>IF('P6'!F11="","",'P6'!F11)</f>
        <v>Astrid Sporstøl Rasmussen</v>
      </c>
      <c r="G23" s="87" t="str">
        <f>IF('P6'!G11="","",'P6'!G11)</f>
        <v>Leangen AK</v>
      </c>
      <c r="H23" s="88">
        <f>IF('P6'!N11=0,"",'P6'!N11)</f>
        <v>63</v>
      </c>
      <c r="I23" s="88">
        <f>IF('P6'!O11=0,"",'P6'!O11)</f>
        <v>81</v>
      </c>
      <c r="J23" s="88">
        <f>IF('P6'!P11=0,"",'P6'!P11)</f>
        <v>144</v>
      </c>
      <c r="K23" s="89">
        <f>IF('P6'!Q11=0,"",'P6'!Q11)</f>
        <v>194.51224660301003</v>
      </c>
      <c r="L23" s="68"/>
      <c r="M23" s="229"/>
    </row>
    <row r="24" spans="1:13" ht="15" x14ac:dyDescent="0.4">
      <c r="A24" s="83">
        <v>5</v>
      </c>
      <c r="B24" s="84">
        <f>IF('P6'!A13="","",'P6'!A13)</f>
        <v>64</v>
      </c>
      <c r="C24" s="85">
        <f>IF('P6'!B13="","",'P6'!B13)</f>
        <v>61.6</v>
      </c>
      <c r="D24" s="84" t="str">
        <f>IF('P6'!C13="","",'P6'!C13)</f>
        <v>SK</v>
      </c>
      <c r="E24" s="86">
        <f>IF('P6'!D13="","",'P6'!D13)</f>
        <v>34204</v>
      </c>
      <c r="F24" s="87" t="str">
        <f>IF('P6'!F13="","",'P6'!F13)</f>
        <v>Maria Johnsen Tilset</v>
      </c>
      <c r="G24" s="87" t="str">
        <f>IF('P6'!G13="","",'P6'!G13)</f>
        <v>Leangen AK</v>
      </c>
      <c r="H24" s="88">
        <f>IF('P6'!N13=0,"",'P6'!N13)</f>
        <v>60</v>
      </c>
      <c r="I24" s="88">
        <f>IF('P6'!O13=0,"",'P6'!O13)</f>
        <v>84</v>
      </c>
      <c r="J24" s="88">
        <f>IF('P6'!P13=0,"",'P6'!P13)</f>
        <v>144</v>
      </c>
      <c r="K24" s="89">
        <f>IF('P6'!Q13=0,"",'P6'!Q13)</f>
        <v>191.3496119972263</v>
      </c>
      <c r="L24" s="68"/>
      <c r="M24" s="229"/>
    </row>
    <row r="25" spans="1:13" ht="15" x14ac:dyDescent="0.4">
      <c r="A25" s="83">
        <v>6</v>
      </c>
      <c r="B25" s="84">
        <f>IF('P6'!A12="","",'P6'!A12)</f>
        <v>64</v>
      </c>
      <c r="C25" s="85">
        <f>IF('P6'!B12="","",'P6'!B12)</f>
        <v>62.33</v>
      </c>
      <c r="D25" s="84" t="str">
        <f>IF('P6'!C12="","",'P6'!C12)</f>
        <v>SK</v>
      </c>
      <c r="E25" s="86">
        <f>IF('P6'!D12="","",'P6'!D12)</f>
        <v>33443</v>
      </c>
      <c r="F25" s="87" t="str">
        <f>IF('P6'!F12="","",'P6'!F12)</f>
        <v>Sara Broe Østvold</v>
      </c>
      <c r="G25" s="87" t="str">
        <f>IF('P6'!G12="","",'P6'!G12)</f>
        <v>Spydeberg Atletene</v>
      </c>
      <c r="H25" s="88">
        <f>IF('P6'!N12=0,"",'P6'!N12)</f>
        <v>64</v>
      </c>
      <c r="I25" s="88">
        <f>IF('P6'!O12=0,"",'P6'!O12)</f>
        <v>78</v>
      </c>
      <c r="J25" s="88">
        <f>IF('P6'!P12=0,"",'P6'!P12)</f>
        <v>142</v>
      </c>
      <c r="K25" s="89">
        <f>IF('P6'!Q12=0,"",'P6'!Q12)</f>
        <v>187.32309076113052</v>
      </c>
      <c r="L25" s="68"/>
      <c r="M25" s="229"/>
    </row>
    <row r="26" spans="1:13" ht="15" x14ac:dyDescent="0.4">
      <c r="A26" s="83">
        <v>7</v>
      </c>
      <c r="B26" s="84">
        <f>IF('P6'!A10="","",'P6'!A10)</f>
        <v>64</v>
      </c>
      <c r="C26" s="85">
        <f>IF('P6'!B10="","",'P6'!B10)</f>
        <v>63.28</v>
      </c>
      <c r="D26" s="84" t="str">
        <f>IF('P6'!C10="","",'P6'!C10)</f>
        <v>SK</v>
      </c>
      <c r="E26" s="86">
        <f>IF('P6'!D10="","",'P6'!D10)</f>
        <v>32764</v>
      </c>
      <c r="F26" s="87" t="str">
        <f>IF('P6'!F10="","",'P6'!F10)</f>
        <v>Karoline Merli</v>
      </c>
      <c r="G26" s="87" t="str">
        <f>IF('P6'!G10="","",'P6'!G10)</f>
        <v>Oslo AK</v>
      </c>
      <c r="H26" s="88">
        <f>IF('P6'!N10=0,"",'P6'!N10)</f>
        <v>58</v>
      </c>
      <c r="I26" s="88">
        <f>IF('P6'!O10=0,"",'P6'!O10)</f>
        <v>76</v>
      </c>
      <c r="J26" s="88">
        <f>IF('P6'!P10=0,"",'P6'!P10)</f>
        <v>134</v>
      </c>
      <c r="K26" s="89">
        <f>IF('P6'!Q10=0,"",'P6'!Q10)</f>
        <v>175.14906850394701</v>
      </c>
      <c r="L26" s="68"/>
      <c r="M26" s="229"/>
    </row>
    <row r="27" spans="1:13" ht="15" x14ac:dyDescent="0.4">
      <c r="A27" s="83">
        <v>8</v>
      </c>
      <c r="B27" s="84">
        <f>IF('P6'!A9="","",'P6'!A9)</f>
        <v>64</v>
      </c>
      <c r="C27" s="85">
        <f>IF('P6'!B9="","",'P6'!B9)</f>
        <v>60.61</v>
      </c>
      <c r="D27" s="84" t="str">
        <f>IF('P6'!C9="","",'P6'!C9)</f>
        <v>JK</v>
      </c>
      <c r="E27" s="86">
        <f>IF('P6'!D9="","",'P6'!D9)</f>
        <v>37371</v>
      </c>
      <c r="F27" s="87" t="str">
        <f>IF('P6'!F9="","",'P6'!F9)</f>
        <v>Celine Dorothea Opdal</v>
      </c>
      <c r="G27" s="87" t="str">
        <f>IF('P6'!G9="","",'P6'!G9)</f>
        <v>Leangen AK</v>
      </c>
      <c r="H27" s="88">
        <f>IF('P6'!N9=0,"",'P6'!N9)</f>
        <v>65</v>
      </c>
      <c r="I27" s="88">
        <f>IF('P6'!O9=0,"",'P6'!O9)</f>
        <v>82</v>
      </c>
      <c r="J27" s="88">
        <f>IF('P6'!P9=0,"",'P6'!P9)</f>
        <v>147</v>
      </c>
      <c r="K27" s="89">
        <f>IF('P6'!Q9=0,"",'P6'!Q9)</f>
        <v>197.33230387444229</v>
      </c>
      <c r="L27" s="68"/>
      <c r="M27" s="229"/>
    </row>
    <row r="28" spans="1:13" ht="15" x14ac:dyDescent="0.4">
      <c r="A28" s="83"/>
      <c r="B28" s="84" t="str">
        <f>IF('P7'!A19="","",'P7'!A19)</f>
        <v/>
      </c>
      <c r="C28" s="85" t="str">
        <f>IF('P7'!B19="","",'P7'!B19)</f>
        <v/>
      </c>
      <c r="D28" s="84" t="str">
        <f>IF('P7'!C19="","",'P7'!C19)</f>
        <v/>
      </c>
      <c r="E28" s="86" t="str">
        <f>IF('P7'!D19="","",'P7'!D19)</f>
        <v/>
      </c>
      <c r="F28" s="87" t="str">
        <f>IF('P7'!F19="","",'P7'!F19)</f>
        <v/>
      </c>
      <c r="G28" s="87" t="str">
        <f>IF('P7'!G19="","",'P7'!G19)</f>
        <v/>
      </c>
      <c r="H28" s="88" t="str">
        <f>IF('P7'!N19=0,"",'P7'!N19)</f>
        <v/>
      </c>
      <c r="I28" s="88" t="str">
        <f>IF('P7'!O19=0,"",'P7'!O19)</f>
        <v/>
      </c>
      <c r="J28" s="88" t="str">
        <f>IF('P7'!P19=0,"",'P7'!P19)</f>
        <v/>
      </c>
      <c r="K28" s="89" t="str">
        <f>IF('P7'!Q19=0,"",'P7'!Q19)</f>
        <v/>
      </c>
      <c r="L28" s="68"/>
    </row>
    <row r="29" spans="1:13" ht="15" x14ac:dyDescent="0.4">
      <c r="A29" s="83">
        <v>1</v>
      </c>
      <c r="B29" s="84">
        <f>IF('P10'!A21="","",'P10'!A21)</f>
        <v>71</v>
      </c>
      <c r="C29" s="85">
        <f>IF('P10'!B21="","",'P10'!B21)</f>
        <v>65.2</v>
      </c>
      <c r="D29" s="84" t="str">
        <f>IF('P10'!C21="","",'P10'!C21)</f>
        <v>SK</v>
      </c>
      <c r="E29" s="86">
        <f>IF('P10'!D21="","",'P10'!D21)</f>
        <v>33735</v>
      </c>
      <c r="F29" s="87" t="str">
        <f>IF('P10'!F21="","",'P10'!F21)</f>
        <v>Marit Årdalsbakke</v>
      </c>
      <c r="G29" s="87" t="str">
        <f>IF('P10'!G21="","",'P10'!G21)</f>
        <v>Tambarskjelvar IL</v>
      </c>
      <c r="H29" s="88">
        <f>IF('P10'!N21=0,"",'P10'!N21)</f>
        <v>92</v>
      </c>
      <c r="I29" s="88">
        <f>IF('P10'!O21=0,"",'P10'!O21)</f>
        <v>112</v>
      </c>
      <c r="J29" s="88">
        <f>IF('P10'!P21=0,"",'P10'!P21)</f>
        <v>204</v>
      </c>
      <c r="K29" s="89">
        <f>IF('P10'!Q21=0,"",'P10'!Q21)</f>
        <v>261.95585204822675</v>
      </c>
      <c r="L29" s="68"/>
    </row>
    <row r="30" spans="1:13" ht="15" x14ac:dyDescent="0.4">
      <c r="A30" s="83">
        <v>2</v>
      </c>
      <c r="B30" s="84">
        <f>IF('P10'!A20="","",'P10'!A20)</f>
        <v>71</v>
      </c>
      <c r="C30" s="85">
        <f>IF('P10'!B20="","",'P10'!B20)</f>
        <v>69.92</v>
      </c>
      <c r="D30" s="84" t="str">
        <f>IF('P10'!C20="","",'P10'!C20)</f>
        <v>SK</v>
      </c>
      <c r="E30" s="86">
        <f>IF('P10'!D20="","",'P10'!D20)</f>
        <v>35595</v>
      </c>
      <c r="F30" s="87" t="str">
        <f>IF('P10'!F20="","",'P10'!F20)</f>
        <v>Veslemøy Kollstad</v>
      </c>
      <c r="G30" s="87" t="str">
        <f>IF('P10'!G20="","",'P10'!G20)</f>
        <v>Kvadraturen IK</v>
      </c>
      <c r="H30" s="88">
        <f>IF('P10'!N20=0,"",'P10'!N20)</f>
        <v>82</v>
      </c>
      <c r="I30" s="88">
        <f>IF('P10'!O20=0,"",'P10'!O20)</f>
        <v>114</v>
      </c>
      <c r="J30" s="88">
        <f>IF('P10'!P20=0,"",'P10'!P20)</f>
        <v>196</v>
      </c>
      <c r="K30" s="89">
        <f>IF('P10'!Q20=0,"",'P10'!Q20)</f>
        <v>242.0291892102278</v>
      </c>
      <c r="L30" s="68"/>
      <c r="M30" s="229"/>
    </row>
    <row r="31" spans="1:13" ht="15" x14ac:dyDescent="0.4">
      <c r="A31" s="83">
        <v>3</v>
      </c>
      <c r="B31" s="84">
        <f>IF('P7'!A17="","",'P7'!A17)</f>
        <v>71</v>
      </c>
      <c r="C31" s="85">
        <f>IF('P7'!B17="","",'P7'!B17)</f>
        <v>68.91</v>
      </c>
      <c r="D31" s="84" t="str">
        <f>IF('P7'!C17="","",'P7'!C17)</f>
        <v>SK</v>
      </c>
      <c r="E31" s="86">
        <f>IF('P7'!D17="","",'P7'!D17)</f>
        <v>32694</v>
      </c>
      <c r="F31" s="87" t="str">
        <f>IF('P7'!F17="","",'P7'!F17)</f>
        <v>Mariell Rørstadbotnen</v>
      </c>
      <c r="G31" s="87" t="str">
        <f>IF('P7'!G17="","",'P7'!G17)</f>
        <v>Tambarskjelvar IL</v>
      </c>
      <c r="H31" s="88">
        <f>IF('P7'!N17=0,"",'P7'!N17)</f>
        <v>74</v>
      </c>
      <c r="I31" s="88">
        <f>IF('P7'!O17=0,"",'P7'!O17)</f>
        <v>99</v>
      </c>
      <c r="J31" s="88">
        <f>IF('P7'!P17=0,"",'P7'!P17)</f>
        <v>173</v>
      </c>
      <c r="K31" s="89">
        <f>IF('P7'!Q17=0,"",'P7'!Q17)</f>
        <v>215.3153752199905</v>
      </c>
      <c r="L31" s="68"/>
      <c r="M31" s="229"/>
    </row>
    <row r="32" spans="1:13" ht="15" x14ac:dyDescent="0.4">
      <c r="A32" s="83">
        <v>4</v>
      </c>
      <c r="B32" s="84">
        <f>IF('P7'!A12="","",'P7'!A12)</f>
        <v>71</v>
      </c>
      <c r="C32" s="85">
        <f>IF('P7'!B12="","",'P7'!B12)</f>
        <v>70.13</v>
      </c>
      <c r="D32" s="84" t="str">
        <f>IF('P7'!C12="","",'P7'!C12)</f>
        <v>SK</v>
      </c>
      <c r="E32" s="86">
        <f>IF('P7'!D12="","",'P7'!D12)</f>
        <v>36277</v>
      </c>
      <c r="F32" s="87" t="str">
        <f>IF('P7'!F12="","",'P7'!F12)</f>
        <v>Karoline Aadne</v>
      </c>
      <c r="G32" s="87" t="str">
        <f>IF('P7'!G12="","",'P7'!G12)</f>
        <v>Larvik AK</v>
      </c>
      <c r="H32" s="88">
        <f>IF('P7'!N12=0,"",'P7'!N12)</f>
        <v>78</v>
      </c>
      <c r="I32" s="88">
        <f>IF('P7'!O12=0,"",'P7'!O12)</f>
        <v>94</v>
      </c>
      <c r="J32" s="88">
        <f>IF('P7'!P12=0,"",'P7'!P12)</f>
        <v>172</v>
      </c>
      <c r="K32" s="89">
        <f>IF('P7'!Q12=0,"",'P7'!Q12)</f>
        <v>212.05258924658281</v>
      </c>
      <c r="L32" s="68"/>
      <c r="M32" s="229"/>
    </row>
    <row r="33" spans="1:13" ht="15" x14ac:dyDescent="0.4">
      <c r="A33" s="83">
        <v>5</v>
      </c>
      <c r="B33" s="84">
        <f>IF('P7'!A14="","",'P7'!A14)</f>
        <v>71</v>
      </c>
      <c r="C33" s="85">
        <f>IF('P7'!B14="","",'P7'!B14)</f>
        <v>68.2</v>
      </c>
      <c r="D33" s="84" t="str">
        <f>IF('P7'!C14="","",'P7'!C14)</f>
        <v>SK</v>
      </c>
      <c r="E33" s="86">
        <f>IF('P7'!D14="","",'P7'!D14)</f>
        <v>35725</v>
      </c>
      <c r="F33" s="87" t="str">
        <f>IF('P7'!F14="","",'P7'!F14)</f>
        <v>Ane Westrheim</v>
      </c>
      <c r="G33" s="87" t="str">
        <f>IF('P7'!G14="","",'P7'!G14)</f>
        <v>Spydeberg Atletene</v>
      </c>
      <c r="H33" s="88">
        <f>IF('P7'!N14=0,"",'P7'!N14)</f>
        <v>68</v>
      </c>
      <c r="I33" s="88">
        <f>IF('P7'!O14=0,"",'P7'!O14)</f>
        <v>93</v>
      </c>
      <c r="J33" s="88">
        <f>IF('P7'!P14=0,"",'P7'!P14)</f>
        <v>161</v>
      </c>
      <c r="K33" s="89">
        <f>IF('P7'!Q14=0,"",'P7'!Q14)</f>
        <v>201.52330918848892</v>
      </c>
      <c r="L33" s="68"/>
      <c r="M33" s="229"/>
    </row>
    <row r="34" spans="1:13" ht="15" x14ac:dyDescent="0.4">
      <c r="A34" s="83">
        <v>6</v>
      </c>
      <c r="B34" s="84">
        <f>IF('P7'!A16="","",'P7'!A16)</f>
        <v>71</v>
      </c>
      <c r="C34" s="85">
        <f>IF('P7'!B16="","",'P7'!B16)</f>
        <v>70.47</v>
      </c>
      <c r="D34" s="84" t="str">
        <f>IF('P7'!C16="","",'P7'!C16)</f>
        <v>JK</v>
      </c>
      <c r="E34" s="86">
        <f>IF('P7'!D16="","",'P7'!D16)</f>
        <v>38060</v>
      </c>
      <c r="F34" s="87" t="str">
        <f>IF('P7'!F16="","",'P7'!F16)</f>
        <v>Tine Rognaldsen Pedersen</v>
      </c>
      <c r="G34" s="87" t="str">
        <f>IF('P7'!G16="","",'P7'!G16)</f>
        <v>Tambarskjelvar IL</v>
      </c>
      <c r="H34" s="88">
        <f>IF('P7'!N16=0,"",'P7'!N16)</f>
        <v>70</v>
      </c>
      <c r="I34" s="88">
        <f>IF('P7'!O16=0,"",'P7'!O16)</f>
        <v>90</v>
      </c>
      <c r="J34" s="88">
        <f>IF('P7'!P16=0,"",'P7'!P16)</f>
        <v>160</v>
      </c>
      <c r="K34" s="89">
        <f>IF('P7'!Q16=0,"",'P7'!Q16)</f>
        <v>196.75120069895084</v>
      </c>
      <c r="L34" s="68"/>
      <c r="M34" s="229"/>
    </row>
    <row r="35" spans="1:13" ht="15" x14ac:dyDescent="0.4">
      <c r="A35" s="83">
        <v>7</v>
      </c>
      <c r="B35" s="84">
        <f>IF('P7'!A15="","",'P7'!A15)</f>
        <v>71</v>
      </c>
      <c r="C35" s="85">
        <f>IF('P7'!B15="","",'P7'!B15)</f>
        <v>69.37</v>
      </c>
      <c r="D35" s="84" t="str">
        <f>IF('P7'!C15="","",'P7'!C15)</f>
        <v>SK</v>
      </c>
      <c r="E35" s="86">
        <f>IF('P7'!D15="","",'P7'!D15)</f>
        <v>36628</v>
      </c>
      <c r="F35" s="87" t="str">
        <f>IF('P7'!F15="","",'P7'!F15)</f>
        <v>Maria Pernille Eriksen Storteig</v>
      </c>
      <c r="G35" s="87" t="str">
        <f>IF('P7'!G15="","",'P7'!G15)</f>
        <v>Aasgard  FVK</v>
      </c>
      <c r="H35" s="88">
        <f>IF('P7'!N15=0,"",'P7'!N15)</f>
        <v>65</v>
      </c>
      <c r="I35" s="88">
        <f>IF('P7'!O15=0,"",'P7'!O15)</f>
        <v>85</v>
      </c>
      <c r="J35" s="88">
        <f>IF('P7'!P15=0,"",'P7'!P15)</f>
        <v>150</v>
      </c>
      <c r="K35" s="89">
        <f>IF('P7'!Q15=0,"",'P7'!Q15)</f>
        <v>186.01582282172785</v>
      </c>
      <c r="L35" s="68"/>
      <c r="M35" s="229"/>
    </row>
    <row r="36" spans="1:13" ht="15" x14ac:dyDescent="0.4">
      <c r="A36" s="83">
        <v>8</v>
      </c>
      <c r="B36" s="84">
        <f>IF('P7'!A10="","",'P7'!A10)</f>
        <v>71</v>
      </c>
      <c r="C36" s="85">
        <f>IF('P7'!B10="","",'P7'!B10)</f>
        <v>69.55</v>
      </c>
      <c r="D36" s="84" t="str">
        <f>IF('P7'!C10="","",'P7'!C10)</f>
        <v>SK</v>
      </c>
      <c r="E36" s="86">
        <f>IF('P7'!D10="","",'P7'!D10)</f>
        <v>33418</v>
      </c>
      <c r="F36" s="87" t="str">
        <f>IF('P7'!F10="","",'P7'!F10)</f>
        <v>Nina Humlevik Monsen</v>
      </c>
      <c r="G36" s="87" t="str">
        <f>IF('P7'!G10="","",'P7'!G10)</f>
        <v>Spydeberg Atletene</v>
      </c>
      <c r="H36" s="88">
        <f>IF('P7'!N10=0,"",'P7'!N10)</f>
        <v>69</v>
      </c>
      <c r="I36" s="88">
        <f>IF('P7'!O10=0,"",'P7'!O10)</f>
        <v>81</v>
      </c>
      <c r="J36" s="88">
        <f>IF('P7'!P10=0,"",'P7'!P10)</f>
        <v>150</v>
      </c>
      <c r="K36" s="89">
        <f>IF('P7'!Q10=0,"",'P7'!Q10)</f>
        <v>185.75554679475036</v>
      </c>
      <c r="L36" s="68"/>
      <c r="M36" s="229"/>
    </row>
    <row r="37" spans="1:13" ht="15" x14ac:dyDescent="0.4">
      <c r="A37" s="83">
        <v>9</v>
      </c>
      <c r="B37" s="84">
        <f>IF('P7'!A11="","",'P7'!A11)</f>
        <v>71</v>
      </c>
      <c r="C37" s="85">
        <f>IF('P7'!B11="","",'P7'!B11)</f>
        <v>70.33</v>
      </c>
      <c r="D37" s="84" t="str">
        <f>IF('P7'!C11="","",'P7'!C11)</f>
        <v>SK</v>
      </c>
      <c r="E37" s="86">
        <f>IF('P7'!D11="","",'P7'!D11)</f>
        <v>33479</v>
      </c>
      <c r="F37" s="87" t="str">
        <f>IF('P7'!F11="","",'P7'!F11)</f>
        <v>Hanna Jørstad</v>
      </c>
      <c r="G37" s="87" t="str">
        <f>IF('P7'!G11="","",'P7'!G11)</f>
        <v>Spydeberg Atletene</v>
      </c>
      <c r="H37" s="88">
        <f>IF('P7'!N11=0,"",'P7'!N11)</f>
        <v>67</v>
      </c>
      <c r="I37" s="88">
        <f>IF('P7'!O11=0,"",'P7'!O11)</f>
        <v>78</v>
      </c>
      <c r="J37" s="88">
        <f>IF('P7'!P11=0,"",'P7'!P11)</f>
        <v>145</v>
      </c>
      <c r="K37" s="89">
        <f>IF('P7'!Q11=0,"",'P7'!Q11)</f>
        <v>178.49422063996329</v>
      </c>
      <c r="L37" s="68"/>
      <c r="M37" s="229"/>
    </row>
    <row r="38" spans="1:13" ht="15" x14ac:dyDescent="0.4">
      <c r="A38" s="83">
        <v>10</v>
      </c>
      <c r="B38" s="84">
        <f>IF('P7'!A9="","",'P7'!A9)</f>
        <v>71</v>
      </c>
      <c r="C38" s="85">
        <f>IF('P7'!B9="","",'P7'!B9)</f>
        <v>68.760000000000005</v>
      </c>
      <c r="D38" s="84" t="str">
        <f>IF('P7'!C9="","",'P7'!C9)</f>
        <v>SK</v>
      </c>
      <c r="E38" s="86">
        <f>IF('P7'!D9="","",'P7'!D9)</f>
        <v>37065</v>
      </c>
      <c r="F38" s="87" t="str">
        <f>IF('P7'!F9="","",'P7'!F9)</f>
        <v>Kornelia Sunde Flo</v>
      </c>
      <c r="G38" s="87" t="str">
        <f>IF('P7'!G9="","",'P7'!G9)</f>
        <v>Elverum AK</v>
      </c>
      <c r="H38" s="88">
        <f>IF('P7'!N9=0,"",'P7'!N9)</f>
        <v>56</v>
      </c>
      <c r="I38" s="88">
        <f>IF('P7'!O9=0,"",'P7'!O9)</f>
        <v>86</v>
      </c>
      <c r="J38" s="88">
        <f>IF('P7'!P9=0,"",'P7'!P9)</f>
        <v>142</v>
      </c>
      <c r="K38" s="89">
        <f>IF('P7'!Q9=0,"",'P7'!Q9)</f>
        <v>176.94343487946986</v>
      </c>
      <c r="L38" s="68"/>
      <c r="M38" s="229"/>
    </row>
    <row r="39" spans="1:13" ht="15" x14ac:dyDescent="0.4">
      <c r="A39" s="83">
        <v>11</v>
      </c>
      <c r="B39" s="84">
        <f>IF('P7'!A13="","",'P7'!A13)</f>
        <v>71</v>
      </c>
      <c r="C39" s="85">
        <f>IF('P7'!B13="","",'P7'!B13)</f>
        <v>68.260000000000005</v>
      </c>
      <c r="D39" s="84" t="str">
        <f>IF('P7'!C13="","",'P7'!C13)</f>
        <v>JK</v>
      </c>
      <c r="E39" s="86">
        <f>IF('P7'!D13="","",'P7'!D13)</f>
        <v>38334</v>
      </c>
      <c r="F39" s="87" t="str">
        <f>IF('P7'!F13="","",'P7'!F13)</f>
        <v>Emma Vittring</v>
      </c>
      <c r="G39" s="87" t="str">
        <f>IF('P7'!G13="","",'P7'!G13)</f>
        <v>Tromsø AK</v>
      </c>
      <c r="H39" s="88">
        <f>IF('P7'!N13=0,"",'P7'!N13)</f>
        <v>61</v>
      </c>
      <c r="I39" s="88">
        <f>IF('P7'!O13=0,"",'P7'!O13)</f>
        <v>77</v>
      </c>
      <c r="J39" s="88">
        <f>IF('P7'!P13=0,"",'P7'!P13)</f>
        <v>138</v>
      </c>
      <c r="K39" s="89">
        <f>IF('P7'!Q13=0,"",'P7'!Q13)</f>
        <v>172.65036471221114</v>
      </c>
      <c r="L39" s="68"/>
      <c r="M39" s="229"/>
    </row>
    <row r="40" spans="1:13" ht="15" x14ac:dyDescent="0.4">
      <c r="A40" s="83"/>
      <c r="B40" s="84"/>
      <c r="C40" s="85"/>
      <c r="D40" s="84"/>
      <c r="E40" s="86"/>
      <c r="F40" s="87"/>
      <c r="G40" s="87"/>
      <c r="H40" s="88"/>
      <c r="I40" s="88"/>
      <c r="J40" s="88"/>
      <c r="K40" s="89"/>
      <c r="L40" s="68"/>
    </row>
    <row r="41" spans="1:13" ht="15" x14ac:dyDescent="0.4">
      <c r="A41" s="83">
        <v>1</v>
      </c>
      <c r="B41" s="84">
        <f>IF('P8'!A15="","",'P8'!A15)</f>
        <v>76</v>
      </c>
      <c r="C41" s="85">
        <f>IF('P8'!B15="","",'P8'!B15)</f>
        <v>75.34</v>
      </c>
      <c r="D41" s="84" t="str">
        <f>IF('P8'!C15="","",'P8'!C15)</f>
        <v>UK</v>
      </c>
      <c r="E41" s="86">
        <f>IF('P8'!D15="","",'P8'!D15)</f>
        <v>38540</v>
      </c>
      <c r="F41" s="87" t="str">
        <f>IF('P8'!F15="","",'P8'!F15)</f>
        <v>Lea Berle Horne</v>
      </c>
      <c r="G41" s="87" t="str">
        <f>IF('P8'!G15="","",'P8'!G15)</f>
        <v>Tromsø AK</v>
      </c>
      <c r="H41" s="88">
        <f>IF('P8'!N15=0,"",'P8'!N15)</f>
        <v>85</v>
      </c>
      <c r="I41" s="88">
        <f>IF('P8'!O15=0,"",'P8'!O15)</f>
        <v>109</v>
      </c>
      <c r="J41" s="88">
        <f>IF('P8'!P15=0,"",'P8'!P15)</f>
        <v>194</v>
      </c>
      <c r="K41" s="89">
        <f>IF('P8'!Q15=0,"",'P8'!Q15)</f>
        <v>230.60216131063228</v>
      </c>
      <c r="L41" s="68"/>
    </row>
    <row r="42" spans="1:13" ht="15" x14ac:dyDescent="0.4">
      <c r="A42" s="83">
        <v>2</v>
      </c>
      <c r="B42" s="84">
        <f>IF('P8'!A9="","",'P8'!A9)</f>
        <v>76</v>
      </c>
      <c r="C42" s="85">
        <f>IF('P8'!B9="","",'P8'!B9)</f>
        <v>72.05</v>
      </c>
      <c r="D42" s="84" t="str">
        <f>IF('P8'!C9="","",'P8'!C9)</f>
        <v>SK</v>
      </c>
      <c r="E42" s="86">
        <f>IF('P8'!D9="","",'P8'!D9)</f>
        <v>36401</v>
      </c>
      <c r="F42" s="87" t="str">
        <f>IF('P8'!F9="","",'P8'!F9)</f>
        <v>Tinna Ringsaker</v>
      </c>
      <c r="G42" s="87" t="str">
        <f>IF('P8'!G9="","",'P8'!G9)</f>
        <v>Spydeberg Atletene</v>
      </c>
      <c r="H42" s="88">
        <f>IF('P8'!N9=0,"",'P8'!N9)</f>
        <v>84</v>
      </c>
      <c r="I42" s="88">
        <f>IF('P8'!O9=0,"",'P8'!O9)</f>
        <v>105</v>
      </c>
      <c r="J42" s="88">
        <f>IF('P8'!P9=0,"",'P8'!P9)</f>
        <v>189</v>
      </c>
      <c r="K42" s="89">
        <f>IF('P8'!Q9=0,"",'P8'!Q9)</f>
        <v>229.73298722789855</v>
      </c>
      <c r="L42" s="68"/>
    </row>
    <row r="43" spans="1:13" ht="15" x14ac:dyDescent="0.4">
      <c r="A43" s="83">
        <v>3</v>
      </c>
      <c r="B43" s="84">
        <f>IF('P8'!A16="","",'P8'!A16)</f>
        <v>76</v>
      </c>
      <c r="C43" s="85">
        <f>IF('P8'!B16="","",'P8'!B16)</f>
        <v>75.260000000000005</v>
      </c>
      <c r="D43" s="84" t="str">
        <f>IF('P8'!C16="","",'P8'!C16)</f>
        <v>JK</v>
      </c>
      <c r="E43" s="86">
        <f>IF('P8'!D16="","",'P8'!D16)</f>
        <v>37485</v>
      </c>
      <c r="F43" s="87" t="str">
        <f>IF('P8'!F16="","",'P8'!F16)</f>
        <v>Mia Mundal</v>
      </c>
      <c r="G43" s="87" t="str">
        <f>IF('P8'!G16="","",'P8'!G16)</f>
        <v>Tønsberg-Kam.</v>
      </c>
      <c r="H43" s="88">
        <f>IF('P8'!N16=0,"",'P8'!N16)</f>
        <v>73</v>
      </c>
      <c r="I43" s="88">
        <f>IF('P8'!O16=0,"",'P8'!O16)</f>
        <v>106</v>
      </c>
      <c r="J43" s="88">
        <f>IF('P8'!P16=0,"",'P8'!P16)</f>
        <v>179</v>
      </c>
      <c r="K43" s="89">
        <f>IF('P8'!Q16=0,"",'P8'!Q16)</f>
        <v>212.88184693557082</v>
      </c>
      <c r="L43" s="68"/>
    </row>
    <row r="44" spans="1:13" ht="15" x14ac:dyDescent="0.4">
      <c r="A44" s="83">
        <v>4</v>
      </c>
      <c r="B44" s="84">
        <f>IF('P8'!A18="","",'P8'!A18)</f>
        <v>76</v>
      </c>
      <c r="C44" s="85">
        <f>IF('P8'!B18="","",'P8'!B18)</f>
        <v>74.63</v>
      </c>
      <c r="D44" s="84" t="str">
        <f>IF('P8'!C18="","",'P8'!C18)</f>
        <v>SK</v>
      </c>
      <c r="E44" s="86">
        <f>IF('P8'!D18="","",'P8'!D18)</f>
        <v>34500</v>
      </c>
      <c r="F44" s="87" t="str">
        <f>IF('P8'!F18="","",'P8'!F18)</f>
        <v>Martine Halvorsen Sønju</v>
      </c>
      <c r="G44" s="87" t="str">
        <f>IF('P8'!G18="","",'P8'!G18)</f>
        <v>Trondheim AK</v>
      </c>
      <c r="H44" s="88">
        <f>IF('P8'!N18=0,"",'P8'!N18)</f>
        <v>82</v>
      </c>
      <c r="I44" s="88">
        <f>IF('P8'!O18=0,"",'P8'!O18)</f>
        <v>90</v>
      </c>
      <c r="J44" s="88">
        <f>IF('P8'!P18=0,"",'P8'!P18)</f>
        <v>172</v>
      </c>
      <c r="K44" s="89">
        <f>IF('P8'!Q18=0,"",'P8'!Q18)</f>
        <v>205.39876013434838</v>
      </c>
      <c r="L44" s="68"/>
    </row>
    <row r="45" spans="1:13" ht="15" x14ac:dyDescent="0.4">
      <c r="A45" s="83">
        <v>5</v>
      </c>
      <c r="B45" s="84">
        <f>IF('P8'!A12="","",'P8'!A12)</f>
        <v>76</v>
      </c>
      <c r="C45" s="85">
        <f>IF('P8'!B12="","",'P8'!B12)</f>
        <v>72.5</v>
      </c>
      <c r="D45" s="84" t="str">
        <f>IF('P8'!C12="","",'P8'!C12)</f>
        <v>SK</v>
      </c>
      <c r="E45" s="86">
        <f>IF('P8'!D12="","",'P8'!D12)</f>
        <v>35627</v>
      </c>
      <c r="F45" s="87" t="str">
        <f>IF('P8'!F12="","",'P8'!F12)</f>
        <v>Solveig Hagalien</v>
      </c>
      <c r="G45" s="87" t="str">
        <f>IF('P8'!G12="","",'P8'!G12)</f>
        <v>Gjøvik AK</v>
      </c>
      <c r="H45" s="88">
        <f>IF('P8'!N12=0,"",'P8'!N12)</f>
        <v>70</v>
      </c>
      <c r="I45" s="88">
        <f>IF('P8'!O12=0,"",'P8'!O12)</f>
        <v>94</v>
      </c>
      <c r="J45" s="88">
        <f>IF('P8'!P12=0,"",'P8'!P12)</f>
        <v>164</v>
      </c>
      <c r="K45" s="89">
        <f>IF('P8'!Q12=0,"",'P8'!Q12)</f>
        <v>198.70896779789703</v>
      </c>
      <c r="L45" s="68"/>
    </row>
    <row r="46" spans="1:13" ht="15" x14ac:dyDescent="0.4">
      <c r="A46" s="83">
        <v>6</v>
      </c>
      <c r="B46" s="84">
        <f>IF('P8'!A10="","",'P8'!A10)</f>
        <v>76</v>
      </c>
      <c r="C46" s="85">
        <f>IF('P8'!B10="","",'P8'!B10)</f>
        <v>73.05</v>
      </c>
      <c r="D46" s="84" t="str">
        <f>IF('P8'!C10="","",'P8'!C10)</f>
        <v>SK</v>
      </c>
      <c r="E46" s="86">
        <f>IF('P8'!D10="","",'P8'!D10)</f>
        <v>34690</v>
      </c>
      <c r="F46" s="87" t="str">
        <f>IF('P8'!F10="","",'P8'!F10)</f>
        <v>Lisbeth Lervik</v>
      </c>
      <c r="G46" s="87" t="str">
        <f>IF('P8'!G10="","",'P8'!G10)</f>
        <v>Grenland AK</v>
      </c>
      <c r="H46" s="88">
        <f>IF('P8'!N10=0,"",'P8'!N10)</f>
        <v>70</v>
      </c>
      <c r="I46" s="88">
        <f>IF('P8'!O10=0,"",'P8'!O10)</f>
        <v>85</v>
      </c>
      <c r="J46" s="88">
        <f>IF('P8'!P10=0,"",'P8'!P10)</f>
        <v>155</v>
      </c>
      <c r="K46" s="89">
        <f>IF('P8'!Q10=0,"",'P8'!Q10)</f>
        <v>187.08372027403323</v>
      </c>
      <c r="L46" s="68"/>
    </row>
    <row r="47" spans="1:13" ht="15" x14ac:dyDescent="0.4">
      <c r="A47" s="83">
        <v>7</v>
      </c>
      <c r="B47" s="84">
        <f>IF('P8'!A14="","",'P8'!A14)</f>
        <v>76</v>
      </c>
      <c r="C47" s="85">
        <f>IF('P8'!B14="","",'P8'!B14)</f>
        <v>73.62</v>
      </c>
      <c r="D47" s="84" t="str">
        <f>IF('P8'!C14="","",'P8'!C14)</f>
        <v>SK</v>
      </c>
      <c r="E47" s="86">
        <f>IF('P8'!D14="","",'P8'!D14)</f>
        <v>35900</v>
      </c>
      <c r="F47" s="87" t="str">
        <f>IF('P8'!F14="","",'P8'!F14)</f>
        <v>Nadine Ohla</v>
      </c>
      <c r="G47" s="87" t="str">
        <f>IF('P8'!G14="","",'P8'!G14)</f>
        <v>Leangen AK</v>
      </c>
      <c r="H47" s="88">
        <f>IF('P8'!N14=0,"",'P8'!N14)</f>
        <v>68</v>
      </c>
      <c r="I47" s="88">
        <f>IF('P8'!O14=0,"",'P8'!O14)</f>
        <v>85</v>
      </c>
      <c r="J47" s="88">
        <f>IF('P8'!P14=0,"",'P8'!P14)</f>
        <v>153</v>
      </c>
      <c r="K47" s="89">
        <f>IF('P8'!Q14=0,"",'P8'!Q14)</f>
        <v>183.94861671896734</v>
      </c>
      <c r="L47" s="68"/>
    </row>
    <row r="48" spans="1:13" ht="15" x14ac:dyDescent="0.4">
      <c r="A48" s="83">
        <v>8</v>
      </c>
      <c r="B48" s="84">
        <f>IF('P8'!A13="","",'P8'!A13)</f>
        <v>76</v>
      </c>
      <c r="C48" s="85">
        <f>IF('P8'!B13="","",'P8'!B13)</f>
        <v>71.86</v>
      </c>
      <c r="D48" s="84" t="str">
        <f>IF('P8'!C13="","",'P8'!C13)</f>
        <v>JK</v>
      </c>
      <c r="E48" s="86">
        <f>IF('P8'!D13="","",'P8'!D13)</f>
        <v>37977</v>
      </c>
      <c r="F48" s="87" t="str">
        <f>IF('P8'!F13="","",'P8'!F13)</f>
        <v>Louisa Hjelmås</v>
      </c>
      <c r="G48" s="87" t="str">
        <f>IF('P8'!G13="","",'P8'!G13)</f>
        <v>Gjøvik AK</v>
      </c>
      <c r="H48" s="88">
        <f>IF('P8'!N13=0,"",'P8'!N13)</f>
        <v>70</v>
      </c>
      <c r="I48" s="88">
        <f>IF('P8'!O13=0,"",'P8'!O13)</f>
        <v>82</v>
      </c>
      <c r="J48" s="88">
        <f>IF('P8'!P13=0,"",'P8'!P13)</f>
        <v>152</v>
      </c>
      <c r="K48" s="89">
        <f>IF('P8'!Q13=0,"",'P8'!Q13)</f>
        <v>185.01086155670276</v>
      </c>
      <c r="L48" s="68"/>
    </row>
    <row r="49" spans="1:24" ht="15" x14ac:dyDescent="0.4">
      <c r="A49" s="83">
        <v>9</v>
      </c>
      <c r="B49" s="84">
        <f>IF('P8'!A11="","",'P8'!A11)</f>
        <v>76</v>
      </c>
      <c r="C49" s="85">
        <f>IF('P8'!B11="","",'P8'!B11)</f>
        <v>73.55</v>
      </c>
      <c r="D49" s="84" t="str">
        <f>IF('P8'!C11="","",'P8'!C11)</f>
        <v>SK</v>
      </c>
      <c r="E49" s="86">
        <f>IF('P8'!D11="","",'P8'!D11)</f>
        <v>38581</v>
      </c>
      <c r="F49" s="87" t="str">
        <f>IF('P8'!F11="","",'P8'!F11)</f>
        <v>Linn Christina Larssn</v>
      </c>
      <c r="G49" s="87" t="str">
        <f>IF('P8'!G11="","",'P8'!G11)</f>
        <v>Larvik AK</v>
      </c>
      <c r="H49" s="88">
        <f>IF('P8'!N11=0,"",'P8'!N11)</f>
        <v>68</v>
      </c>
      <c r="I49" s="88">
        <f>IF('P8'!O11=0,"",'P8'!O11)</f>
        <v>81</v>
      </c>
      <c r="J49" s="88">
        <f>IF('P8'!P11=0,"",'P8'!P11)</f>
        <v>149</v>
      </c>
      <c r="K49" s="89">
        <f>IF('P8'!Q11=0,"",'P8'!Q11)</f>
        <v>179.22490925232159</v>
      </c>
      <c r="L49" s="68"/>
    </row>
    <row r="50" spans="1:24" ht="15" x14ac:dyDescent="0.4">
      <c r="A50" s="83">
        <v>10</v>
      </c>
      <c r="B50" s="84">
        <f>IF('P8'!A17="","",'P8'!A17)</f>
        <v>76</v>
      </c>
      <c r="C50" s="85">
        <f>IF('P8'!B17="","",'P8'!B17)</f>
        <v>75.02</v>
      </c>
      <c r="D50" s="84" t="str">
        <f>IF('P8'!C17="","",'P8'!C17)</f>
        <v>SK</v>
      </c>
      <c r="E50" s="86">
        <f>IF('P8'!D17="","",'P8'!D17)</f>
        <v>36829</v>
      </c>
      <c r="F50" s="87" t="str">
        <f>IF('P8'!F17="","",'P8'!F17)</f>
        <v>Vilde Davidsen</v>
      </c>
      <c r="G50" s="87" t="str">
        <f>IF('P8'!G17="","",'P8'!G17)</f>
        <v>Nidelv IL</v>
      </c>
      <c r="H50" s="88">
        <f>IF('P8'!N17=0,"",'P8'!N17)</f>
        <v>64</v>
      </c>
      <c r="I50" s="88">
        <f>IF('P8'!O17=0,"",'P8'!O17)</f>
        <v>80</v>
      </c>
      <c r="J50" s="88">
        <f>IF('P8'!P17=0,"",'P8'!P17)</f>
        <v>144</v>
      </c>
      <c r="K50" s="89">
        <f>IF('P8'!Q17=0,"",'P8'!Q17)</f>
        <v>171.52340748510827</v>
      </c>
      <c r="L50" s="68"/>
    </row>
    <row r="51" spans="1:24" ht="15" x14ac:dyDescent="0.4">
      <c r="A51" s="83"/>
      <c r="B51" s="84"/>
      <c r="C51" s="85"/>
      <c r="D51" s="84"/>
      <c r="E51" s="86"/>
      <c r="F51" s="87"/>
      <c r="G51" s="87"/>
      <c r="H51" s="88"/>
      <c r="I51" s="88"/>
      <c r="J51" s="88"/>
      <c r="K51" s="89"/>
      <c r="L51" s="68"/>
    </row>
    <row r="52" spans="1:24" ht="15" x14ac:dyDescent="0.4">
      <c r="A52" s="83">
        <v>1</v>
      </c>
      <c r="B52" s="84">
        <f>IF('P8'!A20="","",'P8'!A20)</f>
        <v>81</v>
      </c>
      <c r="C52" s="85">
        <f>IF('P8'!B20="","",'P8'!B20)</f>
        <v>78.64</v>
      </c>
      <c r="D52" s="84" t="str">
        <f>IF('P8'!C20="","",'P8'!C20)</f>
        <v>SK</v>
      </c>
      <c r="E52" s="86">
        <f>IF('P8'!D20="","",'P8'!D20)</f>
        <v>33204</v>
      </c>
      <c r="F52" s="87" t="str">
        <f>IF('P8'!F20="","",'P8'!F20)</f>
        <v>Stine Mari Hasfjord</v>
      </c>
      <c r="G52" s="87" t="str">
        <f>IF('P8'!G20="","",'P8'!G20)</f>
        <v>AK Bjørgvin</v>
      </c>
      <c r="H52" s="88">
        <f>IF('P8'!N20=0,"",'P8'!N20)</f>
        <v>73</v>
      </c>
      <c r="I52" s="88">
        <f>IF('P8'!O20=0,"",'P8'!O20)</f>
        <v>101</v>
      </c>
      <c r="J52" s="88">
        <f>IF('P8'!P20=0,"",'P8'!P20)</f>
        <v>174</v>
      </c>
      <c r="K52" s="89">
        <f>IF('P8'!Q20=0,"",'P8'!Q20)</f>
        <v>202.69939919313583</v>
      </c>
      <c r="L52" s="68"/>
    </row>
    <row r="53" spans="1:24" ht="15" x14ac:dyDescent="0.4">
      <c r="A53" s="83">
        <v>2</v>
      </c>
      <c r="B53" s="84">
        <f>IF('P8'!A19="","",'P8'!A19)</f>
        <v>81</v>
      </c>
      <c r="C53" s="85">
        <f>IF('P8'!B19="","",'P8'!B19)</f>
        <v>79.77</v>
      </c>
      <c r="D53" s="84" t="str">
        <f>IF('P8'!C19="","",'P8'!C19)</f>
        <v>K2</v>
      </c>
      <c r="E53" s="86">
        <f>IF('P8'!D19="","",'P8'!D19)</f>
        <v>29367</v>
      </c>
      <c r="F53" s="87" t="str">
        <f>IF('P8'!F19="","",'P8'!F19)</f>
        <v>Ingeborg Endresen</v>
      </c>
      <c r="G53" s="87" t="str">
        <f>IF('P8'!G19="","",'P8'!G19)</f>
        <v>AK Bjørgvin</v>
      </c>
      <c r="H53" s="88">
        <f>IF('P8'!N19=0,"",'P8'!N19)</f>
        <v>62</v>
      </c>
      <c r="I53" s="88">
        <f>IF('P8'!O19=0,"",'P8'!O19)</f>
        <v>78</v>
      </c>
      <c r="J53" s="88">
        <f>IF('P8'!P19=0,"",'P8'!P19)</f>
        <v>140</v>
      </c>
      <c r="K53" s="89">
        <f>IF('P8'!Q19=0,"",'P8'!Q19)</f>
        <v>162.04546460098146</v>
      </c>
      <c r="L53" s="68"/>
      <c r="O53" s="84"/>
      <c r="P53" s="85"/>
      <c r="Q53" s="84"/>
      <c r="R53" s="86"/>
      <c r="S53" s="87"/>
      <c r="T53" s="87"/>
      <c r="U53" s="88"/>
      <c r="V53" s="88"/>
      <c r="W53" s="88"/>
      <c r="X53" s="89"/>
    </row>
    <row r="54" spans="1:24" ht="15" x14ac:dyDescent="0.4">
      <c r="A54" s="83"/>
      <c r="B54" s="84"/>
      <c r="C54" s="85"/>
      <c r="D54" s="84"/>
      <c r="E54" s="86"/>
      <c r="F54" s="87"/>
      <c r="G54" s="87"/>
      <c r="H54" s="88"/>
      <c r="I54" s="88"/>
      <c r="J54" s="88"/>
      <c r="K54" s="89"/>
      <c r="L54" s="68"/>
      <c r="O54" s="84"/>
      <c r="P54" s="85"/>
      <c r="Q54" s="84"/>
      <c r="R54" s="86"/>
      <c r="S54" s="87"/>
      <c r="T54" s="87"/>
      <c r="U54" s="88"/>
      <c r="V54" s="88"/>
      <c r="W54" s="88"/>
      <c r="X54" s="89"/>
    </row>
    <row r="55" spans="1:24" ht="15" x14ac:dyDescent="0.4">
      <c r="A55" s="83">
        <v>1</v>
      </c>
      <c r="B55" s="84">
        <f>IF('P10'!A22="","",'P10'!A22)</f>
        <v>87</v>
      </c>
      <c r="C55" s="85">
        <f>IF('P10'!B22="","",'P10'!B22)</f>
        <v>85.99</v>
      </c>
      <c r="D55" s="84" t="str">
        <f>IF('P10'!C22="","",'P10'!C22)</f>
        <v>SK</v>
      </c>
      <c r="E55" s="86">
        <f>IF('P10'!D22="","",'P10'!D22)</f>
        <v>36112</v>
      </c>
      <c r="F55" s="87" t="str">
        <f>IF('P10'!F22="","",'P10'!F22)</f>
        <v>Solfrid Koanda</v>
      </c>
      <c r="G55" s="87" t="str">
        <f>IF('P10'!G22="","",'P10'!G22)</f>
        <v>Kvadraturen IK</v>
      </c>
      <c r="H55" s="88">
        <f>IF('P10'!N22=0,"",'P10'!N22)</f>
        <v>111</v>
      </c>
      <c r="I55" s="88">
        <f>IF('P10'!O22=0,"",'P10'!O22)</f>
        <v>145</v>
      </c>
      <c r="J55" s="88">
        <f>IF('P10'!P22=0,"",'P10'!P22)</f>
        <v>256</v>
      </c>
      <c r="K55" s="89">
        <f>IF('P10'!Q22=0,"",'P10'!Q22)</f>
        <v>287.10065978526296</v>
      </c>
      <c r="L55" s="228"/>
      <c r="O55" s="84"/>
      <c r="P55" s="85"/>
      <c r="Q55" s="84"/>
      <c r="R55" s="86"/>
      <c r="S55" s="87"/>
      <c r="T55" s="87"/>
      <c r="U55" s="88"/>
      <c r="V55" s="88"/>
      <c r="W55" s="88"/>
      <c r="X55" s="89"/>
    </row>
    <row r="56" spans="1:24" ht="15" x14ac:dyDescent="0.4">
      <c r="A56" s="46">
        <v>2</v>
      </c>
      <c r="B56" s="84">
        <f>IF('P8'!A21="","",'P8'!A21)</f>
        <v>87</v>
      </c>
      <c r="C56" s="85">
        <f>IF('P8'!B21="","",'P8'!B21)</f>
        <v>86.39</v>
      </c>
      <c r="D56" s="84" t="str">
        <f>IF('P8'!C21="","",'P8'!C21)</f>
        <v>SK</v>
      </c>
      <c r="E56" s="86">
        <f>IF('P8'!D21="","",'P8'!D21)</f>
        <v>34954</v>
      </c>
      <c r="F56" s="87" t="str">
        <f>IF('P8'!F21="","",'P8'!F21)</f>
        <v>Anette Fredriksen Høyland</v>
      </c>
      <c r="G56" s="87" t="str">
        <f>IF('P8'!G21="","",'P8'!G21)</f>
        <v>IL Kraftsport</v>
      </c>
      <c r="H56" s="88">
        <f>IF('P8'!N21=0,"",'P8'!N21)</f>
        <v>77</v>
      </c>
      <c r="I56" s="88">
        <f>IF('P8'!O21=0,"",'P8'!O21)</f>
        <v>94</v>
      </c>
      <c r="J56" s="88">
        <f>IF('P8'!P21=0,"",'P8'!P21)</f>
        <v>171</v>
      </c>
      <c r="K56" s="89">
        <f>IF('P8'!Q21=0,"",'P8'!Q21)</f>
        <v>191.42440706837644</v>
      </c>
      <c r="L56" s="229"/>
    </row>
    <row r="57" spans="1:24" ht="28.15" x14ac:dyDescent="0.75">
      <c r="A57" s="253" t="s">
        <v>27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</row>
    <row r="58" spans="1:24" x14ac:dyDescent="0.35">
      <c r="A58" s="46"/>
    </row>
    <row r="59" spans="1:24" ht="15" x14ac:dyDescent="0.4">
      <c r="A59" s="83">
        <v>1</v>
      </c>
      <c r="B59" s="84">
        <f>IF('P2'!A12="","",'P2'!A12)</f>
        <v>67</v>
      </c>
      <c r="C59" s="85">
        <f>IF('P2'!B12="","",'P2'!B12)</f>
        <v>66.959999999999994</v>
      </c>
      <c r="D59" s="84" t="str">
        <f>IF('P2'!C12="","",'P2'!C12)</f>
        <v>JM</v>
      </c>
      <c r="E59" s="86">
        <f>IF('P2'!D12="","",'P2'!D12)</f>
        <v>38365</v>
      </c>
      <c r="F59" s="87" t="str">
        <f>IF('P2'!F12="","",'P2'!F12)</f>
        <v>Rasmus Heggvik Aune</v>
      </c>
      <c r="G59" s="87" t="str">
        <f>IF('P2'!G12="","",'P2'!G12)</f>
        <v>Hitra VK</v>
      </c>
      <c r="H59" s="88">
        <f>IF('P2'!N12=0,"",'P2'!N12)</f>
        <v>94</v>
      </c>
      <c r="I59" s="88">
        <f>IF('P2'!O12=0,"",'P2'!O12)</f>
        <v>124</v>
      </c>
      <c r="J59" s="88">
        <f>IF('P2'!P12=0,"",'P2'!P12)</f>
        <v>218</v>
      </c>
      <c r="K59" s="89">
        <f>IF('P2'!Q12=0,"",'P2'!Q12)</f>
        <v>295.21755382329934</v>
      </c>
      <c r="L59" s="68"/>
    </row>
    <row r="60" spans="1:24" ht="15" x14ac:dyDescent="0.4">
      <c r="A60" s="83">
        <v>2</v>
      </c>
      <c r="B60" s="84">
        <f>IF('P2'!A11="","",'P2'!A11)</f>
        <v>67</v>
      </c>
      <c r="C60" s="85">
        <f>IF('P2'!B11="","",'P2'!B11)</f>
        <v>66.77</v>
      </c>
      <c r="D60" s="84" t="str">
        <f>IF('P2'!C11="","",'P2'!C11)</f>
        <v>M1</v>
      </c>
      <c r="E60" s="86">
        <f>IF('P2'!D11="","",'P2'!D11)</f>
        <v>31229</v>
      </c>
      <c r="F60" s="87" t="str">
        <f>IF('P2'!F11="","",'P2'!F11)</f>
        <v>Mauricio Kjeldner</v>
      </c>
      <c r="G60" s="87" t="str">
        <f>IF('P2'!G11="","",'P2'!G11)</f>
        <v>Christiania AK</v>
      </c>
      <c r="H60" s="88">
        <f>IF('P2'!N11=0,"",'P2'!N11)</f>
        <v>93</v>
      </c>
      <c r="I60" s="88">
        <f>IF('P2'!O11=0,"",'P2'!O11)</f>
        <v>116</v>
      </c>
      <c r="J60" s="88">
        <f>IF('P2'!P11=0,"",'P2'!P11)</f>
        <v>209</v>
      </c>
      <c r="K60" s="89">
        <f>IF('P2'!Q11=0,"",'P2'!Q11)</f>
        <v>283.53702375998733</v>
      </c>
      <c r="L60" s="68"/>
    </row>
    <row r="61" spans="1:24" ht="15" x14ac:dyDescent="0.4">
      <c r="A61" s="83">
        <v>3</v>
      </c>
      <c r="B61" s="84">
        <f>IF('P2'!A10="","",'P2'!A10)</f>
        <v>67</v>
      </c>
      <c r="C61" s="85">
        <f>IF('P2'!B10="","",'P2'!B10)</f>
        <v>65.67</v>
      </c>
      <c r="D61" s="84" t="str">
        <f>IF('P2'!C10="","",'P2'!C10)</f>
        <v>M3</v>
      </c>
      <c r="E61" s="86">
        <f>IF('P2'!D10="","",'P2'!D10)</f>
        <v>27882</v>
      </c>
      <c r="F61" s="87" t="str">
        <f>IF('P2'!F10="","",'P2'!F10)</f>
        <v>Stefan Bender</v>
      </c>
      <c r="G61" s="87" t="str">
        <f>IF('P2'!G10="","",'P2'!G10)</f>
        <v>Nidelv IL</v>
      </c>
      <c r="H61" s="88">
        <f>IF('P2'!N10=0,"",'P2'!N10)</f>
        <v>91</v>
      </c>
      <c r="I61" s="88">
        <f>IF('P2'!O10=0,"",'P2'!O10)</f>
        <v>105</v>
      </c>
      <c r="J61" s="88">
        <f>IF('P2'!P10=0,"",'P2'!P10)</f>
        <v>196</v>
      </c>
      <c r="K61" s="89">
        <f>IF('P2'!Q10=0,"",'P2'!Q10)</f>
        <v>268.72770647728902</v>
      </c>
      <c r="L61" s="68"/>
    </row>
    <row r="62" spans="1:24" ht="15" x14ac:dyDescent="0.4">
      <c r="A62" s="83">
        <v>4</v>
      </c>
      <c r="B62" s="84">
        <f>IF('P2'!A9="","",'P2'!A9)</f>
        <v>67</v>
      </c>
      <c r="C62" s="85">
        <f>IF('P2'!B9="","",'P2'!B9)</f>
        <v>66.64</v>
      </c>
      <c r="D62" s="84" t="str">
        <f>IF('P2'!C9="","",'P2'!C9)</f>
        <v>SM</v>
      </c>
      <c r="E62" s="86">
        <f>IF('P2'!D9="","",'P2'!D9)</f>
        <v>34237</v>
      </c>
      <c r="F62" s="87" t="str">
        <f>IF('P2'!F9="","",'P2'!F9)</f>
        <v>Willy Ly</v>
      </c>
      <c r="G62" s="87" t="str">
        <f>IF('P2'!G9="","",'P2'!G9)</f>
        <v>Kvadraturen IK</v>
      </c>
      <c r="H62" s="88">
        <f>IF('P2'!N9=0,"",'P2'!N9)</f>
        <v>84</v>
      </c>
      <c r="I62" s="88">
        <f>IF('P2'!O9=0,"",'P2'!O9)</f>
        <v>110</v>
      </c>
      <c r="J62" s="88">
        <f>IF('P2'!P9=0,"",'P2'!P9)</f>
        <v>194</v>
      </c>
      <c r="K62" s="89">
        <f>IF('P2'!Q9=0,"",'P2'!Q9)</f>
        <v>263.51176137052278</v>
      </c>
      <c r="L62" s="68"/>
    </row>
    <row r="63" spans="1:24" ht="15" x14ac:dyDescent="0.4">
      <c r="A63" s="83"/>
      <c r="B63" s="84"/>
      <c r="C63" s="85"/>
      <c r="D63" s="84"/>
      <c r="E63" s="86"/>
      <c r="F63" s="87"/>
      <c r="G63" s="87"/>
      <c r="H63" s="88"/>
      <c r="I63" s="88"/>
      <c r="J63" s="88"/>
      <c r="K63" s="89"/>
      <c r="L63" s="68"/>
    </row>
    <row r="64" spans="1:24" ht="15" x14ac:dyDescent="0.4">
      <c r="A64" s="83">
        <v>1</v>
      </c>
      <c r="B64" s="84">
        <f>IF('P2'!A16="","",'P2'!A16)</f>
        <v>73</v>
      </c>
      <c r="C64" s="85">
        <f>IF('P2'!B16="","",'P2'!B16)</f>
        <v>72.06</v>
      </c>
      <c r="D64" s="84" t="str">
        <f>IF('P2'!C16="","",'P2'!C16)</f>
        <v>SM</v>
      </c>
      <c r="E64" s="86">
        <f>IF('P2'!D16="","",'P2'!D16)</f>
        <v>36529</v>
      </c>
      <c r="F64" s="87" t="str">
        <f>IF('P2'!F16="","",'P2'!F16)</f>
        <v>Robert Andre Moldestad</v>
      </c>
      <c r="G64" s="87" t="str">
        <f>IF('P2'!G16="","",'P2'!G16)</f>
        <v>Breimsbygda IL</v>
      </c>
      <c r="H64" s="88">
        <f>IF('P2'!N16=0,"",'P2'!N16)</f>
        <v>102</v>
      </c>
      <c r="I64" s="88">
        <f>IF('P2'!O16=0,"",'P2'!O16)</f>
        <v>120</v>
      </c>
      <c r="J64" s="88">
        <f>IF('P2'!P16=0,"",'P2'!P16)</f>
        <v>222</v>
      </c>
      <c r="K64" s="89">
        <f>IF('P2'!Q16=0,"",'P2'!Q16)</f>
        <v>287.56756102181964</v>
      </c>
      <c r="L64" s="68"/>
    </row>
    <row r="65" spans="1:13" ht="15" x14ac:dyDescent="0.4">
      <c r="A65" s="83">
        <v>2</v>
      </c>
      <c r="B65" s="84">
        <f>IF('P2'!A18="","",'P2'!A18)</f>
        <v>73</v>
      </c>
      <c r="C65" s="85">
        <f>IF('P2'!B18="","",'P2'!B18)</f>
        <v>72.59</v>
      </c>
      <c r="D65" s="84" t="str">
        <f>IF('P2'!C18="","",'P2'!C18)</f>
        <v>SM</v>
      </c>
      <c r="E65" s="86">
        <f>IF('P2'!D18="","",'P2'!D18)</f>
        <v>35283</v>
      </c>
      <c r="F65" s="87" t="str">
        <f>IF('P2'!F18="","",'P2'!F18)</f>
        <v>Jonas Grønstad</v>
      </c>
      <c r="G65" s="87" t="str">
        <f>IF('P2'!G18="","",'P2'!G18)</f>
        <v>Spydeberg Atletene</v>
      </c>
      <c r="H65" s="88">
        <f>IF('P2'!N18=0,"",'P2'!N18)</f>
        <v>99</v>
      </c>
      <c r="I65" s="88">
        <f>IF('P2'!O18=0,"",'P2'!O18)</f>
        <v>117</v>
      </c>
      <c r="J65" s="88">
        <f>IF('P2'!P18=0,"",'P2'!P18)</f>
        <v>216</v>
      </c>
      <c r="K65" s="89">
        <f>IF('P2'!Q18=0,"",'P2'!Q18)</f>
        <v>278.61079130074825</v>
      </c>
      <c r="L65" s="68"/>
    </row>
    <row r="66" spans="1:13" ht="15" x14ac:dyDescent="0.4">
      <c r="A66" s="83">
        <v>3</v>
      </c>
      <c r="B66" s="84">
        <f>IF('P2'!A15="","",'P2'!A15)</f>
        <v>73</v>
      </c>
      <c r="C66" s="85">
        <f>IF('P2'!B15="","",'P2'!B15)</f>
        <v>69.58</v>
      </c>
      <c r="D66" s="84" t="str">
        <f>IF('P2'!C15="","",'P2'!C15)</f>
        <v>UM</v>
      </c>
      <c r="E66" s="86">
        <f>IF('P2'!D15="","",'P2'!D15)</f>
        <v>38896</v>
      </c>
      <c r="F66" s="87" t="str">
        <f>IF('P2'!F15="","",'P2'!F15)</f>
        <v>Alvolai Røyseth</v>
      </c>
      <c r="G66" s="87" t="str">
        <f>IF('P2'!G15="","",'P2'!G15)</f>
        <v>Tambarskjelvar IL</v>
      </c>
      <c r="H66" s="88">
        <f>IF('P2'!N15=0,"",'P2'!N15)</f>
        <v>94</v>
      </c>
      <c r="I66" s="88">
        <f>IF('P2'!O15=0,"",'P2'!O15)</f>
        <v>119</v>
      </c>
      <c r="J66" s="88">
        <f>IF('P2'!P15=0,"",'P2'!P15)</f>
        <v>213</v>
      </c>
      <c r="K66" s="89">
        <f>IF('P2'!Q15=0,"",'P2'!Q15)</f>
        <v>281.69789029641368</v>
      </c>
      <c r="L66" s="68"/>
    </row>
    <row r="67" spans="1:13" ht="15" x14ac:dyDescent="0.4">
      <c r="A67" s="83">
        <v>4</v>
      </c>
      <c r="B67" s="84">
        <f>IF('P2'!A13="","",'P2'!A13)</f>
        <v>73</v>
      </c>
      <c r="C67" s="85">
        <f>IF('P2'!B13="","",'P2'!B13)</f>
        <v>70.81</v>
      </c>
      <c r="D67" s="84" t="str">
        <f>IF('P2'!C13="","",'P2'!C13)</f>
        <v>SM</v>
      </c>
      <c r="E67" s="86">
        <f>IF('P2'!D13="","",'P2'!D13)</f>
        <v>35172</v>
      </c>
      <c r="F67" s="87" t="str">
        <f>IF('P2'!F13="","",'P2'!F13)</f>
        <v>Adrian Mendis</v>
      </c>
      <c r="G67" s="87" t="str">
        <f>IF('P2'!G13="","",'P2'!G13)</f>
        <v>Aasgard  FVK</v>
      </c>
      <c r="H67" s="88">
        <f>IF('P2'!N13=0,"",'P2'!N13)</f>
        <v>93</v>
      </c>
      <c r="I67" s="88">
        <f>IF('P2'!O13=0,"",'P2'!O13)</f>
        <v>120</v>
      </c>
      <c r="J67" s="88">
        <f>IF('P2'!P13=0,"",'P2'!P13)</f>
        <v>213</v>
      </c>
      <c r="K67" s="89">
        <f>IF('P2'!Q13=0,"",'P2'!Q13)</f>
        <v>278.75871623856193</v>
      </c>
      <c r="L67" s="68"/>
    </row>
    <row r="68" spans="1:13" ht="15" x14ac:dyDescent="0.4">
      <c r="A68" s="83">
        <v>5</v>
      </c>
      <c r="B68" s="84">
        <f>IF('P2'!A17="","",'P2'!A17)</f>
        <v>73</v>
      </c>
      <c r="C68" s="85">
        <f>IF('P2'!B17="","",'P2'!B17)</f>
        <v>72.069999999999993</v>
      </c>
      <c r="D68" s="84" t="str">
        <f>IF('P2'!C17="","",'P2'!C17)</f>
        <v>SM</v>
      </c>
      <c r="E68" s="86">
        <f>IF('P2'!D17="","",'P2'!D17)</f>
        <v>35300</v>
      </c>
      <c r="F68" s="87" t="str">
        <f>IF('P2'!F17="","",'P2'!F17)</f>
        <v>Agung Bukhari Raden</v>
      </c>
      <c r="G68" s="87" t="str">
        <f>IF('P2'!G17="","",'P2'!G17)</f>
        <v>Kvadraturen IK</v>
      </c>
      <c r="H68" s="88">
        <f>IF('P2'!N17=0,"",'P2'!N17)</f>
        <v>92</v>
      </c>
      <c r="I68" s="88">
        <f>IF('P2'!O17=0,"",'P2'!O17)</f>
        <v>120</v>
      </c>
      <c r="J68" s="88">
        <f>IF('P2'!P17=0,"",'P2'!P17)</f>
        <v>212</v>
      </c>
      <c r="K68" s="89">
        <f>IF('P2'!Q17=0,"",'P2'!Q17)</f>
        <v>274.5919145167062</v>
      </c>
      <c r="L68" s="68"/>
    </row>
    <row r="69" spans="1:13" ht="15" x14ac:dyDescent="0.4">
      <c r="A69" s="83">
        <v>6</v>
      </c>
      <c r="B69" s="84">
        <f>IF('P2'!A14="","",'P2'!A14)</f>
        <v>73</v>
      </c>
      <c r="C69" s="85">
        <f>IF('P2'!B14="","",'P2'!B14)</f>
        <v>69.349999999999994</v>
      </c>
      <c r="D69" s="84" t="str">
        <f>IF('P2'!C14="","",'P2'!C14)</f>
        <v>SM</v>
      </c>
      <c r="E69" s="86">
        <f>IF('P2'!D14="","",'P2'!D14)</f>
        <v>33003</v>
      </c>
      <c r="F69" s="87" t="str">
        <f>IF('P2'!F14="","",'P2'!F14)</f>
        <v>Michael Rosenberg</v>
      </c>
      <c r="G69" s="87" t="str">
        <f>IF('P2'!G14="","",'P2'!G14)</f>
        <v>Elverum AK</v>
      </c>
      <c r="H69" s="88">
        <f>IF('P2'!N14=0,"",'P2'!N14)</f>
        <v>95</v>
      </c>
      <c r="I69" s="88">
        <f>IF('P2'!O14=0,"",'P2'!O14)</f>
        <v>115</v>
      </c>
      <c r="J69" s="88">
        <f>IF('P2'!P14=0,"",'P2'!P14)</f>
        <v>210</v>
      </c>
      <c r="K69" s="89">
        <f>IF('P2'!Q14=0,"",'P2'!Q14)</f>
        <v>278.28754724527761</v>
      </c>
      <c r="L69" s="68"/>
    </row>
    <row r="70" spans="1:13" ht="15" x14ac:dyDescent="0.4">
      <c r="A70" s="83"/>
      <c r="B70" s="84"/>
      <c r="C70" s="85"/>
      <c r="D70" s="84"/>
      <c r="E70" s="86"/>
      <c r="F70" s="87"/>
      <c r="G70" s="87"/>
      <c r="H70" s="88"/>
      <c r="I70" s="88"/>
      <c r="J70" s="88"/>
      <c r="K70" s="89"/>
      <c r="L70" s="68"/>
    </row>
    <row r="71" spans="1:13" ht="15" x14ac:dyDescent="0.4">
      <c r="A71" s="83">
        <v>1</v>
      </c>
      <c r="B71" s="84">
        <f>IF('P10'!A9="","",'P10'!A9)</f>
        <v>81</v>
      </c>
      <c r="C71" s="85">
        <f>IF('P10'!B9="","",'P10'!B9)</f>
        <v>75.180000000000007</v>
      </c>
      <c r="D71" s="84" t="str">
        <f>IF('P10'!C9="","",'P10'!C9)</f>
        <v>JM</v>
      </c>
      <c r="E71" s="86">
        <f>IF('P10'!D9="","",'P10'!D9)</f>
        <v>37500</v>
      </c>
      <c r="F71" s="87" t="str">
        <f>IF('P10'!F9="","",'P10'!F9)</f>
        <v>Mats Hofstad</v>
      </c>
      <c r="G71" s="87" t="str">
        <f>IF('P10'!G9="","",'P10'!G9)</f>
        <v>Trondheim AK</v>
      </c>
      <c r="H71" s="88">
        <f>IF('P10'!N9=0,"",'P10'!N9)</f>
        <v>120</v>
      </c>
      <c r="I71" s="88">
        <f>IF('P10'!O9=0,"",'P10'!O9)</f>
        <v>151</v>
      </c>
      <c r="J71" s="88">
        <f>IF('P10'!P9=0,"",'P10'!P9)</f>
        <v>271</v>
      </c>
      <c r="K71" s="89">
        <f>IF('P10'!Q9=0,"",'P10'!Q9)</f>
        <v>342.69551335254346</v>
      </c>
      <c r="M71" s="229"/>
    </row>
    <row r="72" spans="1:13" ht="15" x14ac:dyDescent="0.4">
      <c r="A72" s="83">
        <v>2</v>
      </c>
      <c r="B72" s="84">
        <f>IF('P3'!A17="","",'P3'!A17)</f>
        <v>81</v>
      </c>
      <c r="C72" s="85">
        <f>IF('P3'!B17="","",'P3'!B17)</f>
        <v>80.11</v>
      </c>
      <c r="D72" s="84" t="str">
        <f>IF('P3'!C17="","",'P3'!C17)</f>
        <v>M2</v>
      </c>
      <c r="E72" s="86">
        <f>IF('P3'!D17="","",'P3'!D17)</f>
        <v>28656</v>
      </c>
      <c r="F72" s="87" t="str">
        <f>IF('P3'!F17="","",'P3'!F17)</f>
        <v>Ronny Matnisdal</v>
      </c>
      <c r="G72" s="87" t="str">
        <f>IF('P3'!G17="","",'P3'!G17)</f>
        <v>Vigrestad IK</v>
      </c>
      <c r="H72" s="88">
        <f>IF('P3'!N17=0,"",'P3'!N17)</f>
        <v>126</v>
      </c>
      <c r="I72" s="88">
        <f>IF('P3'!O17=0,"",'P3'!O17)</f>
        <v>144</v>
      </c>
      <c r="J72" s="88">
        <f>IF('P3'!P17=0,"",'P3'!P17)</f>
        <v>270</v>
      </c>
      <c r="K72" s="89">
        <f>IF('P3'!Q17=0,"",'P3'!Q17)</f>
        <v>330.0660768837563</v>
      </c>
      <c r="M72" s="229"/>
    </row>
    <row r="73" spans="1:13" ht="15" x14ac:dyDescent="0.4">
      <c r="A73" s="83">
        <v>3</v>
      </c>
      <c r="B73" s="84">
        <f>IF('P3'!A10="","",'P3'!A10)</f>
        <v>81</v>
      </c>
      <c r="C73" s="85">
        <f>IF('P3'!B10="","",'P3'!B10)</f>
        <v>79.739999999999995</v>
      </c>
      <c r="D73" s="84" t="str">
        <f>IF('P3'!C10="","",'P3'!C10)</f>
        <v>SM</v>
      </c>
      <c r="E73" s="86">
        <f>IF('P3'!D10="","",'P3'!D10)</f>
        <v>35917</v>
      </c>
      <c r="F73" s="87" t="str">
        <f>IF('P3'!F10="","",'P3'!F10)</f>
        <v>Håkon Evensen Bekkevold</v>
      </c>
      <c r="G73" s="87" t="str">
        <f>IF('P3'!G10="","",'P3'!G10)</f>
        <v>Elverum AK</v>
      </c>
      <c r="H73" s="88">
        <f>IF('P3'!N10=0,"",'P3'!N10)</f>
        <v>116</v>
      </c>
      <c r="I73" s="88">
        <f>IF('P3'!O10=0,"",'P3'!O10)</f>
        <v>145</v>
      </c>
      <c r="J73" s="88">
        <f>IF('P3'!P10=0,"",'P3'!P10)</f>
        <v>261</v>
      </c>
      <c r="K73" s="89">
        <f>IF('P3'!Q10=0,"",'P3'!Q10)</f>
        <v>319.82361890981804</v>
      </c>
      <c r="M73" s="229"/>
    </row>
    <row r="74" spans="1:13" ht="15" x14ac:dyDescent="0.4">
      <c r="A74" s="83">
        <v>4</v>
      </c>
      <c r="B74" s="84">
        <f>IF('P3'!A12="","",'P3'!A12)</f>
        <v>81</v>
      </c>
      <c r="C74" s="85">
        <f>IF('P3'!B12="","",'P3'!B12)</f>
        <v>80.069999999999993</v>
      </c>
      <c r="D74" s="84" t="str">
        <f>IF('P3'!C12="","",'P3'!C12)</f>
        <v>SM</v>
      </c>
      <c r="E74" s="86">
        <f>IF('P3'!D12="","",'P3'!D12)</f>
        <v>37160</v>
      </c>
      <c r="F74" s="87" t="str">
        <f>IF('P3'!F12="","",'P3'!F12)</f>
        <v>Remy Heggvik Aune</v>
      </c>
      <c r="G74" s="87" t="str">
        <f>IF('P3'!G12="","",'P3'!G12)</f>
        <v>Hitra VK</v>
      </c>
      <c r="H74" s="88">
        <f>IF('P3'!N12=0,"",'P3'!N12)</f>
        <v>110</v>
      </c>
      <c r="I74" s="88">
        <f>IF('P3'!O12=0,"",'P3'!O12)</f>
        <v>146</v>
      </c>
      <c r="J74" s="88">
        <f>IF('P3'!P12=0,"",'P3'!P12)</f>
        <v>256</v>
      </c>
      <c r="K74" s="89">
        <f>IF('P3'!Q12=0,"",'P3'!Q12)</f>
        <v>313.03163842661354</v>
      </c>
      <c r="M74" s="229"/>
    </row>
    <row r="75" spans="1:13" ht="15" x14ac:dyDescent="0.4">
      <c r="A75" s="83">
        <v>5</v>
      </c>
      <c r="B75" s="84">
        <f>IF('P3'!A16="","",'P3'!A16)</f>
        <v>81</v>
      </c>
      <c r="C75" s="85">
        <f>IF('P3'!B16="","",'P3'!B16)</f>
        <v>79.19</v>
      </c>
      <c r="D75" s="84" t="str">
        <f>IF('P3'!C16="","",'P3'!C16)</f>
        <v>JM</v>
      </c>
      <c r="E75" s="86">
        <f>IF('P3'!D16="","",'P3'!D16)</f>
        <v>38067</v>
      </c>
      <c r="F75" s="87" t="str">
        <f>IF('P3'!F16="","",'P3'!F16)</f>
        <v>Kristen Røyseth</v>
      </c>
      <c r="G75" s="87" t="str">
        <f>IF('P3'!G16="","",'P3'!G16)</f>
        <v>Tambarskjelvar IL</v>
      </c>
      <c r="H75" s="88">
        <f>IF('P3'!N16=0,"",'P3'!N16)</f>
        <v>105</v>
      </c>
      <c r="I75" s="88">
        <f>IF('P3'!O16=0,"",'P3'!O16)</f>
        <v>136</v>
      </c>
      <c r="J75" s="88">
        <f>IF('P3'!P16=0,"",'P3'!P16)</f>
        <v>241</v>
      </c>
      <c r="K75" s="89">
        <f>IF('P3'!Q16=0,"",'P3'!Q16)</f>
        <v>296.37576506748314</v>
      </c>
      <c r="M75" s="229"/>
    </row>
    <row r="76" spans="1:13" ht="15" x14ac:dyDescent="0.4">
      <c r="A76" s="83">
        <v>6</v>
      </c>
      <c r="B76" s="84">
        <f>IF('P3'!A9="","",'P3'!A9)</f>
        <v>81</v>
      </c>
      <c r="C76" s="85">
        <f>IF('P3'!B9="","",'P3'!B9)</f>
        <v>79.349999999999994</v>
      </c>
      <c r="D76" s="84" t="str">
        <f>IF('P3'!C9="","",'P3'!C9)</f>
        <v>SM</v>
      </c>
      <c r="E76" s="86">
        <f>IF('P3'!D9="","",'P3'!D9)</f>
        <v>32853</v>
      </c>
      <c r="F76" s="87" t="str">
        <f>IF('P3'!F9="","",'P3'!F9)</f>
        <v>Adrian Henneli</v>
      </c>
      <c r="G76" s="87" t="str">
        <f>IF('P3'!G9="","",'P3'!G9)</f>
        <v>AK Bjørgvin</v>
      </c>
      <c r="H76" s="88">
        <f>IF('P3'!N9=0,"",'P3'!N9)</f>
        <v>111</v>
      </c>
      <c r="I76" s="88">
        <f>IF('P3'!O9=0,"",'P3'!O9)</f>
        <v>129</v>
      </c>
      <c r="J76" s="88">
        <f>IF('P3'!P9=0,"",'P3'!P9)</f>
        <v>240</v>
      </c>
      <c r="K76" s="89">
        <f>IF('P3'!Q9=0,"",'P3'!Q9)</f>
        <v>294.8368945388363</v>
      </c>
      <c r="M76" s="229"/>
    </row>
    <row r="77" spans="1:13" ht="15" x14ac:dyDescent="0.4">
      <c r="A77" s="83">
        <v>7</v>
      </c>
      <c r="B77" s="84">
        <f>IF('P3'!A18="","",'P3'!A18)</f>
        <v>81</v>
      </c>
      <c r="C77" s="85">
        <f>IF('P3'!B18="","",'P3'!B18)</f>
        <v>80.2</v>
      </c>
      <c r="D77" s="84" t="str">
        <f>IF('P3'!C18="","",'P3'!C18)</f>
        <v>SM</v>
      </c>
      <c r="E77" s="86">
        <f>IF('P3'!D18="","",'P3'!D18)</f>
        <v>35506</v>
      </c>
      <c r="F77" s="87" t="str">
        <f>IF('P3'!F18="","",'P3'!F18)</f>
        <v>Andreas Klinkenberg</v>
      </c>
      <c r="G77" s="87" t="str">
        <f>IF('P3'!G18="","",'P3'!G18)</f>
        <v>Nidelv IL</v>
      </c>
      <c r="H77" s="88">
        <f>IF('P3'!N18=0,"",'P3'!N18)</f>
        <v>99</v>
      </c>
      <c r="I77" s="88">
        <f>IF('P3'!O18=0,"",'P3'!O18)</f>
        <v>133</v>
      </c>
      <c r="J77" s="88">
        <f>IF('P3'!P18=0,"",'P3'!P18)</f>
        <v>232</v>
      </c>
      <c r="K77" s="89">
        <f>IF('P3'!Q18=0,"",'P3'!Q18)</f>
        <v>283.4493749950928</v>
      </c>
      <c r="M77" s="229"/>
    </row>
    <row r="78" spans="1:13" ht="15" x14ac:dyDescent="0.4">
      <c r="A78" s="83">
        <v>8</v>
      </c>
      <c r="B78" s="84">
        <f>IF('P3'!A14="","",'P3'!A14)</f>
        <v>81</v>
      </c>
      <c r="C78" s="85">
        <f>IF('P3'!B14="","",'P3'!B14)</f>
        <v>80.91</v>
      </c>
      <c r="D78" s="84" t="str">
        <f>IF('P3'!C14="","",'P3'!C14)</f>
        <v>M1</v>
      </c>
      <c r="E78" s="86">
        <f>IF('P3'!D14="","",'P3'!D14)</f>
        <v>31990</v>
      </c>
      <c r="F78" s="87" t="str">
        <f>IF('P3'!F14="","",'P3'!F14)</f>
        <v>Ciscomar Mogueis</v>
      </c>
      <c r="G78" s="87" t="str">
        <f>IF('P3'!G14="","",'P3'!G14)</f>
        <v>Oslo AK</v>
      </c>
      <c r="H78" s="88">
        <f>IF('P3'!N14=0,"",'P3'!N14)</f>
        <v>100</v>
      </c>
      <c r="I78" s="88">
        <f>IF('P3'!O14=0,"",'P3'!O14)</f>
        <v>130</v>
      </c>
      <c r="J78" s="88">
        <f>IF('P3'!P14=0,"",'P3'!P14)</f>
        <v>230</v>
      </c>
      <c r="K78" s="89">
        <f>IF('P3'!Q14=0,"",'P3'!Q14)</f>
        <v>279.74891419432709</v>
      </c>
      <c r="M78" s="229"/>
    </row>
    <row r="79" spans="1:13" ht="15" x14ac:dyDescent="0.4">
      <c r="A79" s="83">
        <v>9</v>
      </c>
      <c r="B79" s="84">
        <f>IF('P3'!A15="","",'P3'!A15)</f>
        <v>81</v>
      </c>
      <c r="C79" s="85">
        <f>IF('P3'!B15="","",'P3'!B15)</f>
        <v>80.42</v>
      </c>
      <c r="D79" s="84" t="str">
        <f>IF('P3'!C15="","",'P3'!C15)</f>
        <v>SM</v>
      </c>
      <c r="E79" s="86">
        <f>IF('P3'!D15="","",'P3'!D15)</f>
        <v>32640</v>
      </c>
      <c r="F79" s="87" t="str">
        <f>IF('P3'!F15="","",'P3'!F15)</f>
        <v>Jonas Nord</v>
      </c>
      <c r="G79" s="87" t="str">
        <f>IF('P3'!G15="","",'P3'!G15)</f>
        <v>Spydeberg Atletene</v>
      </c>
      <c r="H79" s="88">
        <f>IF('P3'!N15=0,"",'P3'!N15)</f>
        <v>100</v>
      </c>
      <c r="I79" s="88">
        <f>IF('P3'!O15=0,"",'P3'!O15)</f>
        <v>130</v>
      </c>
      <c r="J79" s="88">
        <f>IF('P3'!P15=0,"",'P3'!P15)</f>
        <v>230</v>
      </c>
      <c r="K79" s="89">
        <f>IF('P3'!Q15=0,"",'P3'!Q15)</f>
        <v>280.61305964914709</v>
      </c>
      <c r="M79" s="229"/>
    </row>
    <row r="80" spans="1:13" ht="15" x14ac:dyDescent="0.4">
      <c r="A80" s="83"/>
      <c r="B80" s="84">
        <f>IF('P3'!A13="","",'P3'!A13)</f>
        <v>81</v>
      </c>
      <c r="C80" s="85">
        <f>IF('P3'!B13="","",'P3'!B13)</f>
        <v>76.319999999999993</v>
      </c>
      <c r="D80" s="84" t="str">
        <f>IF('P3'!C13="","",'P3'!C13)</f>
        <v>SM</v>
      </c>
      <c r="E80" s="86">
        <f>IF('P3'!D13="","",'P3'!D13)</f>
        <v>35578</v>
      </c>
      <c r="F80" s="87" t="str">
        <f>IF('P3'!F13="","",'P3'!F13)</f>
        <v>Vegard Vikane</v>
      </c>
      <c r="G80" s="87" t="str">
        <f>IF('P3'!G13="","",'P3'!G13)</f>
        <v>Leangen AK</v>
      </c>
      <c r="H80" s="88">
        <f>IF('P3'!N13=0,"",'P3'!N13)</f>
        <v>100</v>
      </c>
      <c r="I80" s="88" t="str">
        <f>IF('P3'!O13=0,"",'P3'!O13)</f>
        <v/>
      </c>
      <c r="J80" s="88" t="str">
        <f>IF('P3'!P13=0,"",'P3'!P13)</f>
        <v/>
      </c>
      <c r="K80" s="89" t="str">
        <f>IF('P3'!Q13=0,"",'P3'!Q13)</f>
        <v/>
      </c>
      <c r="M80" s="229"/>
    </row>
    <row r="81" spans="1:13" ht="15" x14ac:dyDescent="0.4">
      <c r="A81" s="83"/>
      <c r="B81" s="84">
        <f>IF('P3'!A11="","",'P3'!A11)</f>
        <v>81</v>
      </c>
      <c r="C81" s="85">
        <f>IF('P3'!B11="","",'P3'!B11)</f>
        <v>80.7</v>
      </c>
      <c r="D81" s="84" t="str">
        <f>IF('P3'!C11="","",'P3'!C11)</f>
        <v>SM</v>
      </c>
      <c r="E81" s="86">
        <f>IF('P3'!D11="","",'P3'!D11)</f>
        <v>34358</v>
      </c>
      <c r="F81" s="87" t="str">
        <f>IF('P3'!F11="","",'P3'!F11)</f>
        <v>Danny Duy Vo</v>
      </c>
      <c r="G81" s="87" t="str">
        <f>IF('P3'!G11="","",'P3'!G11)</f>
        <v>Grenland AK</v>
      </c>
      <c r="H81" s="88" t="str">
        <f>IF('P3'!N11=0,"",'P3'!N11)</f>
        <v/>
      </c>
      <c r="I81" s="88" t="str">
        <f>IF('P3'!O11=0,"",'P3'!O11)</f>
        <v/>
      </c>
      <c r="J81" s="88" t="str">
        <f>IF('P3'!P11=0,"",'P3'!P11)</f>
        <v/>
      </c>
      <c r="K81" s="89" t="str">
        <f>IF('P3'!Q11=0,"",'P3'!Q11)</f>
        <v/>
      </c>
      <c r="M81" s="229"/>
    </row>
    <row r="82" spans="1:13" ht="15" x14ac:dyDescent="0.4">
      <c r="A82" s="83"/>
      <c r="B82" s="84"/>
      <c r="C82" s="85"/>
      <c r="D82" s="84"/>
      <c r="E82" s="86"/>
      <c r="F82" s="87"/>
      <c r="G82" s="87"/>
      <c r="H82" s="88"/>
      <c r="I82" s="88"/>
      <c r="J82" s="88"/>
      <c r="K82" s="89"/>
      <c r="M82" s="229"/>
    </row>
    <row r="83" spans="1:13" ht="15" x14ac:dyDescent="0.4">
      <c r="A83" s="83">
        <v>1</v>
      </c>
      <c r="B83" s="84">
        <f>IF('P4'!A14="","",'P4'!A14)</f>
        <v>89</v>
      </c>
      <c r="C83" s="85">
        <f>IF('P4'!B14="","",'P4'!B14)</f>
        <v>86.32</v>
      </c>
      <c r="D83" s="84" t="str">
        <f>IF('P4'!C14="","",'P4'!C14)</f>
        <v>SM</v>
      </c>
      <c r="E83" s="86">
        <f>IF('P4'!D14="","",'P4'!D14)</f>
        <v>34601</v>
      </c>
      <c r="F83" s="87" t="str">
        <f>IF('P4'!F14="","",'P4'!F14)</f>
        <v>Reza Benorouz</v>
      </c>
      <c r="G83" s="87" t="str">
        <f>IF('P4'!G14="","",'P4'!G14)</f>
        <v>Spydeberg Atletene</v>
      </c>
      <c r="H83" s="88">
        <f>IF('P4'!N14=0,"",'P4'!N14)</f>
        <v>126</v>
      </c>
      <c r="I83" s="88">
        <f>IF('P4'!O14=0,"",'P4'!O14)</f>
        <v>151</v>
      </c>
      <c r="J83" s="88">
        <f>IF('P4'!P14=0,"",'P4'!P14)</f>
        <v>277</v>
      </c>
      <c r="K83" s="89">
        <f>IF('P4'!Q14=0,"",'P4'!Q14)</f>
        <v>326.51130659390742</v>
      </c>
      <c r="L83" s="68"/>
    </row>
    <row r="84" spans="1:13" ht="15" x14ac:dyDescent="0.4">
      <c r="A84" s="83">
        <v>2</v>
      </c>
      <c r="B84" s="84">
        <f>IF('P4'!A12="","",'P4'!A12)</f>
        <v>89</v>
      </c>
      <c r="C84" s="85">
        <f>IF('P4'!B12="","",'P4'!B12)</f>
        <v>87.36</v>
      </c>
      <c r="D84" s="84" t="str">
        <f>IF('P4'!C12="","",'P4'!C12)</f>
        <v>SM</v>
      </c>
      <c r="E84" s="86">
        <f>IF('P4'!D12="","",'P4'!D12)</f>
        <v>36748</v>
      </c>
      <c r="F84" s="87" t="str">
        <f>IF('P4'!F12="","",'P4'!F12)</f>
        <v>Bent Andre Midtbø</v>
      </c>
      <c r="G84" s="87" t="str">
        <f>IF('P4'!G12="","",'P4'!G12)</f>
        <v>Breimsbygda IL</v>
      </c>
      <c r="H84" s="88">
        <f>IF('P4'!N12=0,"",'P4'!N12)</f>
        <v>120</v>
      </c>
      <c r="I84" s="88">
        <f>IF('P4'!O12=0,"",'P4'!O12)</f>
        <v>152</v>
      </c>
      <c r="J84" s="88">
        <f>IF('P4'!P12=0,"",'P4'!P12)</f>
        <v>272</v>
      </c>
      <c r="K84" s="89">
        <f>IF('P4'!Q12=0,"",'P4'!Q12)</f>
        <v>318.85781639174718</v>
      </c>
      <c r="L84" s="68"/>
    </row>
    <row r="85" spans="1:13" ht="15" x14ac:dyDescent="0.4">
      <c r="A85" s="83">
        <v>3</v>
      </c>
      <c r="B85" s="84">
        <f>IF('P4'!A13="","",'P4'!A13)</f>
        <v>89</v>
      </c>
      <c r="C85" s="85">
        <f>IF('P4'!B13="","",'P4'!B13)</f>
        <v>87.81</v>
      </c>
      <c r="D85" s="84" t="str">
        <f>IF('P4'!C13="","",'P4'!C13)</f>
        <v>SM</v>
      </c>
      <c r="E85" s="86">
        <f>IF('P4'!D13="","",'P4'!D13)</f>
        <v>34899</v>
      </c>
      <c r="F85" s="87" t="str">
        <f>IF('P4'!F13="","",'P4'!F13)</f>
        <v>Mats Olsen</v>
      </c>
      <c r="G85" s="87" t="str">
        <f>IF('P4'!G13="","",'P4'!G13)</f>
        <v>Tønsberg-Kam.</v>
      </c>
      <c r="H85" s="88">
        <f>IF('P4'!N13=0,"",'P4'!N13)</f>
        <v>115</v>
      </c>
      <c r="I85" s="88">
        <f>IF('P4'!O13=0,"",'P4'!O13)</f>
        <v>150</v>
      </c>
      <c r="J85" s="88">
        <f>IF('P4'!P13=0,"",'P4'!P13)</f>
        <v>265</v>
      </c>
      <c r="K85" s="89">
        <f>IF('P4'!Q13=0,"",'P4'!Q13)</f>
        <v>309.92817194611905</v>
      </c>
      <c r="L85" s="68"/>
    </row>
    <row r="86" spans="1:13" ht="15" x14ac:dyDescent="0.4">
      <c r="A86" s="83"/>
      <c r="B86" s="84">
        <f>IF('P4'!A11="","",'P4'!A11)</f>
        <v>89</v>
      </c>
      <c r="C86" s="85">
        <f>IF('P4'!B11="","",'P4'!B11)</f>
        <v>88.66</v>
      </c>
      <c r="D86" s="84" t="str">
        <f>IF('P4'!C11="","",'P4'!C11)</f>
        <v>SM</v>
      </c>
      <c r="E86" s="86">
        <f>IF('P4'!D11="","",'P4'!D11)</f>
        <v>37217</v>
      </c>
      <c r="F86" s="87" t="str">
        <f>IF('P4'!F11="","",'P4'!F11)</f>
        <v>Mikal Akseth</v>
      </c>
      <c r="G86" s="87" t="str">
        <f>IF('P4'!G11="","",'P4'!G11)</f>
        <v>Hitra VK</v>
      </c>
      <c r="H86" s="88">
        <f>IF('P4'!N11=0,"",'P4'!N11)</f>
        <v>112</v>
      </c>
      <c r="I86" s="88" t="str">
        <f>IF('P4'!O11=0,"",'P4'!O11)</f>
        <v/>
      </c>
      <c r="J86" s="88" t="str">
        <f>IF('P4'!P11=0,"",'P4'!P11)</f>
        <v/>
      </c>
      <c r="K86" s="89" t="str">
        <f>IF('P4'!Q11=0,"",'P4'!Q11)</f>
        <v/>
      </c>
      <c r="L86" s="68"/>
    </row>
    <row r="87" spans="1:13" ht="13.15" x14ac:dyDescent="0.4">
      <c r="L87" s="68"/>
    </row>
    <row r="88" spans="1:13" ht="15" x14ac:dyDescent="0.4">
      <c r="A88" s="83">
        <v>1</v>
      </c>
      <c r="B88" s="84">
        <f>IF('P4'!A15="","",'P4'!A15)</f>
        <v>89</v>
      </c>
      <c r="C88" s="85">
        <f>IF('P4'!B15="","",'P4'!B15)</f>
        <v>85.55</v>
      </c>
      <c r="D88" s="84" t="str">
        <f>IF('P4'!C15="","",'P4'!C15)</f>
        <v>SM</v>
      </c>
      <c r="E88" s="86">
        <f>IF('P4'!D15="","",'P4'!D15)</f>
        <v>36015</v>
      </c>
      <c r="F88" s="87" t="str">
        <f>IF('P4'!F15="","",'P4'!F15)</f>
        <v>Joel Tobiassen</v>
      </c>
      <c r="G88" s="87" t="str">
        <f>IF('P4'!G15="","",'P4'!G15)</f>
        <v>Kvadraturen IK</v>
      </c>
      <c r="H88" s="88">
        <f>IF('P4'!N15=0,"",'P4'!N15)</f>
        <v>112</v>
      </c>
      <c r="I88" s="88">
        <f>IF('P4'!O15=0,"",'P4'!O15)</f>
        <v>147</v>
      </c>
      <c r="J88" s="88">
        <f>IF('P4'!P15=0,"",'P4'!P15)</f>
        <v>259</v>
      </c>
      <c r="K88" s="89">
        <f>IF('P4'!Q15=0,"",'P4'!Q15)</f>
        <v>306.57249592489734</v>
      </c>
      <c r="L88" s="68"/>
    </row>
    <row r="89" spans="1:13" ht="15" x14ac:dyDescent="0.4">
      <c r="A89" s="83">
        <v>2</v>
      </c>
      <c r="B89" s="84">
        <f>IF('P4'!A9="","",'P4'!A9)</f>
        <v>89</v>
      </c>
      <c r="C89" s="85">
        <f>IF('P4'!B9="","",'P4'!B9)</f>
        <v>87.51</v>
      </c>
      <c r="D89" s="84" t="str">
        <f>IF('P4'!C9="","",'P4'!C9)</f>
        <v>SM</v>
      </c>
      <c r="E89" s="86">
        <f>IF('P4'!D9="","",'P4'!D9)</f>
        <v>36192</v>
      </c>
      <c r="F89" s="87" t="str">
        <f>IF('P4'!F9="","",'P4'!F9)</f>
        <v>Eskil Andersen</v>
      </c>
      <c r="G89" s="87" t="str">
        <f>IF('P4'!G9="","",'P4'!G9)</f>
        <v>Stavanger VK</v>
      </c>
      <c r="H89" s="88">
        <f>IF('P4'!N9=0,"",'P4'!N9)</f>
        <v>108</v>
      </c>
      <c r="I89" s="88">
        <f>IF('P4'!O9=0,"",'P4'!O9)</f>
        <v>139</v>
      </c>
      <c r="J89" s="88">
        <f>IF('P4'!P9=0,"",'P4'!P9)</f>
        <v>247</v>
      </c>
      <c r="K89" s="89">
        <f>IF('P4'!Q9=0,"",'P4'!Q9)</f>
        <v>289.32505516205731</v>
      </c>
      <c r="L89" s="68"/>
    </row>
    <row r="90" spans="1:13" ht="15" x14ac:dyDescent="0.4">
      <c r="A90" s="83">
        <v>3</v>
      </c>
      <c r="B90" s="84">
        <f>IF('P4'!A10="","",'P4'!A10)</f>
        <v>89</v>
      </c>
      <c r="C90" s="85">
        <f>IF('P4'!B10="","",'P4'!B10)</f>
        <v>87.75</v>
      </c>
      <c r="D90" s="84" t="str">
        <f>IF('P4'!C10="","",'P4'!C10)</f>
        <v>SM</v>
      </c>
      <c r="E90" s="86">
        <f>IF('P4'!D10="","",'P4'!D10)</f>
        <v>34164</v>
      </c>
      <c r="F90" s="87" t="str">
        <f>IF('P4'!F10="","",'P4'!F10)</f>
        <v>Simen Leithe Tajet</v>
      </c>
      <c r="G90" s="87" t="str">
        <f>IF('P4'!G10="","",'P4'!G10)</f>
        <v>Oslo AK</v>
      </c>
      <c r="H90" s="88">
        <f>IF('P4'!N10=0,"",'P4'!N10)</f>
        <v>108</v>
      </c>
      <c r="I90" s="88">
        <f>IF('P4'!O10=0,"",'P4'!O10)</f>
        <v>133</v>
      </c>
      <c r="J90" s="88">
        <f>IF('P4'!P10=0,"",'P4'!P10)</f>
        <v>241</v>
      </c>
      <c r="K90" s="89">
        <f>IF('P4'!Q10=0,"",'P4'!Q10)</f>
        <v>281.94640118279767</v>
      </c>
      <c r="L90" s="68"/>
    </row>
    <row r="91" spans="1:13" ht="15" x14ac:dyDescent="0.4">
      <c r="A91" s="83"/>
      <c r="B91" s="84"/>
      <c r="C91" s="85"/>
      <c r="D91" s="84"/>
      <c r="E91" s="86"/>
      <c r="F91" s="87"/>
      <c r="G91" s="87"/>
      <c r="H91" s="88"/>
      <c r="I91" s="88"/>
      <c r="J91" s="88"/>
      <c r="K91" s="89"/>
      <c r="L91" s="68"/>
    </row>
    <row r="92" spans="1:13" ht="15" x14ac:dyDescent="0.4">
      <c r="A92" s="83">
        <v>1</v>
      </c>
      <c r="B92" s="84">
        <v>96</v>
      </c>
      <c r="C92" s="85">
        <f>IF('P4'!B17="","",'P4'!B17)</f>
        <v>93.49</v>
      </c>
      <c r="D92" s="84" t="str">
        <f>IF('P4'!C17="","",'P4'!C17)</f>
        <v>SM</v>
      </c>
      <c r="E92" s="86">
        <f>IF('P4'!D17="","",'P4'!D17)</f>
        <v>35344</v>
      </c>
      <c r="F92" s="87" t="str">
        <f>IF('P4'!F17="","",'P4'!F17)</f>
        <v>Daniel R. Erichsen</v>
      </c>
      <c r="G92" s="87" t="str">
        <f>IF('P4'!G17="","",'P4'!G17)</f>
        <v>Tønsberg-Kam.</v>
      </c>
      <c r="H92" s="88">
        <f>IF('P4'!N17=0,"",'P4'!N17)</f>
        <v>128</v>
      </c>
      <c r="I92" s="88">
        <f>IF('P4'!O17=0,"",'P4'!O17)</f>
        <v>153</v>
      </c>
      <c r="J92" s="88">
        <f>IF('P4'!P17=0,"",'P4'!P17)</f>
        <v>281</v>
      </c>
      <c r="K92" s="89">
        <f>IF('P4'!Q17=0,"",'P4'!Q17)</f>
        <v>319.8648831858647</v>
      </c>
      <c r="L92" s="68"/>
    </row>
    <row r="93" spans="1:13" ht="15" x14ac:dyDescent="0.4">
      <c r="A93" s="83">
        <v>2</v>
      </c>
      <c r="B93" s="84">
        <f>IF('P4'!A16="","",'P4'!A16)</f>
        <v>96</v>
      </c>
      <c r="C93" s="85">
        <f>IF('P4'!B16="","",'P4'!B16)</f>
        <v>91.2</v>
      </c>
      <c r="D93" s="84" t="str">
        <f>IF('P4'!C16="","",'P4'!C16)</f>
        <v>SM</v>
      </c>
      <c r="E93" s="86">
        <f>IF('P4'!D16="","",'P4'!D16)</f>
        <v>33140</v>
      </c>
      <c r="F93" s="87" t="str">
        <f>IF('P4'!F16="","",'P4'!F16)</f>
        <v>Thomas Malmo</v>
      </c>
      <c r="G93" s="87" t="str">
        <f>IF('P4'!G16="","",'P4'!G16)</f>
        <v>Leangen AK</v>
      </c>
      <c r="H93" s="88">
        <f>IF('P4'!N16=0,"",'P4'!N16)</f>
        <v>115</v>
      </c>
      <c r="I93" s="88">
        <f>IF('P4'!O16=0,"",'P4'!O16)</f>
        <v>148</v>
      </c>
      <c r="J93" s="88">
        <f>IF('P4'!P16=0,"",'P4'!P16)</f>
        <v>263</v>
      </c>
      <c r="K93" s="89">
        <f>IF('P4'!Q16=0,"",'P4'!Q16)</f>
        <v>302.50580621244569</v>
      </c>
      <c r="L93" s="68"/>
    </row>
    <row r="94" spans="1:13" ht="15" x14ac:dyDescent="0.4">
      <c r="A94" s="83">
        <v>3</v>
      </c>
      <c r="B94" s="84">
        <f>IF('P4'!A18="","",'P4'!A18)</f>
        <v>96</v>
      </c>
      <c r="C94" s="85">
        <f>IF('P4'!B18="","",'P4'!B18)</f>
        <v>90.26</v>
      </c>
      <c r="D94" s="84" t="str">
        <f>IF('P4'!C18="","",'P4'!C18)</f>
        <v>SM</v>
      </c>
      <c r="E94" s="86">
        <f>IF('P4'!D18="","",'P4'!D18)</f>
        <v>34330</v>
      </c>
      <c r="F94" s="87" t="str">
        <f>IF('P4'!F18="","",'P4'!F18)</f>
        <v>Roy Sømme Ommedal</v>
      </c>
      <c r="G94" s="87" t="str">
        <f>IF('P4'!G18="","",'P4'!G18)</f>
        <v>Vigrestad IK</v>
      </c>
      <c r="H94" s="88">
        <f>IF('P4'!N18=0,"",'P4'!N18)</f>
        <v>110</v>
      </c>
      <c r="I94" s="88">
        <f>IF('P4'!O18=0,"",'P4'!O18)</f>
        <v>125</v>
      </c>
      <c r="J94" s="88">
        <f>IF('P4'!P18=0,"",'P4'!P18)</f>
        <v>235</v>
      </c>
      <c r="K94" s="89">
        <f>IF('P4'!Q18=0,"",'P4'!Q18)</f>
        <v>271.50939254768952</v>
      </c>
      <c r="L94" s="68"/>
    </row>
    <row r="95" spans="1:13" ht="15" x14ac:dyDescent="0.4">
      <c r="A95" s="83"/>
      <c r="B95" s="84">
        <f>IF('P4'!A19="","",'P4'!A19)</f>
        <v>96</v>
      </c>
      <c r="C95" s="85">
        <f>IF('P4'!B19="","",'P4'!B19)</f>
        <v>95</v>
      </c>
      <c r="D95" s="84" t="str">
        <f>IF('P4'!C19="","",'P4'!C19)</f>
        <v>SM</v>
      </c>
      <c r="E95" s="86">
        <f>IF('P4'!D19="","",'P4'!D19)</f>
        <v>34345</v>
      </c>
      <c r="F95" s="87" t="str">
        <f>IF('P4'!F19="","",'P4'!F19)</f>
        <v>Bjørn Olav Moe</v>
      </c>
      <c r="G95" s="87" t="str">
        <f>IF('P4'!G19="","",'P4'!G19)</f>
        <v>Aasgard  FVK</v>
      </c>
      <c r="H95" s="88" t="str">
        <f>IF('P4'!N19=0,"",'P4'!N19)</f>
        <v/>
      </c>
      <c r="I95" s="88">
        <f>IF('P4'!O19=0,"",'P4'!O19)</f>
        <v>130</v>
      </c>
      <c r="J95" s="88" t="str">
        <f>IF('P4'!P19=0,"",'P4'!P19)</f>
        <v/>
      </c>
      <c r="K95" s="89" t="str">
        <f>IF('P4'!Q19=0,"",'P4'!Q19)</f>
        <v/>
      </c>
      <c r="L95" s="68"/>
    </row>
    <row r="96" spans="1:13" ht="15" x14ac:dyDescent="0.4">
      <c r="A96" s="83"/>
      <c r="B96" s="84"/>
      <c r="C96" s="85"/>
      <c r="D96" s="84"/>
      <c r="E96" s="86"/>
      <c r="F96" s="87"/>
      <c r="G96" s="87"/>
      <c r="H96" s="88"/>
      <c r="I96" s="88"/>
      <c r="J96" s="88"/>
      <c r="K96" s="89"/>
      <c r="L96" s="68"/>
    </row>
    <row r="97" spans="1:13" ht="15" x14ac:dyDescent="0.4">
      <c r="A97" s="83">
        <v>1</v>
      </c>
      <c r="B97" s="84">
        <f>IF('P5'!A10="","",'P5'!A10)</f>
        <v>102</v>
      </c>
      <c r="C97" s="85">
        <f>IF('P5'!B10="","",'P5'!B10)</f>
        <v>99.47</v>
      </c>
      <c r="D97" s="84" t="str">
        <f>IF('P5'!C10="","",'P5'!C10)</f>
        <v>SM</v>
      </c>
      <c r="E97" s="86">
        <f>IF('P5'!D10="","",'P5'!D10)</f>
        <v>34333</v>
      </c>
      <c r="F97" s="87" t="str">
        <f>IF('P5'!F10="","",'P5'!F10)</f>
        <v>Erlend Raastad</v>
      </c>
      <c r="G97" s="87" t="str">
        <f>IF('P5'!G10="","",'P5'!G10)</f>
        <v>Grenland AK</v>
      </c>
      <c r="H97" s="88">
        <f>IF('P5'!N10=0,"",'P5'!N10)</f>
        <v>111</v>
      </c>
      <c r="I97" s="88">
        <f>IF('P5'!O10=0,"",'P5'!O10)</f>
        <v>156</v>
      </c>
      <c r="J97" s="88">
        <f>IF('P5'!P10=0,"",'P5'!P10)</f>
        <v>267</v>
      </c>
      <c r="K97" s="89">
        <f>IF('P5'!Q10=0,"",'P5'!Q10)</f>
        <v>296.6470211036409</v>
      </c>
      <c r="L97" s="68"/>
    </row>
    <row r="98" spans="1:13" ht="15" x14ac:dyDescent="0.4">
      <c r="A98" s="83">
        <v>2</v>
      </c>
      <c r="B98" s="84">
        <f>IF('P5'!A15="","",'P5'!A15)</f>
        <v>102</v>
      </c>
      <c r="C98" s="85">
        <f>IF('P5'!B15="","",'P5'!B15)</f>
        <v>101.43</v>
      </c>
      <c r="D98" s="84" t="str">
        <f>IF('P5'!C15="","",'P5'!C15)</f>
        <v>M3</v>
      </c>
      <c r="E98" s="86">
        <f>IF('P5'!D15="","",'P5'!D15)</f>
        <v>27849</v>
      </c>
      <c r="F98" s="87" t="str">
        <f>IF('P5'!F15="","",'P5'!F15)</f>
        <v>Børge Aadland</v>
      </c>
      <c r="G98" s="87" t="str">
        <f>IF('P5'!G15="","",'P5'!G15)</f>
        <v>AK Bjørgvin</v>
      </c>
      <c r="H98" s="88">
        <f>IF('P5'!N15=0,"",'P5'!N15)</f>
        <v>109</v>
      </c>
      <c r="I98" s="88">
        <f>IF('P5'!O15=0,"",'P5'!O15)</f>
        <v>147</v>
      </c>
      <c r="J98" s="88">
        <f>IF('P5'!P15=0,"",'P5'!P15)</f>
        <v>256</v>
      </c>
      <c r="K98" s="89">
        <f>IF('P5'!Q15=0,"",'P5'!Q15)</f>
        <v>282.40986211732604</v>
      </c>
      <c r="L98" s="68"/>
    </row>
    <row r="99" spans="1:13" ht="15" x14ac:dyDescent="0.4">
      <c r="A99" s="83">
        <v>3</v>
      </c>
      <c r="B99" s="84">
        <f>IF('P5'!A12="","",'P5'!A12)</f>
        <v>102</v>
      </c>
      <c r="C99" s="85">
        <f>IF('P5'!B12="","",'P5'!B12)</f>
        <v>101.17</v>
      </c>
      <c r="D99" s="84" t="str">
        <f>IF('P5'!C12="","",'P5'!C12)</f>
        <v>M1</v>
      </c>
      <c r="E99" s="86">
        <f>IF('P5'!D12="","",'P5'!D12)</f>
        <v>30743</v>
      </c>
      <c r="F99" s="87" t="str">
        <f>IF('P5'!F12="","",'P5'!F12)</f>
        <v>Ørjan Hagelund</v>
      </c>
      <c r="G99" s="87" t="str">
        <f>IF('P5'!G12="","",'P5'!G12)</f>
        <v>Vigrestad IK</v>
      </c>
      <c r="H99" s="88">
        <f>IF('P5'!N12=0,"",'P5'!N12)</f>
        <v>115</v>
      </c>
      <c r="I99" s="88">
        <f>IF('P5'!O12=0,"",'P5'!O12)</f>
        <v>140</v>
      </c>
      <c r="J99" s="88">
        <f>IF('P5'!P12=0,"",'P5'!P12)</f>
        <v>255</v>
      </c>
      <c r="K99" s="89">
        <f>IF('P5'!Q12=0,"",'P5'!Q12)</f>
        <v>281.56599151223128</v>
      </c>
      <c r="L99" s="68"/>
    </row>
    <row r="100" spans="1:13" ht="15" x14ac:dyDescent="0.4">
      <c r="A100" s="83">
        <v>4</v>
      </c>
      <c r="B100" s="84">
        <f>IF('P5'!A16="","",'P5'!A16)</f>
        <v>102</v>
      </c>
      <c r="C100" s="85">
        <f>IF('P5'!B16="","",'P5'!B16)</f>
        <v>100.74</v>
      </c>
      <c r="D100" s="84" t="str">
        <f>IF('P5'!C16="","",'P5'!C16)</f>
        <v>SM</v>
      </c>
      <c r="E100" s="86">
        <f>IF('P5'!D16="","",'P5'!D16)</f>
        <v>34936</v>
      </c>
      <c r="F100" s="87" t="str">
        <f>IF('P5'!F16="","",'P5'!F16)</f>
        <v>Ole Christiansen</v>
      </c>
      <c r="G100" s="87" t="str">
        <f>IF('P5'!G16="","",'P5'!G16)</f>
        <v>Grenland AK</v>
      </c>
      <c r="H100" s="88">
        <f>IF('P5'!N16=0,"",'P5'!N16)</f>
        <v>111</v>
      </c>
      <c r="I100" s="88">
        <f>IF('P5'!O16=0,"",'P5'!O16)</f>
        <v>143</v>
      </c>
      <c r="J100" s="88">
        <f>IF('P5'!P16=0,"",'P5'!P16)</f>
        <v>254</v>
      </c>
      <c r="K100" s="89">
        <f>IF('P5'!Q16=0,"",'P5'!Q16)</f>
        <v>280.89361259951926</v>
      </c>
      <c r="L100" s="68"/>
    </row>
    <row r="101" spans="1:13" ht="15" x14ac:dyDescent="0.4">
      <c r="A101" s="83">
        <v>5</v>
      </c>
      <c r="B101" s="84">
        <f>IF('P5'!A11="","",'P5'!A11)</f>
        <v>102</v>
      </c>
      <c r="C101" s="85">
        <f>IF('P5'!B11="","",'P5'!B11)</f>
        <v>101.12</v>
      </c>
      <c r="D101" s="84" t="str">
        <f>IF('P5'!C11="","",'P5'!C11)</f>
        <v>SM</v>
      </c>
      <c r="E101" s="86">
        <f>IF('P5'!D11="","",'P5'!D11)</f>
        <v>36497</v>
      </c>
      <c r="F101" s="87" t="str">
        <f>IF('P5'!F11="","",'P5'!F11)</f>
        <v>Oskar Emil Wavold</v>
      </c>
      <c r="G101" s="87" t="str">
        <f>IF('P5'!G11="","",'P5'!G11)</f>
        <v>Nidelv IL</v>
      </c>
      <c r="H101" s="88">
        <f>IF('P5'!N11=0,"",'P5'!N11)</f>
        <v>116</v>
      </c>
      <c r="I101" s="88">
        <f>IF('P5'!O11=0,"",'P5'!O11)</f>
        <v>136</v>
      </c>
      <c r="J101" s="88">
        <f>IF('P5'!P11=0,"",'P5'!P11)</f>
        <v>252</v>
      </c>
      <c r="K101" s="89">
        <f>IF('P5'!Q11=0,"",'P5'!Q11)</f>
        <v>278.30296795399079</v>
      </c>
      <c r="L101" s="68"/>
    </row>
    <row r="102" spans="1:13" ht="15" x14ac:dyDescent="0.4">
      <c r="A102" s="83">
        <v>6</v>
      </c>
      <c r="B102" s="84">
        <f>IF('P5'!A13="","",'P5'!A13)</f>
        <v>102</v>
      </c>
      <c r="C102" s="85">
        <f>IF('P5'!B13="","",'P5'!B13)</f>
        <v>99.67</v>
      </c>
      <c r="D102" s="84" t="str">
        <f>IF('P5'!C13="","",'P5'!C13)</f>
        <v>SM</v>
      </c>
      <c r="E102" s="86">
        <f>IF('P5'!D13="","",'P5'!D13)</f>
        <v>32698</v>
      </c>
      <c r="F102" s="87" t="str">
        <f>IF('P5'!F13="","",'P5'!F13)</f>
        <v>Edvin Øygard</v>
      </c>
      <c r="G102" s="87" t="str">
        <f>IF('P5'!G13="","",'P5'!G13)</f>
        <v>Breimsbygda IL</v>
      </c>
      <c r="H102" s="88">
        <f>IF('P5'!N13=0,"",'P5'!N13)</f>
        <v>112</v>
      </c>
      <c r="I102" s="88">
        <f>IF('P5'!O13=0,"",'P5'!O13)</f>
        <v>135</v>
      </c>
      <c r="J102" s="88">
        <f>IF('P5'!P13=0,"",'P5'!P13)</f>
        <v>247</v>
      </c>
      <c r="K102" s="89">
        <f>IF('P5'!Q13=0,"",'P5'!Q13)</f>
        <v>274.22227774834937</v>
      </c>
      <c r="L102" s="68"/>
    </row>
    <row r="103" spans="1:13" ht="15" x14ac:dyDescent="0.4">
      <c r="A103" s="83">
        <v>7</v>
      </c>
      <c r="B103" s="84">
        <f>IF('P5'!A9="","",'P5'!A9)</f>
        <v>102</v>
      </c>
      <c r="C103" s="85">
        <f>IF('P5'!B9="","",'P5'!B9)</f>
        <v>99.6</v>
      </c>
      <c r="D103" s="84" t="str">
        <f>IF('P5'!C9="","",'P5'!C9)</f>
        <v>SM</v>
      </c>
      <c r="E103" s="86">
        <f>IF('P5'!D9="","",'P5'!D9)</f>
        <v>31931</v>
      </c>
      <c r="F103" s="87" t="str">
        <f>IF('P5'!F9="","",'P5'!F9)</f>
        <v>Kim Helge Boltfjord</v>
      </c>
      <c r="G103" s="87" t="str">
        <f>IF('P5'!G9="","",'P5'!G9)</f>
        <v>Vigrestad IK</v>
      </c>
      <c r="H103" s="88">
        <f>IF('P5'!N9=0,"",'P5'!N9)</f>
        <v>109</v>
      </c>
      <c r="I103" s="88">
        <f>IF('P5'!O9=0,"",'P5'!O9)</f>
        <v>136</v>
      </c>
      <c r="J103" s="88">
        <f>IF('P5'!P9=0,"",'P5'!P9)</f>
        <v>245</v>
      </c>
      <c r="K103" s="89">
        <f>IF('P5'!Q9=0,"",'P5'!Q9)</f>
        <v>272.07252891851266</v>
      </c>
      <c r="L103" s="68"/>
    </row>
    <row r="104" spans="1:13" ht="15" x14ac:dyDescent="0.4">
      <c r="A104" s="83">
        <v>8</v>
      </c>
      <c r="B104" s="84">
        <f>IF('P5'!A14="","",'P5'!A14)</f>
        <v>102</v>
      </c>
      <c r="C104" s="85">
        <f>IF('P5'!B14="","",'P5'!B14)</f>
        <v>99.67</v>
      </c>
      <c r="D104" s="84" t="str">
        <f>IF('P5'!C14="","",'P5'!C14)</f>
        <v>SM</v>
      </c>
      <c r="E104" s="86">
        <f>IF('P5'!D14="","",'P5'!D14)</f>
        <v>34369</v>
      </c>
      <c r="F104" s="87" t="str">
        <f>IF('P5'!F14="","",'P5'!F14)</f>
        <v>Hans-Robert Krefting</v>
      </c>
      <c r="G104" s="87" t="str">
        <f>IF('P5'!G14="","",'P5'!G14)</f>
        <v>Spydeberg Atletene</v>
      </c>
      <c r="H104" s="88">
        <f>IF('P5'!N14=0,"",'P5'!N14)</f>
        <v>105</v>
      </c>
      <c r="I104" s="88">
        <f>IF('P5'!O14=0,"",'P5'!O14)</f>
        <v>136</v>
      </c>
      <c r="J104" s="88">
        <f>IF('P5'!P14=0,"",'P5'!P14)</f>
        <v>241</v>
      </c>
      <c r="K104" s="89">
        <f>IF('P5'!Q14=0,"",'P5'!Q14)</f>
        <v>267.56100784353117</v>
      </c>
      <c r="L104" s="68"/>
    </row>
    <row r="105" spans="1:13" ht="15" x14ac:dyDescent="0.4">
      <c r="A105" s="83"/>
      <c r="B105" s="84"/>
      <c r="C105" s="85"/>
      <c r="D105" s="84"/>
      <c r="E105" s="86"/>
      <c r="F105" s="87"/>
      <c r="G105" s="87"/>
      <c r="H105" s="88"/>
      <c r="I105" s="88"/>
      <c r="J105" s="88"/>
      <c r="K105" s="89"/>
      <c r="L105" s="68"/>
    </row>
    <row r="106" spans="1:13" ht="15" x14ac:dyDescent="0.4">
      <c r="A106" s="83">
        <v>1</v>
      </c>
      <c r="B106" s="84">
        <f>IF('P9'!A10="","",'P9'!A10)</f>
        <v>109</v>
      </c>
      <c r="C106" s="85">
        <f>IF('P9'!B10="","",'P9'!B10)</f>
        <v>108.95</v>
      </c>
      <c r="D106" s="84" t="str">
        <f>IF('P9'!C10="","",'P9'!C10)</f>
        <v>SM</v>
      </c>
      <c r="E106" s="86">
        <f>IF('P9'!D10="","",'P9'!D10)</f>
        <v>33559</v>
      </c>
      <c r="F106" s="87" t="str">
        <f>IF('P9'!F10="","",'P9'!F10)</f>
        <v>Tord Gravdal</v>
      </c>
      <c r="G106" s="87" t="str">
        <f>IF('P9'!G10="","",'P9'!G10)</f>
        <v>Vigrestad IK</v>
      </c>
      <c r="H106" s="88">
        <f>IF('P9'!N10=0,"",'P9'!N10)</f>
        <v>115</v>
      </c>
      <c r="I106" s="88">
        <f>IF('P9'!O10=0,"",'P9'!O10)</f>
        <v>152</v>
      </c>
      <c r="J106" s="88">
        <f>IF('P9'!P10=0,"",'P9'!P10)</f>
        <v>267</v>
      </c>
      <c r="K106" s="89">
        <f>IF('P9'!Q10=0,"",'P9'!Q10)</f>
        <v>287.57627250204803</v>
      </c>
      <c r="L106" s="68"/>
    </row>
    <row r="107" spans="1:13" ht="15" x14ac:dyDescent="0.4">
      <c r="A107" s="83">
        <v>2</v>
      </c>
      <c r="B107" s="84">
        <f>IF('P9'!A9="","",'P9'!A9)</f>
        <v>109</v>
      </c>
      <c r="C107" s="85">
        <f>IF('P9'!B9="","",'P9'!B9)</f>
        <v>105.08</v>
      </c>
      <c r="D107" s="84" t="str">
        <f>IF('P9'!C9="","",'P9'!C9)</f>
        <v>JM</v>
      </c>
      <c r="E107" s="86">
        <f>IF('P9'!D9="","",'P9'!D9)</f>
        <v>37350</v>
      </c>
      <c r="F107" s="87" t="str">
        <f>IF('P9'!F9="","",'P9'!F9)</f>
        <v>Hans Gunnar Kvadsheim</v>
      </c>
      <c r="G107" s="87" t="str">
        <f>IF('P9'!G9="","",'P9'!G9)</f>
        <v>Vigrestad IK</v>
      </c>
      <c r="H107" s="88">
        <f>IF('P9'!N9=0,"",'P9'!N9)</f>
        <v>112</v>
      </c>
      <c r="I107" s="88">
        <f>IF('P9'!O9=0,"",'P9'!O9)</f>
        <v>135</v>
      </c>
      <c r="J107" s="88">
        <f>IF('P9'!P9=0,"",'P9'!P9)</f>
        <v>247</v>
      </c>
      <c r="K107" s="89">
        <f>IF('P9'!Q9=0,"",'P9'!Q9)</f>
        <v>269.16316655707107</v>
      </c>
      <c r="L107" s="68"/>
    </row>
    <row r="108" spans="1:13" ht="15" x14ac:dyDescent="0.4">
      <c r="A108" s="83"/>
      <c r="B108" s="84" t="str">
        <f>IF('P10'!A12="","",'P10'!A12)</f>
        <v/>
      </c>
      <c r="C108" s="85" t="str">
        <f>IF('P10'!B12="","",'P10'!B12)</f>
        <v/>
      </c>
      <c r="D108" s="84" t="str">
        <f>IF('P10'!C12="","",'P10'!C12)</f>
        <v/>
      </c>
      <c r="E108" s="86" t="str">
        <f>IF('P10'!D12="","",'P10'!D12)</f>
        <v/>
      </c>
      <c r="F108" s="87" t="str">
        <f>IF('P10'!F12="","",'P10'!F12)</f>
        <v/>
      </c>
      <c r="G108" s="87" t="str">
        <f>IF('P10'!G12="","",'P10'!G12)</f>
        <v/>
      </c>
      <c r="H108" s="88" t="str">
        <f>IF('P10'!N12=0,"",'P10'!N12)</f>
        <v/>
      </c>
      <c r="I108" s="88" t="str">
        <f>IF('P10'!O12=0,"",'P10'!O12)</f>
        <v/>
      </c>
      <c r="J108" s="88" t="str">
        <f>IF('P10'!P12=0,"",'P10'!P12)</f>
        <v/>
      </c>
      <c r="K108" s="89" t="str">
        <f>IF('P10'!Q12=0,"",'P10'!Q12)</f>
        <v/>
      </c>
      <c r="L108" s="68"/>
    </row>
    <row r="109" spans="1:13" ht="15" x14ac:dyDescent="0.4">
      <c r="A109" s="83">
        <v>1</v>
      </c>
      <c r="B109" s="84" t="str">
        <f>IF('P10'!A11="","",'P10'!A11)</f>
        <v>+109</v>
      </c>
      <c r="C109" s="85">
        <f>IF('P10'!B11="","",'P10'!B11)</f>
        <v>123.47</v>
      </c>
      <c r="D109" s="84" t="str">
        <f>IF('P10'!C11="","",'P10'!C11)</f>
        <v>SM</v>
      </c>
      <c r="E109" s="86">
        <f>IF('P10'!D11="","",'P10'!D11)</f>
        <v>32866</v>
      </c>
      <c r="F109" s="87" t="str">
        <f>IF('P10'!F11="","",'P10'!F11)</f>
        <v>Kim Eirik Tollefsen</v>
      </c>
      <c r="G109" s="87" t="str">
        <f>IF('P10'!G11="","",'P10'!G11)</f>
        <v>Tønsberg-Kam.</v>
      </c>
      <c r="H109" s="88">
        <f>IF('P10'!N11=0,"",'P10'!N11)</f>
        <v>160</v>
      </c>
      <c r="I109" s="88">
        <f>IF('P10'!O11=0,"",'P10'!O11)</f>
        <v>203</v>
      </c>
      <c r="J109" s="88">
        <f>IF('P10'!P11=0,"",'P10'!P11)</f>
        <v>363</v>
      </c>
      <c r="K109" s="89">
        <f>IF('P10'!Q11=0,"",'P10'!Q11)</f>
        <v>377.96195924376769</v>
      </c>
      <c r="L109" s="68"/>
      <c r="M109" s="229"/>
    </row>
    <row r="110" spans="1:13" ht="15" x14ac:dyDescent="0.4">
      <c r="A110" s="83">
        <v>2</v>
      </c>
      <c r="B110" s="84" t="str">
        <f>IF('P10'!A10="","",'P10'!A10)</f>
        <v>+109</v>
      </c>
      <c r="C110" s="85">
        <f>IF('P10'!B10="","",'P10'!B10)</f>
        <v>126.14</v>
      </c>
      <c r="D110" s="84" t="str">
        <f>IF('P10'!C10="","",'P10'!C10)</f>
        <v>SM</v>
      </c>
      <c r="E110" s="86">
        <f>IF('P10'!D10="","",'P10'!D10)</f>
        <v>37061</v>
      </c>
      <c r="F110" s="87" t="str">
        <f>IF('P10'!F10="","",'P10'!F10)</f>
        <v>Ragnar Holme</v>
      </c>
      <c r="G110" s="87" t="str">
        <f>IF('P10'!G10="","",'P10'!G10)</f>
        <v>Tambarskjelvar IL</v>
      </c>
      <c r="H110" s="88">
        <f>IF('P10'!N10=0,"",'P10'!N10)</f>
        <v>150</v>
      </c>
      <c r="I110" s="88">
        <f>IF('P10'!O10=0,"",'P10'!O10)</f>
        <v>185</v>
      </c>
      <c r="J110" s="88">
        <f>IF('P10'!P10=0,"",'P10'!P10)</f>
        <v>335</v>
      </c>
      <c r="K110" s="89">
        <f>IF('P10'!Q10=0,"",'P10'!Q10)</f>
        <v>347.14985142539132</v>
      </c>
      <c r="M110" s="229"/>
    </row>
    <row r="111" spans="1:13" ht="15" x14ac:dyDescent="0.4">
      <c r="A111" s="83"/>
      <c r="L111" s="68"/>
    </row>
    <row r="112" spans="1:13" ht="15" x14ac:dyDescent="0.4">
      <c r="A112" s="83"/>
      <c r="B112" s="84" t="str">
        <f>IF('P5'!A17="","",'P5'!A17)</f>
        <v/>
      </c>
      <c r="C112" s="85" t="str">
        <f>IF('P5'!B17="","",'P5'!B17)</f>
        <v/>
      </c>
      <c r="D112" s="84" t="str">
        <f>IF('P5'!C17="","",'P5'!C17)</f>
        <v/>
      </c>
      <c r="E112" s="86" t="str">
        <f>IF('P5'!D17="","",'P5'!D17)</f>
        <v/>
      </c>
      <c r="F112" s="87" t="str">
        <f>IF('P5'!F17="","",'P5'!F17)</f>
        <v/>
      </c>
      <c r="G112" s="87" t="str">
        <f>IF('P5'!G17="","",'P5'!G17)</f>
        <v/>
      </c>
      <c r="H112" s="88" t="str">
        <f>IF('P5'!N17=0,"",'P5'!N17)</f>
        <v/>
      </c>
      <c r="I112" s="88" t="str">
        <f>IF('P5'!O17=0,"",'P5'!O17)</f>
        <v/>
      </c>
      <c r="J112" s="88" t="str">
        <f>IF('P5'!P17=0,"",'P5'!P17)</f>
        <v/>
      </c>
      <c r="K112" s="89" t="str">
        <f>IF('P5'!Q17=0,"",'P5'!Q17)</f>
        <v/>
      </c>
      <c r="L112" s="68"/>
    </row>
    <row r="113" spans="1:12" ht="15" x14ac:dyDescent="0.4">
      <c r="A113" s="83"/>
      <c r="B113" s="84" t="str">
        <f>IF('P5'!A18="","",'P5'!A18)</f>
        <v/>
      </c>
      <c r="C113" s="85" t="str">
        <f>IF('P5'!B18="","",'P5'!B18)</f>
        <v/>
      </c>
      <c r="D113" s="84" t="str">
        <f>IF('P5'!C18="","",'P5'!C18)</f>
        <v/>
      </c>
      <c r="E113" s="86" t="str">
        <f>IF('P5'!D18="","",'P5'!D18)</f>
        <v/>
      </c>
      <c r="F113" s="87" t="s">
        <v>22</v>
      </c>
      <c r="G113" s="87" t="str">
        <f>IF('P5'!G18="","",'P5'!G18)</f>
        <v/>
      </c>
      <c r="H113" s="88" t="str">
        <f>IF('P5'!N18=0,"",'P5'!N18)</f>
        <v/>
      </c>
      <c r="I113" s="88" t="str">
        <f>IF('P5'!O18=0,"",'P5'!O18)</f>
        <v/>
      </c>
      <c r="J113" s="88" t="str">
        <f>IF('P5'!P18=0,"",'P5'!P18)</f>
        <v/>
      </c>
      <c r="K113" s="89" t="str">
        <f>IF('P5'!Q18=0,"",'P5'!Q18)</f>
        <v/>
      </c>
      <c r="L113" s="68"/>
    </row>
    <row r="114" spans="1:12" ht="15" x14ac:dyDescent="0.4">
      <c r="A114" s="83"/>
      <c r="B114" s="84" t="str">
        <f>IF('P5'!A19="","",'P5'!A19)</f>
        <v/>
      </c>
      <c r="C114" s="85" t="str">
        <f>IF('P5'!B19="","",'P5'!B19)</f>
        <v/>
      </c>
      <c r="D114" s="84" t="str">
        <f>IF('P5'!C19="","",'P5'!C19)</f>
        <v/>
      </c>
      <c r="E114" s="86" t="str">
        <f>IF('P5'!D19="","",'P5'!D19)</f>
        <v/>
      </c>
      <c r="F114" s="87" t="str">
        <f>IF('P5'!F19="","",'P5'!F19)</f>
        <v/>
      </c>
      <c r="G114" s="87" t="str">
        <f>IF('P5'!G19="","",'P5'!G19)</f>
        <v/>
      </c>
      <c r="H114" s="88" t="str">
        <f>IF('P5'!N19=0,"",'P5'!N19)</f>
        <v/>
      </c>
      <c r="I114" s="88" t="str">
        <f>IF('P5'!O19=0,"",'P5'!O19)</f>
        <v/>
      </c>
      <c r="J114" s="88" t="str">
        <f>IF('P5'!P19=0,"",'P5'!P19)</f>
        <v/>
      </c>
      <c r="K114" s="89" t="str">
        <f>IF('P5'!Q19=0,"",'P5'!Q19)</f>
        <v/>
      </c>
      <c r="L114" s="68"/>
    </row>
    <row r="115" spans="1:12" ht="15" x14ac:dyDescent="0.4">
      <c r="A115" s="83"/>
      <c r="B115" s="84" t="str">
        <f>IF('P6'!A17="","",'P6'!A17)</f>
        <v/>
      </c>
      <c r="C115" s="85" t="str">
        <f>IF('P6'!B17="","",'P6'!B17)</f>
        <v/>
      </c>
      <c r="D115" s="84" t="str">
        <f>IF('P6'!C17="","",'P6'!C17)</f>
        <v/>
      </c>
      <c r="E115" s="86" t="str">
        <f>IF('P6'!D17="","",'P6'!D17)</f>
        <v/>
      </c>
      <c r="F115" s="87" t="str">
        <f>IF('P6'!F17="","",'P6'!F17)</f>
        <v/>
      </c>
      <c r="G115" s="87" t="str">
        <f>IF('P6'!G17="","",'P6'!G17)</f>
        <v/>
      </c>
      <c r="H115" s="88" t="str">
        <f>IF('P6'!N17=0,"",'P6'!N17)</f>
        <v/>
      </c>
      <c r="I115" s="88" t="str">
        <f>IF('P6'!O17=0,"",'P6'!O17)</f>
        <v/>
      </c>
      <c r="J115" s="88" t="str">
        <f>IF('P6'!P17=0,"",'P6'!P17)</f>
        <v/>
      </c>
      <c r="K115" s="89" t="str">
        <f>IF('P6'!Q17=0,"",'P6'!Q17)</f>
        <v/>
      </c>
      <c r="L115" s="68"/>
    </row>
    <row r="116" spans="1:12" ht="15" x14ac:dyDescent="0.4">
      <c r="A116" s="83"/>
      <c r="B116" s="84" t="str">
        <f>IF('P6'!A18="","",'P6'!A18)</f>
        <v/>
      </c>
      <c r="C116" s="85" t="str">
        <f>IF('P6'!B18="","",'P6'!B18)</f>
        <v/>
      </c>
      <c r="D116" s="84" t="str">
        <f>IF('P6'!C18="","",'P6'!C18)</f>
        <v/>
      </c>
      <c r="E116" s="86" t="str">
        <f>IF('P6'!D18="","",'P6'!D18)</f>
        <v/>
      </c>
      <c r="F116" s="87" t="str">
        <f>IF('P6'!F18="","",'P6'!F18)</f>
        <v/>
      </c>
      <c r="G116" s="87" t="str">
        <f>IF('P6'!G18="","",'P6'!G18)</f>
        <v/>
      </c>
      <c r="H116" s="88" t="str">
        <f>IF('P6'!N18=0,"",'P6'!N18)</f>
        <v/>
      </c>
      <c r="I116" s="88" t="str">
        <f>IF('P6'!O18=0,"",'P6'!O18)</f>
        <v/>
      </c>
      <c r="J116" s="88" t="str">
        <f>IF('P6'!P18=0,"",'P6'!P18)</f>
        <v/>
      </c>
      <c r="K116" s="89" t="str">
        <f>IF('P6'!Q18=0,"",'P6'!Q18)</f>
        <v/>
      </c>
      <c r="L116" s="68"/>
    </row>
    <row r="117" spans="1:12" ht="15" x14ac:dyDescent="0.4">
      <c r="A117" s="83"/>
      <c r="B117" s="84" t="str">
        <f>IF('P3'!A20="","",'P3'!A20)</f>
        <v/>
      </c>
      <c r="C117" s="85" t="str">
        <f>IF('P3'!B20="","",'P3'!B20)</f>
        <v/>
      </c>
      <c r="D117" s="84" t="str">
        <f>IF('P3'!C20="","",'P3'!C20)</f>
        <v/>
      </c>
      <c r="E117" s="86" t="str">
        <f>IF('P3'!D20="","",'P3'!D20)</f>
        <v/>
      </c>
      <c r="F117" s="87" t="str">
        <f>IF('P3'!F20="","",'P3'!F20)</f>
        <v/>
      </c>
      <c r="G117" s="87" t="str">
        <f>IF('P3'!G20="","",'P3'!G20)</f>
        <v/>
      </c>
      <c r="H117" s="88" t="str">
        <f>IF('P3'!N20=0,"",'P3'!N20)</f>
        <v/>
      </c>
      <c r="I117" s="88" t="str">
        <f>IF('P3'!O20=0,"",'P3'!O20)</f>
        <v/>
      </c>
      <c r="J117" s="88" t="str">
        <f>IF('P3'!P20=0,"",'P3'!P20)</f>
        <v/>
      </c>
      <c r="K117" s="89" t="str">
        <f>IF('P3'!Q20=0,"",'P3'!Q20)</f>
        <v/>
      </c>
    </row>
    <row r="118" spans="1:12" ht="15" x14ac:dyDescent="0.4">
      <c r="A118" s="83"/>
      <c r="B118" s="84" t="str">
        <f>IF('P3'!A21="","",'P3'!A21)</f>
        <v/>
      </c>
      <c r="C118" s="85" t="str">
        <f>IF('P3'!B21="","",'P3'!B21)</f>
        <v/>
      </c>
      <c r="D118" s="84" t="str">
        <f>IF('P3'!C21="","",'P3'!C21)</f>
        <v/>
      </c>
      <c r="E118" s="86" t="str">
        <f>IF('P3'!D21="","",'P3'!D21)</f>
        <v/>
      </c>
      <c r="F118" s="87" t="str">
        <f>IF('P3'!F21="","",'P3'!F21)</f>
        <v/>
      </c>
      <c r="G118" s="87" t="str">
        <f>IF('P3'!G21="","",'P3'!G21)</f>
        <v/>
      </c>
      <c r="H118" s="88" t="str">
        <f>IF('P3'!N21=0,"",'P3'!N21)</f>
        <v/>
      </c>
      <c r="I118" s="88" t="str">
        <f>IF('P3'!O21=0,"",'P3'!O21)</f>
        <v/>
      </c>
      <c r="J118" s="88" t="str">
        <f>IF('P3'!P21=0,"",'P3'!P21)</f>
        <v/>
      </c>
      <c r="K118" s="89" t="str">
        <f>IF('P3'!Q21=0,"",'P3'!Q21)</f>
        <v/>
      </c>
    </row>
    <row r="119" spans="1:12" ht="15" x14ac:dyDescent="0.4">
      <c r="A119" s="83"/>
      <c r="B119" s="84" t="str">
        <f>IF('P3'!A22="","",'P3'!A22)</f>
        <v/>
      </c>
      <c r="C119" s="85" t="str">
        <f>IF('P3'!B22="","",'P3'!B22)</f>
        <v/>
      </c>
      <c r="D119" s="84" t="str">
        <f>IF('P3'!C22="","",'P3'!C22)</f>
        <v/>
      </c>
      <c r="E119" s="86" t="str">
        <f>IF('P3'!D22="","",'P3'!D22)</f>
        <v/>
      </c>
      <c r="F119" s="87" t="str">
        <f>IF('P3'!F22="","",'P3'!F22)</f>
        <v/>
      </c>
      <c r="G119" s="87" t="str">
        <f>IF('P3'!G22="","",'P3'!G22)</f>
        <v/>
      </c>
      <c r="H119" s="88" t="str">
        <f>IF('P3'!N22=0,"",'P3'!N22)</f>
        <v/>
      </c>
      <c r="I119" s="88" t="str">
        <f>IF('P3'!O22=0,"",'P3'!O22)</f>
        <v/>
      </c>
      <c r="J119" s="88" t="str">
        <f>IF('P3'!P22=0,"",'P3'!P22)</f>
        <v/>
      </c>
      <c r="K119" s="89" t="str">
        <f>IF('P3'!Q22=0,"",'P3'!Q22)</f>
        <v/>
      </c>
    </row>
    <row r="120" spans="1:12" ht="15" x14ac:dyDescent="0.4">
      <c r="A120" s="83"/>
      <c r="B120" s="84" t="str">
        <f>IF('P3'!A23="","",'P3'!A23)</f>
        <v/>
      </c>
      <c r="C120" s="85" t="str">
        <f>IF('P3'!B23="","",'P3'!B23)</f>
        <v/>
      </c>
      <c r="D120" s="84" t="str">
        <f>IF('P3'!C23="","",'P3'!C23)</f>
        <v/>
      </c>
      <c r="E120" s="86" t="str">
        <f>IF('P3'!D23="","",'P3'!D23)</f>
        <v/>
      </c>
      <c r="F120" s="87" t="str">
        <f>IF('P3'!F23="","",'P3'!F23)</f>
        <v/>
      </c>
      <c r="G120" s="87" t="str">
        <f>IF('P3'!G23="","",'P3'!G23)</f>
        <v/>
      </c>
      <c r="H120" s="88" t="str">
        <f>IF('P3'!N23=0,"",'P3'!N23)</f>
        <v/>
      </c>
      <c r="I120" s="88" t="str">
        <f>IF('P3'!O23=0,"",'P3'!O23)</f>
        <v/>
      </c>
      <c r="J120" s="88" t="str">
        <f>IF('P3'!P23=0,"",'P3'!P23)</f>
        <v/>
      </c>
      <c r="K120" s="89" t="str">
        <f>IF('P3'!Q23=0,"",'P3'!Q23)</f>
        <v/>
      </c>
    </row>
    <row r="121" spans="1:12" ht="15" x14ac:dyDescent="0.4">
      <c r="A121" s="83"/>
      <c r="L121" s="68"/>
    </row>
    <row r="122" spans="1:12" ht="15" x14ac:dyDescent="0.4">
      <c r="A122" s="83"/>
      <c r="B122" s="84" t="str">
        <f>IF('P3'!A24="","",'P3'!A24)</f>
        <v/>
      </c>
      <c r="C122" s="85" t="str">
        <f>IF('P3'!B24="","",'P3'!B24)</f>
        <v/>
      </c>
      <c r="D122" s="84" t="str">
        <f>IF('P3'!C24="","",'P3'!C24)</f>
        <v/>
      </c>
      <c r="E122" s="86" t="str">
        <f>IF('P3'!D24="","",'P3'!D24)</f>
        <v/>
      </c>
      <c r="F122" s="87" t="str">
        <f>IF('P3'!F24="","",'P3'!F24)</f>
        <v/>
      </c>
      <c r="G122" s="87" t="str">
        <f>IF('P3'!G24="","",'P3'!G24)</f>
        <v/>
      </c>
      <c r="H122" s="88" t="str">
        <f>IF('P3'!N24=0,"",'P3'!N24)</f>
        <v/>
      </c>
      <c r="I122" s="88" t="str">
        <f>IF('P3'!O24=0,"",'P3'!O24)</f>
        <v/>
      </c>
      <c r="J122" s="88" t="str">
        <f>IF('P3'!P24=0,"",'P3'!P24)</f>
        <v/>
      </c>
      <c r="K122" s="89" t="str">
        <f>IF('P3'!Q24=0,"",'P3'!Q24)</f>
        <v/>
      </c>
    </row>
    <row r="123" spans="1:12" ht="15" x14ac:dyDescent="0.4">
      <c r="A123" s="83"/>
      <c r="B123" s="84" t="str">
        <f>IF('P5'!A20="","",'P5'!A20)</f>
        <v/>
      </c>
      <c r="C123" s="85" t="str">
        <f>IF('P5'!B20="","",'P5'!B20)</f>
        <v/>
      </c>
      <c r="D123" s="84" t="str">
        <f>IF('P5'!C20="","",'P5'!C20)</f>
        <v/>
      </c>
      <c r="E123" s="86" t="str">
        <f>IF('P5'!D20="","",'P5'!D20)</f>
        <v/>
      </c>
      <c r="F123" s="87" t="str">
        <f>IF('P5'!F20="","",'P5'!F20)</f>
        <v/>
      </c>
      <c r="G123" s="87" t="str">
        <f>IF('P5'!G20="","",'P5'!G20)</f>
        <v/>
      </c>
      <c r="H123" s="88" t="str">
        <f>IF('P5'!N20=0,"",'P5'!N20)</f>
        <v/>
      </c>
      <c r="I123" s="88" t="str">
        <f>IF('P5'!O20=0,"",'P5'!O20)</f>
        <v/>
      </c>
      <c r="J123" s="88" t="str">
        <f>IF('P5'!P20=0,"",'P5'!P20)</f>
        <v/>
      </c>
      <c r="K123" s="89" t="str">
        <f>IF('P5'!Q20=0,"",'P5'!Q20)</f>
        <v/>
      </c>
      <c r="L123" s="68"/>
    </row>
    <row r="124" spans="1:12" ht="15" x14ac:dyDescent="0.4">
      <c r="A124" s="83"/>
      <c r="B124" s="84" t="str">
        <f>IF('P2'!A19="","",'P2'!A19)</f>
        <v/>
      </c>
      <c r="C124" s="85" t="str">
        <f>IF('P2'!B19="","",'P2'!B19)</f>
        <v/>
      </c>
      <c r="D124" s="84" t="str">
        <f>IF('P2'!C19="","",'P2'!C19)</f>
        <v/>
      </c>
      <c r="E124" s="86" t="str">
        <f>IF('P2'!D19="","",'P2'!D19)</f>
        <v/>
      </c>
      <c r="F124" s="87" t="str">
        <f>IF('P2'!F19="","",'P2'!F19)</f>
        <v/>
      </c>
      <c r="G124" s="87" t="str">
        <f>IF('P2'!G19="","",'P2'!G19)</f>
        <v/>
      </c>
      <c r="H124" s="88" t="str">
        <f>IF('P2'!N19=0,"",'P2'!N19)</f>
        <v/>
      </c>
      <c r="I124" s="88" t="str">
        <f>IF('P2'!O19=0,"",'P2'!O19)</f>
        <v/>
      </c>
      <c r="J124" s="88" t="str">
        <f>IF('P2'!P19=0,"",'P2'!P19)</f>
        <v/>
      </c>
      <c r="K124" s="89" t="str">
        <f>IF('P2'!Q19=0,"",'P2'!Q19)</f>
        <v/>
      </c>
      <c r="L124" s="68"/>
    </row>
    <row r="125" spans="1:12" ht="15" x14ac:dyDescent="0.4">
      <c r="A125" s="83"/>
      <c r="B125" s="84" t="str">
        <f>IF('P2'!A20="","",'P2'!A20)</f>
        <v/>
      </c>
      <c r="C125" s="85" t="str">
        <f>IF('P2'!B20="","",'P2'!B20)</f>
        <v/>
      </c>
      <c r="D125" s="84" t="str">
        <f>IF('P2'!C20="","",'P2'!C20)</f>
        <v/>
      </c>
      <c r="E125" s="86" t="str">
        <f>IF('P2'!D20="","",'P2'!D20)</f>
        <v/>
      </c>
      <c r="F125" s="87" t="str">
        <f>IF('P2'!F20="","",'P2'!F20)</f>
        <v/>
      </c>
      <c r="G125" s="87" t="str">
        <f>IF('P2'!G20="","",'P2'!G20)</f>
        <v/>
      </c>
      <c r="H125" s="88" t="str">
        <f>IF('P2'!N20=0,"",'P2'!N20)</f>
        <v/>
      </c>
      <c r="I125" s="88" t="str">
        <f>IF('P2'!O20=0,"",'P2'!O20)</f>
        <v/>
      </c>
      <c r="J125" s="88" t="str">
        <f>IF('P2'!P20=0,"",'P2'!P20)</f>
        <v/>
      </c>
      <c r="K125" s="89" t="str">
        <f>IF('P2'!Q20=0,"",'P2'!Q20)</f>
        <v/>
      </c>
      <c r="L125" s="68"/>
    </row>
    <row r="126" spans="1:12" ht="15" x14ac:dyDescent="0.4">
      <c r="A126" s="83"/>
      <c r="B126" s="84" t="str">
        <f>IF('P2'!A21="","",'P2'!A21)</f>
        <v/>
      </c>
      <c r="C126" s="85" t="str">
        <f>IF('P2'!B21="","",'P2'!B21)</f>
        <v/>
      </c>
      <c r="D126" s="84" t="str">
        <f>IF('P2'!C21="","",'P2'!C21)</f>
        <v/>
      </c>
      <c r="E126" s="86" t="str">
        <f>IF('P2'!D21="","",'P2'!D21)</f>
        <v/>
      </c>
      <c r="F126" s="87" t="str">
        <f>IF('P2'!F21="","",'P2'!F21)</f>
        <v/>
      </c>
      <c r="G126" s="87" t="str">
        <f>IF('P2'!G21="","",'P2'!G21)</f>
        <v/>
      </c>
      <c r="H126" s="88" t="str">
        <f>IF('P2'!N21=0,"",'P2'!N21)</f>
        <v/>
      </c>
      <c r="I126" s="88" t="str">
        <f>IF('P2'!O21=0,"",'P2'!O21)</f>
        <v/>
      </c>
      <c r="J126" s="88" t="str">
        <f>IF('P2'!P21=0,"",'P2'!P21)</f>
        <v/>
      </c>
      <c r="K126" s="89" t="str">
        <f>IF('P2'!Q21=0,"",'P2'!Q21)</f>
        <v/>
      </c>
      <c r="L126" s="68"/>
    </row>
    <row r="127" spans="1:12" ht="15" x14ac:dyDescent="0.4">
      <c r="A127" s="83"/>
      <c r="B127" s="84" t="str">
        <f>IF('P4'!A23="","",'P4'!A23)</f>
        <v/>
      </c>
      <c r="C127" s="85" t="str">
        <f>IF('P4'!B23="","",'P4'!B23)</f>
        <v/>
      </c>
      <c r="D127" s="84" t="str">
        <f>IF('P4'!C23="","",'P4'!C23)</f>
        <v/>
      </c>
      <c r="E127" s="86" t="str">
        <f>IF('P4'!D23="","",'P4'!D23)</f>
        <v/>
      </c>
      <c r="F127" s="87" t="str">
        <f>IF('P4'!F23="","",'P4'!F23)</f>
        <v/>
      </c>
      <c r="G127" s="87" t="str">
        <f>IF('P4'!G23="","",'P4'!G23)</f>
        <v/>
      </c>
      <c r="H127" s="88" t="str">
        <f>IF('P4'!N23=0,"",'P4'!N23)</f>
        <v/>
      </c>
      <c r="I127" s="88" t="str">
        <f>IF('P4'!O23=0,"",'P4'!O23)</f>
        <v/>
      </c>
      <c r="J127" s="88" t="str">
        <f>IF('P4'!P23=0,"",'P4'!P23)</f>
        <v/>
      </c>
      <c r="K127" s="89" t="str">
        <f>IF('P4'!Q23=0,"",'P4'!Q23)</f>
        <v/>
      </c>
      <c r="L127" s="68"/>
    </row>
    <row r="128" spans="1:12" ht="15" x14ac:dyDescent="0.4">
      <c r="A128" s="83"/>
      <c r="B128" s="84" t="str">
        <f>IF('P4'!A24="","",'P4'!A24)</f>
        <v/>
      </c>
      <c r="C128" s="85" t="str">
        <f>IF('P4'!B24="","",'P4'!B24)</f>
        <v/>
      </c>
      <c r="D128" s="84" t="str">
        <f>IF('P4'!C24="","",'P4'!C24)</f>
        <v/>
      </c>
      <c r="E128" s="86" t="str">
        <f>IF('P4'!D24="","",'P4'!D24)</f>
        <v/>
      </c>
      <c r="F128" s="87" t="str">
        <f>IF('P4'!F24="","",'P4'!F24)</f>
        <v/>
      </c>
      <c r="G128" s="87" t="str">
        <f>IF('P4'!G24="","",'P4'!G24)</f>
        <v/>
      </c>
      <c r="H128" s="88" t="str">
        <f>IF('P4'!N24=0,"",'P4'!N24)</f>
        <v/>
      </c>
      <c r="I128" s="88" t="str">
        <f>IF('P4'!O24=0,"",'P4'!O24)</f>
        <v/>
      </c>
      <c r="J128" s="88" t="str">
        <f>IF('P4'!P24=0,"",'P4'!P24)</f>
        <v/>
      </c>
      <c r="K128" s="89" t="str">
        <f>IF('P4'!Q24=0,"",'P4'!Q24)</f>
        <v/>
      </c>
      <c r="L128" s="68"/>
    </row>
    <row r="129" spans="1:12" ht="15" x14ac:dyDescent="0.4">
      <c r="A129" s="83"/>
      <c r="B129" s="84" t="str">
        <f>IF('P2'!A22="","",'P2'!A22)</f>
        <v/>
      </c>
      <c r="C129" s="85" t="str">
        <f>IF('P2'!B22="","",'P2'!B22)</f>
        <v/>
      </c>
      <c r="D129" s="84" t="str">
        <f>IF('P2'!C22="","",'P2'!C22)</f>
        <v/>
      </c>
      <c r="E129" s="86" t="str">
        <f>IF('P2'!D22="","",'P2'!D22)</f>
        <v/>
      </c>
      <c r="F129" s="87" t="str">
        <f>IF('P2'!F22="","",'P2'!F22)</f>
        <v/>
      </c>
      <c r="G129" s="87" t="str">
        <f>IF('P2'!G22="","",'P2'!G22)</f>
        <v/>
      </c>
      <c r="H129" s="88" t="str">
        <f>IF('P2'!N22=0,"",'P2'!N22)</f>
        <v/>
      </c>
      <c r="I129" s="88" t="str">
        <f>IF('P2'!O22=0,"",'P2'!O22)</f>
        <v/>
      </c>
      <c r="J129" s="88" t="str">
        <f>IF('P2'!P22=0,"",'P2'!P22)</f>
        <v/>
      </c>
      <c r="K129" s="89" t="str">
        <f>IF('P2'!Q22=0,"",'P2'!Q22)</f>
        <v/>
      </c>
      <c r="L129" s="68"/>
    </row>
    <row r="130" spans="1:12" ht="15" x14ac:dyDescent="0.4">
      <c r="A130" s="83"/>
      <c r="B130" s="84" t="str">
        <f>IF('P2'!A23="","",'P2'!A23)</f>
        <v/>
      </c>
      <c r="C130" s="85" t="str">
        <f>IF('P2'!B23="","",'P2'!B23)</f>
        <v/>
      </c>
      <c r="D130" s="84" t="str">
        <f>IF('P2'!C23="","",'P2'!C23)</f>
        <v/>
      </c>
      <c r="E130" s="86" t="str">
        <f>IF('P2'!D23="","",'P2'!D23)</f>
        <v/>
      </c>
      <c r="F130" s="87" t="str">
        <f>IF('P2'!F23="","",'P2'!F23)</f>
        <v/>
      </c>
      <c r="G130" s="87" t="str">
        <f>IF('P2'!G23="","",'P2'!G23)</f>
        <v/>
      </c>
      <c r="H130" s="88" t="str">
        <f>IF('P2'!N23=0,"",'P2'!N23)</f>
        <v/>
      </c>
      <c r="I130" s="88" t="str">
        <f>IF('P2'!O23=0,"",'P2'!O23)</f>
        <v/>
      </c>
      <c r="J130" s="88" t="str">
        <f>IF('P2'!P23=0,"",'P2'!P23)</f>
        <v/>
      </c>
      <c r="K130" s="89" t="str">
        <f>IF('P2'!Q23=0,"",'P2'!Q23)</f>
        <v/>
      </c>
      <c r="L130" s="68"/>
    </row>
    <row r="131" spans="1:12" ht="15" x14ac:dyDescent="0.4">
      <c r="A131" s="83"/>
      <c r="B131" s="84" t="str">
        <f>IF('P2'!A24="","",'P2'!A24)</f>
        <v/>
      </c>
      <c r="C131" s="85" t="str">
        <f>IF('P2'!B24="","",'P2'!B24)</f>
        <v/>
      </c>
      <c r="D131" s="84" t="str">
        <f>IF('P2'!C24="","",'P2'!C24)</f>
        <v/>
      </c>
      <c r="E131" s="86" t="str">
        <f>IF('P2'!D24="","",'P2'!D24)</f>
        <v/>
      </c>
      <c r="F131" s="87" t="str">
        <f>IF('P2'!F24="","",'P2'!F24)</f>
        <v/>
      </c>
      <c r="G131" s="87" t="str">
        <f>IF('P2'!G24="","",'P2'!G24)</f>
        <v/>
      </c>
      <c r="H131" s="88" t="str">
        <f>IF('P2'!N24=0,"",'P2'!N24)</f>
        <v/>
      </c>
      <c r="I131" s="88" t="str">
        <f>IF('P2'!O24=0,"",'P2'!O24)</f>
        <v/>
      </c>
      <c r="J131" s="88" t="str">
        <f>IF('P2'!P24=0,"",'P2'!P24)</f>
        <v/>
      </c>
      <c r="K131" s="89" t="str">
        <f>IF('P2'!Q24=0,"",'P2'!Q24)</f>
        <v/>
      </c>
      <c r="L131" s="68"/>
    </row>
    <row r="132" spans="1:12" ht="15" x14ac:dyDescent="0.4">
      <c r="A132" s="83"/>
      <c r="B132" s="84" t="str">
        <f>IF('P5'!A21="","",'P5'!A21)</f>
        <v/>
      </c>
      <c r="C132" s="85" t="str">
        <f>IF('P5'!B21="","",'P5'!B21)</f>
        <v/>
      </c>
      <c r="D132" s="84" t="str">
        <f>IF('P5'!C21="","",'P5'!C21)</f>
        <v/>
      </c>
      <c r="E132" s="86" t="str">
        <f>IF('P5'!D21="","",'P5'!D21)</f>
        <v/>
      </c>
      <c r="F132" s="87" t="str">
        <f>IF('P5'!F21="","",'P5'!F21)</f>
        <v/>
      </c>
      <c r="G132" s="87" t="str">
        <f>IF('P5'!G21="","",'P5'!G21)</f>
        <v/>
      </c>
      <c r="H132" s="88" t="str">
        <f>IF('P5'!N21=0,"",'P5'!N21)</f>
        <v/>
      </c>
      <c r="I132" s="88" t="str">
        <f>IF('P5'!O21=0,"",'P5'!O21)</f>
        <v/>
      </c>
      <c r="J132" s="88" t="str">
        <f>IF('P5'!P21=0,"",'P5'!P21)</f>
        <v/>
      </c>
      <c r="K132" s="89" t="str">
        <f>IF('P5'!Q21=0,"",'P5'!Q21)</f>
        <v/>
      </c>
      <c r="L132" s="68"/>
    </row>
    <row r="133" spans="1:12" ht="15" x14ac:dyDescent="0.4">
      <c r="A133" s="83"/>
      <c r="B133" s="84" t="str">
        <f>IF('P5'!A22="","",'P5'!A22)</f>
        <v/>
      </c>
      <c r="C133" s="85" t="str">
        <f>IF('P5'!B22="","",'P5'!B22)</f>
        <v/>
      </c>
      <c r="D133" s="84" t="str">
        <f>IF('P5'!C22="","",'P5'!C22)</f>
        <v/>
      </c>
      <c r="E133" s="86" t="str">
        <f>IF('P5'!D22="","",'P5'!D22)</f>
        <v/>
      </c>
      <c r="F133" s="87" t="str">
        <f>IF('P5'!F22="","",'P5'!F22)</f>
        <v/>
      </c>
      <c r="G133" s="87" t="str">
        <f>IF('P5'!G22="","",'P5'!G22)</f>
        <v/>
      </c>
      <c r="H133" s="88" t="str">
        <f>IF('P5'!N22=0,"",'P5'!N22)</f>
        <v/>
      </c>
      <c r="I133" s="88" t="str">
        <f>IF('P5'!O22=0,"",'P5'!O22)</f>
        <v/>
      </c>
      <c r="J133" s="88" t="str">
        <f>IF('P5'!P22=0,"",'P5'!P22)</f>
        <v/>
      </c>
      <c r="K133" s="89" t="str">
        <f>IF('P5'!Q22=0,"",'P5'!Q22)</f>
        <v/>
      </c>
      <c r="L133" s="68"/>
    </row>
    <row r="134" spans="1:12" ht="15" x14ac:dyDescent="0.4">
      <c r="A134" s="83"/>
      <c r="B134" s="84" t="str">
        <f>IF('P5'!A23="","",'P5'!A23)</f>
        <v/>
      </c>
      <c r="C134" s="85" t="str">
        <f>IF('P5'!B23="","",'P5'!B23)</f>
        <v/>
      </c>
      <c r="D134" s="84" t="str">
        <f>IF('P5'!C23="","",'P5'!C23)</f>
        <v/>
      </c>
      <c r="E134" s="86" t="str">
        <f>IF('P5'!D23="","",'P5'!D23)</f>
        <v/>
      </c>
      <c r="F134" s="87" t="str">
        <f>IF('P5'!F23="","",'P5'!F23)</f>
        <v/>
      </c>
      <c r="G134" s="87" t="str">
        <f>IF('P5'!G23="","",'P5'!G23)</f>
        <v/>
      </c>
      <c r="H134" s="88" t="str">
        <f>IF('P5'!N23=0,"",'P5'!N23)</f>
        <v/>
      </c>
      <c r="I134" s="88" t="str">
        <f>IF('P5'!O23=0,"",'P5'!O23)</f>
        <v/>
      </c>
      <c r="J134" s="88" t="str">
        <f>IF('P5'!P23=0,"",'P5'!P23)</f>
        <v/>
      </c>
      <c r="K134" s="89" t="str">
        <f>IF('P5'!Q23=0,"",'P5'!Q23)</f>
        <v/>
      </c>
      <c r="L134" s="68"/>
    </row>
    <row r="135" spans="1:12" ht="15" x14ac:dyDescent="0.4">
      <c r="A135" s="83"/>
      <c r="B135" s="84" t="str">
        <f>IF('P5'!A24="","",'P5'!A24)</f>
        <v/>
      </c>
      <c r="C135" s="85" t="str">
        <f>IF('P5'!B24="","",'P5'!B24)</f>
        <v/>
      </c>
      <c r="D135" s="84" t="str">
        <f>IF('P5'!C24="","",'P5'!C24)</f>
        <v/>
      </c>
      <c r="E135" s="86" t="str">
        <f>IF('P5'!D24="","",'P5'!D24)</f>
        <v/>
      </c>
      <c r="F135" s="87" t="str">
        <f>IF('P5'!F24="","",'P5'!F24)</f>
        <v/>
      </c>
      <c r="G135" s="87" t="str">
        <f>IF('P5'!G24="","",'P5'!G24)</f>
        <v/>
      </c>
      <c r="H135" s="88" t="str">
        <f>IF('P5'!N24=0,"",'P5'!N24)</f>
        <v/>
      </c>
      <c r="I135" s="88" t="str">
        <f>IF('P5'!O24=0,"",'P5'!O24)</f>
        <v/>
      </c>
      <c r="J135" s="88" t="str">
        <f>IF('P5'!P24=0,"",'P5'!P24)</f>
        <v/>
      </c>
      <c r="K135" s="89" t="str">
        <f>IF('P5'!Q24=0,"",'P5'!Q24)</f>
        <v/>
      </c>
      <c r="L135" s="68"/>
    </row>
    <row r="136" spans="1:12" ht="15" x14ac:dyDescent="0.4">
      <c r="A136" s="83"/>
      <c r="B136" s="84" t="str">
        <f>IF('P1'!A19="","",'P1'!A19)</f>
        <v/>
      </c>
      <c r="C136" s="85" t="str">
        <f>IF('P1'!B19="","",'P1'!B19)</f>
        <v/>
      </c>
      <c r="D136" s="84" t="str">
        <f>IF('P1'!C19="","",'P1'!C19)</f>
        <v/>
      </c>
      <c r="E136" s="86" t="str">
        <f>IF('P1'!D19="","",'P1'!D19)</f>
        <v/>
      </c>
      <c r="F136" s="87" t="str">
        <f>IF('P1'!F19="","",'P1'!F19)</f>
        <v/>
      </c>
      <c r="G136" s="87" t="str">
        <f>IF('P1'!G19="","",'P1'!G19)</f>
        <v/>
      </c>
      <c r="H136" s="88" t="str">
        <f>IF('P1'!N19=0,"",'P1'!N19)</f>
        <v/>
      </c>
      <c r="I136" s="88" t="str">
        <f>IF('P1'!O19=0,"",'P1'!O19)</f>
        <v/>
      </c>
      <c r="J136" s="88" t="str">
        <f>IF('P1'!P19=0,"",'P1'!P19)</f>
        <v/>
      </c>
      <c r="K136" s="89" t="str">
        <f>IF('P1'!Q19=0,"",'P1'!Q19)</f>
        <v/>
      </c>
      <c r="L136" s="68"/>
    </row>
    <row r="137" spans="1:12" ht="15" x14ac:dyDescent="0.4">
      <c r="A137" s="83"/>
      <c r="B137" s="84" t="str">
        <f>IF('P1'!A20="","",'P1'!A20)</f>
        <v/>
      </c>
      <c r="C137" s="85" t="str">
        <f>IF('P1'!B20="","",'P1'!B20)</f>
        <v/>
      </c>
      <c r="D137" s="84" t="str">
        <f>IF('P1'!C20="","",'P1'!C20)</f>
        <v/>
      </c>
      <c r="E137" s="86" t="str">
        <f>IF('P1'!D20="","",'P1'!D20)</f>
        <v/>
      </c>
      <c r="F137" s="87" t="str">
        <f>IF('P1'!F20="","",'P1'!F20)</f>
        <v/>
      </c>
      <c r="G137" s="87" t="str">
        <f>IF('P1'!G20="","",'P1'!G20)</f>
        <v/>
      </c>
      <c r="H137" s="88" t="str">
        <f>IF('P1'!N20=0,"",'P1'!N20)</f>
        <v/>
      </c>
      <c r="I137" s="88" t="str">
        <f>IF('P1'!O20=0,"",'P1'!O20)</f>
        <v/>
      </c>
      <c r="J137" s="88" t="str">
        <f>IF('P1'!P20=0,"",'P1'!P20)</f>
        <v/>
      </c>
      <c r="K137" s="89" t="str">
        <f>IF('P1'!Q20=0,"",'P1'!Q20)</f>
        <v/>
      </c>
      <c r="L137" s="68"/>
    </row>
    <row r="138" spans="1:12" ht="15" x14ac:dyDescent="0.4">
      <c r="A138" s="83"/>
      <c r="B138" s="84" t="str">
        <f>IF('P1'!A21="","",'P1'!A21)</f>
        <v/>
      </c>
      <c r="C138" s="85" t="str">
        <f>IF('P1'!B21="","",'P1'!B21)</f>
        <v/>
      </c>
      <c r="D138" s="84" t="str">
        <f>IF('P1'!C21="","",'P1'!C21)</f>
        <v/>
      </c>
      <c r="E138" s="86" t="str">
        <f>IF('P1'!D21="","",'P1'!D21)</f>
        <v/>
      </c>
      <c r="F138" s="87" t="str">
        <f>IF('P1'!F21="","",'P1'!F21)</f>
        <v/>
      </c>
      <c r="G138" s="87" t="str">
        <f>IF('P1'!G21="","",'P1'!G21)</f>
        <v/>
      </c>
      <c r="H138" s="88" t="str">
        <f>IF('P1'!N21=0,"",'P1'!N21)</f>
        <v/>
      </c>
      <c r="I138" s="88" t="str">
        <f>IF('P1'!O21=0,"",'P1'!O21)</f>
        <v/>
      </c>
      <c r="J138" s="88" t="str">
        <f>IF('P1'!P21=0,"",'P1'!P21)</f>
        <v/>
      </c>
      <c r="K138" s="89" t="str">
        <f>IF('P1'!Q21=0,"",'P1'!Q21)</f>
        <v/>
      </c>
      <c r="L138" s="68"/>
    </row>
    <row r="139" spans="1:12" ht="15" x14ac:dyDescent="0.4">
      <c r="A139" s="83"/>
      <c r="B139" s="84" t="str">
        <f>IF('P1'!A22="","",'P1'!A22)</f>
        <v/>
      </c>
      <c r="C139" s="85" t="str">
        <f>IF('P1'!B22="","",'P1'!B22)</f>
        <v/>
      </c>
      <c r="D139" s="84" t="str">
        <f>IF('P1'!C22="","",'P1'!C22)</f>
        <v/>
      </c>
      <c r="E139" s="86" t="str">
        <f>IF('P1'!D22="","",'P1'!D22)</f>
        <v/>
      </c>
      <c r="F139" s="87" t="str">
        <f>IF('P1'!F22="","",'P1'!F22)</f>
        <v/>
      </c>
      <c r="G139" s="87" t="str">
        <f>IF('P1'!G22="","",'P1'!G22)</f>
        <v/>
      </c>
      <c r="H139" s="88" t="str">
        <f>IF('P1'!N22=0,"",'P1'!N22)</f>
        <v/>
      </c>
      <c r="I139" s="88" t="str">
        <f>IF('P1'!O22=0,"",'P1'!O22)</f>
        <v/>
      </c>
      <c r="J139" s="88" t="str">
        <f>IF('P1'!P22=0,"",'P1'!P22)</f>
        <v/>
      </c>
      <c r="K139" s="89" t="str">
        <f>IF('P1'!Q22=0,"",'P1'!Q22)</f>
        <v/>
      </c>
      <c r="L139" s="68"/>
    </row>
    <row r="140" spans="1:12" ht="15" x14ac:dyDescent="0.4">
      <c r="A140" s="83"/>
      <c r="B140" s="84" t="str">
        <f>IF('P1'!A23="","",'P1'!A23)</f>
        <v/>
      </c>
      <c r="C140" s="85" t="str">
        <f>IF('P1'!B23="","",'P1'!B23)</f>
        <v/>
      </c>
      <c r="D140" s="84" t="str">
        <f>IF('P1'!C23="","",'P1'!C23)</f>
        <v/>
      </c>
      <c r="E140" s="86" t="str">
        <f>IF('P1'!D23="","",'P1'!D23)</f>
        <v/>
      </c>
      <c r="F140" s="87" t="str">
        <f>IF('P1'!F23="","",'P1'!F23)</f>
        <v/>
      </c>
      <c r="G140" s="87" t="str">
        <f>IF('P1'!G23="","",'P1'!G23)</f>
        <v/>
      </c>
      <c r="H140" s="88" t="str">
        <f>IF('P1'!N23=0,"",'P1'!N23)</f>
        <v/>
      </c>
      <c r="I140" s="88" t="str">
        <f>IF('P1'!O23=0,"",'P1'!O23)</f>
        <v/>
      </c>
      <c r="J140" s="88" t="str">
        <f>IF('P1'!P23=0,"",'P1'!P23)</f>
        <v/>
      </c>
      <c r="K140" s="89" t="str">
        <f>IF('P1'!Q23=0,"",'P1'!Q23)</f>
        <v/>
      </c>
      <c r="L140" s="68"/>
    </row>
    <row r="141" spans="1:12" ht="15" x14ac:dyDescent="0.4">
      <c r="A141" s="83"/>
      <c r="B141" s="84" t="str">
        <f>IF('P1'!A24="","",'P1'!A24)</f>
        <v/>
      </c>
      <c r="C141" s="85" t="str">
        <f>IF('P1'!B24="","",'P1'!B24)</f>
        <v/>
      </c>
      <c r="D141" s="84" t="str">
        <f>IF('P1'!C24="","",'P1'!C24)</f>
        <v/>
      </c>
      <c r="E141" s="86" t="str">
        <f>IF('P1'!D24="","",'P1'!D24)</f>
        <v/>
      </c>
      <c r="F141" s="87" t="str">
        <f>IF('P1'!F24="","",'P1'!F24)</f>
        <v/>
      </c>
      <c r="G141" s="87" t="str">
        <f>IF('P1'!G24="","",'P1'!G24)</f>
        <v/>
      </c>
      <c r="H141" s="88" t="str">
        <f>IF('P1'!N24=0,"",'P1'!N24)</f>
        <v/>
      </c>
      <c r="I141" s="88" t="str">
        <f>IF('P1'!O24=0,"",'P1'!O24)</f>
        <v/>
      </c>
      <c r="J141" s="88" t="str">
        <f>IF('P1'!P24=0,"",'P1'!P24)</f>
        <v/>
      </c>
      <c r="K141" s="89" t="str">
        <f>IF('P1'!Q24=0,"",'P1'!Q24)</f>
        <v/>
      </c>
      <c r="L141" s="68"/>
    </row>
    <row r="142" spans="1:12" ht="15" x14ac:dyDescent="0.4">
      <c r="A142" s="83"/>
      <c r="B142" s="84" t="str">
        <f>IF('P6'!A19="","",'P6'!A19)</f>
        <v/>
      </c>
      <c r="C142" s="85" t="str">
        <f>IF('P6'!B19="","",'P6'!B19)</f>
        <v/>
      </c>
      <c r="D142" s="84" t="str">
        <f>IF('P6'!C19="","",'P6'!C19)</f>
        <v/>
      </c>
      <c r="E142" s="86" t="str">
        <f>IF('P6'!D19="","",'P6'!D19)</f>
        <v/>
      </c>
      <c r="F142" s="87" t="str">
        <f>IF('P6'!F19="","",'P6'!F19)</f>
        <v/>
      </c>
      <c r="G142" s="87" t="str">
        <f>IF('P6'!G19="","",'P6'!G19)</f>
        <v/>
      </c>
      <c r="H142" s="88" t="str">
        <f>IF('P6'!N19=0,"",'P6'!N19)</f>
        <v/>
      </c>
      <c r="I142" s="88" t="str">
        <f>IF('P6'!O19=0,"",'P6'!O19)</f>
        <v/>
      </c>
      <c r="J142" s="88" t="str">
        <f>IF('P6'!P19=0,"",'P6'!P19)</f>
        <v/>
      </c>
      <c r="K142" s="89" t="str">
        <f>IF('P6'!Q19=0,"",'P6'!Q19)</f>
        <v/>
      </c>
      <c r="L142" s="68"/>
    </row>
    <row r="143" spans="1:12" ht="15" x14ac:dyDescent="0.4">
      <c r="A143" s="83"/>
      <c r="B143" s="84" t="str">
        <f>IF('P6'!A20="","",'P6'!A20)</f>
        <v/>
      </c>
      <c r="C143" s="85" t="str">
        <f>IF('P6'!B20="","",'P6'!B20)</f>
        <v/>
      </c>
      <c r="D143" s="84" t="str">
        <f>IF('P6'!C20="","",'P6'!C20)</f>
        <v/>
      </c>
      <c r="E143" s="86" t="str">
        <f>IF('P6'!D20="","",'P6'!D20)</f>
        <v/>
      </c>
      <c r="F143" s="87" t="str">
        <f>IF('P6'!F20="","",'P6'!F20)</f>
        <v/>
      </c>
      <c r="G143" s="87" t="str">
        <f>IF('P6'!G20="","",'P6'!G20)</f>
        <v/>
      </c>
      <c r="H143" s="88" t="str">
        <f>IF('P6'!N20=0,"",'P6'!N20)</f>
        <v/>
      </c>
      <c r="I143" s="88" t="str">
        <f>IF('P6'!O20=0,"",'P6'!O20)</f>
        <v/>
      </c>
      <c r="J143" s="88" t="str">
        <f>IF('P6'!P20=0,"",'P6'!P20)</f>
        <v/>
      </c>
      <c r="K143" s="89" t="str">
        <f>IF('P6'!Q20=0,"",'P6'!Q20)</f>
        <v/>
      </c>
      <c r="L143" s="68"/>
    </row>
    <row r="144" spans="1:12" ht="15" x14ac:dyDescent="0.4">
      <c r="A144" s="83"/>
      <c r="B144" s="84" t="str">
        <f>IF('P6'!A21="","",'P6'!A21)</f>
        <v/>
      </c>
      <c r="C144" s="85" t="str">
        <f>IF('P6'!B21="","",'P6'!B21)</f>
        <v/>
      </c>
      <c r="D144" s="84" t="str">
        <f>IF('P6'!C21="","",'P6'!C21)</f>
        <v/>
      </c>
      <c r="E144" s="86" t="str">
        <f>IF('P6'!D21="","",'P6'!D21)</f>
        <v/>
      </c>
      <c r="F144" s="87" t="str">
        <f>IF('P6'!F21="","",'P6'!F21)</f>
        <v/>
      </c>
      <c r="G144" s="87" t="str">
        <f>IF('P6'!G21="","",'P6'!G21)</f>
        <v/>
      </c>
      <c r="H144" s="88" t="str">
        <f>IF('P6'!N21=0,"",'P6'!N21)</f>
        <v/>
      </c>
      <c r="I144" s="88" t="str">
        <f>IF('P6'!O21=0,"",'P6'!O21)</f>
        <v/>
      </c>
      <c r="J144" s="88" t="str">
        <f>IF('P6'!P21=0,"",'P6'!P21)</f>
        <v/>
      </c>
      <c r="K144" s="89" t="str">
        <f>IF('P6'!Q21=0,"",'P6'!Q21)</f>
        <v/>
      </c>
      <c r="L144" s="68"/>
    </row>
    <row r="145" spans="1:12" ht="15" x14ac:dyDescent="0.4">
      <c r="A145" s="83"/>
      <c r="B145" s="84" t="str">
        <f>IF('P6'!A22="","",'P6'!A22)</f>
        <v/>
      </c>
      <c r="C145" s="85" t="str">
        <f>IF('P6'!B22="","",'P6'!B22)</f>
        <v/>
      </c>
      <c r="D145" s="84" t="str">
        <f>IF('P6'!C22="","",'P6'!C22)</f>
        <v/>
      </c>
      <c r="E145" s="86" t="str">
        <f>IF('P6'!D22="","",'P6'!D22)</f>
        <v/>
      </c>
      <c r="F145" s="87" t="str">
        <f>IF('P6'!F22="","",'P6'!F22)</f>
        <v/>
      </c>
      <c r="G145" s="87" t="str">
        <f>IF('P6'!G22="","",'P6'!G22)</f>
        <v/>
      </c>
      <c r="H145" s="88" t="str">
        <f>IF('P6'!N22=0,"",'P6'!N22)</f>
        <v/>
      </c>
      <c r="I145" s="88" t="str">
        <f>IF('P6'!O22=0,"",'P6'!O22)</f>
        <v/>
      </c>
      <c r="J145" s="88" t="str">
        <f>IF('P6'!P22=0,"",'P6'!P22)</f>
        <v/>
      </c>
      <c r="K145" s="89" t="str">
        <f>IF('P6'!Q22=0,"",'P6'!Q22)</f>
        <v/>
      </c>
      <c r="L145" s="68"/>
    </row>
    <row r="146" spans="1:12" ht="15" x14ac:dyDescent="0.4">
      <c r="A146" s="83"/>
      <c r="B146" s="84" t="str">
        <f>IF('P6'!A23="","",'P6'!A23)</f>
        <v/>
      </c>
      <c r="C146" s="85" t="str">
        <f>IF('P6'!B23="","",'P6'!B23)</f>
        <v/>
      </c>
      <c r="D146" s="84" t="str">
        <f>IF('P6'!C23="","",'P6'!C23)</f>
        <v/>
      </c>
      <c r="E146" s="86" t="str">
        <f>IF('P6'!D23="","",'P6'!D23)</f>
        <v/>
      </c>
      <c r="F146" s="87" t="str">
        <f>IF('P6'!F23="","",'P6'!F23)</f>
        <v/>
      </c>
      <c r="G146" s="87" t="str">
        <f>IF('P6'!G23="","",'P6'!G23)</f>
        <v/>
      </c>
      <c r="H146" s="88" t="str">
        <f>IF('P6'!N23=0,"",'P6'!N23)</f>
        <v/>
      </c>
      <c r="I146" s="88" t="str">
        <f>IF('P6'!O23=0,"",'P6'!O23)</f>
        <v/>
      </c>
      <c r="J146" s="88" t="str">
        <f>IF('P6'!P23=0,"",'P6'!P23)</f>
        <v/>
      </c>
      <c r="K146" s="89" t="str">
        <f>IF('P6'!Q23=0,"",'P6'!Q23)</f>
        <v/>
      </c>
      <c r="L146" s="68"/>
    </row>
    <row r="147" spans="1:12" ht="15" x14ac:dyDescent="0.4">
      <c r="A147" s="83"/>
      <c r="B147" s="84" t="str">
        <f>IF('P6'!A24="","",'P6'!A24)</f>
        <v/>
      </c>
      <c r="C147" s="85" t="str">
        <f>IF('P6'!B24="","",'P6'!B24)</f>
        <v/>
      </c>
      <c r="D147" s="84" t="str">
        <f>IF('P6'!C24="","",'P6'!C24)</f>
        <v/>
      </c>
      <c r="E147" s="86" t="str">
        <f>IF('P6'!D24="","",'P6'!D24)</f>
        <v/>
      </c>
      <c r="F147" s="87" t="str">
        <f>IF('P6'!F24="","",'P6'!F24)</f>
        <v/>
      </c>
      <c r="G147" s="87" t="str">
        <f>IF('P6'!G24="","",'P6'!G24)</f>
        <v/>
      </c>
      <c r="H147" s="88" t="str">
        <f>IF('P6'!N24=0,"",'P6'!N24)</f>
        <v/>
      </c>
      <c r="I147" s="88" t="str">
        <f>IF('P6'!O24=0,"",'P6'!O24)</f>
        <v/>
      </c>
      <c r="J147" s="88" t="str">
        <f>IF('P6'!P24=0,"",'P6'!P24)</f>
        <v/>
      </c>
      <c r="K147" s="89" t="str">
        <f>IF('P6'!Q24=0,"",'P6'!Q24)</f>
        <v/>
      </c>
      <c r="L147" s="68"/>
    </row>
    <row r="148" spans="1:12" ht="15" x14ac:dyDescent="0.4">
      <c r="A148" s="83"/>
      <c r="L148" s="68"/>
    </row>
    <row r="149" spans="1:12" ht="15" x14ac:dyDescent="0.4">
      <c r="A149" s="83"/>
      <c r="B149" s="84" t="str">
        <f>IF('P8'!A22="","",'P8'!A22)</f>
        <v/>
      </c>
      <c r="C149" s="85" t="str">
        <f>IF('P8'!B22="","",'P8'!B22)</f>
        <v/>
      </c>
      <c r="D149" s="84" t="str">
        <f>IF('P8'!C22="","",'P8'!C22)</f>
        <v/>
      </c>
      <c r="E149" s="86" t="str">
        <f>IF('P8'!D22="","",'P8'!D22)</f>
        <v/>
      </c>
      <c r="F149" s="87" t="str">
        <f>IF('P8'!F22="","",'P8'!F22)</f>
        <v/>
      </c>
      <c r="G149" s="87" t="str">
        <f>IF('P8'!G22="","",'P8'!G22)</f>
        <v/>
      </c>
      <c r="H149" s="88" t="str">
        <f>IF('P8'!N22=0,"",'P8'!N22)</f>
        <v/>
      </c>
      <c r="I149" s="88" t="str">
        <f>IF('P8'!O22=0,"",'P8'!O22)</f>
        <v/>
      </c>
      <c r="J149" s="88" t="str">
        <f>IF('P8'!P22=0,"",'P8'!P22)</f>
        <v/>
      </c>
      <c r="K149" s="89" t="str">
        <f>IF('P8'!Q22=0,"",'P8'!Q22)</f>
        <v/>
      </c>
      <c r="L149" s="68"/>
    </row>
    <row r="150" spans="1:12" ht="15" x14ac:dyDescent="0.4">
      <c r="A150" s="83"/>
      <c r="B150" s="84" t="str">
        <f>IF('P8'!A23="","",'P8'!A23)</f>
        <v/>
      </c>
      <c r="C150" s="85" t="str">
        <f>IF('P8'!B23="","",'P8'!B23)</f>
        <v/>
      </c>
      <c r="D150" s="84" t="str">
        <f>IF('P8'!C23="","",'P8'!C23)</f>
        <v/>
      </c>
      <c r="E150" s="86" t="str">
        <f>IF('P8'!D23="","",'P8'!D23)</f>
        <v/>
      </c>
      <c r="F150" s="87" t="str">
        <f>IF('P8'!F23="","",'P8'!F23)</f>
        <v/>
      </c>
      <c r="G150" s="87" t="str">
        <f>IF('P8'!G23="","",'P8'!G23)</f>
        <v/>
      </c>
      <c r="H150" s="88" t="str">
        <f>IF('P8'!N23=0,"",'P8'!N23)</f>
        <v/>
      </c>
      <c r="I150" s="88" t="str">
        <f>IF('P8'!O23=0,"",'P8'!O23)</f>
        <v/>
      </c>
      <c r="J150" s="88" t="str">
        <f>IF('P8'!P23=0,"",'P8'!P23)</f>
        <v/>
      </c>
      <c r="K150" s="89" t="str">
        <f>IF('P8'!Q23=0,"",'P8'!Q23)</f>
        <v/>
      </c>
      <c r="L150" s="68"/>
    </row>
    <row r="151" spans="1:12" ht="15" x14ac:dyDescent="0.4">
      <c r="A151" s="83"/>
      <c r="B151" s="84" t="str">
        <f>IF('P8'!A24="","",'P8'!A24)</f>
        <v/>
      </c>
      <c r="C151" s="85" t="str">
        <f>IF('P8'!B24="","",'P8'!B24)</f>
        <v/>
      </c>
      <c r="D151" s="84" t="str">
        <f>IF('P8'!C24="","",'P8'!C24)</f>
        <v/>
      </c>
      <c r="E151" s="86" t="str">
        <f>IF('P8'!D24="","",'P8'!D24)</f>
        <v/>
      </c>
      <c r="F151" s="87" t="str">
        <f>IF('P8'!F24="","",'P8'!F24)</f>
        <v/>
      </c>
      <c r="G151" s="87" t="str">
        <f>IF('P8'!G24="","",'P8'!G24)</f>
        <v/>
      </c>
      <c r="H151" s="88" t="str">
        <f>IF('P8'!N24=0,"",'P8'!N24)</f>
        <v/>
      </c>
      <c r="I151" s="88" t="str">
        <f>IF('P8'!O24=0,"",'P8'!O24)</f>
        <v/>
      </c>
      <c r="J151" s="88" t="str">
        <f>IF('P8'!P24=0,"",'P8'!P24)</f>
        <v/>
      </c>
      <c r="K151" s="89" t="str">
        <f>IF('P8'!Q24=0,"",'P8'!Q24)</f>
        <v/>
      </c>
      <c r="L151" s="68"/>
    </row>
    <row r="152" spans="1:12" ht="15" x14ac:dyDescent="0.4">
      <c r="A152" s="83"/>
      <c r="B152" s="84" t="str">
        <f>IF('P9'!A14="","",'P9'!A14)</f>
        <v/>
      </c>
      <c r="C152" s="85" t="str">
        <f>IF('P9'!B14="","",'P9'!B14)</f>
        <v/>
      </c>
      <c r="D152" s="84" t="str">
        <f>IF('P9'!C14="","",'P9'!C14)</f>
        <v/>
      </c>
      <c r="E152" s="86" t="str">
        <f>IF('P9'!D14="","",'P9'!D14)</f>
        <v/>
      </c>
      <c r="F152" s="87" t="str">
        <f>IF('P9'!F14="","",'P9'!F14)</f>
        <v/>
      </c>
      <c r="G152" s="87" t="str">
        <f>IF('P9'!G14="","",'P9'!G14)</f>
        <v/>
      </c>
      <c r="H152" s="88" t="str">
        <f>IF('P9'!N14=0,"",'P9'!N14)</f>
        <v/>
      </c>
      <c r="I152" s="88" t="str">
        <f>IF('P9'!O14=0,"",'P9'!O14)</f>
        <v/>
      </c>
      <c r="J152" s="88" t="str">
        <f>IF('P9'!P14=0,"",'P9'!P14)</f>
        <v/>
      </c>
      <c r="K152" s="89" t="str">
        <f>IF('P9'!Q14=0,"",'P9'!Q14)</f>
        <v/>
      </c>
      <c r="L152" s="68"/>
    </row>
    <row r="153" spans="1:12" ht="15" x14ac:dyDescent="0.4">
      <c r="A153" s="83"/>
      <c r="B153" s="84" t="str">
        <f>IF('P9'!A15="","",'P9'!A15)</f>
        <v/>
      </c>
      <c r="C153" s="85" t="str">
        <f>IF('P9'!B15="","",'P9'!B15)</f>
        <v/>
      </c>
      <c r="D153" s="84" t="str">
        <f>IF('P9'!C15="","",'P9'!C15)</f>
        <v/>
      </c>
      <c r="E153" s="86" t="str">
        <f>IF('P9'!D15="","",'P9'!D15)</f>
        <v/>
      </c>
      <c r="F153" s="87" t="str">
        <f>IF('P9'!F15="","",'P9'!F15)</f>
        <v/>
      </c>
      <c r="G153" s="87" t="str">
        <f>IF('P9'!G15="","",'P9'!G15)</f>
        <v/>
      </c>
      <c r="H153" s="88" t="str">
        <f>IF('P9'!N15=0,"",'P9'!N15)</f>
        <v/>
      </c>
      <c r="I153" s="88" t="str">
        <f>IF('P9'!O15=0,"",'P9'!O15)</f>
        <v/>
      </c>
      <c r="J153" s="88" t="str">
        <f>IF('P9'!P15=0,"",'P9'!P15)</f>
        <v/>
      </c>
      <c r="K153" s="89" t="str">
        <f>IF('P9'!Q15=0,"",'P9'!Q15)</f>
        <v/>
      </c>
      <c r="L153" s="68"/>
    </row>
    <row r="154" spans="1:12" ht="15" x14ac:dyDescent="0.4">
      <c r="A154" s="83"/>
      <c r="B154" s="84" t="str">
        <f>IF('P9'!A16="","",'P9'!A16)</f>
        <v/>
      </c>
      <c r="C154" s="85" t="str">
        <f>IF('P9'!B16="","",'P9'!B16)</f>
        <v/>
      </c>
      <c r="D154" s="84" t="str">
        <f>IF('P9'!C16="","",'P9'!C16)</f>
        <v/>
      </c>
      <c r="E154" s="86" t="str">
        <f>IF('P9'!D16="","",'P9'!D16)</f>
        <v/>
      </c>
      <c r="F154" s="87" t="str">
        <f>IF('P9'!F16="","",'P9'!F16)</f>
        <v/>
      </c>
      <c r="G154" s="87" t="str">
        <f>IF('P9'!G16="","",'P9'!G16)</f>
        <v/>
      </c>
      <c r="H154" s="88" t="str">
        <f>IF('P9'!N16=0,"",'P9'!N16)</f>
        <v/>
      </c>
      <c r="I154" s="88" t="str">
        <f>IF('P9'!O16=0,"",'P9'!O16)</f>
        <v/>
      </c>
      <c r="J154" s="88" t="str">
        <f>IF('P9'!P16=0,"",'P9'!P16)</f>
        <v/>
      </c>
      <c r="K154" s="89" t="str">
        <f>IF('P9'!Q16=0,"",'P9'!Q16)</f>
        <v/>
      </c>
      <c r="L154" s="68"/>
    </row>
    <row r="155" spans="1:12" ht="15" x14ac:dyDescent="0.4">
      <c r="A155" s="83"/>
      <c r="B155" s="84" t="str">
        <f>IF('P9'!A17="","",'P9'!A17)</f>
        <v/>
      </c>
      <c r="C155" s="85" t="str">
        <f>IF('P9'!B17="","",'P9'!B17)</f>
        <v/>
      </c>
      <c r="D155" s="84" t="str">
        <f>IF('P9'!C17="","",'P9'!C17)</f>
        <v/>
      </c>
      <c r="E155" s="86" t="str">
        <f>IF('P9'!D17="","",'P9'!D17)</f>
        <v/>
      </c>
      <c r="F155" s="87" t="str">
        <f>IF('P9'!F17="","",'P9'!F17)</f>
        <v/>
      </c>
      <c r="G155" s="87" t="str">
        <f>IF('P9'!G17="","",'P9'!G17)</f>
        <v/>
      </c>
      <c r="H155" s="88" t="str">
        <f>IF('P9'!N17=0,"",'P9'!N17)</f>
        <v/>
      </c>
      <c r="I155" s="88" t="str">
        <f>IF('P9'!O17=0,"",'P9'!O17)</f>
        <v/>
      </c>
      <c r="J155" s="88" t="str">
        <f>IF('P9'!P17=0,"",'P9'!P17)</f>
        <v/>
      </c>
      <c r="K155" s="89" t="str">
        <f>IF('P9'!Q17=0,"",'P9'!Q17)</f>
        <v/>
      </c>
      <c r="L155" s="68"/>
    </row>
    <row r="156" spans="1:12" ht="15" x14ac:dyDescent="0.4">
      <c r="A156" s="83"/>
      <c r="B156" s="84" t="str">
        <f>IF('P9'!A18="","",'P9'!A18)</f>
        <v/>
      </c>
      <c r="C156" s="85" t="str">
        <f>IF('P9'!B18="","",'P9'!B18)</f>
        <v/>
      </c>
      <c r="D156" s="84" t="str">
        <f>IF('P9'!C18="","",'P9'!C18)</f>
        <v/>
      </c>
      <c r="E156" s="86" t="str">
        <f>IF('P9'!D18="","",'P9'!D18)</f>
        <v/>
      </c>
      <c r="F156" s="87" t="str">
        <f>IF('P9'!F18="","",'P9'!F18)</f>
        <v/>
      </c>
      <c r="G156" s="87" t="str">
        <f>IF('P9'!G18="","",'P9'!G18)</f>
        <v/>
      </c>
      <c r="H156" s="88" t="str">
        <f>IF('P9'!N18=0,"",'P9'!N18)</f>
        <v/>
      </c>
      <c r="I156" s="88" t="str">
        <f>IF('P9'!O18=0,"",'P9'!O18)</f>
        <v/>
      </c>
      <c r="J156" s="88" t="str">
        <f>IF('P9'!P18=0,"",'P9'!P18)</f>
        <v/>
      </c>
      <c r="K156" s="89" t="str">
        <f>IF('P9'!Q18=0,"",'P9'!Q18)</f>
        <v/>
      </c>
      <c r="L156" s="68"/>
    </row>
    <row r="157" spans="1:12" ht="15" x14ac:dyDescent="0.4">
      <c r="A157" s="83"/>
      <c r="B157" s="84" t="str">
        <f>IF('P9'!A19="","",'P9'!A19)</f>
        <v/>
      </c>
      <c r="C157" s="85" t="str">
        <f>IF('P9'!B19="","",'P9'!B19)</f>
        <v/>
      </c>
      <c r="D157" s="84" t="str">
        <f>IF('P9'!C19="","",'P9'!C19)</f>
        <v/>
      </c>
      <c r="E157" s="86" t="str">
        <f>IF('P9'!D19="","",'P9'!D19)</f>
        <v/>
      </c>
      <c r="F157" s="87" t="str">
        <f>IF('P9'!F19="","",'P9'!F19)</f>
        <v/>
      </c>
      <c r="G157" s="87" t="str">
        <f>IF('P9'!G19="","",'P9'!G19)</f>
        <v/>
      </c>
      <c r="H157" s="88" t="str">
        <f>IF('P9'!N19=0,"",'P9'!N19)</f>
        <v/>
      </c>
      <c r="I157" s="88" t="str">
        <f>IF('P9'!O19=0,"",'P9'!O19)</f>
        <v/>
      </c>
      <c r="J157" s="88" t="str">
        <f>IF('P9'!P19=0,"",'P9'!P19)</f>
        <v/>
      </c>
      <c r="K157" s="89" t="str">
        <f>IF('P9'!Q19=0,"",'P9'!Q19)</f>
        <v/>
      </c>
      <c r="L157" s="68"/>
    </row>
    <row r="158" spans="1:12" ht="15" x14ac:dyDescent="0.4">
      <c r="A158" s="83"/>
      <c r="B158" s="84" t="str">
        <f>IF('P9'!A20="","",'P9'!A20)</f>
        <v/>
      </c>
      <c r="C158" s="85" t="str">
        <f>IF('P9'!B20="","",'P9'!B20)</f>
        <v/>
      </c>
      <c r="D158" s="84" t="str">
        <f>IF('P9'!C20="","",'P9'!C20)</f>
        <v/>
      </c>
      <c r="E158" s="86" t="str">
        <f>IF('P9'!D20="","",'P9'!D20)</f>
        <v/>
      </c>
      <c r="F158" s="87" t="str">
        <f>IF('P9'!F20="","",'P9'!F20)</f>
        <v/>
      </c>
      <c r="G158" s="87" t="str">
        <f>IF('P9'!G20="","",'P9'!G20)</f>
        <v/>
      </c>
      <c r="H158" s="88" t="str">
        <f>IF('P9'!N20=0,"",'P9'!N20)</f>
        <v/>
      </c>
      <c r="I158" s="88" t="str">
        <f>IF('P9'!O20=0,"",'P9'!O20)</f>
        <v/>
      </c>
      <c r="J158" s="88" t="str">
        <f>IF('P9'!P20=0,"",'P9'!P20)</f>
        <v/>
      </c>
      <c r="K158" s="89" t="str">
        <f>IF('P9'!Q20=0,"",'P9'!Q20)</f>
        <v/>
      </c>
      <c r="L158" s="68"/>
    </row>
    <row r="159" spans="1:12" ht="15" x14ac:dyDescent="0.4">
      <c r="A159" s="83"/>
      <c r="B159" s="84" t="str">
        <f>IF('P9'!A21="","",'P9'!A21)</f>
        <v/>
      </c>
      <c r="C159" s="85" t="str">
        <f>IF('P9'!B21="","",'P9'!B21)</f>
        <v/>
      </c>
      <c r="D159" s="84" t="str">
        <f>IF('P9'!C21="","",'P9'!C21)</f>
        <v/>
      </c>
      <c r="E159" s="86" t="str">
        <f>IF('P9'!D21="","",'P9'!D21)</f>
        <v/>
      </c>
      <c r="F159" s="87" t="str">
        <f>IF('P9'!F21="","",'P9'!F21)</f>
        <v/>
      </c>
      <c r="G159" s="87" t="str">
        <f>IF('P9'!G21="","",'P9'!G21)</f>
        <v/>
      </c>
      <c r="H159" s="88" t="str">
        <f>IF('P9'!N21=0,"",'P9'!N21)</f>
        <v/>
      </c>
      <c r="I159" s="88" t="str">
        <f>IF('P9'!O21=0,"",'P9'!O21)</f>
        <v/>
      </c>
      <c r="J159" s="88" t="str">
        <f>IF('P9'!P21=0,"",'P9'!P21)</f>
        <v/>
      </c>
      <c r="K159" s="89" t="str">
        <f>IF('P9'!Q21=0,"",'P9'!Q21)</f>
        <v/>
      </c>
      <c r="L159" s="68"/>
    </row>
    <row r="160" spans="1:12" ht="15" x14ac:dyDescent="0.4">
      <c r="A160" s="83"/>
      <c r="B160" s="84" t="str">
        <f>IF('P9'!A22="","",'P9'!A22)</f>
        <v/>
      </c>
      <c r="C160" s="85" t="str">
        <f>IF('P9'!B22="","",'P9'!B22)</f>
        <v/>
      </c>
      <c r="D160" s="84" t="str">
        <f>IF('P9'!C22="","",'P9'!C22)</f>
        <v/>
      </c>
      <c r="E160" s="86" t="str">
        <f>IF('P9'!D22="","",'P9'!D22)</f>
        <v/>
      </c>
      <c r="F160" s="87" t="str">
        <f>IF('P9'!F22="","",'P9'!F22)</f>
        <v/>
      </c>
      <c r="G160" s="87" t="str">
        <f>IF('P9'!G22="","",'P9'!G22)</f>
        <v/>
      </c>
      <c r="H160" s="88" t="str">
        <f>IF('P9'!N22=0,"",'P9'!N22)</f>
        <v/>
      </c>
      <c r="I160" s="88" t="str">
        <f>IF('P9'!O22=0,"",'P9'!O22)</f>
        <v/>
      </c>
      <c r="J160" s="88" t="str">
        <f>IF('P9'!P22=0,"",'P9'!P22)</f>
        <v/>
      </c>
      <c r="K160" s="89" t="str">
        <f>IF('P9'!Q22=0,"",'P9'!Q22)</f>
        <v/>
      </c>
      <c r="L160" s="68"/>
    </row>
    <row r="161" spans="1:12" ht="15" x14ac:dyDescent="0.4">
      <c r="A161" s="83"/>
      <c r="B161" s="84" t="str">
        <f>IF('P9'!A23="","",'P9'!A23)</f>
        <v/>
      </c>
      <c r="C161" s="85" t="str">
        <f>IF('P9'!B23="","",'P9'!B23)</f>
        <v/>
      </c>
      <c r="D161" s="84" t="str">
        <f>IF('P9'!C23="","",'P9'!C23)</f>
        <v/>
      </c>
      <c r="E161" s="86" t="str">
        <f>IF('P9'!D23="","",'P9'!D23)</f>
        <v/>
      </c>
      <c r="F161" s="87" t="str">
        <f>IF('P9'!F23="","",'P9'!F23)</f>
        <v/>
      </c>
      <c r="G161" s="87" t="str">
        <f>IF('P9'!G23="","",'P9'!G23)</f>
        <v/>
      </c>
      <c r="H161" s="88" t="str">
        <f>IF('P9'!N23=0,"",'P9'!N23)</f>
        <v/>
      </c>
      <c r="I161" s="88" t="str">
        <f>IF('P9'!O23=0,"",'P9'!O23)</f>
        <v/>
      </c>
      <c r="J161" s="88" t="str">
        <f>IF('P9'!P23=0,"",'P9'!P23)</f>
        <v/>
      </c>
      <c r="K161" s="89" t="str">
        <f>IF('P9'!Q23=0,"",'P9'!Q23)</f>
        <v/>
      </c>
      <c r="L161" s="68"/>
    </row>
    <row r="162" spans="1:12" ht="15" x14ac:dyDescent="0.4">
      <c r="A162" s="83"/>
      <c r="B162" s="84" t="str">
        <f>IF('P9'!A24="","",'P9'!A24)</f>
        <v/>
      </c>
      <c r="C162" s="85" t="str">
        <f>IF('P9'!B24="","",'P9'!B24)</f>
        <v/>
      </c>
      <c r="D162" s="84" t="str">
        <f>IF('P9'!C24="","",'P9'!C24)</f>
        <v/>
      </c>
      <c r="E162" s="86" t="str">
        <f>IF('P9'!D24="","",'P9'!D24)</f>
        <v/>
      </c>
      <c r="F162" s="87" t="str">
        <f>IF('P9'!F24="","",'P9'!F24)</f>
        <v/>
      </c>
      <c r="G162" s="87" t="str">
        <f>IF('P9'!G24="","",'P9'!G24)</f>
        <v/>
      </c>
      <c r="H162" s="88" t="str">
        <f>IF('P9'!N24=0,"",'P9'!N24)</f>
        <v/>
      </c>
      <c r="I162" s="88" t="str">
        <f>IF('P9'!O24=0,"",'P9'!O24)</f>
        <v/>
      </c>
      <c r="J162" s="88" t="str">
        <f>IF('P9'!P24=0,"",'P9'!P24)</f>
        <v/>
      </c>
      <c r="K162" s="89" t="str">
        <f>IF('P9'!Q24=0,"",'P9'!Q24)</f>
        <v/>
      </c>
      <c r="L162" s="68"/>
    </row>
    <row r="163" spans="1:12" ht="15" x14ac:dyDescent="0.4">
      <c r="A163" s="83"/>
      <c r="L163" s="68"/>
    </row>
    <row r="164" spans="1:12" ht="15" x14ac:dyDescent="0.4">
      <c r="A164" s="83"/>
      <c r="B164" s="84" t="e">
        <f>IF('P10'!#REF!="","",'P10'!#REF!)</f>
        <v>#REF!</v>
      </c>
      <c r="C164" s="85" t="e">
        <f>IF('P10'!#REF!="","",'P10'!#REF!)</f>
        <v>#REF!</v>
      </c>
      <c r="D164" s="84" t="e">
        <f>IF('P10'!#REF!="","",'P10'!#REF!)</f>
        <v>#REF!</v>
      </c>
      <c r="E164" s="86" t="e">
        <f>IF('P10'!#REF!="","",'P10'!#REF!)</f>
        <v>#REF!</v>
      </c>
      <c r="F164" s="87" t="e">
        <f>IF('P10'!#REF!="","",'P10'!#REF!)</f>
        <v>#REF!</v>
      </c>
      <c r="G164" s="87" t="e">
        <f>IF('P10'!#REF!="","",'P10'!#REF!)</f>
        <v>#REF!</v>
      </c>
      <c r="H164" s="88">
        <f>IF('P10'!N18=0,"",'P10'!N18)</f>
        <v>85</v>
      </c>
      <c r="I164" s="88">
        <f>IF('P10'!O18=0,"",'P10'!O18)</f>
        <v>110</v>
      </c>
      <c r="J164" s="88">
        <f>IF('P10'!P18=0,"",'P10'!P18)</f>
        <v>195</v>
      </c>
      <c r="K164" s="89">
        <f>IF('P10'!Q18=0,"",'P10'!Q18)</f>
        <v>267.07209934031084</v>
      </c>
      <c r="L164" s="68"/>
    </row>
    <row r="165" spans="1:12" ht="15" x14ac:dyDescent="0.4">
      <c r="A165" s="83"/>
      <c r="L165" s="68"/>
    </row>
    <row r="166" spans="1:12" ht="15" x14ac:dyDescent="0.4">
      <c r="A166" s="83"/>
      <c r="B166" s="84" t="str">
        <f>IF('P10'!A23="","",'P10'!A23)</f>
        <v/>
      </c>
      <c r="C166" s="85" t="str">
        <f>IF('P10'!B23="","",'P10'!B23)</f>
        <v/>
      </c>
      <c r="D166" s="84" t="str">
        <f>IF('P10'!C23="","",'P10'!C23)</f>
        <v/>
      </c>
      <c r="E166" s="86" t="str">
        <f>IF('P10'!D23="","",'P10'!D23)</f>
        <v/>
      </c>
      <c r="F166" s="87" t="str">
        <f>IF('P10'!F23="","",'P10'!F23)</f>
        <v/>
      </c>
      <c r="G166" s="87" t="str">
        <f>IF('P10'!G23="","",'P10'!G23)</f>
        <v/>
      </c>
      <c r="H166" s="88" t="str">
        <f>IF('P10'!N23=0,"",'P10'!N23)</f>
        <v/>
      </c>
      <c r="I166" s="88" t="str">
        <f>IF('P10'!O23=0,"",'P10'!O23)</f>
        <v/>
      </c>
      <c r="J166" s="88" t="str">
        <f>IF('P10'!P23=0,"",'P10'!P23)</f>
        <v/>
      </c>
      <c r="K166" s="89" t="str">
        <f>IF('P10'!Q23=0,"",'P10'!Q23)</f>
        <v/>
      </c>
      <c r="L166" s="68"/>
    </row>
    <row r="167" spans="1:12" ht="15" x14ac:dyDescent="0.4">
      <c r="A167" s="83"/>
      <c r="B167" s="84" t="str">
        <f>IF('P10'!A24="","",'P10'!A24)</f>
        <v/>
      </c>
      <c r="C167" s="85" t="str">
        <f>IF('P10'!B24="","",'P10'!B24)</f>
        <v/>
      </c>
      <c r="D167" s="84" t="str">
        <f>IF('P10'!C24="","",'P10'!C24)</f>
        <v/>
      </c>
      <c r="E167" s="86" t="str">
        <f>IF('P10'!D24="","",'P10'!D24)</f>
        <v/>
      </c>
      <c r="F167" s="87" t="str">
        <f>IF('P10'!F24="","",'P10'!F24)</f>
        <v/>
      </c>
      <c r="G167" s="87" t="str">
        <f>IF('P10'!G24="","",'P10'!G24)</f>
        <v/>
      </c>
      <c r="H167" s="88" t="str">
        <f>IF('P10'!N24=0,"",'P10'!N24)</f>
        <v/>
      </c>
      <c r="I167" s="88" t="str">
        <f>IF('P10'!O24=0,"",'P10'!O24)</f>
        <v/>
      </c>
      <c r="J167" s="88" t="str">
        <f>IF('P10'!P24=0,"",'P10'!P24)</f>
        <v/>
      </c>
      <c r="K167" s="89" t="str">
        <f>IF('P10'!Q24=0,"",'P10'!Q24)</f>
        <v/>
      </c>
      <c r="L167" s="68"/>
    </row>
  </sheetData>
  <sortState xmlns:xlrd2="http://schemas.microsoft.com/office/spreadsheetml/2017/richdata2" ref="B20:K27">
    <sortCondition descending="1" ref="J20:J27"/>
  </sortState>
  <mergeCells count="6">
    <mergeCell ref="A57:K57"/>
    <mergeCell ref="A1:K1"/>
    <mergeCell ref="A2:E2"/>
    <mergeCell ref="F2:G2"/>
    <mergeCell ref="A3:K3"/>
    <mergeCell ref="H2:K2"/>
  </mergeCells>
  <phoneticPr fontId="12" type="noConversion"/>
  <conditionalFormatting sqref="V13:AA14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L14:M1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sqref="Q13" xr:uid="{5B5A2B47-32E6-44DB-B3DB-FA6C6B2A1ABD}">
      <formula1>"UM,JM,SM,UK,JK,SK,M1,M2,M3,M4,M5,M6,M7,M8,M9,M10,K1,K2,K3,K4,K5,K6,K7,K8,K9,K10"</formula1>
    </dataValidation>
    <dataValidation type="list" allowBlank="1" showInputMessage="1" showErrorMessage="1" sqref="O13 A14" xr:uid="{18BB52F8-61CF-4E67-B06E-D58C86CC984B}">
      <formula1>"40,45,49,55,59,64,71,76,81,+81,81+,87,+87,87+,49,55,61,67,73,81,89,96,102,+102,102+,109,+109,109+"</formula1>
    </dataValidation>
  </dataValidations>
  <pageMargins left="0.75" right="0.75" top="1" bottom="1" header="0.5" footer="0.5"/>
  <pageSetup paperSize="9" scale="68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8564-E272-D544-AE50-33CE26D61D53}">
  <sheetPr>
    <pageSetUpPr fitToPage="1"/>
  </sheetPr>
  <dimension ref="A1:M95"/>
  <sheetViews>
    <sheetView showGridLines="0" showRowColHeaders="0" tabSelected="1" workbookViewId="0">
      <pane ySplit="2" topLeftCell="A3" activePane="bottomLeft" state="frozen"/>
      <selection pane="bottomLeft" activeCell="Q15" sqref="Q15"/>
    </sheetView>
  </sheetViews>
  <sheetFormatPr baseColWidth="10" defaultColWidth="8.85546875" defaultRowHeight="12.4" x14ac:dyDescent="0.35"/>
  <cols>
    <col min="1" max="1" width="4.5" customWidth="1"/>
    <col min="2" max="2" width="5.5" customWidth="1"/>
    <col min="3" max="3" width="8.5" customWidth="1"/>
    <col min="4" max="4" width="5.5" customWidth="1"/>
    <col min="5" max="5" width="10.5" style="47" customWidth="1"/>
    <col min="6" max="6" width="29.5" style="11" customWidth="1"/>
    <col min="7" max="7" width="21.5" style="11" customWidth="1"/>
    <col min="8" max="10" width="6.85546875" customWidth="1"/>
    <col min="11" max="11" width="9.5" style="64" customWidth="1"/>
  </cols>
  <sheetData>
    <row r="1" spans="1:13" s="62" customFormat="1" ht="35.65" x14ac:dyDescent="0.95">
      <c r="A1" s="254" t="s">
        <v>45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3" s="63" customFormat="1" ht="26.25" customHeight="1" x14ac:dyDescent="0.65">
      <c r="A2" s="255" t="str">
        <f>IF('P1'!H5&gt;0,'P1'!H5,"")</f>
        <v>NVF</v>
      </c>
      <c r="B2" s="255"/>
      <c r="C2" s="255"/>
      <c r="D2" s="255"/>
      <c r="E2" s="255"/>
      <c r="F2" s="256" t="str">
        <f>IF('P1'!M5&gt;0,'P1'!M5,"")</f>
        <v>NM Veka Skien</v>
      </c>
      <c r="G2" s="256"/>
      <c r="H2" s="257" t="s">
        <v>219</v>
      </c>
      <c r="I2" s="257"/>
      <c r="J2" s="257"/>
      <c r="K2" s="257"/>
    </row>
    <row r="3" spans="1:13" s="61" customFormat="1" ht="28.15" x14ac:dyDescent="0.75">
      <c r="A3" s="253" t="s">
        <v>47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3" x14ac:dyDescent="0.35">
      <c r="A4" s="46"/>
    </row>
    <row r="5" spans="1:13" ht="15" x14ac:dyDescent="0.4">
      <c r="A5" s="83">
        <v>1</v>
      </c>
      <c r="B5" s="84">
        <f>IF('P10'!A22="","",'P10'!A22)</f>
        <v>87</v>
      </c>
      <c r="C5" s="85">
        <f>IF('P10'!B22="","",'P10'!B22)</f>
        <v>85.99</v>
      </c>
      <c r="D5" s="84" t="str">
        <f>IF('P10'!C22="","",'P10'!C22)</f>
        <v>SK</v>
      </c>
      <c r="E5" s="86">
        <f>IF('P10'!D22="","",'P10'!D22)</f>
        <v>36112</v>
      </c>
      <c r="F5" s="87" t="str">
        <f>IF('P10'!F22="","",'P10'!F22)</f>
        <v>Solfrid Koanda</v>
      </c>
      <c r="G5" s="87" t="str">
        <f>IF('P10'!G22="","",'P10'!G22)</f>
        <v>Kvadraturen IK</v>
      </c>
      <c r="H5" s="88">
        <f>IF('P10'!N22=0,"",'P10'!N22)</f>
        <v>111</v>
      </c>
      <c r="I5" s="88">
        <f>IF('P10'!O22=0,"",'P10'!O22)</f>
        <v>145</v>
      </c>
      <c r="J5" s="88">
        <f>IF('P10'!P22=0,"",'P10'!P22)</f>
        <v>256</v>
      </c>
      <c r="K5" s="226">
        <f>IF('P10'!Q22=0,"",'P10'!Q22)</f>
        <v>287.10065978526296</v>
      </c>
      <c r="L5" s="68"/>
    </row>
    <row r="6" spans="1:13" ht="15" x14ac:dyDescent="0.4">
      <c r="A6" s="83">
        <v>2</v>
      </c>
      <c r="B6" s="84">
        <f>IF('P10'!A13="","",'P10'!A13)</f>
        <v>55</v>
      </c>
      <c r="C6" s="85">
        <f>IF('P10'!B13="","",'P10'!B13)</f>
        <v>53.61</v>
      </c>
      <c r="D6" s="84" t="str">
        <f>IF('P10'!C13="","",'P10'!C13)</f>
        <v>SK</v>
      </c>
      <c r="E6" s="86">
        <f>IF('P10'!D13="","",'P10'!D13)</f>
        <v>34413</v>
      </c>
      <c r="F6" s="87" t="str">
        <f>IF('P10'!F13="","",'P10'!F13)</f>
        <v>Sarah Hovden Øvsthus</v>
      </c>
      <c r="G6" s="87" t="str">
        <f>IF('P10'!G13="","",'P10'!G13)</f>
        <v>AK Bjørgvin</v>
      </c>
      <c r="H6" s="88">
        <f>IF('P10'!N13=0,"",'P10'!N13)</f>
        <v>85</v>
      </c>
      <c r="I6" s="88">
        <f>IF('P10'!O13=0,"",'P10'!O13)</f>
        <v>102</v>
      </c>
      <c r="J6" s="88">
        <f>IF('P10'!P13=0,"",'P10'!P13)</f>
        <v>187</v>
      </c>
      <c r="K6" s="226">
        <f>IF('P10'!Q13=0,"",'P10'!Q13)</f>
        <v>272.70293617741993</v>
      </c>
      <c r="L6" s="68"/>
    </row>
    <row r="7" spans="1:13" ht="15" x14ac:dyDescent="0.4">
      <c r="A7" s="83">
        <v>3</v>
      </c>
      <c r="B7" s="84">
        <f>IF('P10'!A18="","",'P10'!A18)</f>
        <v>59</v>
      </c>
      <c r="C7" s="85">
        <f>IF('P10'!B18="","",'P10'!B18)</f>
        <v>58.75</v>
      </c>
      <c r="D7" s="84" t="str">
        <f>IF('P10'!C18="","",'P10'!C18)</f>
        <v>SK</v>
      </c>
      <c r="E7" s="86">
        <f>IF('P10'!D18="","",'P10'!D18)</f>
        <v>32737</v>
      </c>
      <c r="F7" s="87" t="str">
        <f>IF('P10'!F18="","",'P10'!F18)</f>
        <v>Ine Andersson</v>
      </c>
      <c r="G7" s="87" t="str">
        <f>IF('P10'!G18="","",'P10'!G18)</f>
        <v>Tambarskjelvar IL</v>
      </c>
      <c r="H7" s="88">
        <f>IF('P10'!N18=0,"",'P10'!N18)</f>
        <v>85</v>
      </c>
      <c r="I7" s="88">
        <f>IF('P10'!O18=0,"",'P10'!O18)</f>
        <v>110</v>
      </c>
      <c r="J7" s="88">
        <f>IF('P10'!P18=0,"",'P10'!P18)</f>
        <v>195</v>
      </c>
      <c r="K7" s="226">
        <f>IF('P10'!Q18=0,"",'P10'!Q18)</f>
        <v>267.07209934031084</v>
      </c>
      <c r="L7" s="68"/>
    </row>
    <row r="8" spans="1:13" ht="15" x14ac:dyDescent="0.4">
      <c r="A8" s="83">
        <v>4</v>
      </c>
      <c r="B8" s="84">
        <f>IF('P10'!A21="","",'P10'!A21)</f>
        <v>71</v>
      </c>
      <c r="C8" s="85">
        <f>IF('P10'!B21="","",'P10'!B21)</f>
        <v>65.2</v>
      </c>
      <c r="D8" s="84" t="str">
        <f>IF('P10'!C21="","",'P10'!C21)</f>
        <v>SK</v>
      </c>
      <c r="E8" s="86">
        <f>IF('P10'!D21="","",'P10'!D21)</f>
        <v>33735</v>
      </c>
      <c r="F8" s="87" t="str">
        <f>IF('P10'!F21="","",'P10'!F21)</f>
        <v>Marit Årdalsbakke</v>
      </c>
      <c r="G8" s="87" t="str">
        <f>IF('P10'!G21="","",'P10'!G21)</f>
        <v>Tambarskjelvar IL</v>
      </c>
      <c r="H8" s="88">
        <f>IF('P10'!N21=0,"",'P10'!N21)</f>
        <v>92</v>
      </c>
      <c r="I8" s="88">
        <f>IF('P10'!O21=0,"",'P10'!O21)</f>
        <v>112</v>
      </c>
      <c r="J8" s="88">
        <f>IF('P10'!P21=0,"",'P10'!P21)</f>
        <v>204</v>
      </c>
      <c r="K8" s="89">
        <f>IF('P10'!Q21=0,"",'P10'!Q21)</f>
        <v>261.95585204822675</v>
      </c>
      <c r="L8" s="68"/>
    </row>
    <row r="9" spans="1:13" ht="15" x14ac:dyDescent="0.4">
      <c r="A9" s="83">
        <v>5</v>
      </c>
      <c r="B9" s="84">
        <f>IF('P10'!A19="","",'P10'!A19)</f>
        <v>59</v>
      </c>
      <c r="C9" s="85">
        <f>IF('P10'!B19="","",'P10'!B19)</f>
        <v>58.41</v>
      </c>
      <c r="D9" s="84" t="str">
        <f>IF('P10'!C19="","",'P10'!C19)</f>
        <v>SK</v>
      </c>
      <c r="E9" s="86">
        <f>IF('P10'!D19="","",'P10'!D19)</f>
        <v>33830</v>
      </c>
      <c r="F9" s="87" t="str">
        <f>IF('P10'!F19="","",'P10'!F19)</f>
        <v>Sol Anette Waaler</v>
      </c>
      <c r="G9" s="87" t="str">
        <f>IF('P10'!G19="","",'P10'!G19)</f>
        <v>Trondheim AK</v>
      </c>
      <c r="H9" s="88">
        <f>IF('P10'!N19=0,"",'P10'!N19)</f>
        <v>87</v>
      </c>
      <c r="I9" s="88">
        <f>IF('P10'!O19=0,"",'P10'!O19)</f>
        <v>102</v>
      </c>
      <c r="J9" s="88">
        <f>IF('P10'!P19=0,"",'P10'!P19)</f>
        <v>189</v>
      </c>
      <c r="K9" s="226">
        <f>IF('P10'!Q19=0,"",'P10'!Q19)</f>
        <v>259.84233772841219</v>
      </c>
      <c r="L9" s="68"/>
    </row>
    <row r="10" spans="1:13" ht="15" x14ac:dyDescent="0.4">
      <c r="A10" s="83">
        <v>6</v>
      </c>
      <c r="B10" s="84">
        <f>IF('P10'!A14="","",'P10'!A14)</f>
        <v>55</v>
      </c>
      <c r="C10" s="85">
        <f>IF('P10'!B14="","",'P10'!B14)</f>
        <v>54.54</v>
      </c>
      <c r="D10" s="84" t="str">
        <f>IF('P10'!C14="","",'P10'!C14)</f>
        <v>SK</v>
      </c>
      <c r="E10" s="86">
        <f>IF('P10'!D14="","",'P10'!D14)</f>
        <v>35320</v>
      </c>
      <c r="F10" s="87" t="str">
        <f>IF('P10'!F14="","",'P10'!F14)</f>
        <v>Rebekka Tao Jacobsen</v>
      </c>
      <c r="G10" s="87" t="str">
        <f>IF('P10'!G14="","",'P10'!G14)</f>
        <v>Larvik AK</v>
      </c>
      <c r="H10" s="88">
        <f>IF('P10'!N14=0,"",'P10'!N14)</f>
        <v>76</v>
      </c>
      <c r="I10" s="88">
        <f>IF('P10'!O14=0,"",'P10'!O14)</f>
        <v>97</v>
      </c>
      <c r="J10" s="88">
        <f>IF('P10'!P14=0,"",'P10'!P14)</f>
        <v>173</v>
      </c>
      <c r="K10" s="89">
        <f>IF('P10'!Q14=0,"",'P10'!Q14)</f>
        <v>249.22154930891764</v>
      </c>
      <c r="L10" s="68"/>
      <c r="M10" t="s">
        <v>22</v>
      </c>
    </row>
    <row r="11" spans="1:13" ht="15" x14ac:dyDescent="0.4">
      <c r="A11" s="83">
        <v>7</v>
      </c>
      <c r="B11" s="84">
        <f>IF('P10'!A20="","",'P10'!A20)</f>
        <v>71</v>
      </c>
      <c r="C11" s="85">
        <f>IF('P10'!B20="","",'P10'!B20)</f>
        <v>69.92</v>
      </c>
      <c r="D11" s="84" t="str">
        <f>IF('P10'!C20="","",'P10'!C20)</f>
        <v>SK</v>
      </c>
      <c r="E11" s="86">
        <f>IF('P10'!D20="","",'P10'!D20)</f>
        <v>35595</v>
      </c>
      <c r="F11" s="87" t="str">
        <f>IF('P10'!F20="","",'P10'!F20)</f>
        <v>Veslemøy Kollstad</v>
      </c>
      <c r="G11" s="87" t="str">
        <f>IF('P10'!G20="","",'P10'!G20)</f>
        <v>Kvadraturen IK</v>
      </c>
      <c r="H11" s="88">
        <f>IF('P10'!N20=0,"",'P10'!N20)</f>
        <v>82</v>
      </c>
      <c r="I11" s="88">
        <f>IF('P10'!O20=0,"",'P10'!O20)</f>
        <v>114</v>
      </c>
      <c r="J11" s="88">
        <f>IF('P10'!P20=0,"",'P10'!P20)</f>
        <v>196</v>
      </c>
      <c r="K11" s="89">
        <f>IF('P10'!Q20=0,"",'P10'!Q20)</f>
        <v>242.0291892102278</v>
      </c>
      <c r="L11" s="68"/>
    </row>
    <row r="12" spans="1:13" ht="15" x14ac:dyDescent="0.4">
      <c r="A12" s="83">
        <v>8</v>
      </c>
      <c r="B12" s="84">
        <f>IF('P10'!A16="","",'P10'!A16)</f>
        <v>64</v>
      </c>
      <c r="C12" s="85">
        <f>IF('P10'!B16="","",'P10'!B16)</f>
        <v>63.62</v>
      </c>
      <c r="D12" s="84" t="str">
        <f>IF('P10'!C16="","",'P10'!C16)</f>
        <v>JK</v>
      </c>
      <c r="E12" s="86">
        <f>IF('P10'!D16="","",'P10'!D16)</f>
        <v>37315</v>
      </c>
      <c r="F12" s="87" t="str">
        <f>IF('P10'!F16="","",'P10'!F16)</f>
        <v>Julia Jordanger Loen</v>
      </c>
      <c r="G12" s="87" t="str">
        <f>IF('P10'!G16="","",'P10'!G16)</f>
        <v>Breimsbygda IL</v>
      </c>
      <c r="H12" s="88">
        <f>IF('P10'!N16=0,"",'P10'!N16)</f>
        <v>80</v>
      </c>
      <c r="I12" s="88">
        <f>IF('P10'!O16=0,"",'P10'!O16)</f>
        <v>97</v>
      </c>
      <c r="J12" s="88">
        <f>IF('P10'!P16=0,"",'P10'!P16)</f>
        <v>177</v>
      </c>
      <c r="K12" s="89">
        <f>IF('P10'!Q16=0,"",'P10'!Q16)</f>
        <v>230.60862227144173</v>
      </c>
      <c r="L12" s="68"/>
    </row>
    <row r="13" spans="1:13" ht="15" x14ac:dyDescent="0.4">
      <c r="A13" s="83">
        <v>9</v>
      </c>
      <c r="B13" s="84">
        <f>IF('P8'!A15="","",'P8'!A15)</f>
        <v>76</v>
      </c>
      <c r="C13" s="85">
        <f>IF('P8'!B15="","",'P8'!B15)</f>
        <v>75.34</v>
      </c>
      <c r="D13" s="84" t="str">
        <f>IF('P8'!C15="","",'P8'!C15)</f>
        <v>UK</v>
      </c>
      <c r="E13" s="86">
        <f>IF('P8'!D15="","",'P8'!D15)</f>
        <v>38540</v>
      </c>
      <c r="F13" s="87" t="str">
        <f>IF('P8'!F15="","",'P8'!F15)</f>
        <v>Lea Berle Horne</v>
      </c>
      <c r="G13" s="87" t="str">
        <f>IF('P8'!G15="","",'P8'!G15)</f>
        <v>Tromsø AK</v>
      </c>
      <c r="H13" s="88">
        <f>IF('P8'!N15=0,"",'P8'!N15)</f>
        <v>85</v>
      </c>
      <c r="I13" s="88">
        <f>IF('P8'!O15=0,"",'P8'!O15)</f>
        <v>109</v>
      </c>
      <c r="J13" s="88">
        <f>IF('P8'!P15=0,"",'P8'!P15)</f>
        <v>194</v>
      </c>
      <c r="K13" s="89">
        <f>IF('P8'!Q15=0,"",'P8'!Q15)</f>
        <v>230.60216131063228</v>
      </c>
      <c r="L13" s="68"/>
    </row>
    <row r="14" spans="1:13" ht="15" x14ac:dyDescent="0.4">
      <c r="A14" s="83">
        <v>10</v>
      </c>
      <c r="B14" s="84">
        <f>IF('P8'!A9="","",'P8'!A9)</f>
        <v>76</v>
      </c>
      <c r="C14" s="85">
        <f>IF('P8'!B9="","",'P8'!B9)</f>
        <v>72.05</v>
      </c>
      <c r="D14" s="84" t="str">
        <f>IF('P8'!C9="","",'P8'!C9)</f>
        <v>SK</v>
      </c>
      <c r="E14" s="86">
        <f>IF('P8'!D9="","",'P8'!D9)</f>
        <v>36401</v>
      </c>
      <c r="F14" s="87" t="str">
        <f>IF('P8'!F9="","",'P8'!F9)</f>
        <v>Tinna Ringsaker</v>
      </c>
      <c r="G14" s="87" t="str">
        <f>IF('P8'!G9="","",'P8'!G9)</f>
        <v>Spydeberg Atletene</v>
      </c>
      <c r="H14" s="88">
        <f>IF('P8'!N9=0,"",'P8'!N9)</f>
        <v>84</v>
      </c>
      <c r="I14" s="88">
        <f>IF('P8'!O9=0,"",'P8'!O9)</f>
        <v>105</v>
      </c>
      <c r="J14" s="88">
        <f>IF('P8'!P9=0,"",'P8'!P9)</f>
        <v>189</v>
      </c>
      <c r="K14" s="89">
        <f>IF('P8'!Q9=0,"",'P8'!Q9)</f>
        <v>229.73298722789855</v>
      </c>
      <c r="L14" s="68"/>
    </row>
    <row r="15" spans="1:13" ht="15" x14ac:dyDescent="0.4">
      <c r="A15" s="83">
        <v>11</v>
      </c>
      <c r="B15" s="84">
        <f>IF('P1'!A13="","",'P1'!A13)</f>
        <v>59</v>
      </c>
      <c r="C15" s="85">
        <f>IF('P1'!B13="","",'P1'!B13)</f>
        <v>57.61</v>
      </c>
      <c r="D15" s="84" t="str">
        <f>IF('P1'!C13="","",'P1'!C13)</f>
        <v>SK</v>
      </c>
      <c r="E15" s="86">
        <f>IF('P1'!D13="","",'P1'!D13)</f>
        <v>33921</v>
      </c>
      <c r="F15" s="87" t="str">
        <f>IF('P1'!F13="","",'P1'!F13)</f>
        <v>Ragnhild Haug Lillegård</v>
      </c>
      <c r="G15" s="87" t="str">
        <f>IF('P1'!G13="","",'P1'!G13)</f>
        <v>Oslo AK</v>
      </c>
      <c r="H15" s="88">
        <f>IF('P1'!N13=0,"",'P1'!N13)</f>
        <v>73</v>
      </c>
      <c r="I15" s="88">
        <f>IF('P1'!O13=0,"",'P1'!O13)</f>
        <v>90</v>
      </c>
      <c r="J15" s="88">
        <f>IF('P1'!P13=0,"",'P1'!P13)</f>
        <v>163</v>
      </c>
      <c r="K15" s="89">
        <f>IF('P1'!Q13=0,"",'P1'!Q13)</f>
        <v>226.15499520168103</v>
      </c>
      <c r="L15" s="68"/>
    </row>
    <row r="16" spans="1:13" ht="15" x14ac:dyDescent="0.4">
      <c r="A16" s="83">
        <v>12</v>
      </c>
      <c r="B16" s="84">
        <f>IF('P7'!A17="","",'P7'!A17)</f>
        <v>71</v>
      </c>
      <c r="C16" s="85">
        <f>IF('P7'!B17="","",'P7'!B17)</f>
        <v>68.91</v>
      </c>
      <c r="D16" s="84" t="str">
        <f>IF('P7'!C17="","",'P7'!C17)</f>
        <v>SK</v>
      </c>
      <c r="E16" s="86">
        <f>IF('P7'!D17="","",'P7'!D17)</f>
        <v>32694</v>
      </c>
      <c r="F16" s="87" t="str">
        <f>IF('P7'!F17="","",'P7'!F17)</f>
        <v>Mariell Rørstadbotnen</v>
      </c>
      <c r="G16" s="87" t="str">
        <f>IF('P7'!G17="","",'P7'!G17)</f>
        <v>Tambarskjelvar IL</v>
      </c>
      <c r="H16" s="88">
        <f>IF('P7'!N17=0,"",'P7'!N17)</f>
        <v>74</v>
      </c>
      <c r="I16" s="88">
        <f>IF('P7'!O17=0,"",'P7'!O17)</f>
        <v>99</v>
      </c>
      <c r="J16" s="88">
        <f>IF('P7'!P17=0,"",'P7'!P17)</f>
        <v>173</v>
      </c>
      <c r="K16" s="89">
        <f>IF('P7'!Q17=0,"",'P7'!Q17)</f>
        <v>215.3153752199905</v>
      </c>
      <c r="L16" s="68"/>
    </row>
    <row r="17" spans="1:12" ht="15" x14ac:dyDescent="0.4">
      <c r="A17" s="83">
        <v>13</v>
      </c>
      <c r="B17" s="84">
        <f>IF('P8'!A16="","",'P8'!A16)</f>
        <v>76</v>
      </c>
      <c r="C17" s="85">
        <f>IF('P8'!B16="","",'P8'!B16)</f>
        <v>75.260000000000005</v>
      </c>
      <c r="D17" s="84" t="str">
        <f>IF('P8'!C16="","",'P8'!C16)</f>
        <v>JK</v>
      </c>
      <c r="E17" s="86">
        <f>IF('P8'!D16="","",'P8'!D16)</f>
        <v>37485</v>
      </c>
      <c r="F17" s="87" t="str">
        <f>IF('P8'!F16="","",'P8'!F16)</f>
        <v>Mia Mundal</v>
      </c>
      <c r="G17" s="87" t="str">
        <f>IF('P8'!G16="","",'P8'!G16)</f>
        <v>Tønsberg-Kam.</v>
      </c>
      <c r="H17" s="88">
        <f>IF('P8'!N16=0,"",'P8'!N16)</f>
        <v>73</v>
      </c>
      <c r="I17" s="88">
        <f>IF('P8'!O16=0,"",'P8'!O16)</f>
        <v>106</v>
      </c>
      <c r="J17" s="88">
        <f>IF('P8'!P16=0,"",'P8'!P16)</f>
        <v>179</v>
      </c>
      <c r="K17" s="89">
        <f>IF('P8'!Q16=0,"",'P8'!Q16)</f>
        <v>212.88184693557082</v>
      </c>
      <c r="L17" s="68"/>
    </row>
    <row r="18" spans="1:12" ht="15" x14ac:dyDescent="0.4">
      <c r="A18" s="83">
        <v>14</v>
      </c>
      <c r="B18" s="84">
        <f>IF('P7'!A12="","",'P7'!A12)</f>
        <v>71</v>
      </c>
      <c r="C18" s="85">
        <f>IF('P7'!B12="","",'P7'!B12)</f>
        <v>70.13</v>
      </c>
      <c r="D18" s="84" t="str">
        <f>IF('P7'!C12="","",'P7'!C12)</f>
        <v>SK</v>
      </c>
      <c r="E18" s="86">
        <f>IF('P7'!D12="","",'P7'!D12)</f>
        <v>36277</v>
      </c>
      <c r="F18" s="87" t="str">
        <f>IF('P7'!F12="","",'P7'!F12)</f>
        <v>Karoline Aadne</v>
      </c>
      <c r="G18" s="87" t="str">
        <f>IF('P7'!G12="","",'P7'!G12)</f>
        <v>Larvik AK</v>
      </c>
      <c r="H18" s="88">
        <f>IF('P7'!N12=0,"",'P7'!N12)</f>
        <v>78</v>
      </c>
      <c r="I18" s="88">
        <f>IF('P7'!O12=0,"",'P7'!O12)</f>
        <v>94</v>
      </c>
      <c r="J18" s="88">
        <f>IF('P7'!P12=0,"",'P7'!P12)</f>
        <v>172</v>
      </c>
      <c r="K18" s="89">
        <f>IF('P7'!Q12=0,"",'P7'!Q12)</f>
        <v>212.05258924658281</v>
      </c>
      <c r="L18" s="68"/>
    </row>
    <row r="19" spans="1:12" ht="15" x14ac:dyDescent="0.4">
      <c r="A19" s="83">
        <v>15</v>
      </c>
      <c r="B19" s="84">
        <f>IF('P1'!A14="","",'P1'!A14)</f>
        <v>59</v>
      </c>
      <c r="C19" s="85">
        <f>IF('P1'!B14="","",'P1'!B14)</f>
        <v>58.62</v>
      </c>
      <c r="D19" s="84" t="str">
        <f>IF('P1'!C14="","",'P1'!C14)</f>
        <v>SK</v>
      </c>
      <c r="E19" s="86">
        <f>IF('P1'!D14="","",'P1'!D14)</f>
        <v>35388</v>
      </c>
      <c r="F19" s="87" t="str">
        <f>IF('P1'!F14="","",'P1'!F14)</f>
        <v>Emmy Kristine L. Rustad</v>
      </c>
      <c r="G19" s="87" t="str">
        <f>IF('P1'!G14="","",'P1'!G14)</f>
        <v>Grenland AK</v>
      </c>
      <c r="H19" s="88">
        <f>IF('P1'!N14=0,"",'P1'!N14)</f>
        <v>69</v>
      </c>
      <c r="I19" s="88">
        <f>IF('P1'!O14=0,"",'P1'!O14)</f>
        <v>84</v>
      </c>
      <c r="J19" s="88">
        <f>IF('P1'!P14=0,"",'P1'!P14)</f>
        <v>153</v>
      </c>
      <c r="K19" s="89">
        <f>IF('P1'!Q14=0,"",'P1'!Q14)</f>
        <v>209.85316354114207</v>
      </c>
      <c r="L19" s="68"/>
    </row>
    <row r="20" spans="1:12" ht="15" x14ac:dyDescent="0.4">
      <c r="A20" s="83">
        <v>16</v>
      </c>
      <c r="B20" s="84">
        <f>IF('P10'!A15="","",'P10'!A15)</f>
        <v>55</v>
      </c>
      <c r="C20" s="85">
        <f>IF('P10'!B15="","",'P10'!B15)</f>
        <v>54.47</v>
      </c>
      <c r="D20" s="84" t="str">
        <f>IF('P10'!C15="","",'P10'!C15)</f>
        <v>JK</v>
      </c>
      <c r="E20" s="86">
        <f>IF('P10'!D15="","",'P10'!D15)</f>
        <v>38084</v>
      </c>
      <c r="F20" s="87" t="str">
        <f>IF('P10'!F15="","",'P10'!F15)</f>
        <v>Ronja Lenvik</v>
      </c>
      <c r="G20" s="87" t="str">
        <f>IF('P10'!G15="","",'P10'!G15)</f>
        <v>Hitra VK</v>
      </c>
      <c r="H20" s="88">
        <f>IF('P10'!N15=0,"",'P10'!N15)</f>
        <v>65</v>
      </c>
      <c r="I20" s="88">
        <f>IF('P10'!O15=0,"",'P10'!O15)</f>
        <v>80</v>
      </c>
      <c r="J20" s="88">
        <f>IF('P10'!P15=0,"",'P10'!P15)</f>
        <v>145</v>
      </c>
      <c r="K20" s="89">
        <f>IF('P10'!Q15=0,"",'P10'!Q15)</f>
        <v>209.07441446857533</v>
      </c>
      <c r="L20" s="68"/>
    </row>
    <row r="21" spans="1:12" ht="15" x14ac:dyDescent="0.4">
      <c r="A21" s="83">
        <v>17</v>
      </c>
      <c r="B21" s="84">
        <f>IF('P6'!A15="","",'P6'!A15)</f>
        <v>64</v>
      </c>
      <c r="C21" s="85">
        <f>IF('P6'!B15="","",'P6'!B15)</f>
        <v>63.51</v>
      </c>
      <c r="D21" s="84" t="str">
        <f>IF('P6'!C15="","",'P6'!C15)</f>
        <v>SK</v>
      </c>
      <c r="E21" s="86">
        <f>IF('P6'!D15="","",'P6'!D15)</f>
        <v>34222</v>
      </c>
      <c r="F21" s="87" t="str">
        <f>IF('P6'!F15="","",'P6'!F15)</f>
        <v>Celine Mariell  Båtnes</v>
      </c>
      <c r="G21" s="87" t="str">
        <f>IF('P6'!G15="","",'P6'!G15)</f>
        <v>Spydeberg Atletene</v>
      </c>
      <c r="H21" s="88">
        <f>IF('P6'!N15=0,"",'P6'!N15)</f>
        <v>70</v>
      </c>
      <c r="I21" s="88">
        <f>IF('P6'!O15=0,"",'P6'!O15)</f>
        <v>90</v>
      </c>
      <c r="J21" s="88">
        <f>IF('P6'!P15=0,"",'P6'!P15)</f>
        <v>160</v>
      </c>
      <c r="K21" s="89">
        <f>IF('P6'!Q15=0,"",'P6'!Q15)</f>
        <v>208.67657280113423</v>
      </c>
      <c r="L21" s="68"/>
    </row>
    <row r="22" spans="1:12" ht="15" x14ac:dyDescent="0.4">
      <c r="A22" s="83">
        <v>18</v>
      </c>
      <c r="B22" s="84">
        <f>IF('P8'!A18="","",'P8'!A18)</f>
        <v>76</v>
      </c>
      <c r="C22" s="85">
        <f>IF('P8'!B18="","",'P8'!B18)</f>
        <v>74.63</v>
      </c>
      <c r="D22" s="84" t="str">
        <f>IF('P8'!C18="","",'P8'!C18)</f>
        <v>SK</v>
      </c>
      <c r="E22" s="86">
        <f>IF('P8'!D18="","",'P8'!D18)</f>
        <v>34500</v>
      </c>
      <c r="F22" s="87" t="str">
        <f>IF('P8'!F18="","",'P8'!F18)</f>
        <v>Martine Halvorsen Sønju</v>
      </c>
      <c r="G22" s="87" t="str">
        <f>IF('P8'!G18="","",'P8'!G18)</f>
        <v>Trondheim AK</v>
      </c>
      <c r="H22" s="88">
        <f>IF('P8'!N18=0,"",'P8'!N18)</f>
        <v>82</v>
      </c>
      <c r="I22" s="88">
        <f>IF('P8'!O18=0,"",'P8'!O18)</f>
        <v>90</v>
      </c>
      <c r="J22" s="88">
        <f>IF('P8'!P18=0,"",'P8'!P18)</f>
        <v>172</v>
      </c>
      <c r="K22" s="89">
        <f>IF('P8'!Q18=0,"",'P8'!Q18)</f>
        <v>205.39876013434838</v>
      </c>
      <c r="L22" s="68"/>
    </row>
    <row r="23" spans="1:12" ht="15" x14ac:dyDescent="0.4">
      <c r="A23" s="83">
        <v>19</v>
      </c>
      <c r="B23" s="84">
        <f>IF('P8'!A20="","",'P8'!A20)</f>
        <v>81</v>
      </c>
      <c r="C23" s="85">
        <f>IF('P8'!B20="","",'P8'!B20)</f>
        <v>78.64</v>
      </c>
      <c r="D23" s="84" t="str">
        <f>IF('P8'!C20="","",'P8'!C20)</f>
        <v>SK</v>
      </c>
      <c r="E23" s="86">
        <f>IF('P8'!D20="","",'P8'!D20)</f>
        <v>33204</v>
      </c>
      <c r="F23" s="87" t="str">
        <f>IF('P8'!F20="","",'P8'!F20)</f>
        <v>Stine Mari Hasfjord</v>
      </c>
      <c r="G23" s="87" t="str">
        <f>IF('P8'!G20="","",'P8'!G20)</f>
        <v>AK Bjørgvin</v>
      </c>
      <c r="H23" s="88">
        <f>IF('P8'!N20=0,"",'P8'!N20)</f>
        <v>73</v>
      </c>
      <c r="I23" s="88">
        <f>IF('P8'!O20=0,"",'P8'!O20)</f>
        <v>101</v>
      </c>
      <c r="J23" s="88">
        <f>IF('P8'!P20=0,"",'P8'!P20)</f>
        <v>174</v>
      </c>
      <c r="K23" s="89">
        <f>IF('P8'!Q20=0,"",'P8'!Q20)</f>
        <v>202.69939919313583</v>
      </c>
      <c r="L23" s="68"/>
    </row>
    <row r="24" spans="1:12" ht="15" x14ac:dyDescent="0.4">
      <c r="A24" s="83">
        <v>20</v>
      </c>
      <c r="B24" s="84">
        <f>IF('P7'!A14="","",'P7'!A14)</f>
        <v>71</v>
      </c>
      <c r="C24" s="85">
        <f>IF('P7'!B14="","",'P7'!B14)</f>
        <v>68.2</v>
      </c>
      <c r="D24" s="84" t="str">
        <f>IF('P7'!C14="","",'P7'!C14)</f>
        <v>SK</v>
      </c>
      <c r="E24" s="86">
        <f>IF('P7'!D14="","",'P7'!D14)</f>
        <v>35725</v>
      </c>
      <c r="F24" s="87" t="str">
        <f>IF('P7'!F14="","",'P7'!F14)</f>
        <v>Ane Westrheim</v>
      </c>
      <c r="G24" s="87" t="str">
        <f>IF('P7'!G14="","",'P7'!G14)</f>
        <v>Spydeberg Atletene</v>
      </c>
      <c r="H24" s="88">
        <f>IF('P7'!N14=0,"",'P7'!N14)</f>
        <v>68</v>
      </c>
      <c r="I24" s="88">
        <f>IF('P7'!O14=0,"",'P7'!O14)</f>
        <v>93</v>
      </c>
      <c r="J24" s="88">
        <f>IF('P7'!P14=0,"",'P7'!P14)</f>
        <v>161</v>
      </c>
      <c r="K24" s="89">
        <f>IF('P7'!Q14=0,"",'P7'!Q14)</f>
        <v>201.52330918848892</v>
      </c>
      <c r="L24" s="68"/>
    </row>
    <row r="25" spans="1:12" ht="15" x14ac:dyDescent="0.4">
      <c r="A25" s="83">
        <v>21</v>
      </c>
      <c r="B25" s="84">
        <f>IF('P1'!A9="","",'P1'!A9)</f>
        <v>49</v>
      </c>
      <c r="C25" s="85">
        <f>IF('P1'!B9="","",'P1'!B9)</f>
        <v>48.58</v>
      </c>
      <c r="D25" s="84" t="str">
        <f>IF('P1'!C9="","",'P1'!C9)</f>
        <v>SK</v>
      </c>
      <c r="E25" s="86">
        <f>IF('P1'!D9="","",'P1'!D9)</f>
        <v>33136</v>
      </c>
      <c r="F25" s="87" t="str">
        <f>IF('P1'!F9="","",'P1'!F9)</f>
        <v>Mari Nesse Bolstad</v>
      </c>
      <c r="G25" s="87" t="str">
        <f>IF('P1'!G9="","",'P1'!G9)</f>
        <v>Christiania AK</v>
      </c>
      <c r="H25" s="88">
        <f>IF('P1'!N9=0,"",'P1'!N9)</f>
        <v>56</v>
      </c>
      <c r="I25" s="88">
        <f>IF('P1'!O9=0,"",'P1'!O9)</f>
        <v>72</v>
      </c>
      <c r="J25" s="88">
        <f>IF('P1'!P9=0,"",'P1'!P9)</f>
        <v>128</v>
      </c>
      <c r="K25" s="89">
        <f>IF('P1'!Q9=0,"",'P1'!Q9)</f>
        <v>200.98063880215491</v>
      </c>
      <c r="L25" s="68"/>
    </row>
    <row r="26" spans="1:12" ht="15" x14ac:dyDescent="0.4">
      <c r="A26" s="83">
        <v>22</v>
      </c>
      <c r="B26" s="84">
        <f>IF('P8'!A12="","",'P8'!A12)</f>
        <v>76</v>
      </c>
      <c r="C26" s="85">
        <f>IF('P8'!B12="","",'P8'!B12)</f>
        <v>72.5</v>
      </c>
      <c r="D26" s="84" t="str">
        <f>IF('P8'!C12="","",'P8'!C12)</f>
        <v>SK</v>
      </c>
      <c r="E26" s="86">
        <f>IF('P8'!D12="","",'P8'!D12)</f>
        <v>35627</v>
      </c>
      <c r="F26" s="87" t="str">
        <f>IF('P8'!F12="","",'P8'!F12)</f>
        <v>Solveig Hagalien</v>
      </c>
      <c r="G26" s="87" t="str">
        <f>IF('P8'!G12="","",'P8'!G12)</f>
        <v>Gjøvik AK</v>
      </c>
      <c r="H26" s="88">
        <f>IF('P8'!N12=0,"",'P8'!N12)</f>
        <v>70</v>
      </c>
      <c r="I26" s="88">
        <f>IF('P8'!O12=0,"",'P8'!O12)</f>
        <v>94</v>
      </c>
      <c r="J26" s="88">
        <f>IF('P8'!P12=0,"",'P8'!P12)</f>
        <v>164</v>
      </c>
      <c r="K26" s="89">
        <f>IF('P8'!Q12=0,"",'P8'!Q12)</f>
        <v>198.70896779789703</v>
      </c>
      <c r="L26" s="68"/>
    </row>
    <row r="27" spans="1:12" ht="15" x14ac:dyDescent="0.4">
      <c r="A27" s="83">
        <v>23</v>
      </c>
      <c r="B27" s="84">
        <f>IF('P6'!A9="","",'P6'!A9)</f>
        <v>64</v>
      </c>
      <c r="C27" s="85">
        <f>IF('P6'!B9="","",'P6'!B9)</f>
        <v>60.61</v>
      </c>
      <c r="D27" s="84" t="str">
        <f>IF('P6'!C9="","",'P6'!C9)</f>
        <v>JK</v>
      </c>
      <c r="E27" s="86">
        <f>IF('P6'!D9="","",'P6'!D9)</f>
        <v>37371</v>
      </c>
      <c r="F27" s="87" t="str">
        <f>IF('P6'!F9="","",'P6'!F9)</f>
        <v>Celine Dorothea Opdal</v>
      </c>
      <c r="G27" s="87" t="str">
        <f>IF('P6'!G9="","",'P6'!G9)</f>
        <v>Leangen AK</v>
      </c>
      <c r="H27" s="88">
        <f>IF('P6'!N9=0,"",'P6'!N9)</f>
        <v>65</v>
      </c>
      <c r="I27" s="88">
        <f>IF('P6'!O9=0,"",'P6'!O9)</f>
        <v>82</v>
      </c>
      <c r="J27" s="88">
        <f>IF('P6'!P9=0,"",'P6'!P9)</f>
        <v>147</v>
      </c>
      <c r="K27" s="89">
        <f>IF('P6'!Q9=0,"",'P6'!Q9)</f>
        <v>197.33230387444229</v>
      </c>
      <c r="L27" s="68"/>
    </row>
    <row r="28" spans="1:12" ht="15" x14ac:dyDescent="0.4">
      <c r="A28" s="83">
        <v>24</v>
      </c>
      <c r="B28" s="84">
        <f>IF('P7'!A16="","",'P7'!A16)</f>
        <v>71</v>
      </c>
      <c r="C28" s="85">
        <f>IF('P7'!B16="","",'P7'!B16)</f>
        <v>70.47</v>
      </c>
      <c r="D28" s="84" t="str">
        <f>IF('P7'!C16="","",'P7'!C16)</f>
        <v>JK</v>
      </c>
      <c r="E28" s="86">
        <f>IF('P7'!D16="","",'P7'!D16)</f>
        <v>38060</v>
      </c>
      <c r="F28" s="87" t="str">
        <f>IF('P7'!F16="","",'P7'!F16)</f>
        <v>Tine Rognaldsen Pedersen</v>
      </c>
      <c r="G28" s="87" t="str">
        <f>IF('P7'!G16="","",'P7'!G16)</f>
        <v>Tambarskjelvar IL</v>
      </c>
      <c r="H28" s="88">
        <f>IF('P7'!N16=0,"",'P7'!N16)</f>
        <v>70</v>
      </c>
      <c r="I28" s="88">
        <f>IF('P7'!O16=0,"",'P7'!O16)</f>
        <v>90</v>
      </c>
      <c r="J28" s="88">
        <f>IF('P7'!P16=0,"",'P7'!P16)</f>
        <v>160</v>
      </c>
      <c r="K28" s="89">
        <f>IF('P7'!Q16=0,"",'P7'!Q16)</f>
        <v>196.75120069895084</v>
      </c>
      <c r="L28" s="68"/>
    </row>
    <row r="29" spans="1:12" ht="15" x14ac:dyDescent="0.4">
      <c r="A29" s="83">
        <v>25</v>
      </c>
      <c r="B29" s="84">
        <f>IF('P1'!A10="","",'P1'!A10)</f>
        <v>55</v>
      </c>
      <c r="C29" s="85">
        <f>IF('P1'!B10="","",'P1'!B10)</f>
        <v>52.24</v>
      </c>
      <c r="D29" s="84" t="str">
        <f>IF('P1'!C10="","",'P1'!C10)</f>
        <v>K1</v>
      </c>
      <c r="E29" s="86">
        <f>IF('P1'!D10="","",'P1'!D10)</f>
        <v>32020</v>
      </c>
      <c r="F29" s="87" t="str">
        <f>IF('P1'!F10="","",'P1'!F10)</f>
        <v>Kine Krøs</v>
      </c>
      <c r="G29" s="87" t="str">
        <f>IF('P1'!G10="","",'P1'!G10)</f>
        <v>Spydeberg Atletene</v>
      </c>
      <c r="H29" s="88">
        <f>IF('P1'!N10=0,"",'P1'!N10)</f>
        <v>56</v>
      </c>
      <c r="I29" s="88">
        <f>IF('P1'!O10=0,"",'P1'!O10)</f>
        <v>75</v>
      </c>
      <c r="J29" s="88">
        <f>IF('P1'!P10=0,"",'P1'!P10)</f>
        <v>131</v>
      </c>
      <c r="K29" s="89">
        <f>IF('P1'!Q10=0,"",'P1'!Q10)</f>
        <v>194.65917437903713</v>
      </c>
      <c r="L29" s="68"/>
    </row>
    <row r="30" spans="1:12" ht="15" x14ac:dyDescent="0.4">
      <c r="A30" s="83">
        <v>26</v>
      </c>
      <c r="B30" s="84">
        <f>IF('P6'!A11="","",'P6'!A11)</f>
        <v>64</v>
      </c>
      <c r="C30" s="85">
        <f>IF('P6'!B11="","",'P6'!B11)</f>
        <v>60.02</v>
      </c>
      <c r="D30" s="84" t="str">
        <f>IF('P6'!C11="","",'P6'!C11)</f>
        <v>SK</v>
      </c>
      <c r="E30" s="86">
        <f>IF('P6'!D11="","",'P6'!D11)</f>
        <v>35977</v>
      </c>
      <c r="F30" s="87" t="str">
        <f>IF('P6'!F11="","",'P6'!F11)</f>
        <v>Astrid Sporstøl Rasmussen</v>
      </c>
      <c r="G30" s="87" t="str">
        <f>IF('P6'!G11="","",'P6'!G11)</f>
        <v>Leangen AK</v>
      </c>
      <c r="H30" s="88">
        <f>IF('P6'!N11=0,"",'P6'!N11)</f>
        <v>63</v>
      </c>
      <c r="I30" s="88">
        <f>IF('P6'!O11=0,"",'P6'!O11)</f>
        <v>81</v>
      </c>
      <c r="J30" s="88">
        <f>IF('P6'!P11=0,"",'P6'!P11)</f>
        <v>144</v>
      </c>
      <c r="K30" s="89">
        <f>IF('P6'!Q11=0,"",'P6'!Q11)</f>
        <v>194.51224660301003</v>
      </c>
      <c r="L30" s="68"/>
    </row>
    <row r="31" spans="1:12" ht="15" x14ac:dyDescent="0.4">
      <c r="A31" s="83">
        <v>27</v>
      </c>
      <c r="B31" s="84">
        <f>IF('P8'!A21="","",'P8'!A21)</f>
        <v>87</v>
      </c>
      <c r="C31" s="85">
        <f>IF('P8'!B21="","",'P8'!B21)</f>
        <v>86.39</v>
      </c>
      <c r="D31" s="84" t="str">
        <f>IF('P8'!C21="","",'P8'!C21)</f>
        <v>SK</v>
      </c>
      <c r="E31" s="86">
        <f>IF('P8'!D21="","",'P8'!D21)</f>
        <v>34954</v>
      </c>
      <c r="F31" s="87" t="str">
        <f>IF('P8'!F21="","",'P8'!F21)</f>
        <v>Anette Fredriksen Høyland</v>
      </c>
      <c r="G31" s="87" t="str">
        <f>IF('P8'!G21="","",'P8'!G21)</f>
        <v>IL Kraftsport</v>
      </c>
      <c r="H31" s="88">
        <f>IF('P8'!N21=0,"",'P8'!N21)</f>
        <v>77</v>
      </c>
      <c r="I31" s="88">
        <f>IF('P8'!O21=0,"",'P8'!O21)</f>
        <v>94</v>
      </c>
      <c r="J31" s="88">
        <f>IF('P8'!P21=0,"",'P8'!P21)</f>
        <v>171</v>
      </c>
      <c r="K31" s="89">
        <f>IF('P8'!Q21=0,"",'P8'!Q21)</f>
        <v>191.42440706837644</v>
      </c>
      <c r="L31" s="68"/>
    </row>
    <row r="32" spans="1:12" ht="15" x14ac:dyDescent="0.4">
      <c r="A32" s="83">
        <v>28</v>
      </c>
      <c r="B32" s="84">
        <f>IF('P6'!A13="","",'P6'!A13)</f>
        <v>64</v>
      </c>
      <c r="C32" s="85">
        <f>IF('P6'!B13="","",'P6'!B13)</f>
        <v>61.6</v>
      </c>
      <c r="D32" s="84" t="str">
        <f>IF('P6'!C13="","",'P6'!C13)</f>
        <v>SK</v>
      </c>
      <c r="E32" s="86">
        <f>IF('P6'!D13="","",'P6'!D13)</f>
        <v>34204</v>
      </c>
      <c r="F32" s="87" t="str">
        <f>IF('P6'!F13="","",'P6'!F13)</f>
        <v>Maria Johnsen Tilset</v>
      </c>
      <c r="G32" s="87" t="str">
        <f>IF('P6'!G13="","",'P6'!G13)</f>
        <v>Leangen AK</v>
      </c>
      <c r="H32" s="88">
        <f>IF('P6'!N13=0,"",'P6'!N13)</f>
        <v>60</v>
      </c>
      <c r="I32" s="88">
        <f>IF('P6'!O13=0,"",'P6'!O13)</f>
        <v>84</v>
      </c>
      <c r="J32" s="88">
        <f>IF('P6'!P13=0,"",'P6'!P13)</f>
        <v>144</v>
      </c>
      <c r="K32" s="89">
        <f>IF('P6'!Q13=0,"",'P6'!Q13)</f>
        <v>191.3496119972263</v>
      </c>
      <c r="L32" s="68"/>
    </row>
    <row r="33" spans="1:12" ht="15" x14ac:dyDescent="0.4">
      <c r="A33" s="83">
        <v>29</v>
      </c>
      <c r="B33" s="84">
        <f>IF('P6'!A14="","",'P6'!A14)</f>
        <v>64</v>
      </c>
      <c r="C33" s="85">
        <f>IF('P6'!B14="","",'P6'!B14)</f>
        <v>62.79</v>
      </c>
      <c r="D33" s="84" t="str">
        <f>IF('P6'!C14="","",'P6'!C14)</f>
        <v>SK</v>
      </c>
      <c r="E33" s="86">
        <f>IF('P6'!D14="","",'P6'!D14)</f>
        <v>36509</v>
      </c>
      <c r="F33" s="87" t="str">
        <f>IF('P6'!F14="","",'P6'!F14)</f>
        <v>Frida Baade</v>
      </c>
      <c r="G33" s="87" t="str">
        <f>IF('P6'!G14="","",'P6'!G14)</f>
        <v>Oslo AK</v>
      </c>
      <c r="H33" s="88">
        <f>IF('P6'!N14=0,"",'P6'!N14)</f>
        <v>64</v>
      </c>
      <c r="I33" s="88">
        <f>IF('P6'!O14=0,"",'P6'!O14)</f>
        <v>81</v>
      </c>
      <c r="J33" s="88">
        <f>IF('P6'!P14=0,"",'P6'!P14)</f>
        <v>145</v>
      </c>
      <c r="K33" s="89">
        <f>IF('P6'!Q14=0,"",'P6'!Q14)</f>
        <v>190.42245405147852</v>
      </c>
      <c r="L33" s="68"/>
    </row>
    <row r="34" spans="1:12" ht="15" x14ac:dyDescent="0.4">
      <c r="A34" s="83">
        <v>30</v>
      </c>
      <c r="B34" s="84">
        <f>IF('P6'!A12="","",'P6'!A12)</f>
        <v>64</v>
      </c>
      <c r="C34" s="85">
        <f>IF('P6'!B12="","",'P6'!B12)</f>
        <v>62.33</v>
      </c>
      <c r="D34" s="84" t="str">
        <f>IF('P6'!C12="","",'P6'!C12)</f>
        <v>SK</v>
      </c>
      <c r="E34" s="86">
        <f>IF('P6'!D12="","",'P6'!D12)</f>
        <v>33443</v>
      </c>
      <c r="F34" s="87" t="str">
        <f>IF('P6'!F12="","",'P6'!F12)</f>
        <v>Sara Broe Østvold</v>
      </c>
      <c r="G34" s="87" t="str">
        <f>IF('P6'!G12="","",'P6'!G12)</f>
        <v>Spydeberg Atletene</v>
      </c>
      <c r="H34" s="88">
        <f>IF('P6'!N12=0,"",'P6'!N12)</f>
        <v>64</v>
      </c>
      <c r="I34" s="88">
        <f>IF('P6'!O12=0,"",'P6'!O12)</f>
        <v>78</v>
      </c>
      <c r="J34" s="88">
        <f>IF('P6'!P12=0,"",'P6'!P12)</f>
        <v>142</v>
      </c>
      <c r="K34" s="89">
        <f>IF('P6'!Q12=0,"",'P6'!Q12)</f>
        <v>187.32309076113052</v>
      </c>
      <c r="L34" s="68"/>
    </row>
    <row r="35" spans="1:12" ht="15" x14ac:dyDescent="0.4">
      <c r="A35" s="83">
        <v>31</v>
      </c>
      <c r="B35" s="84">
        <f>IF('P8'!A10="","",'P8'!A10)</f>
        <v>76</v>
      </c>
      <c r="C35" s="85">
        <f>IF('P8'!B10="","",'P8'!B10)</f>
        <v>73.05</v>
      </c>
      <c r="D35" s="84" t="str">
        <f>IF('P8'!C10="","",'P8'!C10)</f>
        <v>SK</v>
      </c>
      <c r="E35" s="86">
        <f>IF('P8'!D10="","",'P8'!D10)</f>
        <v>34690</v>
      </c>
      <c r="F35" s="87" t="str">
        <f>IF('P8'!F10="","",'P8'!F10)</f>
        <v>Lisbeth Lervik</v>
      </c>
      <c r="G35" s="87" t="str">
        <f>IF('P8'!G10="","",'P8'!G10)</f>
        <v>Grenland AK</v>
      </c>
      <c r="H35" s="88">
        <f>IF('P8'!N10=0,"",'P8'!N10)</f>
        <v>70</v>
      </c>
      <c r="I35" s="88">
        <f>IF('P8'!O10=0,"",'P8'!O10)</f>
        <v>85</v>
      </c>
      <c r="J35" s="88">
        <f>IF('P8'!P10=0,"",'P8'!P10)</f>
        <v>155</v>
      </c>
      <c r="K35" s="89">
        <f>IF('P8'!Q10=0,"",'P8'!Q10)</f>
        <v>187.08372027403323</v>
      </c>
      <c r="L35" s="68"/>
    </row>
    <row r="36" spans="1:12" ht="15" x14ac:dyDescent="0.4">
      <c r="A36" s="83">
        <v>32</v>
      </c>
      <c r="B36" s="84">
        <f>IF('P7'!A15="","",'P7'!A15)</f>
        <v>71</v>
      </c>
      <c r="C36" s="85">
        <f>IF('P7'!B15="","",'P7'!B15)</f>
        <v>69.37</v>
      </c>
      <c r="D36" s="84" t="str">
        <f>IF('P7'!C15="","",'P7'!C15)</f>
        <v>SK</v>
      </c>
      <c r="E36" s="86">
        <f>IF('P7'!D15="","",'P7'!D15)</f>
        <v>36628</v>
      </c>
      <c r="F36" s="87" t="str">
        <f>IF('P7'!F15="","",'P7'!F15)</f>
        <v>Maria Pernille Eriksen Storteig</v>
      </c>
      <c r="G36" s="87" t="str">
        <f>IF('P7'!G15="","",'P7'!G15)</f>
        <v>Aasgard  FVK</v>
      </c>
      <c r="H36" s="88">
        <f>IF('P7'!N15=0,"",'P7'!N15)</f>
        <v>65</v>
      </c>
      <c r="I36" s="88">
        <f>IF('P7'!O15=0,"",'P7'!O15)</f>
        <v>85</v>
      </c>
      <c r="J36" s="88">
        <f>IF('P7'!P15=0,"",'P7'!P15)</f>
        <v>150</v>
      </c>
      <c r="K36" s="89">
        <f>IF('P7'!Q15=0,"",'P7'!Q15)</f>
        <v>186.01582282172785</v>
      </c>
      <c r="L36" s="68"/>
    </row>
    <row r="37" spans="1:12" ht="15" x14ac:dyDescent="0.4">
      <c r="A37" s="83">
        <v>33</v>
      </c>
      <c r="B37" s="84">
        <f>IF('P7'!A10="","",'P7'!A10)</f>
        <v>71</v>
      </c>
      <c r="C37" s="85">
        <f>IF('P7'!B10="","",'P7'!B10)</f>
        <v>69.55</v>
      </c>
      <c r="D37" s="84" t="str">
        <f>IF('P7'!C10="","",'P7'!C10)</f>
        <v>SK</v>
      </c>
      <c r="E37" s="86">
        <f>IF('P7'!D10="","",'P7'!D10)</f>
        <v>33418</v>
      </c>
      <c r="F37" s="87" t="str">
        <f>IF('P7'!F10="","",'P7'!F10)</f>
        <v>Nina Humlevik Monsen</v>
      </c>
      <c r="G37" s="87" t="str">
        <f>IF('P7'!G10="","",'P7'!G10)</f>
        <v>Spydeberg Atletene</v>
      </c>
      <c r="H37" s="88">
        <f>IF('P7'!N10=0,"",'P7'!N10)</f>
        <v>69</v>
      </c>
      <c r="I37" s="88">
        <f>IF('P7'!O10=0,"",'P7'!O10)</f>
        <v>81</v>
      </c>
      <c r="J37" s="88">
        <f>IF('P7'!P10=0,"",'P7'!P10)</f>
        <v>150</v>
      </c>
      <c r="K37" s="89">
        <f>IF('P7'!Q10=0,"",'P7'!Q10)</f>
        <v>185.75554679475036</v>
      </c>
      <c r="L37" s="68"/>
    </row>
    <row r="38" spans="1:12" ht="15" x14ac:dyDescent="0.4">
      <c r="A38" s="83">
        <v>34</v>
      </c>
      <c r="B38" s="84">
        <f>IF('P8'!A13="","",'P8'!A13)</f>
        <v>76</v>
      </c>
      <c r="C38" s="85">
        <f>IF('P8'!B13="","",'P8'!B13)</f>
        <v>71.86</v>
      </c>
      <c r="D38" s="84" t="str">
        <f>IF('P8'!C13="","",'P8'!C13)</f>
        <v>JK</v>
      </c>
      <c r="E38" s="86">
        <f>IF('P8'!D13="","",'P8'!D13)</f>
        <v>37977</v>
      </c>
      <c r="F38" s="87" t="str">
        <f>IF('P8'!F13="","",'P8'!F13)</f>
        <v>Louisa Hjelmås</v>
      </c>
      <c r="G38" s="87" t="str">
        <f>IF('P8'!G13="","",'P8'!G13)</f>
        <v>Gjøvik AK</v>
      </c>
      <c r="H38" s="88">
        <f>IF('P8'!N13=0,"",'P8'!N13)</f>
        <v>70</v>
      </c>
      <c r="I38" s="88">
        <f>IF('P8'!O13=0,"",'P8'!O13)</f>
        <v>82</v>
      </c>
      <c r="J38" s="88">
        <f>IF('P8'!P13=0,"",'P8'!P13)</f>
        <v>152</v>
      </c>
      <c r="K38" s="89">
        <f>IF('P8'!Q13=0,"",'P8'!Q13)</f>
        <v>185.01086155670276</v>
      </c>
      <c r="L38" s="68"/>
    </row>
    <row r="39" spans="1:12" ht="15" x14ac:dyDescent="0.4">
      <c r="A39" s="83">
        <v>35</v>
      </c>
      <c r="B39" s="84">
        <f>IF('P8'!A14="","",'P8'!A14)</f>
        <v>76</v>
      </c>
      <c r="C39" s="85">
        <f>IF('P8'!B14="","",'P8'!B14)</f>
        <v>73.62</v>
      </c>
      <c r="D39" s="84" t="str">
        <f>IF('P8'!C14="","",'P8'!C14)</f>
        <v>SK</v>
      </c>
      <c r="E39" s="86">
        <f>IF('P8'!D14="","",'P8'!D14)</f>
        <v>35900</v>
      </c>
      <c r="F39" s="87" t="str">
        <f>IF('P8'!F14="","",'P8'!F14)</f>
        <v>Nadine Ohla</v>
      </c>
      <c r="G39" s="87" t="str">
        <f>IF('P8'!G14="","",'P8'!G14)</f>
        <v>Leangen AK</v>
      </c>
      <c r="H39" s="88">
        <f>IF('P8'!N14=0,"",'P8'!N14)</f>
        <v>68</v>
      </c>
      <c r="I39" s="88">
        <f>IF('P8'!O14=0,"",'P8'!O14)</f>
        <v>85</v>
      </c>
      <c r="J39" s="88">
        <f>IF('P8'!P14=0,"",'P8'!P14)</f>
        <v>153</v>
      </c>
      <c r="K39" s="89">
        <f>IF('P8'!Q14=0,"",'P8'!Q14)</f>
        <v>183.94861671896734</v>
      </c>
      <c r="L39" s="68"/>
    </row>
    <row r="40" spans="1:12" ht="15" x14ac:dyDescent="0.4">
      <c r="A40" s="83">
        <v>36</v>
      </c>
      <c r="B40" s="84">
        <f>IF('P8'!A11="","",'P8'!A11)</f>
        <v>76</v>
      </c>
      <c r="C40" s="85">
        <f>IF('P8'!B11="","",'P8'!B11)</f>
        <v>73.55</v>
      </c>
      <c r="D40" s="84" t="str">
        <f>IF('P8'!C11="","",'P8'!C11)</f>
        <v>SK</v>
      </c>
      <c r="E40" s="86">
        <f>IF('P8'!D11="","",'P8'!D11)</f>
        <v>38581</v>
      </c>
      <c r="F40" s="87" t="str">
        <f>IF('P8'!F11="","",'P8'!F11)</f>
        <v>Linn Christina Larssn</v>
      </c>
      <c r="G40" s="87" t="str">
        <f>IF('P8'!G11="","",'P8'!G11)</f>
        <v>Larvik AK</v>
      </c>
      <c r="H40" s="88">
        <f>IF('P8'!N11=0,"",'P8'!N11)</f>
        <v>68</v>
      </c>
      <c r="I40" s="88">
        <f>IF('P8'!O11=0,"",'P8'!O11)</f>
        <v>81</v>
      </c>
      <c r="J40" s="88">
        <f>IF('P8'!P11=0,"",'P8'!P11)</f>
        <v>149</v>
      </c>
      <c r="K40" s="89">
        <f>IF('P8'!Q11=0,"",'P8'!Q11)</f>
        <v>179.22490925232159</v>
      </c>
      <c r="L40" s="68"/>
    </row>
    <row r="41" spans="1:12" ht="15" x14ac:dyDescent="0.4">
      <c r="A41" s="83">
        <v>37</v>
      </c>
      <c r="B41" s="84">
        <f>IF('P7'!A11="","",'P7'!A11)</f>
        <v>71</v>
      </c>
      <c r="C41" s="85">
        <f>IF('P7'!B11="","",'P7'!B11)</f>
        <v>70.33</v>
      </c>
      <c r="D41" s="84" t="str">
        <f>IF('P7'!C11="","",'P7'!C11)</f>
        <v>SK</v>
      </c>
      <c r="E41" s="86">
        <f>IF('P7'!D11="","",'P7'!D11)</f>
        <v>33479</v>
      </c>
      <c r="F41" s="87" t="str">
        <f>IF('P7'!F11="","",'P7'!F11)</f>
        <v>Hanna Jørstad</v>
      </c>
      <c r="G41" s="87" t="str">
        <f>IF('P7'!G11="","",'P7'!G11)</f>
        <v>Spydeberg Atletene</v>
      </c>
      <c r="H41" s="88">
        <f>IF('P7'!N11=0,"",'P7'!N11)</f>
        <v>67</v>
      </c>
      <c r="I41" s="88">
        <f>IF('P7'!O11=0,"",'P7'!O11)</f>
        <v>78</v>
      </c>
      <c r="J41" s="88">
        <f>IF('P7'!P11=0,"",'P7'!P11)</f>
        <v>145</v>
      </c>
      <c r="K41" s="89">
        <f>IF('P7'!Q11=0,"",'P7'!Q11)</f>
        <v>178.49422063996329</v>
      </c>
      <c r="L41" s="68"/>
    </row>
    <row r="42" spans="1:12" ht="15" x14ac:dyDescent="0.4">
      <c r="A42" s="83">
        <v>38</v>
      </c>
      <c r="B42" s="84">
        <f>IF('P7'!A9="","",'P7'!A9)</f>
        <v>71</v>
      </c>
      <c r="C42" s="85">
        <f>IF('P7'!B9="","",'P7'!B9)</f>
        <v>68.760000000000005</v>
      </c>
      <c r="D42" s="84" t="str">
        <f>IF('P7'!C9="","",'P7'!C9)</f>
        <v>SK</v>
      </c>
      <c r="E42" s="86">
        <f>IF('P7'!D9="","",'P7'!D9)</f>
        <v>37065</v>
      </c>
      <c r="F42" s="87" t="str">
        <f>IF('P7'!F9="","",'P7'!F9)</f>
        <v>Kornelia Sunde Flo</v>
      </c>
      <c r="G42" s="87" t="str">
        <f>IF('P7'!G9="","",'P7'!G9)</f>
        <v>Elverum AK</v>
      </c>
      <c r="H42" s="88">
        <f>IF('P7'!N9=0,"",'P7'!N9)</f>
        <v>56</v>
      </c>
      <c r="I42" s="88">
        <f>IF('P7'!O9=0,"",'P7'!O9)</f>
        <v>86</v>
      </c>
      <c r="J42" s="88">
        <f>IF('P7'!P9=0,"",'P7'!P9)</f>
        <v>142</v>
      </c>
      <c r="K42" s="89">
        <f>IF('P7'!Q9=0,"",'P7'!Q9)</f>
        <v>176.94343487946986</v>
      </c>
      <c r="L42" s="68"/>
    </row>
    <row r="43" spans="1:12" ht="15" x14ac:dyDescent="0.4">
      <c r="A43" s="83">
        <v>39</v>
      </c>
      <c r="B43" s="84">
        <f>IF('P6'!A10="","",'P6'!A10)</f>
        <v>64</v>
      </c>
      <c r="C43" s="85">
        <f>IF('P6'!B10="","",'P6'!B10)</f>
        <v>63.28</v>
      </c>
      <c r="D43" s="84" t="str">
        <f>IF('P6'!C10="","",'P6'!C10)</f>
        <v>SK</v>
      </c>
      <c r="E43" s="86">
        <f>IF('P6'!D10="","",'P6'!D10)</f>
        <v>32764</v>
      </c>
      <c r="F43" s="87" t="str">
        <f>IF('P6'!F10="","",'P6'!F10)</f>
        <v>Karoline Merli</v>
      </c>
      <c r="G43" s="87" t="str">
        <f>IF('P6'!G10="","",'P6'!G10)</f>
        <v>Oslo AK</v>
      </c>
      <c r="H43" s="88">
        <f>IF('P6'!N10=0,"",'P6'!N10)</f>
        <v>58</v>
      </c>
      <c r="I43" s="88">
        <f>IF('P6'!O10=0,"",'P6'!O10)</f>
        <v>76</v>
      </c>
      <c r="J43" s="88">
        <f>IF('P6'!P10=0,"",'P6'!P10)</f>
        <v>134</v>
      </c>
      <c r="K43" s="89">
        <f>IF('P6'!Q10=0,"",'P6'!Q10)</f>
        <v>175.14906850394701</v>
      </c>
      <c r="L43" s="68"/>
    </row>
    <row r="44" spans="1:12" ht="15" x14ac:dyDescent="0.4">
      <c r="A44" s="83">
        <v>40</v>
      </c>
      <c r="B44" s="84">
        <f>IF('P1'!A12="","",'P1'!A12)</f>
        <v>59</v>
      </c>
      <c r="C44" s="85">
        <f>IF('P1'!B12="","",'P1'!B12)</f>
        <v>58.21</v>
      </c>
      <c r="D44" s="84" t="str">
        <f>IF('P1'!C12="","",'P1'!C12)</f>
        <v>SK</v>
      </c>
      <c r="E44" s="86">
        <f>IF('P1'!D12="","",'P1'!D12)</f>
        <v>34618</v>
      </c>
      <c r="F44" s="87" t="str">
        <f>IF('P1'!F12="","",'P1'!F12)</f>
        <v>Evelina Galaibo</v>
      </c>
      <c r="G44" s="87" t="str">
        <f>IF('P1'!G12="","",'P1'!G12)</f>
        <v>Oslo AK</v>
      </c>
      <c r="H44" s="88">
        <f>IF('P1'!N12=0,"",'P1'!N12)</f>
        <v>56</v>
      </c>
      <c r="I44" s="88">
        <f>IF('P1'!O12=0,"",'P1'!O12)</f>
        <v>71</v>
      </c>
      <c r="J44" s="88">
        <f>IF('P1'!P12=0,"",'P1'!P12)</f>
        <v>127</v>
      </c>
      <c r="K44" s="89">
        <f>IF('P1'!Q12=0,"",'P1'!Q12)</f>
        <v>174.99839909849661</v>
      </c>
      <c r="L44" s="68"/>
    </row>
    <row r="45" spans="1:12" ht="15" x14ac:dyDescent="0.4">
      <c r="A45" s="83">
        <v>41</v>
      </c>
      <c r="B45" s="84">
        <f>IF('P1'!A11="","",'P1'!A11)</f>
        <v>59</v>
      </c>
      <c r="C45" s="85">
        <f>IF('P1'!B11="","",'P1'!B11)</f>
        <v>58.67</v>
      </c>
      <c r="D45" s="84" t="str">
        <f>IF('P1'!C11="","",'P1'!C11)</f>
        <v>SK</v>
      </c>
      <c r="E45" s="86">
        <f>IF('P1'!D11="","",'P1'!D11)</f>
        <v>36311</v>
      </c>
      <c r="F45" s="87" t="str">
        <f>IF('P1'!F11="","",'P1'!F11)</f>
        <v>Lene Garvik</v>
      </c>
      <c r="G45" s="87" t="str">
        <f>IF('P1'!G11="","",'P1'!G11)</f>
        <v>Vigrestad IK</v>
      </c>
      <c r="H45" s="88">
        <f>IF('P1'!N11=0,"",'P1'!N11)</f>
        <v>56</v>
      </c>
      <c r="I45" s="88">
        <f>IF('P1'!O11=0,"",'P1'!O11)</f>
        <v>71</v>
      </c>
      <c r="J45" s="88">
        <f>IF('P1'!P11=0,"",'P1'!P11)</f>
        <v>127</v>
      </c>
      <c r="K45" s="89">
        <f>IF('P1'!Q11=0,"",'P1'!Q11)</f>
        <v>174.09451822407078</v>
      </c>
      <c r="L45" s="68"/>
    </row>
    <row r="46" spans="1:12" ht="15" x14ac:dyDescent="0.4">
      <c r="A46" s="83">
        <v>42</v>
      </c>
      <c r="B46" s="84">
        <f>IF('P7'!A13="","",'P7'!A13)</f>
        <v>71</v>
      </c>
      <c r="C46" s="85">
        <f>IF('P7'!B13="","",'P7'!B13)</f>
        <v>68.260000000000005</v>
      </c>
      <c r="D46" s="84" t="str">
        <f>IF('P7'!C13="","",'P7'!C13)</f>
        <v>JK</v>
      </c>
      <c r="E46" s="86">
        <f>IF('P7'!D13="","",'P7'!D13)</f>
        <v>38334</v>
      </c>
      <c r="F46" s="87" t="str">
        <f>IF('P7'!F13="","",'P7'!F13)</f>
        <v>Emma Vittring</v>
      </c>
      <c r="G46" s="87" t="str">
        <f>IF('P7'!G13="","",'P7'!G13)</f>
        <v>Tromsø AK</v>
      </c>
      <c r="H46" s="88">
        <f>IF('P7'!N13=0,"",'P7'!N13)</f>
        <v>61</v>
      </c>
      <c r="I46" s="88">
        <f>IF('P7'!O13=0,"",'P7'!O13)</f>
        <v>77</v>
      </c>
      <c r="J46" s="88">
        <f>IF('P7'!P13=0,"",'P7'!P13)</f>
        <v>138</v>
      </c>
      <c r="K46" s="89">
        <f>IF('P7'!Q13=0,"",'P7'!Q13)</f>
        <v>172.65036471221114</v>
      </c>
      <c r="L46" s="68"/>
    </row>
    <row r="47" spans="1:12" ht="15" x14ac:dyDescent="0.4">
      <c r="A47" s="83">
        <v>43</v>
      </c>
      <c r="B47" s="84">
        <f>IF('P8'!A17="","",'P8'!A17)</f>
        <v>76</v>
      </c>
      <c r="C47" s="85">
        <f>IF('P8'!B17="","",'P8'!B17)</f>
        <v>75.02</v>
      </c>
      <c r="D47" s="84" t="str">
        <f>IF('P8'!C17="","",'P8'!C17)</f>
        <v>SK</v>
      </c>
      <c r="E47" s="86">
        <f>IF('P8'!D17="","",'P8'!D17)</f>
        <v>36829</v>
      </c>
      <c r="F47" s="87" t="str">
        <f>IF('P8'!F17="","",'P8'!F17)</f>
        <v>Vilde Davidsen</v>
      </c>
      <c r="G47" s="87" t="str">
        <f>IF('P8'!G17="","",'P8'!G17)</f>
        <v>Nidelv IL</v>
      </c>
      <c r="H47" s="88">
        <f>IF('P8'!N17=0,"",'P8'!N17)</f>
        <v>64</v>
      </c>
      <c r="I47" s="88">
        <f>IF('P8'!O17=0,"",'P8'!O17)</f>
        <v>80</v>
      </c>
      <c r="J47" s="88">
        <f>IF('P8'!P17=0,"",'P8'!P17)</f>
        <v>144</v>
      </c>
      <c r="K47" s="89">
        <f>IF('P8'!Q17=0,"",'P8'!Q17)</f>
        <v>171.52340748510827</v>
      </c>
      <c r="L47" s="68"/>
    </row>
    <row r="48" spans="1:12" ht="15" x14ac:dyDescent="0.4">
      <c r="A48" s="83">
        <v>44</v>
      </c>
      <c r="B48" s="84">
        <f>IF('P8'!A19="","",'P8'!A19)</f>
        <v>81</v>
      </c>
      <c r="C48" s="85">
        <f>IF('P8'!B19="","",'P8'!B19)</f>
        <v>79.77</v>
      </c>
      <c r="D48" s="84" t="str">
        <f>IF('P8'!C19="","",'P8'!C19)</f>
        <v>K2</v>
      </c>
      <c r="E48" s="86">
        <f>IF('P8'!D19="","",'P8'!D19)</f>
        <v>29367</v>
      </c>
      <c r="F48" s="87" t="str">
        <f>IF('P8'!F19="","",'P8'!F19)</f>
        <v>Ingeborg Endresen</v>
      </c>
      <c r="G48" s="87" t="str">
        <f>IF('P8'!G19="","",'P8'!G19)</f>
        <v>AK Bjørgvin</v>
      </c>
      <c r="H48" s="88">
        <f>IF('P8'!N19=0,"",'P8'!N19)</f>
        <v>62</v>
      </c>
      <c r="I48" s="88">
        <f>IF('P8'!O19=0,"",'P8'!O19)</f>
        <v>78</v>
      </c>
      <c r="J48" s="88">
        <f>IF('P8'!P19=0,"",'P8'!P19)</f>
        <v>140</v>
      </c>
      <c r="K48" s="89">
        <f>IF('P8'!Q19=0,"",'P8'!Q19)</f>
        <v>162.04546460098146</v>
      </c>
      <c r="L48" s="68"/>
    </row>
    <row r="49" spans="1:12" x14ac:dyDescent="0.35">
      <c r="A49" s="46"/>
    </row>
    <row r="50" spans="1:12" s="61" customFormat="1" ht="28.15" x14ac:dyDescent="0.75">
      <c r="A50" s="253" t="s">
        <v>48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</row>
    <row r="51" spans="1:12" x14ac:dyDescent="0.35">
      <c r="A51" s="46"/>
    </row>
    <row r="52" spans="1:12" ht="15" x14ac:dyDescent="0.4">
      <c r="A52" s="83">
        <v>1</v>
      </c>
      <c r="B52" s="84" t="str">
        <f>IF('P10'!A11="","",'P10'!A11)</f>
        <v>+109</v>
      </c>
      <c r="C52" s="85">
        <f>IF('P10'!B11="","",'P10'!B11)</f>
        <v>123.47</v>
      </c>
      <c r="D52" s="84" t="str">
        <f>IF('P10'!C11="","",'P10'!C11)</f>
        <v>SM</v>
      </c>
      <c r="E52" s="86">
        <f>IF('P10'!D11="","",'P10'!D11)</f>
        <v>32866</v>
      </c>
      <c r="F52" s="87" t="str">
        <f>IF('P10'!F11="","",'P10'!F11)</f>
        <v>Kim Eirik Tollefsen</v>
      </c>
      <c r="G52" s="87" t="str">
        <f>IF('P10'!G11="","",'P10'!G11)</f>
        <v>Tønsberg-Kam.</v>
      </c>
      <c r="H52" s="88">
        <f>IF('P10'!N11=0,"",'P10'!N11)</f>
        <v>160</v>
      </c>
      <c r="I52" s="88">
        <f>IF('P10'!O11=0,"",'P10'!O11)</f>
        <v>203</v>
      </c>
      <c r="J52" s="88">
        <f>IF('P10'!P11=0,"",'P10'!P11)</f>
        <v>363</v>
      </c>
      <c r="K52" s="89">
        <f>IF('P10'!Q11=0,"",'P10'!Q11)</f>
        <v>377.96195924376769</v>
      </c>
    </row>
    <row r="53" spans="1:12" ht="15" x14ac:dyDescent="0.4">
      <c r="A53" s="83">
        <v>2</v>
      </c>
      <c r="B53" s="84" t="str">
        <f>IF('P10'!A10="","",'P10'!A10)</f>
        <v>+109</v>
      </c>
      <c r="C53" s="85">
        <f>IF('P10'!B10="","",'P10'!B10)</f>
        <v>126.14</v>
      </c>
      <c r="D53" s="84" t="str">
        <f>IF('P10'!C10="","",'P10'!C10)</f>
        <v>SM</v>
      </c>
      <c r="E53" s="86">
        <f>IF('P10'!D10="","",'P10'!D10)</f>
        <v>37061</v>
      </c>
      <c r="F53" s="87" t="str">
        <f>IF('P10'!F10="","",'P10'!F10)</f>
        <v>Ragnar Holme</v>
      </c>
      <c r="G53" s="87" t="str">
        <f>IF('P10'!G10="","",'P10'!G10)</f>
        <v>Tambarskjelvar IL</v>
      </c>
      <c r="H53" s="88">
        <f>IF('P10'!N10=0,"",'P10'!N10)</f>
        <v>150</v>
      </c>
      <c r="I53" s="88">
        <f>IF('P10'!O10=0,"",'P10'!O10)</f>
        <v>185</v>
      </c>
      <c r="J53" s="88">
        <f>IF('P10'!P10=0,"",'P10'!P10)</f>
        <v>335</v>
      </c>
      <c r="K53" s="89">
        <f>IF('P10'!Q10=0,"",'P10'!Q10)</f>
        <v>347.14985142539132</v>
      </c>
    </row>
    <row r="54" spans="1:12" ht="15" x14ac:dyDescent="0.4">
      <c r="A54" s="83">
        <v>3</v>
      </c>
      <c r="B54" s="84">
        <f>IF('P10'!A9="","",'P10'!A9)</f>
        <v>81</v>
      </c>
      <c r="C54" s="85">
        <f>IF('P10'!B9="","",'P10'!B9)</f>
        <v>75.180000000000007</v>
      </c>
      <c r="D54" s="84" t="str">
        <f>IF('P10'!C9="","",'P10'!C9)</f>
        <v>JM</v>
      </c>
      <c r="E54" s="86">
        <f>IF('P10'!D9="","",'P10'!D9)</f>
        <v>37500</v>
      </c>
      <c r="F54" s="87" t="str">
        <f>IF('P10'!F9="","",'P10'!F9)</f>
        <v>Mats Hofstad</v>
      </c>
      <c r="G54" s="87" t="str">
        <f>IF('P10'!G9="","",'P10'!G9)</f>
        <v>Trondheim AK</v>
      </c>
      <c r="H54" s="88">
        <f>IF('P10'!N9=0,"",'P10'!N9)</f>
        <v>120</v>
      </c>
      <c r="I54" s="88">
        <f>IF('P10'!O9=0,"",'P10'!O9)</f>
        <v>151</v>
      </c>
      <c r="J54" s="88">
        <f>IF('P10'!P9=0,"",'P10'!P9)</f>
        <v>271</v>
      </c>
      <c r="K54" s="89">
        <f>IF('P10'!Q9=0,"",'P10'!Q9)</f>
        <v>342.69551335254346</v>
      </c>
    </row>
    <row r="55" spans="1:12" ht="15" x14ac:dyDescent="0.4">
      <c r="A55" s="83">
        <v>4</v>
      </c>
      <c r="B55" s="84">
        <f>IF('P3'!A17="","",'P3'!A17)</f>
        <v>81</v>
      </c>
      <c r="C55" s="85">
        <f>IF('P3'!B17="","",'P3'!B17)</f>
        <v>80.11</v>
      </c>
      <c r="D55" s="84" t="str">
        <f>IF('P3'!C17="","",'P3'!C17)</f>
        <v>M2</v>
      </c>
      <c r="E55" s="86">
        <f>IF('P3'!D17="","",'P3'!D17)</f>
        <v>28656</v>
      </c>
      <c r="F55" s="87" t="str">
        <f>IF('P3'!F17="","",'P3'!F17)</f>
        <v>Ronny Matnisdal</v>
      </c>
      <c r="G55" s="87" t="str">
        <f>IF('P3'!G17="","",'P3'!G17)</f>
        <v>Vigrestad IK</v>
      </c>
      <c r="H55" s="88">
        <f>IF('P3'!N17=0,"",'P3'!N17)</f>
        <v>126</v>
      </c>
      <c r="I55" s="88">
        <f>IF('P3'!O17=0,"",'P3'!O17)</f>
        <v>144</v>
      </c>
      <c r="J55" s="88">
        <f>IF('P3'!P17=0,"",'P3'!P17)</f>
        <v>270</v>
      </c>
      <c r="K55" s="89">
        <f>IF('P3'!Q17=0,"",'P3'!Q17)</f>
        <v>330.0660768837563</v>
      </c>
    </row>
    <row r="56" spans="1:12" ht="15" x14ac:dyDescent="0.4">
      <c r="A56" s="83">
        <v>5</v>
      </c>
      <c r="B56" s="84">
        <f>IF('P4'!A14="","",'P4'!A14)</f>
        <v>89</v>
      </c>
      <c r="C56" s="85">
        <f>IF('P4'!B14="","",'P4'!B14)</f>
        <v>86.32</v>
      </c>
      <c r="D56" s="84" t="str">
        <f>IF('P4'!C14="","",'P4'!C14)</f>
        <v>SM</v>
      </c>
      <c r="E56" s="86">
        <f>IF('P4'!D14="","",'P4'!D14)</f>
        <v>34601</v>
      </c>
      <c r="F56" s="87" t="str">
        <f>IF('P4'!F14="","",'P4'!F14)</f>
        <v>Reza Benorouz</v>
      </c>
      <c r="G56" s="87" t="str">
        <f>IF('P4'!G14="","",'P4'!G14)</f>
        <v>Spydeberg Atletene</v>
      </c>
      <c r="H56" s="88">
        <f>IF('P4'!N14=0,"",'P4'!N14)</f>
        <v>126</v>
      </c>
      <c r="I56" s="88">
        <f>IF('P4'!O14=0,"",'P4'!O14)</f>
        <v>151</v>
      </c>
      <c r="J56" s="88">
        <f>IF('P4'!P14=0,"",'P4'!P14)</f>
        <v>277</v>
      </c>
      <c r="K56" s="89">
        <f>IF('P4'!Q14=0,"",'P4'!Q14)</f>
        <v>326.51130659390742</v>
      </c>
    </row>
    <row r="57" spans="1:12" ht="15" x14ac:dyDescent="0.4">
      <c r="A57" s="83">
        <v>6</v>
      </c>
      <c r="B57" s="84">
        <f>IF('P4'!A17="","",'P4'!A17)</f>
        <v>96</v>
      </c>
      <c r="C57" s="85">
        <f>IF('P4'!B17="","",'P4'!B17)</f>
        <v>93.49</v>
      </c>
      <c r="D57" s="84" t="str">
        <f>IF('P4'!C17="","",'P4'!C17)</f>
        <v>SM</v>
      </c>
      <c r="E57" s="86">
        <f>IF('P4'!D17="","",'P4'!D17)</f>
        <v>35344</v>
      </c>
      <c r="F57" s="87" t="str">
        <f>IF('P4'!F17="","",'P4'!F17)</f>
        <v>Daniel R. Erichsen</v>
      </c>
      <c r="G57" s="87" t="str">
        <f>IF('P4'!G17="","",'P4'!G17)</f>
        <v>Tønsberg-Kam.</v>
      </c>
      <c r="H57" s="88">
        <f>IF('P4'!N17=0,"",'P4'!N17)</f>
        <v>128</v>
      </c>
      <c r="I57" s="88">
        <f>IF('P4'!O17=0,"",'P4'!O17)</f>
        <v>153</v>
      </c>
      <c r="J57" s="88">
        <f>IF('P4'!P17=0,"",'P4'!P17)</f>
        <v>281</v>
      </c>
      <c r="K57" s="89">
        <f>IF('P4'!Q17=0,"",'P4'!Q17)</f>
        <v>319.8648831858647</v>
      </c>
    </row>
    <row r="58" spans="1:12" ht="15" x14ac:dyDescent="0.4">
      <c r="A58" s="83">
        <v>7</v>
      </c>
      <c r="B58" s="84">
        <f>IF('P3'!A10="","",'P3'!A10)</f>
        <v>81</v>
      </c>
      <c r="C58" s="85">
        <f>IF('P3'!B10="","",'P3'!B10)</f>
        <v>79.739999999999995</v>
      </c>
      <c r="D58" s="84" t="str">
        <f>IF('P3'!C10="","",'P3'!C10)</f>
        <v>SM</v>
      </c>
      <c r="E58" s="86">
        <f>IF('P3'!D10="","",'P3'!D10)</f>
        <v>35917</v>
      </c>
      <c r="F58" s="87" t="str">
        <f>IF('P3'!F10="","",'P3'!F10)</f>
        <v>Håkon Evensen Bekkevold</v>
      </c>
      <c r="G58" s="87" t="str">
        <f>IF('P3'!G10="","",'P3'!G10)</f>
        <v>Elverum AK</v>
      </c>
      <c r="H58" s="88">
        <f>IF('P3'!N10=0,"",'P3'!N10)</f>
        <v>116</v>
      </c>
      <c r="I58" s="88">
        <f>IF('P3'!O10=0,"",'P3'!O10)</f>
        <v>145</v>
      </c>
      <c r="J58" s="88">
        <f>IF('P3'!P10=0,"",'P3'!P10)</f>
        <v>261</v>
      </c>
      <c r="K58" s="89">
        <f>IF('P3'!Q10=0,"",'P3'!Q10)</f>
        <v>319.82361890981804</v>
      </c>
    </row>
    <row r="59" spans="1:12" ht="15" x14ac:dyDescent="0.4">
      <c r="A59" s="83">
        <v>8</v>
      </c>
      <c r="B59" s="84">
        <f>IF('P4'!A12="","",'P4'!A12)</f>
        <v>89</v>
      </c>
      <c r="C59" s="85">
        <f>IF('P4'!B12="","",'P4'!B12)</f>
        <v>87.36</v>
      </c>
      <c r="D59" s="84" t="str">
        <f>IF('P4'!C12="","",'P4'!C12)</f>
        <v>SM</v>
      </c>
      <c r="E59" s="86">
        <f>IF('P4'!D12="","",'P4'!D12)</f>
        <v>36748</v>
      </c>
      <c r="F59" s="87" t="str">
        <f>IF('P4'!F12="","",'P4'!F12)</f>
        <v>Bent Andre Midtbø</v>
      </c>
      <c r="G59" s="87" t="str">
        <f>IF('P4'!G12="","",'P4'!G12)</f>
        <v>Breimsbygda IL</v>
      </c>
      <c r="H59" s="88">
        <f>IF('P4'!N12=0,"",'P4'!N12)</f>
        <v>120</v>
      </c>
      <c r="I59" s="88">
        <f>IF('P4'!O12=0,"",'P4'!O12)</f>
        <v>152</v>
      </c>
      <c r="J59" s="88">
        <f>IF('P4'!P12=0,"",'P4'!P12)</f>
        <v>272</v>
      </c>
      <c r="K59" s="89">
        <f>IF('P4'!Q12=0,"",'P4'!Q12)</f>
        <v>318.85781639174718</v>
      </c>
    </row>
    <row r="60" spans="1:12" ht="15" x14ac:dyDescent="0.4">
      <c r="A60" s="83">
        <v>9</v>
      </c>
      <c r="B60" s="84">
        <f>IF('P3'!A12="","",'P3'!A12)</f>
        <v>81</v>
      </c>
      <c r="C60" s="85">
        <f>IF('P3'!B12="","",'P3'!B12)</f>
        <v>80.069999999999993</v>
      </c>
      <c r="D60" s="84" t="str">
        <f>IF('P3'!C12="","",'P3'!C12)</f>
        <v>SM</v>
      </c>
      <c r="E60" s="86">
        <f>IF('P3'!D12="","",'P3'!D12)</f>
        <v>37160</v>
      </c>
      <c r="F60" s="87" t="str">
        <f>IF('P3'!F12="","",'P3'!F12)</f>
        <v>Remy Heggvik Aune</v>
      </c>
      <c r="G60" s="87" t="str">
        <f>IF('P3'!G12="","",'P3'!G12)</f>
        <v>Hitra VK</v>
      </c>
      <c r="H60" s="88">
        <f>IF('P3'!N12=0,"",'P3'!N12)</f>
        <v>110</v>
      </c>
      <c r="I60" s="88">
        <f>IF('P3'!O12=0,"",'P3'!O12)</f>
        <v>146</v>
      </c>
      <c r="J60" s="88">
        <f>IF('P3'!P12=0,"",'P3'!P12)</f>
        <v>256</v>
      </c>
      <c r="K60" s="89">
        <f>IF('P3'!Q12=0,"",'P3'!Q12)</f>
        <v>313.03163842661354</v>
      </c>
      <c r="L60" s="68"/>
    </row>
    <row r="61" spans="1:12" ht="15" x14ac:dyDescent="0.4">
      <c r="A61" s="83">
        <v>10</v>
      </c>
      <c r="B61" s="84">
        <f>IF('P4'!A13="","",'P4'!A13)</f>
        <v>89</v>
      </c>
      <c r="C61" s="85">
        <f>IF('P4'!B13="","",'P4'!B13)</f>
        <v>87.81</v>
      </c>
      <c r="D61" s="84" t="str">
        <f>IF('P4'!C13="","",'P4'!C13)</f>
        <v>SM</v>
      </c>
      <c r="E61" s="86">
        <f>IF('P4'!D13="","",'P4'!D13)</f>
        <v>34899</v>
      </c>
      <c r="F61" s="87" t="str">
        <f>IF('P4'!F13="","",'P4'!F13)</f>
        <v>Mats Olsen</v>
      </c>
      <c r="G61" s="87" t="str">
        <f>IF('P4'!G13="","",'P4'!G13)</f>
        <v>Tønsberg-Kam.</v>
      </c>
      <c r="H61" s="88">
        <f>IF('P4'!N13=0,"",'P4'!N13)</f>
        <v>115</v>
      </c>
      <c r="I61" s="88">
        <f>IF('P4'!O13=0,"",'P4'!O13)</f>
        <v>150</v>
      </c>
      <c r="J61" s="88">
        <f>IF('P4'!P13=0,"",'P4'!P13)</f>
        <v>265</v>
      </c>
      <c r="K61" s="89">
        <f>IF('P4'!Q13=0,"",'P4'!Q13)</f>
        <v>309.92817194611905</v>
      </c>
      <c r="L61" s="68"/>
    </row>
    <row r="62" spans="1:12" ht="15" x14ac:dyDescent="0.4">
      <c r="A62" s="83">
        <v>11</v>
      </c>
      <c r="B62" s="84">
        <f>IF('P4'!A15="","",'P4'!A15)</f>
        <v>89</v>
      </c>
      <c r="C62" s="85">
        <f>IF('P4'!B15="","",'P4'!B15)</f>
        <v>85.55</v>
      </c>
      <c r="D62" s="84" t="str">
        <f>IF('P4'!C15="","",'P4'!C15)</f>
        <v>SM</v>
      </c>
      <c r="E62" s="86">
        <f>IF('P4'!D15="","",'P4'!D15)</f>
        <v>36015</v>
      </c>
      <c r="F62" s="87" t="str">
        <f>IF('P4'!F15="","",'P4'!F15)</f>
        <v>Joel Tobiassen</v>
      </c>
      <c r="G62" s="87" t="str">
        <f>IF('P4'!G15="","",'P4'!G15)</f>
        <v>Kvadraturen IK</v>
      </c>
      <c r="H62" s="88">
        <f>IF('P4'!N15=0,"",'P4'!N15)</f>
        <v>112</v>
      </c>
      <c r="I62" s="88">
        <f>IF('P4'!O15=0,"",'P4'!O15)</f>
        <v>147</v>
      </c>
      <c r="J62" s="88">
        <f>IF('P4'!P15=0,"",'P4'!P15)</f>
        <v>259</v>
      </c>
      <c r="K62" s="89">
        <f>IF('P4'!Q15=0,"",'P4'!Q15)</f>
        <v>306.57249592489734</v>
      </c>
      <c r="L62" s="68"/>
    </row>
    <row r="63" spans="1:12" ht="15" x14ac:dyDescent="0.4">
      <c r="A63" s="83">
        <v>12</v>
      </c>
      <c r="B63" s="84">
        <f>IF('P4'!A16="","",'P4'!A16)</f>
        <v>96</v>
      </c>
      <c r="C63" s="85">
        <f>IF('P4'!B16="","",'P4'!B16)</f>
        <v>91.2</v>
      </c>
      <c r="D63" s="84" t="str">
        <f>IF('P4'!C16="","",'P4'!C16)</f>
        <v>SM</v>
      </c>
      <c r="E63" s="86">
        <f>IF('P4'!D16="","",'P4'!D16)</f>
        <v>33140</v>
      </c>
      <c r="F63" s="87" t="str">
        <f>IF('P4'!F16="","",'P4'!F16)</f>
        <v>Thomas Malmo</v>
      </c>
      <c r="G63" s="87" t="str">
        <f>IF('P4'!G16="","",'P4'!G16)</f>
        <v>Leangen AK</v>
      </c>
      <c r="H63" s="88">
        <f>IF('P4'!N16=0,"",'P4'!N16)</f>
        <v>115</v>
      </c>
      <c r="I63" s="88">
        <f>IF('P4'!O16=0,"",'P4'!O16)</f>
        <v>148</v>
      </c>
      <c r="J63" s="88">
        <f>IF('P4'!P16=0,"",'P4'!P16)</f>
        <v>263</v>
      </c>
      <c r="K63" s="89">
        <f>IF('P4'!Q16=0,"",'P4'!Q16)</f>
        <v>302.50580621244569</v>
      </c>
      <c r="L63" s="68"/>
    </row>
    <row r="64" spans="1:12" ht="15" x14ac:dyDescent="0.4">
      <c r="A64" s="83">
        <v>13</v>
      </c>
      <c r="B64" s="84">
        <f>IF('P5'!A10="","",'P5'!A10)</f>
        <v>102</v>
      </c>
      <c r="C64" s="85">
        <f>IF('P5'!B10="","",'P5'!B10)</f>
        <v>99.47</v>
      </c>
      <c r="D64" s="84" t="str">
        <f>IF('P5'!C10="","",'P5'!C10)</f>
        <v>SM</v>
      </c>
      <c r="E64" s="86">
        <f>IF('P5'!D10="","",'P5'!D10)</f>
        <v>34333</v>
      </c>
      <c r="F64" s="87" t="str">
        <f>IF('P5'!F10="","",'P5'!F10)</f>
        <v>Erlend Raastad</v>
      </c>
      <c r="G64" s="87" t="str">
        <f>IF('P5'!G10="","",'P5'!G10)</f>
        <v>Grenland AK</v>
      </c>
      <c r="H64" s="88">
        <f>IF('P5'!N10=0,"",'P5'!N10)</f>
        <v>111</v>
      </c>
      <c r="I64" s="88">
        <f>IF('P5'!O10=0,"",'P5'!O10)</f>
        <v>156</v>
      </c>
      <c r="J64" s="88">
        <f>IF('P5'!P10=0,"",'P5'!P10)</f>
        <v>267</v>
      </c>
      <c r="K64" s="89">
        <f>IF('P5'!Q10=0,"",'P5'!Q10)</f>
        <v>296.6470211036409</v>
      </c>
      <c r="L64" s="68"/>
    </row>
    <row r="65" spans="1:12" ht="15" x14ac:dyDescent="0.4">
      <c r="A65" s="83">
        <v>14</v>
      </c>
      <c r="B65" s="84">
        <f>IF('P3'!A16="","",'P3'!A16)</f>
        <v>81</v>
      </c>
      <c r="C65" s="85">
        <f>IF('P3'!B16="","",'P3'!B16)</f>
        <v>79.19</v>
      </c>
      <c r="D65" s="84" t="str">
        <f>IF('P3'!C16="","",'P3'!C16)</f>
        <v>JM</v>
      </c>
      <c r="E65" s="86">
        <f>IF('P3'!D16="","",'P3'!D16)</f>
        <v>38067</v>
      </c>
      <c r="F65" s="87" t="str">
        <f>IF('P3'!F16="","",'P3'!F16)</f>
        <v>Kristen Røyseth</v>
      </c>
      <c r="G65" s="87" t="str">
        <f>IF('P3'!G16="","",'P3'!G16)</f>
        <v>Tambarskjelvar IL</v>
      </c>
      <c r="H65" s="88">
        <f>IF('P3'!N16=0,"",'P3'!N16)</f>
        <v>105</v>
      </c>
      <c r="I65" s="88">
        <f>IF('P3'!O16=0,"",'P3'!O16)</f>
        <v>136</v>
      </c>
      <c r="J65" s="88">
        <f>IF('P3'!P16=0,"",'P3'!P16)</f>
        <v>241</v>
      </c>
      <c r="K65" s="89">
        <f>IF('P3'!Q16=0,"",'P3'!Q16)</f>
        <v>296.37576506748314</v>
      </c>
      <c r="L65" s="68"/>
    </row>
    <row r="66" spans="1:12" ht="15" x14ac:dyDescent="0.4">
      <c r="A66" s="83">
        <v>15</v>
      </c>
      <c r="B66" s="84">
        <f>IF('P2'!A12="","",'P2'!A12)</f>
        <v>67</v>
      </c>
      <c r="C66" s="85">
        <f>IF('P2'!B12="","",'P2'!B12)</f>
        <v>66.959999999999994</v>
      </c>
      <c r="D66" s="84" t="str">
        <f>IF('P2'!C12="","",'P2'!C12)</f>
        <v>JM</v>
      </c>
      <c r="E66" s="86">
        <f>IF('P2'!D12="","",'P2'!D12)</f>
        <v>38365</v>
      </c>
      <c r="F66" s="87" t="str">
        <f>IF('P2'!F12="","",'P2'!F12)</f>
        <v>Rasmus Heggvik Aune</v>
      </c>
      <c r="G66" s="87" t="str">
        <f>IF('P2'!G12="","",'P2'!G12)</f>
        <v>Hitra VK</v>
      </c>
      <c r="H66" s="88">
        <f>IF('P2'!N12=0,"",'P2'!N12)</f>
        <v>94</v>
      </c>
      <c r="I66" s="88">
        <f>IF('P2'!O12=0,"",'P2'!O12)</f>
        <v>124</v>
      </c>
      <c r="J66" s="88">
        <f>IF('P2'!P12=0,"",'P2'!P12)</f>
        <v>218</v>
      </c>
      <c r="K66" s="89">
        <f>IF('P2'!Q12=0,"",'P2'!Q12)</f>
        <v>295.21755382329934</v>
      </c>
      <c r="L66" s="68"/>
    </row>
    <row r="67" spans="1:12" ht="15" x14ac:dyDescent="0.4">
      <c r="A67" s="83">
        <v>16</v>
      </c>
      <c r="B67" s="84">
        <f>IF('P3'!A9="","",'P3'!A9)</f>
        <v>81</v>
      </c>
      <c r="C67" s="85">
        <f>IF('P3'!B9="","",'P3'!B9)</f>
        <v>79.349999999999994</v>
      </c>
      <c r="D67" s="84" t="str">
        <f>IF('P3'!C9="","",'P3'!C9)</f>
        <v>SM</v>
      </c>
      <c r="E67" s="86">
        <f>IF('P3'!D9="","",'P3'!D9)</f>
        <v>32853</v>
      </c>
      <c r="F67" s="87" t="str">
        <f>IF('P3'!F9="","",'P3'!F9)</f>
        <v>Adrian Henneli</v>
      </c>
      <c r="G67" s="87" t="str">
        <f>IF('P3'!G9="","",'P3'!G9)</f>
        <v>AK Bjørgvin</v>
      </c>
      <c r="H67" s="88">
        <f>IF('P3'!N9=0,"",'P3'!N9)</f>
        <v>111</v>
      </c>
      <c r="I67" s="88">
        <f>IF('P3'!O9=0,"",'P3'!O9)</f>
        <v>129</v>
      </c>
      <c r="J67" s="88">
        <f>IF('P3'!P9=0,"",'P3'!P9)</f>
        <v>240</v>
      </c>
      <c r="K67" s="89">
        <f>IF('P3'!Q9=0,"",'P3'!Q9)</f>
        <v>294.8368945388363</v>
      </c>
      <c r="L67" s="68"/>
    </row>
    <row r="68" spans="1:12" ht="15" x14ac:dyDescent="0.4">
      <c r="A68" s="83">
        <v>17</v>
      </c>
      <c r="B68" s="84">
        <f>IF('P4'!A9="","",'P4'!A9)</f>
        <v>89</v>
      </c>
      <c r="C68" s="85">
        <f>IF('P4'!B9="","",'P4'!B9)</f>
        <v>87.51</v>
      </c>
      <c r="D68" s="84" t="str">
        <f>IF('P4'!C9="","",'P4'!C9)</f>
        <v>SM</v>
      </c>
      <c r="E68" s="86">
        <f>IF('P4'!D9="","",'P4'!D9)</f>
        <v>36192</v>
      </c>
      <c r="F68" s="87" t="str">
        <f>IF('P4'!F9="","",'P4'!F9)</f>
        <v>Eskil Andersen</v>
      </c>
      <c r="G68" s="87" t="str">
        <f>IF('P4'!G9="","",'P4'!G9)</f>
        <v>Stavanger VK</v>
      </c>
      <c r="H68" s="88">
        <f>IF('P4'!N9=0,"",'P4'!N9)</f>
        <v>108</v>
      </c>
      <c r="I68" s="88">
        <f>IF('P4'!O9=0,"",'P4'!O9)</f>
        <v>139</v>
      </c>
      <c r="J68" s="88">
        <f>IF('P4'!P9=0,"",'P4'!P9)</f>
        <v>247</v>
      </c>
      <c r="K68" s="89">
        <f>IF('P4'!Q9=0,"",'P4'!Q9)</f>
        <v>289.32505516205731</v>
      </c>
      <c r="L68" s="68"/>
    </row>
    <row r="69" spans="1:12" ht="15" x14ac:dyDescent="0.4">
      <c r="A69" s="83">
        <v>18</v>
      </c>
      <c r="B69" s="84">
        <f>IF('P9'!A10="","",'P9'!A10)</f>
        <v>109</v>
      </c>
      <c r="C69" s="85">
        <f>IF('P9'!B10="","",'P9'!B10)</f>
        <v>108.95</v>
      </c>
      <c r="D69" s="84" t="str">
        <f>IF('P9'!C10="","",'P9'!C10)</f>
        <v>SM</v>
      </c>
      <c r="E69" s="86">
        <f>IF('P9'!D10="","",'P9'!D10)</f>
        <v>33559</v>
      </c>
      <c r="F69" s="87" t="str">
        <f>IF('P9'!F10="","",'P9'!F10)</f>
        <v>Tord Gravdal</v>
      </c>
      <c r="G69" s="87" t="str">
        <f>IF('P9'!G10="","",'P9'!G10)</f>
        <v>Vigrestad IK</v>
      </c>
      <c r="H69" s="88">
        <f>IF('P9'!N10=0,"",'P9'!N10)</f>
        <v>115</v>
      </c>
      <c r="I69" s="88">
        <f>IF('P9'!O10=0,"",'P9'!O10)</f>
        <v>152</v>
      </c>
      <c r="J69" s="88">
        <f>IF('P9'!P10=0,"",'P9'!P10)</f>
        <v>267</v>
      </c>
      <c r="K69" s="89">
        <f>IF('P9'!Q10=0,"",'P9'!Q10)</f>
        <v>287.57627250204803</v>
      </c>
      <c r="L69" s="68"/>
    </row>
    <row r="70" spans="1:12" ht="15" x14ac:dyDescent="0.4">
      <c r="A70" s="83">
        <v>19</v>
      </c>
      <c r="B70" s="84">
        <f>IF('P2'!A16="","",'P2'!A16)</f>
        <v>73</v>
      </c>
      <c r="C70" s="85">
        <f>IF('P2'!B16="","",'P2'!B16)</f>
        <v>72.06</v>
      </c>
      <c r="D70" s="84" t="str">
        <f>IF('P2'!C16="","",'P2'!C16)</f>
        <v>SM</v>
      </c>
      <c r="E70" s="86">
        <f>IF('P2'!D16="","",'P2'!D16)</f>
        <v>36529</v>
      </c>
      <c r="F70" s="87" t="str">
        <f>IF('P2'!F16="","",'P2'!F16)</f>
        <v>Robert Andre Moldestad</v>
      </c>
      <c r="G70" s="87" t="str">
        <f>IF('P2'!G16="","",'P2'!G16)</f>
        <v>Breimsbygda IL</v>
      </c>
      <c r="H70" s="88">
        <f>IF('P2'!N16=0,"",'P2'!N16)</f>
        <v>102</v>
      </c>
      <c r="I70" s="88">
        <f>IF('P2'!O16=0,"",'P2'!O16)</f>
        <v>120</v>
      </c>
      <c r="J70" s="88">
        <f>IF('P2'!P16=0,"",'P2'!P16)</f>
        <v>222</v>
      </c>
      <c r="K70" s="89">
        <f>IF('P2'!Q16=0,"",'P2'!Q16)</f>
        <v>287.56756102181964</v>
      </c>
      <c r="L70" s="68"/>
    </row>
    <row r="71" spans="1:12" ht="15" x14ac:dyDescent="0.4">
      <c r="A71" s="83">
        <v>20</v>
      </c>
      <c r="B71" s="84">
        <f>IF('P2'!A11="","",'P2'!A11)</f>
        <v>67</v>
      </c>
      <c r="C71" s="85">
        <f>IF('P2'!B11="","",'P2'!B11)</f>
        <v>66.77</v>
      </c>
      <c r="D71" s="84" t="str">
        <f>IF('P2'!C11="","",'P2'!C11)</f>
        <v>M1</v>
      </c>
      <c r="E71" s="86">
        <f>IF('P2'!D11="","",'P2'!D11)</f>
        <v>31229</v>
      </c>
      <c r="F71" s="87" t="str">
        <f>IF('P2'!F11="","",'P2'!F11)</f>
        <v>Mauricio Kjeldner</v>
      </c>
      <c r="G71" s="87" t="str">
        <f>IF('P2'!G11="","",'P2'!G11)</f>
        <v>Christiania AK</v>
      </c>
      <c r="H71" s="88">
        <f>IF('P2'!N11=0,"",'P2'!N11)</f>
        <v>93</v>
      </c>
      <c r="I71" s="88">
        <f>IF('P2'!O11=0,"",'P2'!O11)</f>
        <v>116</v>
      </c>
      <c r="J71" s="88">
        <f>IF('P2'!P11=0,"",'P2'!P11)</f>
        <v>209</v>
      </c>
      <c r="K71" s="89">
        <f>IF('P2'!Q11=0,"",'P2'!Q11)</f>
        <v>283.53702375998733</v>
      </c>
      <c r="L71" s="68"/>
    </row>
    <row r="72" spans="1:12" ht="15" x14ac:dyDescent="0.4">
      <c r="A72" s="83">
        <v>21</v>
      </c>
      <c r="B72" s="84">
        <f>IF('P3'!A18="","",'P3'!A18)</f>
        <v>81</v>
      </c>
      <c r="C72" s="85">
        <f>IF('P3'!B18="","",'P3'!B18)</f>
        <v>80.2</v>
      </c>
      <c r="D72" s="84" t="str">
        <f>IF('P3'!C18="","",'P3'!C18)</f>
        <v>SM</v>
      </c>
      <c r="E72" s="86">
        <f>IF('P3'!D18="","",'P3'!D18)</f>
        <v>35506</v>
      </c>
      <c r="F72" s="87" t="str">
        <f>IF('P3'!F18="","",'P3'!F18)</f>
        <v>Andreas Klinkenberg</v>
      </c>
      <c r="G72" s="87" t="str">
        <f>IF('P3'!G18="","",'P3'!G18)</f>
        <v>Nidelv IL</v>
      </c>
      <c r="H72" s="88">
        <f>IF('P3'!N18=0,"",'P3'!N18)</f>
        <v>99</v>
      </c>
      <c r="I72" s="88">
        <f>IF('P3'!O18=0,"",'P3'!O18)</f>
        <v>133</v>
      </c>
      <c r="J72" s="88">
        <f>IF('P3'!P18=0,"",'P3'!P18)</f>
        <v>232</v>
      </c>
      <c r="K72" s="89">
        <f>IF('P3'!Q18=0,"",'P3'!Q18)</f>
        <v>283.4493749950928</v>
      </c>
      <c r="L72" s="68"/>
    </row>
    <row r="73" spans="1:12" ht="15" x14ac:dyDescent="0.4">
      <c r="A73" s="83">
        <v>22</v>
      </c>
      <c r="B73" s="84">
        <f>IF('P5'!A15="","",'P5'!A15)</f>
        <v>102</v>
      </c>
      <c r="C73" s="85">
        <f>IF('P5'!B15="","",'P5'!B15)</f>
        <v>101.43</v>
      </c>
      <c r="D73" s="84" t="str">
        <f>IF('P5'!C15="","",'P5'!C15)</f>
        <v>M3</v>
      </c>
      <c r="E73" s="86">
        <f>IF('P5'!D15="","",'P5'!D15)</f>
        <v>27849</v>
      </c>
      <c r="F73" s="87" t="str">
        <f>IF('P5'!F15="","",'P5'!F15)</f>
        <v>Børge Aadland</v>
      </c>
      <c r="G73" s="87" t="str">
        <f>IF('P5'!G15="","",'P5'!G15)</f>
        <v>AK Bjørgvin</v>
      </c>
      <c r="H73" s="88">
        <f>IF('P5'!N15=0,"",'P5'!N15)</f>
        <v>109</v>
      </c>
      <c r="I73" s="88">
        <f>IF('P5'!O15=0,"",'P5'!O15)</f>
        <v>147</v>
      </c>
      <c r="J73" s="88">
        <f>IF('P5'!P15=0,"",'P5'!P15)</f>
        <v>256</v>
      </c>
      <c r="K73" s="89">
        <f>IF('P5'!Q15=0,"",'P5'!Q15)</f>
        <v>282.40986211732604</v>
      </c>
      <c r="L73" s="68"/>
    </row>
    <row r="74" spans="1:12" ht="15" x14ac:dyDescent="0.4">
      <c r="A74" s="83">
        <v>23</v>
      </c>
      <c r="B74" s="84">
        <f>IF('P4'!A10="","",'P4'!A10)</f>
        <v>89</v>
      </c>
      <c r="C74" s="85">
        <f>IF('P4'!B10="","",'P4'!B10)</f>
        <v>87.75</v>
      </c>
      <c r="D74" s="84" t="str">
        <f>IF('P4'!C10="","",'P4'!C10)</f>
        <v>SM</v>
      </c>
      <c r="E74" s="86">
        <f>IF('P4'!D10="","",'P4'!D10)</f>
        <v>34164</v>
      </c>
      <c r="F74" s="87" t="str">
        <f>IF('P4'!F10="","",'P4'!F10)</f>
        <v>Simen Leithe Tajet</v>
      </c>
      <c r="G74" s="87" t="str">
        <f>IF('P4'!G10="","",'P4'!G10)</f>
        <v>Oslo AK</v>
      </c>
      <c r="H74" s="88">
        <f>IF('P4'!N10=0,"",'P4'!N10)</f>
        <v>108</v>
      </c>
      <c r="I74" s="88">
        <f>IF('P4'!O10=0,"",'P4'!O10)</f>
        <v>133</v>
      </c>
      <c r="J74" s="88">
        <f>IF('P4'!P10=0,"",'P4'!P10)</f>
        <v>241</v>
      </c>
      <c r="K74" s="89">
        <f>IF('P4'!Q10=0,"",'P4'!Q10)</f>
        <v>281.94640118279767</v>
      </c>
      <c r="L74" s="68"/>
    </row>
    <row r="75" spans="1:12" ht="15" x14ac:dyDescent="0.4">
      <c r="A75" s="83">
        <v>24</v>
      </c>
      <c r="B75" s="84">
        <f>IF('P2'!A15="","",'P2'!A15)</f>
        <v>73</v>
      </c>
      <c r="C75" s="85">
        <f>IF('P2'!B15="","",'P2'!B15)</f>
        <v>69.58</v>
      </c>
      <c r="D75" s="84" t="str">
        <f>IF('P2'!C15="","",'P2'!C15)</f>
        <v>UM</v>
      </c>
      <c r="E75" s="86">
        <f>IF('P2'!D15="","",'P2'!D15)</f>
        <v>38896</v>
      </c>
      <c r="F75" s="87" t="str">
        <f>IF('P2'!F15="","",'P2'!F15)</f>
        <v>Alvolai Røyseth</v>
      </c>
      <c r="G75" s="87" t="str">
        <f>IF('P2'!G15="","",'P2'!G15)</f>
        <v>Tambarskjelvar IL</v>
      </c>
      <c r="H75" s="88">
        <f>IF('P2'!N15=0,"",'P2'!N15)</f>
        <v>94</v>
      </c>
      <c r="I75" s="88">
        <f>IF('P2'!O15=0,"",'P2'!O15)</f>
        <v>119</v>
      </c>
      <c r="J75" s="88">
        <f>IF('P2'!P15=0,"",'P2'!P15)</f>
        <v>213</v>
      </c>
      <c r="K75" s="89">
        <f>IF('P2'!Q15=0,"",'P2'!Q15)</f>
        <v>281.69789029641368</v>
      </c>
      <c r="L75" s="68"/>
    </row>
    <row r="76" spans="1:12" ht="15" x14ac:dyDescent="0.4">
      <c r="A76" s="83">
        <v>25</v>
      </c>
      <c r="B76" s="84">
        <f>IF('P5'!A12="","",'P5'!A12)</f>
        <v>102</v>
      </c>
      <c r="C76" s="85">
        <f>IF('P5'!B12="","",'P5'!B12)</f>
        <v>101.17</v>
      </c>
      <c r="D76" s="84" t="str">
        <f>IF('P5'!C12="","",'P5'!C12)</f>
        <v>M1</v>
      </c>
      <c r="E76" s="86">
        <f>IF('P5'!D12="","",'P5'!D12)</f>
        <v>30743</v>
      </c>
      <c r="F76" s="87" t="str">
        <f>IF('P5'!F12="","",'P5'!F12)</f>
        <v>Ørjan Hagelund</v>
      </c>
      <c r="G76" s="87" t="str">
        <f>IF('P5'!G12="","",'P5'!G12)</f>
        <v>Vigrestad IK</v>
      </c>
      <c r="H76" s="88">
        <f>IF('P5'!N12=0,"",'P5'!N12)</f>
        <v>115</v>
      </c>
      <c r="I76" s="88">
        <f>IF('P5'!O12=0,"",'P5'!O12)</f>
        <v>140</v>
      </c>
      <c r="J76" s="88">
        <f>IF('P5'!P12=0,"",'P5'!P12)</f>
        <v>255</v>
      </c>
      <c r="K76" s="89">
        <f>IF('P5'!Q12=0,"",'P5'!Q12)</f>
        <v>281.56599151223128</v>
      </c>
      <c r="L76" s="68"/>
    </row>
    <row r="77" spans="1:12" ht="15" x14ac:dyDescent="0.4">
      <c r="A77" s="83">
        <v>26</v>
      </c>
      <c r="B77" s="84">
        <f>IF('P5'!A16="","",'P5'!A16)</f>
        <v>102</v>
      </c>
      <c r="C77" s="85">
        <f>IF('P5'!B16="","",'P5'!B16)</f>
        <v>100.74</v>
      </c>
      <c r="D77" s="84" t="str">
        <f>IF('P5'!C16="","",'P5'!C16)</f>
        <v>SM</v>
      </c>
      <c r="E77" s="86">
        <f>IF('P5'!D16="","",'P5'!D16)</f>
        <v>34936</v>
      </c>
      <c r="F77" s="87" t="str">
        <f>IF('P5'!F16="","",'P5'!F16)</f>
        <v>Ole Christiansen</v>
      </c>
      <c r="G77" s="87" t="str">
        <f>IF('P5'!G16="","",'P5'!G16)</f>
        <v>Grenland AK</v>
      </c>
      <c r="H77" s="88">
        <f>IF('P5'!N16=0,"",'P5'!N16)</f>
        <v>111</v>
      </c>
      <c r="I77" s="88">
        <f>IF('P5'!O16=0,"",'P5'!O16)</f>
        <v>143</v>
      </c>
      <c r="J77" s="88">
        <f>IF('P5'!P16=0,"",'P5'!P16)</f>
        <v>254</v>
      </c>
      <c r="K77" s="89">
        <f>IF('P5'!Q16=0,"",'P5'!Q16)</f>
        <v>280.89361259951926</v>
      </c>
      <c r="L77" s="68"/>
    </row>
    <row r="78" spans="1:12" ht="15" x14ac:dyDescent="0.4">
      <c r="A78" s="83">
        <v>27</v>
      </c>
      <c r="B78" s="84">
        <f>IF('P3'!A15="","",'P3'!A15)</f>
        <v>81</v>
      </c>
      <c r="C78" s="85">
        <f>IF('P3'!B15="","",'P3'!B15)</f>
        <v>80.42</v>
      </c>
      <c r="D78" s="84" t="str">
        <f>IF('P3'!C15="","",'P3'!C15)</f>
        <v>SM</v>
      </c>
      <c r="E78" s="86">
        <f>IF('P3'!D15="","",'P3'!D15)</f>
        <v>32640</v>
      </c>
      <c r="F78" s="87" t="str">
        <f>IF('P3'!F15="","",'P3'!F15)</f>
        <v>Jonas Nord</v>
      </c>
      <c r="G78" s="87" t="str">
        <f>IF('P3'!G15="","",'P3'!G15)</f>
        <v>Spydeberg Atletene</v>
      </c>
      <c r="H78" s="88">
        <f>IF('P3'!N15=0,"",'P3'!N15)</f>
        <v>100</v>
      </c>
      <c r="I78" s="88">
        <f>IF('P3'!O15=0,"",'P3'!O15)</f>
        <v>130</v>
      </c>
      <c r="J78" s="88">
        <f>IF('P3'!P15=0,"",'P3'!P15)</f>
        <v>230</v>
      </c>
      <c r="K78" s="89">
        <f>IF('P3'!Q15=0,"",'P3'!Q15)</f>
        <v>280.61305964914709</v>
      </c>
      <c r="L78" s="68"/>
    </row>
    <row r="79" spans="1:12" ht="15" x14ac:dyDescent="0.4">
      <c r="A79" s="83">
        <v>28</v>
      </c>
      <c r="B79" s="84">
        <f>IF('P3'!A14="","",'P3'!A14)</f>
        <v>81</v>
      </c>
      <c r="C79" s="85">
        <f>IF('P3'!B14="","",'P3'!B14)</f>
        <v>80.91</v>
      </c>
      <c r="D79" s="84" t="str">
        <f>IF('P3'!C14="","",'P3'!C14)</f>
        <v>M1</v>
      </c>
      <c r="E79" s="86">
        <f>IF('P3'!D14="","",'P3'!D14)</f>
        <v>31990</v>
      </c>
      <c r="F79" s="87" t="str">
        <f>IF('P3'!F14="","",'P3'!F14)</f>
        <v>Ciscomar Mogueis</v>
      </c>
      <c r="G79" s="87" t="str">
        <f>IF('P3'!G14="","",'P3'!G14)</f>
        <v>Oslo AK</v>
      </c>
      <c r="H79" s="88">
        <f>IF('P3'!N14=0,"",'P3'!N14)</f>
        <v>100</v>
      </c>
      <c r="I79" s="88">
        <f>IF('P3'!O14=0,"",'P3'!O14)</f>
        <v>130</v>
      </c>
      <c r="J79" s="88">
        <f>IF('P3'!P14=0,"",'P3'!P14)</f>
        <v>230</v>
      </c>
      <c r="K79" s="89">
        <f>IF('P3'!Q14=0,"",'P3'!Q14)</f>
        <v>279.74891419432709</v>
      </c>
      <c r="L79" s="68"/>
    </row>
    <row r="80" spans="1:12" ht="15" x14ac:dyDescent="0.4">
      <c r="A80" s="83">
        <v>29</v>
      </c>
      <c r="B80" s="84">
        <f>IF('P2'!A13="","",'P2'!A13)</f>
        <v>73</v>
      </c>
      <c r="C80" s="85">
        <f>IF('P2'!B13="","",'P2'!B13)</f>
        <v>70.81</v>
      </c>
      <c r="D80" s="84" t="str">
        <f>IF('P2'!C13="","",'P2'!C13)</f>
        <v>SM</v>
      </c>
      <c r="E80" s="86">
        <f>IF('P2'!D13="","",'P2'!D13)</f>
        <v>35172</v>
      </c>
      <c r="F80" s="87" t="str">
        <f>IF('P2'!F13="","",'P2'!F13)</f>
        <v>Adrian Mendis</v>
      </c>
      <c r="G80" s="87" t="str">
        <f>IF('P2'!G13="","",'P2'!G13)</f>
        <v>Aasgard  FVK</v>
      </c>
      <c r="H80" s="88">
        <f>IF('P2'!N13=0,"",'P2'!N13)</f>
        <v>93</v>
      </c>
      <c r="I80" s="88">
        <f>IF('P2'!O13=0,"",'P2'!O13)</f>
        <v>120</v>
      </c>
      <c r="J80" s="88">
        <f>IF('P2'!P13=0,"",'P2'!P13)</f>
        <v>213</v>
      </c>
      <c r="K80" s="89">
        <f>IF('P2'!Q13=0,"",'P2'!Q13)</f>
        <v>278.75871623856193</v>
      </c>
      <c r="L80" s="68"/>
    </row>
    <row r="81" spans="1:12" ht="15" x14ac:dyDescent="0.4">
      <c r="A81" s="83">
        <v>30</v>
      </c>
      <c r="B81" s="84">
        <f>IF('P2'!A18="","",'P2'!A18)</f>
        <v>73</v>
      </c>
      <c r="C81" s="85">
        <f>IF('P2'!B18="","",'P2'!B18)</f>
        <v>72.59</v>
      </c>
      <c r="D81" s="84" t="str">
        <f>IF('P2'!C18="","",'P2'!C18)</f>
        <v>SM</v>
      </c>
      <c r="E81" s="86">
        <f>IF('P2'!D18="","",'P2'!D18)</f>
        <v>35283</v>
      </c>
      <c r="F81" s="87" t="str">
        <f>IF('P2'!F18="","",'P2'!F18)</f>
        <v>Jonas Grønstad</v>
      </c>
      <c r="G81" s="87" t="str">
        <f>IF('P2'!G18="","",'P2'!G18)</f>
        <v>Spydeberg Atletene</v>
      </c>
      <c r="H81" s="88">
        <f>IF('P2'!N18=0,"",'P2'!N18)</f>
        <v>99</v>
      </c>
      <c r="I81" s="88">
        <f>IF('P2'!O18=0,"",'P2'!O18)</f>
        <v>117</v>
      </c>
      <c r="J81" s="88">
        <f>IF('P2'!P18=0,"",'P2'!P18)</f>
        <v>216</v>
      </c>
      <c r="K81" s="89">
        <f>IF('P2'!Q18=0,"",'P2'!Q18)</f>
        <v>278.61079130074825</v>
      </c>
      <c r="L81" s="68"/>
    </row>
    <row r="82" spans="1:12" ht="15" x14ac:dyDescent="0.4">
      <c r="A82" s="83">
        <v>31</v>
      </c>
      <c r="B82" s="84">
        <f>IF('P5'!A11="","",'P5'!A11)</f>
        <v>102</v>
      </c>
      <c r="C82" s="85">
        <f>IF('P5'!B11="","",'P5'!B11)</f>
        <v>101.12</v>
      </c>
      <c r="D82" s="84" t="str">
        <f>IF('P5'!C11="","",'P5'!C11)</f>
        <v>SM</v>
      </c>
      <c r="E82" s="86">
        <f>IF('P5'!D11="","",'P5'!D11)</f>
        <v>36497</v>
      </c>
      <c r="F82" s="87" t="str">
        <f>IF('P5'!F11="","",'P5'!F11)</f>
        <v>Oskar Emil Wavold</v>
      </c>
      <c r="G82" s="87" t="str">
        <f>IF('P5'!G11="","",'P5'!G11)</f>
        <v>Nidelv IL</v>
      </c>
      <c r="H82" s="88">
        <f>IF('P5'!N11=0,"",'P5'!N11)</f>
        <v>116</v>
      </c>
      <c r="I82" s="88">
        <f>IF('P5'!O11=0,"",'P5'!O11)</f>
        <v>136</v>
      </c>
      <c r="J82" s="88">
        <f>IF('P5'!P11=0,"",'P5'!P11)</f>
        <v>252</v>
      </c>
      <c r="K82" s="89">
        <f>IF('P5'!Q11=0,"",'P5'!Q11)</f>
        <v>278.30296795399079</v>
      </c>
      <c r="L82" s="68"/>
    </row>
    <row r="83" spans="1:12" ht="15" x14ac:dyDescent="0.4">
      <c r="A83" s="83">
        <v>32</v>
      </c>
      <c r="B83" s="84">
        <f>IF('P2'!A14="","",'P2'!A14)</f>
        <v>73</v>
      </c>
      <c r="C83" s="85">
        <f>IF('P2'!B14="","",'P2'!B14)</f>
        <v>69.349999999999994</v>
      </c>
      <c r="D83" s="84" t="str">
        <f>IF('P2'!C14="","",'P2'!C14)</f>
        <v>SM</v>
      </c>
      <c r="E83" s="86">
        <f>IF('P2'!D14="","",'P2'!D14)</f>
        <v>33003</v>
      </c>
      <c r="F83" s="87" t="str">
        <f>IF('P2'!F14="","",'P2'!F14)</f>
        <v>Michael Rosenberg</v>
      </c>
      <c r="G83" s="87" t="str">
        <f>IF('P2'!G14="","",'P2'!G14)</f>
        <v>Elverum AK</v>
      </c>
      <c r="H83" s="88">
        <f>IF('P2'!N14=0,"",'P2'!N14)</f>
        <v>95</v>
      </c>
      <c r="I83" s="88">
        <f>IF('P2'!O14=0,"",'P2'!O14)</f>
        <v>115</v>
      </c>
      <c r="J83" s="88">
        <f>IF('P2'!P14=0,"",'P2'!P14)</f>
        <v>210</v>
      </c>
      <c r="K83" s="89">
        <f>IF('P2'!Q14=0,"",'P2'!Q14)</f>
        <v>278.28754724527761</v>
      </c>
      <c r="L83" s="68"/>
    </row>
    <row r="84" spans="1:12" ht="15" x14ac:dyDescent="0.4">
      <c r="A84" s="83">
        <v>33</v>
      </c>
      <c r="B84" s="84">
        <f>IF('P2'!A17="","",'P2'!A17)</f>
        <v>73</v>
      </c>
      <c r="C84" s="85">
        <f>IF('P2'!B17="","",'P2'!B17)</f>
        <v>72.069999999999993</v>
      </c>
      <c r="D84" s="84" t="str">
        <f>IF('P2'!C17="","",'P2'!C17)</f>
        <v>SM</v>
      </c>
      <c r="E84" s="86">
        <f>IF('P2'!D17="","",'P2'!D17)</f>
        <v>35300</v>
      </c>
      <c r="F84" s="87" t="str">
        <f>IF('P2'!F17="","",'P2'!F17)</f>
        <v>Agung Bukhari Raden</v>
      </c>
      <c r="G84" s="87" t="str">
        <f>IF('P2'!G17="","",'P2'!G17)</f>
        <v>Kvadraturen IK</v>
      </c>
      <c r="H84" s="88">
        <f>IF('P2'!N17=0,"",'P2'!N17)</f>
        <v>92</v>
      </c>
      <c r="I84" s="88">
        <f>IF('P2'!O17=0,"",'P2'!O17)</f>
        <v>120</v>
      </c>
      <c r="J84" s="88">
        <f>IF('P2'!P17=0,"",'P2'!P17)</f>
        <v>212</v>
      </c>
      <c r="K84" s="89">
        <f>IF('P2'!Q17=0,"",'P2'!Q17)</f>
        <v>274.5919145167062</v>
      </c>
      <c r="L84" s="68"/>
    </row>
    <row r="85" spans="1:12" ht="15" x14ac:dyDescent="0.4">
      <c r="A85" s="83">
        <v>34</v>
      </c>
      <c r="B85" s="84">
        <f>IF('P5'!A13="","",'P5'!A13)</f>
        <v>102</v>
      </c>
      <c r="C85" s="85">
        <f>IF('P5'!B13="","",'P5'!B13)</f>
        <v>99.67</v>
      </c>
      <c r="D85" s="84" t="str">
        <f>IF('P5'!C13="","",'P5'!C13)</f>
        <v>SM</v>
      </c>
      <c r="E85" s="86">
        <f>IF('P5'!D13="","",'P5'!D13)</f>
        <v>32698</v>
      </c>
      <c r="F85" s="87" t="str">
        <f>IF('P5'!F13="","",'P5'!F13)</f>
        <v>Edvin Øygard</v>
      </c>
      <c r="G85" s="87" t="str">
        <f>IF('P5'!G13="","",'P5'!G13)</f>
        <v>Breimsbygda IL</v>
      </c>
      <c r="H85" s="88">
        <f>IF('P5'!N13=0,"",'P5'!N13)</f>
        <v>112</v>
      </c>
      <c r="I85" s="88">
        <f>IF('P5'!O13=0,"",'P5'!O13)</f>
        <v>135</v>
      </c>
      <c r="J85" s="88">
        <f>IF('P5'!P13=0,"",'P5'!P13)</f>
        <v>247</v>
      </c>
      <c r="K85" s="89">
        <f>IF('P5'!Q13=0,"",'P5'!Q13)</f>
        <v>274.22227774834937</v>
      </c>
      <c r="L85" s="68"/>
    </row>
    <row r="86" spans="1:12" ht="15" x14ac:dyDescent="0.4">
      <c r="A86" s="83">
        <v>35</v>
      </c>
      <c r="B86" s="84">
        <f>IF('P5'!A9="","",'P5'!A9)</f>
        <v>102</v>
      </c>
      <c r="C86" s="85">
        <f>IF('P5'!B9="","",'P5'!B9)</f>
        <v>99.6</v>
      </c>
      <c r="D86" s="84" t="str">
        <f>IF('P5'!C9="","",'P5'!C9)</f>
        <v>SM</v>
      </c>
      <c r="E86" s="86">
        <f>IF('P5'!D9="","",'P5'!D9)</f>
        <v>31931</v>
      </c>
      <c r="F86" s="87" t="str">
        <f>IF('P5'!F9="","",'P5'!F9)</f>
        <v>Kim Helge Boltfjord</v>
      </c>
      <c r="G86" s="87" t="str">
        <f>IF('P5'!G9="","",'P5'!G9)</f>
        <v>Vigrestad IK</v>
      </c>
      <c r="H86" s="88">
        <f>IF('P5'!N9=0,"",'P5'!N9)</f>
        <v>109</v>
      </c>
      <c r="I86" s="88">
        <f>IF('P5'!O9=0,"",'P5'!O9)</f>
        <v>136</v>
      </c>
      <c r="J86" s="88">
        <f>IF('P5'!P9=0,"",'P5'!P9)</f>
        <v>245</v>
      </c>
      <c r="K86" s="89">
        <f>IF('P5'!Q9=0,"",'P5'!Q9)</f>
        <v>272.07252891851266</v>
      </c>
      <c r="L86" s="68"/>
    </row>
    <row r="87" spans="1:12" ht="15" x14ac:dyDescent="0.4">
      <c r="A87" s="83">
        <v>36</v>
      </c>
      <c r="B87" s="84">
        <f>IF('P4'!A18="","",'P4'!A18)</f>
        <v>96</v>
      </c>
      <c r="C87" s="85">
        <f>IF('P4'!B18="","",'P4'!B18)</f>
        <v>90.26</v>
      </c>
      <c r="D87" s="84" t="str">
        <f>IF('P4'!C18="","",'P4'!C18)</f>
        <v>SM</v>
      </c>
      <c r="E87" s="86">
        <f>IF('P4'!D18="","",'P4'!D18)</f>
        <v>34330</v>
      </c>
      <c r="F87" s="87" t="str">
        <f>IF('P4'!F18="","",'P4'!F18)</f>
        <v>Roy Sømme Ommedal</v>
      </c>
      <c r="G87" s="87" t="str">
        <f>IF('P4'!G18="","",'P4'!G18)</f>
        <v>Vigrestad IK</v>
      </c>
      <c r="H87" s="88">
        <f>IF('P4'!N18=0,"",'P4'!N18)</f>
        <v>110</v>
      </c>
      <c r="I87" s="88">
        <f>IF('P4'!O18=0,"",'P4'!O18)</f>
        <v>125</v>
      </c>
      <c r="J87" s="88">
        <f>IF('P4'!P18=0,"",'P4'!P18)</f>
        <v>235</v>
      </c>
      <c r="K87" s="89">
        <f>IF('P4'!Q18=0,"",'P4'!Q18)</f>
        <v>271.50939254768952</v>
      </c>
      <c r="L87" s="68"/>
    </row>
    <row r="88" spans="1:12" ht="15" x14ac:dyDescent="0.4">
      <c r="A88" s="83">
        <v>37</v>
      </c>
      <c r="B88" s="84">
        <f>IF('P9'!A9="","",'P9'!A9)</f>
        <v>109</v>
      </c>
      <c r="C88" s="85">
        <f>IF('P9'!B9="","",'P9'!B9)</f>
        <v>105.08</v>
      </c>
      <c r="D88" s="84" t="str">
        <f>IF('P9'!C9="","",'P9'!C9)</f>
        <v>JM</v>
      </c>
      <c r="E88" s="86">
        <f>IF('P9'!D9="","",'P9'!D9)</f>
        <v>37350</v>
      </c>
      <c r="F88" s="87" t="str">
        <f>IF('P9'!F9="","",'P9'!F9)</f>
        <v>Hans Gunnar Kvadsheim</v>
      </c>
      <c r="G88" s="87" t="str">
        <f>IF('P9'!G9="","",'P9'!G9)</f>
        <v>Vigrestad IK</v>
      </c>
      <c r="H88" s="88">
        <f>IF('P9'!N9=0,"",'P9'!N9)</f>
        <v>112</v>
      </c>
      <c r="I88" s="88">
        <f>IF('P9'!O9=0,"",'P9'!O9)</f>
        <v>135</v>
      </c>
      <c r="J88" s="88">
        <f>IF('P9'!P9=0,"",'P9'!P9)</f>
        <v>247</v>
      </c>
      <c r="K88" s="89">
        <f>IF('P9'!Q9=0,"",'P9'!Q9)</f>
        <v>269.16316655707107</v>
      </c>
      <c r="L88" s="68"/>
    </row>
    <row r="89" spans="1:12" ht="15" x14ac:dyDescent="0.4">
      <c r="A89" s="83">
        <v>38</v>
      </c>
      <c r="B89" s="84">
        <f>IF('P2'!A10="","",'P2'!A10)</f>
        <v>67</v>
      </c>
      <c r="C89" s="85">
        <f>IF('P2'!B10="","",'P2'!B10)</f>
        <v>65.67</v>
      </c>
      <c r="D89" s="84" t="str">
        <f>IF('P2'!C10="","",'P2'!C10)</f>
        <v>M3</v>
      </c>
      <c r="E89" s="86">
        <f>IF('P2'!D10="","",'P2'!D10)</f>
        <v>27882</v>
      </c>
      <c r="F89" s="87" t="str">
        <f>IF('P2'!F10="","",'P2'!F10)</f>
        <v>Stefan Bender</v>
      </c>
      <c r="G89" s="87" t="str">
        <f>IF('P2'!G10="","",'P2'!G10)</f>
        <v>Nidelv IL</v>
      </c>
      <c r="H89" s="88">
        <f>IF('P2'!N10=0,"",'P2'!N10)</f>
        <v>91</v>
      </c>
      <c r="I89" s="88">
        <f>IF('P2'!O10=0,"",'P2'!O10)</f>
        <v>105</v>
      </c>
      <c r="J89" s="88">
        <f>IF('P2'!P10=0,"",'P2'!P10)</f>
        <v>196</v>
      </c>
      <c r="K89" s="89">
        <f>IF('P2'!Q10=0,"",'P2'!Q10)</f>
        <v>268.72770647728902</v>
      </c>
      <c r="L89" s="68"/>
    </row>
    <row r="90" spans="1:12" ht="15" x14ac:dyDescent="0.4">
      <c r="A90" s="83">
        <v>39</v>
      </c>
      <c r="B90" s="84">
        <f>IF('P5'!A14="","",'P5'!A14)</f>
        <v>102</v>
      </c>
      <c r="C90" s="85">
        <f>IF('P5'!B14="","",'P5'!B14)</f>
        <v>99.67</v>
      </c>
      <c r="D90" s="84" t="str">
        <f>IF('P5'!C14="","",'P5'!C14)</f>
        <v>SM</v>
      </c>
      <c r="E90" s="86">
        <f>IF('P5'!D14="","",'P5'!D14)</f>
        <v>34369</v>
      </c>
      <c r="F90" s="87" t="str">
        <f>IF('P5'!F14="","",'P5'!F14)</f>
        <v>Hans-Robert Krefting</v>
      </c>
      <c r="G90" s="87" t="str">
        <f>IF('P5'!G14="","",'P5'!G14)</f>
        <v>Spydeberg Atletene</v>
      </c>
      <c r="H90" s="88">
        <f>IF('P5'!N14=0,"",'P5'!N14)</f>
        <v>105</v>
      </c>
      <c r="I90" s="88">
        <f>IF('P5'!O14=0,"",'P5'!O14)</f>
        <v>136</v>
      </c>
      <c r="J90" s="88">
        <f>IF('P5'!P14=0,"",'P5'!P14)</f>
        <v>241</v>
      </c>
      <c r="K90" s="89">
        <f>IF('P5'!Q14=0,"",'P5'!Q14)</f>
        <v>267.56100784353117</v>
      </c>
      <c r="L90" s="68"/>
    </row>
    <row r="91" spans="1:12" ht="15" x14ac:dyDescent="0.4">
      <c r="A91" s="83">
        <v>40</v>
      </c>
      <c r="B91" s="84">
        <f>IF('P2'!A9="","",'P2'!A9)</f>
        <v>67</v>
      </c>
      <c r="C91" s="85">
        <f>IF('P2'!B9="","",'P2'!B9)</f>
        <v>66.64</v>
      </c>
      <c r="D91" s="84" t="str">
        <f>IF('P2'!C9="","",'P2'!C9)</f>
        <v>SM</v>
      </c>
      <c r="E91" s="86">
        <f>IF('P2'!D9="","",'P2'!D9)</f>
        <v>34237</v>
      </c>
      <c r="F91" s="87" t="str">
        <f>IF('P2'!F9="","",'P2'!F9)</f>
        <v>Willy Ly</v>
      </c>
      <c r="G91" s="87" t="str">
        <f>IF('P2'!G9="","",'P2'!G9)</f>
        <v>Kvadraturen IK</v>
      </c>
      <c r="H91" s="88">
        <f>IF('P2'!N9=0,"",'P2'!N9)</f>
        <v>84</v>
      </c>
      <c r="I91" s="88">
        <f>IF('P2'!O9=0,"",'P2'!O9)</f>
        <v>110</v>
      </c>
      <c r="J91" s="88">
        <f>IF('P2'!P9=0,"",'P2'!P9)</f>
        <v>194</v>
      </c>
      <c r="K91" s="89">
        <f>IF('P2'!Q9=0,"",'P2'!Q9)</f>
        <v>263.51176137052278</v>
      </c>
      <c r="L91" s="68"/>
    </row>
    <row r="92" spans="1:12" ht="15" x14ac:dyDescent="0.4">
      <c r="A92" s="83"/>
      <c r="B92" s="84">
        <f>IF('P4'!A11="","",'P4'!A11)</f>
        <v>89</v>
      </c>
      <c r="C92" s="85">
        <f>IF('P4'!B11="","",'P4'!B11)</f>
        <v>88.66</v>
      </c>
      <c r="D92" s="84" t="str">
        <f>IF('P4'!C11="","",'P4'!C11)</f>
        <v>SM</v>
      </c>
      <c r="E92" s="86">
        <f>IF('P4'!D11="","",'P4'!D11)</f>
        <v>37217</v>
      </c>
      <c r="F92" s="87" t="str">
        <f>IF('P4'!F11="","",'P4'!F11)</f>
        <v>Mikal Akseth</v>
      </c>
      <c r="G92" s="87" t="str">
        <f>IF('P4'!G11="","",'P4'!G11)</f>
        <v>Hitra VK</v>
      </c>
      <c r="H92" s="88">
        <f>IF('P4'!N11=0,"",'P4'!N11)</f>
        <v>112</v>
      </c>
      <c r="I92" s="88" t="str">
        <f>IF('P4'!O11=0,"",'P4'!O11)</f>
        <v/>
      </c>
      <c r="J92" s="88" t="str">
        <f>IF('P4'!P11=0,"",'P4'!P11)</f>
        <v/>
      </c>
      <c r="K92" s="89" t="str">
        <f>IF('P4'!Q11=0,"",'P4'!Q11)</f>
        <v/>
      </c>
      <c r="L92" s="68"/>
    </row>
    <row r="93" spans="1:12" ht="15" x14ac:dyDescent="0.4">
      <c r="A93" s="83"/>
      <c r="B93" s="84">
        <f>IF('P3'!A13="","",'P3'!A13)</f>
        <v>81</v>
      </c>
      <c r="C93" s="85">
        <f>IF('P3'!B13="","",'P3'!B13)</f>
        <v>76.319999999999993</v>
      </c>
      <c r="D93" s="84" t="str">
        <f>IF('P3'!C13="","",'P3'!C13)</f>
        <v>SM</v>
      </c>
      <c r="E93" s="86">
        <f>IF('P3'!D13="","",'P3'!D13)</f>
        <v>35578</v>
      </c>
      <c r="F93" s="87" t="str">
        <f>IF('P3'!F13="","",'P3'!F13)</f>
        <v>Vegard Vikane</v>
      </c>
      <c r="G93" s="87" t="str">
        <f>IF('P3'!G13="","",'P3'!G13)</f>
        <v>Leangen AK</v>
      </c>
      <c r="H93" s="88">
        <f>IF('P3'!N13=0,"",'P3'!N13)</f>
        <v>100</v>
      </c>
      <c r="I93" s="88" t="str">
        <f>IF('P3'!O13=0,"",'P3'!O13)</f>
        <v/>
      </c>
      <c r="J93" s="88" t="str">
        <f>IF('P3'!P13=0,"",'P3'!P13)</f>
        <v/>
      </c>
      <c r="K93" s="89" t="str">
        <f>IF('P3'!Q13=0,"",'P3'!Q13)</f>
        <v/>
      </c>
      <c r="L93" s="68"/>
    </row>
    <row r="94" spans="1:12" ht="15" x14ac:dyDescent="0.4">
      <c r="A94" s="83"/>
      <c r="B94" s="84">
        <f>IF('P4'!A19="","",'P4'!A19)</f>
        <v>96</v>
      </c>
      <c r="C94" s="85">
        <f>IF('P4'!B19="","",'P4'!B19)</f>
        <v>95</v>
      </c>
      <c r="D94" s="84" t="str">
        <f>IF('P4'!C19="","",'P4'!C19)</f>
        <v>SM</v>
      </c>
      <c r="E94" s="86">
        <f>IF('P4'!D19="","",'P4'!D19)</f>
        <v>34345</v>
      </c>
      <c r="F94" s="87" t="str">
        <f>IF('P4'!F19="","",'P4'!F19)</f>
        <v>Bjørn Olav Moe</v>
      </c>
      <c r="G94" s="87" t="str">
        <f>IF('P4'!G19="","",'P4'!G19)</f>
        <v>Aasgard  FVK</v>
      </c>
      <c r="H94" s="88" t="str">
        <f>IF('P4'!N19=0,"",'P4'!N19)</f>
        <v/>
      </c>
      <c r="I94" s="88">
        <f>IF('P4'!O19=0,"",'P4'!O19)</f>
        <v>130</v>
      </c>
      <c r="J94" s="88" t="str">
        <f>IF('P4'!P19=0,"",'P4'!P19)</f>
        <v/>
      </c>
      <c r="K94" s="89" t="str">
        <f>IF('P4'!Q19=0,"",'P4'!Q19)</f>
        <v/>
      </c>
    </row>
    <row r="95" spans="1:12" ht="15" x14ac:dyDescent="0.4">
      <c r="A95" s="83"/>
      <c r="B95" s="84">
        <f>IF('P3'!A11="","",'P3'!A11)</f>
        <v>81</v>
      </c>
      <c r="C95" s="85">
        <f>IF('P3'!B11="","",'P3'!B11)</f>
        <v>80.7</v>
      </c>
      <c r="D95" s="84" t="str">
        <f>IF('P3'!C11="","",'P3'!C11)</f>
        <v>SM</v>
      </c>
      <c r="E95" s="86">
        <f>IF('P3'!D11="","",'P3'!D11)</f>
        <v>34358</v>
      </c>
      <c r="F95" s="87" t="str">
        <f>IF('P3'!F11="","",'P3'!F11)</f>
        <v>Danny Duy Vo</v>
      </c>
      <c r="G95" s="87" t="str">
        <f>IF('P3'!G11="","",'P3'!G11)</f>
        <v>Grenland AK</v>
      </c>
      <c r="H95" s="88" t="str">
        <f>IF('P3'!N11=0,"",'P3'!N11)</f>
        <v/>
      </c>
      <c r="I95" s="88" t="str">
        <f>IF('P3'!O11=0,"",'P3'!O11)</f>
        <v/>
      </c>
      <c r="J95" s="88" t="str">
        <f>IF('P3'!P11=0,"",'P3'!P11)</f>
        <v/>
      </c>
      <c r="K95" s="89" t="str">
        <f>IF('P3'!Q11=0,"",'P3'!Q11)</f>
        <v/>
      </c>
    </row>
  </sheetData>
  <sortState xmlns:xlrd2="http://schemas.microsoft.com/office/spreadsheetml/2017/richdata2" ref="A5:K48">
    <sortCondition descending="1" ref="K5:K48"/>
  </sortState>
  <mergeCells count="6">
    <mergeCell ref="A50:K50"/>
    <mergeCell ref="A1:K1"/>
    <mergeCell ref="A2:E2"/>
    <mergeCell ref="F2:G2"/>
    <mergeCell ref="H2:K2"/>
    <mergeCell ref="A3:K3"/>
  </mergeCells>
  <pageMargins left="0.75" right="0.75" top="1" bottom="1" header="0.5" footer="0.5"/>
  <pageSetup paperSize="9" scale="60" fitToHeight="0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C63"/>
  <sheetViews>
    <sheetView workbookViewId="0">
      <selection activeCell="G7" sqref="G7"/>
    </sheetView>
  </sheetViews>
  <sheetFormatPr baseColWidth="10" defaultColWidth="9.140625" defaultRowHeight="12.4" x14ac:dyDescent="0.35"/>
  <cols>
    <col min="1" max="1" width="11.5" customWidth="1"/>
    <col min="2" max="2" width="11.5" style="49" customWidth="1"/>
    <col min="3" max="3" width="12.5" bestFit="1" customWidth="1"/>
  </cols>
  <sheetData>
    <row r="1" spans="1:3" ht="12.75" x14ac:dyDescent="0.35">
      <c r="A1" s="258" t="s">
        <v>55</v>
      </c>
      <c r="B1" s="258"/>
      <c r="C1" s="258"/>
    </row>
    <row r="2" spans="1:3" ht="12.75" x14ac:dyDescent="0.35">
      <c r="A2" s="114" t="s">
        <v>34</v>
      </c>
      <c r="B2" s="115" t="s">
        <v>56</v>
      </c>
      <c r="C2" t="s">
        <v>57</v>
      </c>
    </row>
    <row r="3" spans="1:3" ht="12.75" x14ac:dyDescent="0.35">
      <c r="A3" s="116">
        <v>30</v>
      </c>
      <c r="B3" s="115">
        <v>1</v>
      </c>
      <c r="C3" s="115">
        <v>1</v>
      </c>
    </row>
    <row r="4" spans="1:3" ht="12.75" x14ac:dyDescent="0.35">
      <c r="A4" s="116">
        <v>31</v>
      </c>
      <c r="B4" s="115">
        <v>1.016</v>
      </c>
      <c r="C4" s="115">
        <v>1.016</v>
      </c>
    </row>
    <row r="5" spans="1:3" ht="12.75" x14ac:dyDescent="0.35">
      <c r="A5" s="116">
        <v>32</v>
      </c>
      <c r="B5" s="115">
        <v>1.0309999999999999</v>
      </c>
      <c r="C5" s="115">
        <v>1.0169999999999999</v>
      </c>
    </row>
    <row r="6" spans="1:3" ht="12.75" x14ac:dyDescent="0.35">
      <c r="A6" s="116">
        <v>33</v>
      </c>
      <c r="B6" s="115">
        <v>1.046</v>
      </c>
      <c r="C6" s="115">
        <v>1.046</v>
      </c>
    </row>
    <row r="7" spans="1:3" ht="12.75" x14ac:dyDescent="0.35">
      <c r="A7" s="116">
        <v>34</v>
      </c>
      <c r="B7" s="115">
        <v>1.0589999999999999</v>
      </c>
      <c r="C7" s="115">
        <v>1.0589999999999999</v>
      </c>
    </row>
    <row r="8" spans="1:3" ht="12.75" x14ac:dyDescent="0.35">
      <c r="A8" s="116">
        <v>35</v>
      </c>
      <c r="B8" s="115">
        <v>1.0720000000000001</v>
      </c>
      <c r="C8" s="115">
        <v>1.0720000000000001</v>
      </c>
    </row>
    <row r="9" spans="1:3" ht="12.75" x14ac:dyDescent="0.35">
      <c r="A9" s="116">
        <v>36</v>
      </c>
      <c r="B9" s="115">
        <v>1.083</v>
      </c>
      <c r="C9" s="115">
        <v>1.0840000000000001</v>
      </c>
    </row>
    <row r="10" spans="1:3" ht="12.75" x14ac:dyDescent="0.35">
      <c r="A10" s="116">
        <v>37</v>
      </c>
      <c r="B10" s="115">
        <v>1.0960000000000001</v>
      </c>
      <c r="C10" s="115">
        <v>1.097</v>
      </c>
    </row>
    <row r="11" spans="1:3" ht="12.75" x14ac:dyDescent="0.35">
      <c r="A11" s="116">
        <v>38</v>
      </c>
      <c r="B11" s="115">
        <v>1.109</v>
      </c>
      <c r="C11" s="115">
        <v>1.1100000000000001</v>
      </c>
    </row>
    <row r="12" spans="1:3" ht="12.75" x14ac:dyDescent="0.35">
      <c r="A12" s="116">
        <v>39</v>
      </c>
      <c r="B12" s="115">
        <v>1.1220000000000001</v>
      </c>
      <c r="C12" s="115">
        <v>1.1240000000000001</v>
      </c>
    </row>
    <row r="13" spans="1:3" ht="12.75" x14ac:dyDescent="0.35">
      <c r="A13" s="116">
        <v>40</v>
      </c>
      <c r="B13" s="115">
        <v>1.135</v>
      </c>
      <c r="C13" s="115">
        <v>1.1379999999999999</v>
      </c>
    </row>
    <row r="14" spans="1:3" ht="12.75" x14ac:dyDescent="0.35">
      <c r="A14" s="116">
        <v>41</v>
      </c>
      <c r="B14" s="115">
        <v>1.149</v>
      </c>
      <c r="C14" s="115">
        <v>1.153</v>
      </c>
    </row>
    <row r="15" spans="1:3" ht="12.75" x14ac:dyDescent="0.35">
      <c r="A15" s="116">
        <v>42</v>
      </c>
      <c r="B15" s="115">
        <v>1.1619999999999999</v>
      </c>
      <c r="C15" s="115">
        <v>1.17</v>
      </c>
    </row>
    <row r="16" spans="1:3" ht="12.75" x14ac:dyDescent="0.35">
      <c r="A16" s="116">
        <v>43</v>
      </c>
      <c r="B16" s="115">
        <v>1.1759999999999999</v>
      </c>
      <c r="C16" s="115">
        <v>1.1870000000000001</v>
      </c>
    </row>
    <row r="17" spans="1:3" ht="12.75" x14ac:dyDescent="0.35">
      <c r="A17" s="116">
        <v>44</v>
      </c>
      <c r="B17" s="115">
        <v>1.1890000000000001</v>
      </c>
      <c r="C17" s="115">
        <v>1.2050000000000001</v>
      </c>
    </row>
    <row r="18" spans="1:3" ht="12.75" x14ac:dyDescent="0.35">
      <c r="A18" s="116">
        <v>45</v>
      </c>
      <c r="B18" s="115">
        <v>1.2030000000000001</v>
      </c>
      <c r="C18" s="115">
        <v>1.2230000000000001</v>
      </c>
    </row>
    <row r="19" spans="1:3" ht="12.75" x14ac:dyDescent="0.35">
      <c r="A19" s="116">
        <v>46</v>
      </c>
      <c r="B19" s="115">
        <v>1.218</v>
      </c>
      <c r="C19" s="115">
        <v>1.244</v>
      </c>
    </row>
    <row r="20" spans="1:3" ht="12.75" x14ac:dyDescent="0.35">
      <c r="A20" s="116">
        <v>47</v>
      </c>
      <c r="B20" s="115">
        <v>1.2330000000000001</v>
      </c>
      <c r="C20" s="115">
        <v>1.2649999999999999</v>
      </c>
    </row>
    <row r="21" spans="1:3" ht="12.75" x14ac:dyDescent="0.35">
      <c r="A21" s="116">
        <v>48</v>
      </c>
      <c r="B21" s="115">
        <v>1.248</v>
      </c>
      <c r="C21" s="115">
        <v>1.288</v>
      </c>
    </row>
    <row r="22" spans="1:3" ht="12.75" x14ac:dyDescent="0.35">
      <c r="A22" s="116">
        <v>49</v>
      </c>
      <c r="B22" s="115">
        <v>1.2629999999999999</v>
      </c>
      <c r="C22" s="115">
        <v>1.3129999999999999</v>
      </c>
    </row>
    <row r="23" spans="1:3" ht="12.75" x14ac:dyDescent="0.35">
      <c r="A23" s="116">
        <v>50</v>
      </c>
      <c r="B23" s="115">
        <v>1.2789999999999999</v>
      </c>
      <c r="C23" s="115">
        <v>1.34</v>
      </c>
    </row>
    <row r="24" spans="1:3" ht="12.75" x14ac:dyDescent="0.35">
      <c r="A24" s="116">
        <v>51</v>
      </c>
      <c r="B24" s="115">
        <v>1.2969999999999999</v>
      </c>
      <c r="C24" s="115">
        <v>1.369</v>
      </c>
    </row>
    <row r="25" spans="1:3" ht="12.75" x14ac:dyDescent="0.35">
      <c r="A25" s="116">
        <v>52</v>
      </c>
      <c r="B25" s="115">
        <v>1.3160000000000001</v>
      </c>
      <c r="C25" s="115">
        <v>1.401</v>
      </c>
    </row>
    <row r="26" spans="1:3" ht="12.75" x14ac:dyDescent="0.35">
      <c r="A26" s="116">
        <v>53</v>
      </c>
      <c r="B26" s="115">
        <v>1.3380000000000001</v>
      </c>
      <c r="C26" s="115">
        <v>1.4350000000000001</v>
      </c>
    </row>
    <row r="27" spans="1:3" ht="12.75" x14ac:dyDescent="0.35">
      <c r="A27" s="116">
        <v>54</v>
      </c>
      <c r="B27" s="115">
        <v>1.361</v>
      </c>
      <c r="C27" s="115">
        <v>1.47</v>
      </c>
    </row>
    <row r="28" spans="1:3" ht="12.75" x14ac:dyDescent="0.35">
      <c r="A28" s="116">
        <v>55</v>
      </c>
      <c r="B28" s="115">
        <v>1.385</v>
      </c>
      <c r="C28" s="115">
        <v>1.5069999999999999</v>
      </c>
    </row>
    <row r="29" spans="1:3" ht="13.5" x14ac:dyDescent="0.35">
      <c r="A29" s="116">
        <v>56</v>
      </c>
      <c r="B29" s="115">
        <v>1.411</v>
      </c>
      <c r="C29" s="117">
        <v>1.5449999999999999</v>
      </c>
    </row>
    <row r="30" spans="1:3" ht="13.5" x14ac:dyDescent="0.35">
      <c r="A30" s="116">
        <v>57</v>
      </c>
      <c r="B30" s="115">
        <v>1.4370000000000001</v>
      </c>
      <c r="C30" s="118">
        <v>1.585</v>
      </c>
    </row>
    <row r="31" spans="1:3" ht="13.5" x14ac:dyDescent="0.35">
      <c r="A31" s="116">
        <v>58</v>
      </c>
      <c r="B31" s="115">
        <v>1.462</v>
      </c>
      <c r="C31" s="117">
        <v>1.625</v>
      </c>
    </row>
    <row r="32" spans="1:3" ht="13.5" x14ac:dyDescent="0.35">
      <c r="A32" s="116">
        <v>59</v>
      </c>
      <c r="B32" s="115">
        <v>1.488</v>
      </c>
      <c r="C32" s="118">
        <v>1.665</v>
      </c>
    </row>
    <row r="33" spans="1:3" ht="13.5" x14ac:dyDescent="0.35">
      <c r="A33" s="116">
        <v>60</v>
      </c>
      <c r="B33" s="115">
        <v>1.514</v>
      </c>
      <c r="C33" s="117">
        <v>1.7050000000000001</v>
      </c>
    </row>
    <row r="34" spans="1:3" ht="13.5" x14ac:dyDescent="0.35">
      <c r="A34" s="116">
        <v>61</v>
      </c>
      <c r="B34" s="115">
        <v>1.5409999999999999</v>
      </c>
      <c r="C34" s="118">
        <v>1.744</v>
      </c>
    </row>
    <row r="35" spans="1:3" ht="13.5" x14ac:dyDescent="0.35">
      <c r="A35" s="116">
        <v>62</v>
      </c>
      <c r="B35" s="115">
        <v>1.5680000000000001</v>
      </c>
      <c r="C35" s="117">
        <v>1.778</v>
      </c>
    </row>
    <row r="36" spans="1:3" ht="13.5" x14ac:dyDescent="0.35">
      <c r="A36" s="116">
        <v>63</v>
      </c>
      <c r="B36" s="115">
        <v>1.5980000000000001</v>
      </c>
      <c r="C36" s="118">
        <v>1.8080000000000001</v>
      </c>
    </row>
    <row r="37" spans="1:3" ht="13.5" x14ac:dyDescent="0.35">
      <c r="A37" s="116">
        <v>64</v>
      </c>
      <c r="B37" s="115">
        <v>1.629</v>
      </c>
      <c r="C37" s="117">
        <v>1.839</v>
      </c>
    </row>
    <row r="38" spans="1:3" ht="13.5" x14ac:dyDescent="0.35">
      <c r="A38" s="116">
        <v>65</v>
      </c>
      <c r="B38" s="115">
        <v>1.663</v>
      </c>
      <c r="C38" s="118">
        <v>1.873</v>
      </c>
    </row>
    <row r="39" spans="1:3" ht="13.5" x14ac:dyDescent="0.35">
      <c r="A39" s="116">
        <v>66</v>
      </c>
      <c r="B39" s="115">
        <v>1.6990000000000001</v>
      </c>
      <c r="C39" s="117">
        <v>1.909</v>
      </c>
    </row>
    <row r="40" spans="1:3" ht="13.5" x14ac:dyDescent="0.35">
      <c r="A40" s="116">
        <v>67</v>
      </c>
      <c r="B40" s="115">
        <v>1.738</v>
      </c>
      <c r="C40" s="118">
        <v>1.948</v>
      </c>
    </row>
    <row r="41" spans="1:3" ht="13.5" x14ac:dyDescent="0.35">
      <c r="A41" s="116">
        <v>68</v>
      </c>
      <c r="B41" s="115">
        <v>1.7789999999999999</v>
      </c>
      <c r="C41" s="117">
        <v>1.9890000000000001</v>
      </c>
    </row>
    <row r="42" spans="1:3" ht="13.5" x14ac:dyDescent="0.35">
      <c r="A42" s="116">
        <v>69</v>
      </c>
      <c r="B42" s="115">
        <v>1.823</v>
      </c>
      <c r="C42" s="118">
        <v>2.0329999999999999</v>
      </c>
    </row>
    <row r="43" spans="1:3" ht="13.5" x14ac:dyDescent="0.35">
      <c r="A43" s="116">
        <v>70</v>
      </c>
      <c r="B43" s="115">
        <v>1.867</v>
      </c>
      <c r="C43" s="117">
        <v>2.077</v>
      </c>
    </row>
    <row r="44" spans="1:3" ht="13.5" x14ac:dyDescent="0.35">
      <c r="A44" s="116">
        <v>71</v>
      </c>
      <c r="B44" s="115">
        <v>1.91</v>
      </c>
      <c r="C44" s="118">
        <v>2.12</v>
      </c>
    </row>
    <row r="45" spans="1:3" ht="13.5" x14ac:dyDescent="0.35">
      <c r="A45" s="116">
        <v>72</v>
      </c>
      <c r="B45" s="115">
        <v>1.9530000000000001</v>
      </c>
      <c r="C45" s="117">
        <v>2.1629999999999998</v>
      </c>
    </row>
    <row r="46" spans="1:3" ht="13.5" x14ac:dyDescent="0.35">
      <c r="A46" s="116">
        <v>73</v>
      </c>
      <c r="B46" s="115">
        <v>2.004</v>
      </c>
      <c r="C46" s="118">
        <v>2.214</v>
      </c>
    </row>
    <row r="47" spans="1:3" ht="13.5" x14ac:dyDescent="0.35">
      <c r="A47" s="116">
        <v>74</v>
      </c>
      <c r="B47" s="115">
        <v>2.06</v>
      </c>
      <c r="C47" s="117">
        <v>2.27</v>
      </c>
    </row>
    <row r="48" spans="1:3" ht="13.5" x14ac:dyDescent="0.35">
      <c r="A48" s="116">
        <v>75</v>
      </c>
      <c r="B48" s="115">
        <v>2.117</v>
      </c>
      <c r="C48" s="118">
        <v>2.327</v>
      </c>
    </row>
    <row r="49" spans="1:3" ht="13.5" x14ac:dyDescent="0.35">
      <c r="A49" s="116">
        <v>76</v>
      </c>
      <c r="B49" s="115">
        <v>2.181</v>
      </c>
      <c r="C49" s="117">
        <v>2.391</v>
      </c>
    </row>
    <row r="50" spans="1:3" ht="13.5" x14ac:dyDescent="0.35">
      <c r="A50" s="116">
        <v>77</v>
      </c>
      <c r="B50" s="115">
        <v>2.2549999999999999</v>
      </c>
      <c r="C50" s="118">
        <v>2.4649999999999999</v>
      </c>
    </row>
    <row r="51" spans="1:3" ht="13.5" x14ac:dyDescent="0.35">
      <c r="A51" s="116">
        <v>78</v>
      </c>
      <c r="B51" s="115">
        <v>2.3359999999999999</v>
      </c>
      <c r="C51" s="117">
        <v>2.5459999999999998</v>
      </c>
    </row>
    <row r="52" spans="1:3" ht="13.5" x14ac:dyDescent="0.35">
      <c r="A52" s="116">
        <v>79</v>
      </c>
      <c r="B52" s="115">
        <v>2.419</v>
      </c>
      <c r="C52" s="118">
        <v>2.629</v>
      </c>
    </row>
    <row r="53" spans="1:3" ht="13.5" x14ac:dyDescent="0.35">
      <c r="A53" s="116">
        <v>80</v>
      </c>
      <c r="B53" s="115">
        <v>2.504</v>
      </c>
      <c r="C53" s="117">
        <v>2.714</v>
      </c>
    </row>
    <row r="54" spans="1:3" ht="13.5" x14ac:dyDescent="0.35">
      <c r="A54" s="116">
        <v>81</v>
      </c>
      <c r="B54" s="115">
        <v>2.597</v>
      </c>
      <c r="C54" s="119"/>
    </row>
    <row r="55" spans="1:3" ht="13.5" x14ac:dyDescent="0.35">
      <c r="A55" s="116">
        <v>82</v>
      </c>
      <c r="B55" s="115">
        <v>2.702</v>
      </c>
      <c r="C55" s="119"/>
    </row>
    <row r="56" spans="1:3" ht="13.5" x14ac:dyDescent="0.35">
      <c r="A56" s="116">
        <v>83</v>
      </c>
      <c r="B56" s="115">
        <v>2.831</v>
      </c>
      <c r="C56" s="119"/>
    </row>
    <row r="57" spans="1:3" ht="13.5" x14ac:dyDescent="0.35">
      <c r="A57" s="116">
        <v>84</v>
      </c>
      <c r="B57" s="115">
        <v>2.9809999999999999</v>
      </c>
      <c r="C57" s="119"/>
    </row>
    <row r="58" spans="1:3" ht="13.5" x14ac:dyDescent="0.35">
      <c r="A58" s="116">
        <v>85</v>
      </c>
      <c r="B58" s="115">
        <v>3.153</v>
      </c>
      <c r="C58" s="119"/>
    </row>
    <row r="59" spans="1:3" ht="13.5" x14ac:dyDescent="0.35">
      <c r="A59" s="116">
        <v>86</v>
      </c>
      <c r="B59" s="115">
        <v>3.3519999999999999</v>
      </c>
      <c r="C59" s="119"/>
    </row>
    <row r="60" spans="1:3" ht="13.5" x14ac:dyDescent="0.35">
      <c r="A60" s="116">
        <v>87</v>
      </c>
      <c r="B60" s="115">
        <v>3.58</v>
      </c>
      <c r="C60" s="119"/>
    </row>
    <row r="61" spans="1:3" ht="13.5" x14ac:dyDescent="0.35">
      <c r="A61" s="116">
        <v>88</v>
      </c>
      <c r="B61" s="115">
        <v>3.8420000000000001</v>
      </c>
      <c r="C61" s="119"/>
    </row>
    <row r="62" spans="1:3" ht="13.5" x14ac:dyDescent="0.35">
      <c r="A62" s="116">
        <v>89</v>
      </c>
      <c r="B62" s="115">
        <v>4.1449999999999996</v>
      </c>
      <c r="C62" s="119"/>
    </row>
    <row r="63" spans="1:3" ht="13.5" x14ac:dyDescent="0.35">
      <c r="A63" s="116">
        <v>90</v>
      </c>
      <c r="B63" s="115">
        <v>4.4930000000000003</v>
      </c>
      <c r="C63" s="119"/>
    </row>
  </sheetData>
  <mergeCells count="1">
    <mergeCell ref="A1:C1"/>
  </mergeCells>
  <phoneticPr fontId="1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2.4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85F9-FB0C-D842-BBA7-9FEDEFAE668F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2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67</v>
      </c>
      <c r="B9" s="180">
        <v>66.64</v>
      </c>
      <c r="C9" s="158" t="s">
        <v>73</v>
      </c>
      <c r="D9" s="159">
        <v>34237</v>
      </c>
      <c r="E9" s="160"/>
      <c r="F9" s="161" t="s">
        <v>74</v>
      </c>
      <c r="G9" s="161" t="s">
        <v>75</v>
      </c>
      <c r="H9" s="162">
        <v>80</v>
      </c>
      <c r="I9" s="163">
        <v>84</v>
      </c>
      <c r="J9" s="163">
        <v>-88</v>
      </c>
      <c r="K9" s="162">
        <v>105</v>
      </c>
      <c r="L9" s="163">
        <v>110</v>
      </c>
      <c r="M9" s="187">
        <v>-113</v>
      </c>
      <c r="N9" s="76">
        <f t="shared" ref="N9:N24" si="0">IF(MAX(H9:J9)&lt;0,0,TRUNC(MAX(H9:J9)/1)*1)</f>
        <v>84</v>
      </c>
      <c r="O9" s="76">
        <f t="shared" ref="O9:O24" si="1">IF(MAX(K9:M9)&lt;0,0,TRUNC(MAX(K9:M9)/1)*1)</f>
        <v>110</v>
      </c>
      <c r="P9" s="76">
        <f t="shared" ref="P9:P24" si="2">IF(N9=0,0,IF(O9=0,0,SUM(N9:O9)))</f>
        <v>194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263.51176137052278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IF(P9="","",IF(B9="","",IF(W9="k",IF(B9&gt;153.655,1,IF(B9&lt;28,10^(0.783497476*LOG10(28/153.655)^2),10^(0.783497476*LOG10(B9/153.655)^2))),IF(B9&gt;175.508,1,IF(B9&lt;32,10^(0.78194503*LOG10(32/175.508)^2),10^(0.75194503*LOG10(B9/175.508)^2))))))</f>
        <v>1.3583080483016639</v>
      </c>
      <c r="V9" s="95">
        <f>R5</f>
        <v>44734</v>
      </c>
      <c r="W9" s="113" t="str">
        <f>IF(ISNUMBER(FIND("M",C9)),"m",IF(ISNUMBER(FIND("K",C9)),"k"))</f>
        <v>m</v>
      </c>
      <c r="X9" s="113">
        <f>IF(OR(D9="",V9=""),0,(YEAR(V9)-YEAR(D9)))</f>
        <v>29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67</v>
      </c>
      <c r="B10" s="180">
        <v>65.67</v>
      </c>
      <c r="C10" s="158" t="s">
        <v>76</v>
      </c>
      <c r="D10" s="159">
        <v>27882</v>
      </c>
      <c r="E10" s="160"/>
      <c r="F10" s="161" t="s">
        <v>77</v>
      </c>
      <c r="G10" s="161" t="s">
        <v>78</v>
      </c>
      <c r="H10" s="162">
        <v>83</v>
      </c>
      <c r="I10" s="163">
        <v>88</v>
      </c>
      <c r="J10" s="163">
        <v>91</v>
      </c>
      <c r="K10" s="162">
        <v>-100</v>
      </c>
      <c r="L10" s="163">
        <v>100</v>
      </c>
      <c r="M10" s="187">
        <v>105</v>
      </c>
      <c r="N10" s="76">
        <f t="shared" si="0"/>
        <v>91</v>
      </c>
      <c r="O10" s="76">
        <f t="shared" si="1"/>
        <v>105</v>
      </c>
      <c r="P10" s="76">
        <f t="shared" si="2"/>
        <v>196</v>
      </c>
      <c r="Q10" s="77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268.72770647728902</v>
      </c>
      <c r="R10" s="77">
        <f t="shared" ref="R10:R24" si="4">IF(Y10=1,Q10*AB10,"")</f>
        <v>327.31034648933803</v>
      </c>
      <c r="S10" s="80"/>
      <c r="T10" s="80"/>
      <c r="U10" s="79">
        <f t="shared" ref="U10:U24" si="5">IF(P10="","",IF(B10="","",IF(W10="k",IF(B10&gt;153.655,1,IF(B10&lt;28,10^(0.783497476*LOG10(28/153.655)^2),10^(0.783497476*LOG10(B10/153.655)^2))),IF(B10&gt;175.508,1,IF(B10&lt;32,10^(0.78194503*LOG10(32/175.508)^2),10^(0.75194503*LOG10(B10/175.508)^2))))))</f>
        <v>1.371059726924944</v>
      </c>
      <c r="V10" s="95">
        <f>R5</f>
        <v>44734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46</v>
      </c>
      <c r="Y10" s="113">
        <f t="shared" ref="Y10:Y24" si="8">IF(X10&gt;34,1,0)</f>
        <v>1</v>
      </c>
      <c r="Z10" s="12">
        <f>IF(Y10=1,LOOKUP(X10,'Meltzer-Faber'!A3:A63,'Meltzer-Faber'!B3:B63))</f>
        <v>1.218</v>
      </c>
      <c r="AA10" s="112">
        <f>IF(Y10=1,LOOKUP(X10,'Meltzer-Faber'!A3:A63,'Meltzer-Faber'!C3:C63))</f>
        <v>1.244</v>
      </c>
      <c r="AB10" s="12">
        <f t="shared" ref="AB10:AB24" si="9">IF(W10="m",Z10,IF(W10="k",AA10,""))</f>
        <v>1.218</v>
      </c>
    </row>
    <row r="11" spans="1:28" s="12" customFormat="1" ht="20" customHeight="1" x14ac:dyDescent="0.35">
      <c r="A11" s="156">
        <v>67</v>
      </c>
      <c r="B11" s="180">
        <v>66.77</v>
      </c>
      <c r="C11" s="158" t="s">
        <v>79</v>
      </c>
      <c r="D11" s="159">
        <v>31229</v>
      </c>
      <c r="E11" s="160"/>
      <c r="F11" s="161" t="s">
        <v>80</v>
      </c>
      <c r="G11" s="161" t="s">
        <v>61</v>
      </c>
      <c r="H11" s="162">
        <v>93</v>
      </c>
      <c r="I11" s="163">
        <v>-97</v>
      </c>
      <c r="J11" s="163">
        <v>-97</v>
      </c>
      <c r="K11" s="162">
        <v>116</v>
      </c>
      <c r="L11" s="163">
        <v>-120</v>
      </c>
      <c r="M11" s="187">
        <v>-123</v>
      </c>
      <c r="N11" s="76">
        <f t="shared" si="0"/>
        <v>93</v>
      </c>
      <c r="O11" s="76">
        <f t="shared" si="1"/>
        <v>116</v>
      </c>
      <c r="P11" s="76">
        <f t="shared" si="2"/>
        <v>209</v>
      </c>
      <c r="Q11" s="77">
        <f t="shared" si="3"/>
        <v>283.53702375998733</v>
      </c>
      <c r="R11" s="77">
        <f t="shared" si="4"/>
        <v>310.75657804094612</v>
      </c>
      <c r="S11" s="80"/>
      <c r="T11" s="80"/>
      <c r="U11" s="79">
        <f t="shared" si="5"/>
        <v>1.3566364773205135</v>
      </c>
      <c r="V11" s="95">
        <f>R5</f>
        <v>44734</v>
      </c>
      <c r="W11" s="113" t="str">
        <f t="shared" si="6"/>
        <v>m</v>
      </c>
      <c r="X11" s="113">
        <f t="shared" si="7"/>
        <v>37</v>
      </c>
      <c r="Y11" s="113">
        <f t="shared" si="8"/>
        <v>1</v>
      </c>
      <c r="Z11" s="12">
        <f>IF(Y11=1,LOOKUP(X11,'Meltzer-Faber'!A3:A63,'Meltzer-Faber'!B3:B63))</f>
        <v>1.0960000000000001</v>
      </c>
      <c r="AA11" s="112">
        <f>IF(Y11=1,LOOKUP(X11,'Meltzer-Faber'!A3:A63,'Meltzer-Faber'!C3:C63))</f>
        <v>1.097</v>
      </c>
      <c r="AB11" s="12">
        <f t="shared" si="9"/>
        <v>1.0960000000000001</v>
      </c>
    </row>
    <row r="12" spans="1:28" s="12" customFormat="1" ht="20" customHeight="1" x14ac:dyDescent="0.35">
      <c r="A12" s="156">
        <v>67</v>
      </c>
      <c r="B12" s="180">
        <v>66.959999999999994</v>
      </c>
      <c r="C12" s="158" t="s">
        <v>103</v>
      </c>
      <c r="D12" s="159">
        <v>38365</v>
      </c>
      <c r="E12" s="160"/>
      <c r="F12" s="161" t="s">
        <v>84</v>
      </c>
      <c r="G12" s="161" t="s">
        <v>85</v>
      </c>
      <c r="H12" s="162">
        <v>94</v>
      </c>
      <c r="I12" s="163">
        <v>-97</v>
      </c>
      <c r="J12" s="163">
        <v>-98</v>
      </c>
      <c r="K12" s="162">
        <v>118</v>
      </c>
      <c r="L12" s="163">
        <v>121</v>
      </c>
      <c r="M12" s="187">
        <v>124</v>
      </c>
      <c r="N12" s="76">
        <f t="shared" si="0"/>
        <v>94</v>
      </c>
      <c r="O12" s="76">
        <f t="shared" si="1"/>
        <v>124</v>
      </c>
      <c r="P12" s="76">
        <f t="shared" si="2"/>
        <v>218</v>
      </c>
      <c r="Q12" s="77">
        <f t="shared" si="3"/>
        <v>295.21755382329934</v>
      </c>
      <c r="R12" s="77" t="str">
        <f t="shared" si="4"/>
        <v/>
      </c>
      <c r="S12" s="80">
        <v>1</v>
      </c>
      <c r="T12" s="80" t="s">
        <v>22</v>
      </c>
      <c r="U12" s="79">
        <f t="shared" si="5"/>
        <v>1.3542089624921987</v>
      </c>
      <c r="V12" s="95">
        <f>R5</f>
        <v>44734</v>
      </c>
      <c r="W12" s="113" t="str">
        <f t="shared" si="6"/>
        <v>m</v>
      </c>
      <c r="X12" s="113">
        <f t="shared" si="7"/>
        <v>17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73</v>
      </c>
      <c r="B13" s="180">
        <v>70.81</v>
      </c>
      <c r="C13" s="158" t="s">
        <v>73</v>
      </c>
      <c r="D13" s="159">
        <v>35172</v>
      </c>
      <c r="E13" s="160"/>
      <c r="F13" s="161" t="s">
        <v>81</v>
      </c>
      <c r="G13" s="161" t="s">
        <v>82</v>
      </c>
      <c r="H13" s="162">
        <v>90</v>
      </c>
      <c r="I13" s="163">
        <v>93</v>
      </c>
      <c r="J13" s="163">
        <v>-95</v>
      </c>
      <c r="K13" s="162">
        <v>115</v>
      </c>
      <c r="L13" s="163">
        <v>120</v>
      </c>
      <c r="M13" s="187">
        <v>-125</v>
      </c>
      <c r="N13" s="76">
        <f t="shared" si="0"/>
        <v>93</v>
      </c>
      <c r="O13" s="76">
        <f t="shared" si="1"/>
        <v>120</v>
      </c>
      <c r="P13" s="76">
        <f t="shared" si="2"/>
        <v>213</v>
      </c>
      <c r="Q13" s="77">
        <f t="shared" si="3"/>
        <v>278.75871623856193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1.3087263673171923</v>
      </c>
      <c r="V13" s="95">
        <f>R5</f>
        <v>44734</v>
      </c>
      <c r="W13" s="113" t="str">
        <f t="shared" si="6"/>
        <v>m</v>
      </c>
      <c r="X13" s="113">
        <f t="shared" si="7"/>
        <v>26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73</v>
      </c>
      <c r="B14" s="180">
        <v>69.349999999999994</v>
      </c>
      <c r="C14" s="158" t="s">
        <v>73</v>
      </c>
      <c r="D14" s="159">
        <v>33003</v>
      </c>
      <c r="E14" s="160"/>
      <c r="F14" s="161" t="s">
        <v>86</v>
      </c>
      <c r="G14" s="161" t="s">
        <v>87</v>
      </c>
      <c r="H14" s="164">
        <v>85</v>
      </c>
      <c r="I14" s="165">
        <v>90</v>
      </c>
      <c r="J14" s="166">
        <v>95</v>
      </c>
      <c r="K14" s="162">
        <v>-110</v>
      </c>
      <c r="L14" s="165">
        <v>115</v>
      </c>
      <c r="M14" s="187">
        <v>-120</v>
      </c>
      <c r="N14" s="76">
        <f t="shared" si="0"/>
        <v>95</v>
      </c>
      <c r="O14" s="76">
        <f t="shared" si="1"/>
        <v>115</v>
      </c>
      <c r="P14" s="76">
        <f t="shared" si="2"/>
        <v>210</v>
      </c>
      <c r="Q14" s="77">
        <f t="shared" si="3"/>
        <v>278.28754724527761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1.3251787964060839</v>
      </c>
      <c r="V14" s="95">
        <f>R5</f>
        <v>44734</v>
      </c>
      <c r="W14" s="113" t="str">
        <f t="shared" si="6"/>
        <v>m</v>
      </c>
      <c r="X14" s="113">
        <f t="shared" si="7"/>
        <v>32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56">
        <v>73</v>
      </c>
      <c r="B15" s="180">
        <v>69.58</v>
      </c>
      <c r="C15" s="158" t="s">
        <v>83</v>
      </c>
      <c r="D15" s="159">
        <v>38896</v>
      </c>
      <c r="E15" s="160"/>
      <c r="F15" s="161" t="s">
        <v>88</v>
      </c>
      <c r="G15" s="161" t="s">
        <v>89</v>
      </c>
      <c r="H15" s="164">
        <v>91</v>
      </c>
      <c r="I15" s="165">
        <v>94</v>
      </c>
      <c r="J15" s="166">
        <v>-96</v>
      </c>
      <c r="K15" s="162">
        <v>115</v>
      </c>
      <c r="L15" s="165">
        <v>119</v>
      </c>
      <c r="M15" s="187">
        <v>-121</v>
      </c>
      <c r="N15" s="76">
        <f t="shared" si="0"/>
        <v>94</v>
      </c>
      <c r="O15" s="76">
        <f t="shared" si="1"/>
        <v>119</v>
      </c>
      <c r="P15" s="76">
        <f t="shared" si="2"/>
        <v>213</v>
      </c>
      <c r="Q15" s="77">
        <f t="shared" si="3"/>
        <v>281.69789029641368</v>
      </c>
      <c r="R15" s="77" t="str">
        <f t="shared" si="4"/>
        <v/>
      </c>
      <c r="S15" s="80"/>
      <c r="T15" s="80"/>
      <c r="U15" s="79">
        <f t="shared" si="5"/>
        <v>1.3225253065559328</v>
      </c>
      <c r="V15" s="95">
        <f>R5</f>
        <v>44734</v>
      </c>
      <c r="W15" s="113" t="str">
        <f t="shared" si="6"/>
        <v>m</v>
      </c>
      <c r="X15" s="113">
        <f t="shared" si="7"/>
        <v>16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>
        <v>73</v>
      </c>
      <c r="B16" s="180">
        <v>72.06</v>
      </c>
      <c r="C16" s="158" t="s">
        <v>73</v>
      </c>
      <c r="D16" s="159">
        <v>36529</v>
      </c>
      <c r="E16" s="160"/>
      <c r="F16" s="161" t="s">
        <v>90</v>
      </c>
      <c r="G16" s="161" t="s">
        <v>91</v>
      </c>
      <c r="H16" s="162">
        <v>94</v>
      </c>
      <c r="I16" s="163">
        <v>98</v>
      </c>
      <c r="J16" s="163">
        <v>102</v>
      </c>
      <c r="K16" s="162">
        <v>115</v>
      </c>
      <c r="L16" s="163">
        <v>120</v>
      </c>
      <c r="M16" s="187">
        <v>-124</v>
      </c>
      <c r="N16" s="76">
        <f t="shared" si="0"/>
        <v>102</v>
      </c>
      <c r="O16" s="76">
        <f t="shared" si="1"/>
        <v>120</v>
      </c>
      <c r="P16" s="76">
        <f t="shared" si="2"/>
        <v>222</v>
      </c>
      <c r="Q16" s="77">
        <f t="shared" si="3"/>
        <v>287.56756102181964</v>
      </c>
      <c r="R16" s="77" t="str">
        <f t="shared" si="4"/>
        <v/>
      </c>
      <c r="S16" s="80">
        <v>1</v>
      </c>
      <c r="T16" s="80"/>
      <c r="U16" s="79">
        <f t="shared" si="5"/>
        <v>1.2953493739721604</v>
      </c>
      <c r="V16" s="95">
        <f>R5</f>
        <v>44734</v>
      </c>
      <c r="W16" s="113" t="str">
        <f t="shared" si="6"/>
        <v>m</v>
      </c>
      <c r="X16" s="113">
        <f t="shared" si="7"/>
        <v>22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56">
        <v>73</v>
      </c>
      <c r="B17" s="180">
        <v>72.069999999999993</v>
      </c>
      <c r="C17" s="158" t="s">
        <v>73</v>
      </c>
      <c r="D17" s="159">
        <v>35300</v>
      </c>
      <c r="E17" s="160"/>
      <c r="F17" s="161" t="s">
        <v>92</v>
      </c>
      <c r="G17" s="161" t="s">
        <v>75</v>
      </c>
      <c r="H17" s="162">
        <v>-92</v>
      </c>
      <c r="I17" s="163">
        <v>92</v>
      </c>
      <c r="J17" s="163">
        <v>-95</v>
      </c>
      <c r="K17" s="162">
        <v>-115</v>
      </c>
      <c r="L17" s="163">
        <v>115</v>
      </c>
      <c r="M17" s="187">
        <v>120</v>
      </c>
      <c r="N17" s="76">
        <f t="shared" si="0"/>
        <v>92</v>
      </c>
      <c r="O17" s="76">
        <f t="shared" si="1"/>
        <v>120</v>
      </c>
      <c r="P17" s="76">
        <f t="shared" si="2"/>
        <v>212</v>
      </c>
      <c r="Q17" s="77">
        <f t="shared" si="3"/>
        <v>274.5919145167062</v>
      </c>
      <c r="R17" s="77" t="str">
        <f t="shared" si="4"/>
        <v/>
      </c>
      <c r="S17" s="80"/>
      <c r="T17" s="80"/>
      <c r="U17" s="79">
        <f t="shared" si="5"/>
        <v>1.2952448797957841</v>
      </c>
      <c r="V17" s="95">
        <f>R5</f>
        <v>44734</v>
      </c>
      <c r="W17" s="113" t="str">
        <f t="shared" si="6"/>
        <v>m</v>
      </c>
      <c r="X17" s="113">
        <f t="shared" si="7"/>
        <v>26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35">
      <c r="A18" s="156">
        <v>73</v>
      </c>
      <c r="B18" s="180">
        <v>72.59</v>
      </c>
      <c r="C18" s="158" t="s">
        <v>73</v>
      </c>
      <c r="D18" s="159">
        <v>35283</v>
      </c>
      <c r="E18" s="160"/>
      <c r="F18" s="161" t="s">
        <v>100</v>
      </c>
      <c r="G18" s="161" t="s">
        <v>64</v>
      </c>
      <c r="H18" s="162">
        <v>96</v>
      </c>
      <c r="I18" s="163">
        <v>99</v>
      </c>
      <c r="J18" s="163">
        <v>-101</v>
      </c>
      <c r="K18" s="162">
        <v>117</v>
      </c>
      <c r="L18" s="184">
        <v>-120</v>
      </c>
      <c r="M18" s="187">
        <v>-124</v>
      </c>
      <c r="N18" s="76">
        <f t="shared" si="0"/>
        <v>99</v>
      </c>
      <c r="O18" s="76">
        <f t="shared" si="1"/>
        <v>117</v>
      </c>
      <c r="P18" s="76">
        <f t="shared" si="2"/>
        <v>216</v>
      </c>
      <c r="Q18" s="77">
        <f t="shared" si="3"/>
        <v>278.61079130074825</v>
      </c>
      <c r="R18" s="77" t="str">
        <f t="shared" si="4"/>
        <v/>
      </c>
      <c r="S18" s="80" t="s">
        <v>22</v>
      </c>
      <c r="T18" s="80" t="s">
        <v>22</v>
      </c>
      <c r="U18" s="79">
        <f t="shared" si="5"/>
        <v>1.2898647745405012</v>
      </c>
      <c r="V18" s="95">
        <f>R5</f>
        <v>44734</v>
      </c>
      <c r="W18" s="113" t="str">
        <f t="shared" si="6"/>
        <v>m</v>
      </c>
      <c r="X18" s="113">
        <f t="shared" si="7"/>
        <v>26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35">
      <c r="A19" s="102"/>
      <c r="B19" s="90"/>
      <c r="C19" s="91"/>
      <c r="D19" s="92"/>
      <c r="E19" s="93"/>
      <c r="F19" s="94"/>
      <c r="G19" s="94"/>
      <c r="H19" s="108"/>
      <c r="I19" s="109"/>
      <c r="J19" s="128"/>
      <c r="K19" s="127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44734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02"/>
      <c r="B20" s="90"/>
      <c r="C20" s="91"/>
      <c r="D20" s="92"/>
      <c r="E20" s="93"/>
      <c r="F20" s="94"/>
      <c r="G20" s="94"/>
      <c r="H20" s="108"/>
      <c r="I20" s="109"/>
      <c r="J20" s="128"/>
      <c r="K20" s="127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134"/>
      <c r="C21" s="135"/>
      <c r="D21" s="136"/>
      <c r="E21" s="137"/>
      <c r="F21" s="138"/>
      <c r="G21" s="138"/>
      <c r="H21" s="130"/>
      <c r="I21" s="131"/>
      <c r="J21" s="132"/>
      <c r="K21" s="133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121"/>
      <c r="C22" s="99"/>
      <c r="D22" s="139"/>
      <c r="E22" s="99"/>
      <c r="F22" s="140"/>
      <c r="G22" s="100"/>
      <c r="H22" s="108"/>
      <c r="I22" s="141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134"/>
      <c r="C23" s="135"/>
      <c r="D23" s="135"/>
      <c r="E23" s="137"/>
      <c r="F23" s="138"/>
      <c r="G23" s="138"/>
      <c r="H23" s="130"/>
      <c r="I23" s="131"/>
      <c r="J23" s="132"/>
      <c r="K23" s="133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121"/>
      <c r="C24" s="99"/>
      <c r="D24" s="139"/>
      <c r="E24" s="99"/>
      <c r="F24" s="140"/>
      <c r="G24" s="100"/>
      <c r="H24" s="108"/>
      <c r="I24" s="141"/>
      <c r="J24" s="128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193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194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191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5:M20 H23:M23 L14:M14 L22:M22">
    <cfRule type="cellIs" dxfId="85" priority="13" stopIfTrue="1" operator="between">
      <formula>1</formula>
      <formula>300</formula>
    </cfRule>
    <cfRule type="cellIs" dxfId="84" priority="14" stopIfTrue="1" operator="lessThanOrEqual">
      <formula>0</formula>
    </cfRule>
  </conditionalFormatting>
  <conditionalFormatting sqref="H13:M13">
    <cfRule type="cellIs" dxfId="83" priority="11" stopIfTrue="1" operator="between">
      <formula>1</formula>
      <formula>300</formula>
    </cfRule>
    <cfRule type="cellIs" dxfId="82" priority="12" stopIfTrue="1" operator="lessThanOrEqual">
      <formula>0</formula>
    </cfRule>
  </conditionalFormatting>
  <conditionalFormatting sqref="H21:M21">
    <cfRule type="cellIs" dxfId="81" priority="9" stopIfTrue="1" operator="between">
      <formula>1</formula>
      <formula>300</formula>
    </cfRule>
    <cfRule type="cellIs" dxfId="80" priority="10" stopIfTrue="1" operator="lessThanOrEqual">
      <formula>0</formula>
    </cfRule>
  </conditionalFormatting>
  <conditionalFormatting sqref="L24:M24">
    <cfRule type="cellIs" dxfId="79" priority="7" stopIfTrue="1" operator="between">
      <formula>1</formula>
      <formula>300</formula>
    </cfRule>
    <cfRule type="cellIs" dxfId="78" priority="8" stopIfTrue="1" operator="lessThanOrEqual">
      <formula>0</formula>
    </cfRule>
  </conditionalFormatting>
  <conditionalFormatting sqref="H14:K14">
    <cfRule type="cellIs" dxfId="77" priority="5" stopIfTrue="1" operator="between">
      <formula>1</formula>
      <formula>300</formula>
    </cfRule>
    <cfRule type="cellIs" dxfId="76" priority="6" stopIfTrue="1" operator="lessThanOrEqual">
      <formula>0</formula>
    </cfRule>
  </conditionalFormatting>
  <conditionalFormatting sqref="H22:K22">
    <cfRule type="cellIs" dxfId="75" priority="3" stopIfTrue="1" operator="between">
      <formula>1</formula>
      <formula>300</formula>
    </cfRule>
    <cfRule type="cellIs" dxfId="74" priority="4" stopIfTrue="1" operator="lessThanOrEqual">
      <formula>0</formula>
    </cfRule>
  </conditionalFormatting>
  <conditionalFormatting sqref="H24:K24">
    <cfRule type="cellIs" dxfId="73" priority="1" stopIfTrue="1" operator="between">
      <formula>1</formula>
      <formula>300</formula>
    </cfRule>
    <cfRule type="cellIs" dxfId="72" priority="2" stopIfTrue="1" operator="lessThanOrEqual">
      <formula>0</formula>
    </cfRule>
  </conditionalFormatting>
  <dataValidations count="2">
    <dataValidation type="list" allowBlank="1" showInputMessage="1" showErrorMessage="1" sqref="A9:A24" xr:uid="{3C2B4527-A4FC-F046-B6FE-E99F3D905B5F}">
      <formula1>"40,45,49,55,59,64,71,76,81,+81,81+,87,+87,87+,49,55,61,67,73,81,89,96,102,+102,102+,109,+109,109+"</formula1>
    </dataValidation>
    <dataValidation type="list" allowBlank="1" showInputMessage="1" showErrorMessage="1" sqref="C9:C24" xr:uid="{9AC42AB5-E42D-E647-93CB-1CEB910906CB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EEDA-6870-9449-9C39-6DA6F7DFEFBA}">
  <sheetPr>
    <pageSetUpPr autoPageBreaks="0" fitToPage="1"/>
  </sheetPr>
  <dimension ref="A1:AB39"/>
  <sheetViews>
    <sheetView showGridLines="0" showRowColHeaders="0" showZeros="0" showOutlineSymbols="0" zoomScale="88" zoomScaleNormal="88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3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81</v>
      </c>
      <c r="B9" s="180">
        <v>79.349999999999994</v>
      </c>
      <c r="C9" s="158" t="s">
        <v>73</v>
      </c>
      <c r="D9" s="159">
        <v>32853</v>
      </c>
      <c r="E9" s="160"/>
      <c r="F9" s="161" t="s">
        <v>111</v>
      </c>
      <c r="G9" s="161" t="s">
        <v>112</v>
      </c>
      <c r="H9" s="162">
        <v>105</v>
      </c>
      <c r="I9" s="163">
        <v>-109</v>
      </c>
      <c r="J9" s="163">
        <v>111</v>
      </c>
      <c r="K9" s="162">
        <v>-121</v>
      </c>
      <c r="L9" s="162">
        <v>121</v>
      </c>
      <c r="M9" s="162">
        <v>129</v>
      </c>
      <c r="N9" s="76">
        <f t="shared" ref="N9:N24" si="0">IF(MAX(H9:J9)&lt;0,0,TRUNC(MAX(H9:J9)/1)*1)</f>
        <v>111</v>
      </c>
      <c r="O9" s="76">
        <f t="shared" ref="O9:O24" si="1">IF(MAX(K9:M9)&lt;0,0,TRUNC(MAX(K9:M9)/1)*1)</f>
        <v>129</v>
      </c>
      <c r="P9" s="76">
        <f t="shared" ref="P9:P24" si="2">IF(N9=0,0,IF(O9=0,0,SUM(N9:O9)))</f>
        <v>240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294.8368945388363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1.2284870605784846</v>
      </c>
      <c r="V9" s="95">
        <f>R5</f>
        <v>44734</v>
      </c>
      <c r="W9" s="113" t="str">
        <f>IF(ISNUMBER(FIND("M",C9)),"m",IF(ISNUMBER(FIND("K",C9)),"k"))</f>
        <v>m</v>
      </c>
      <c r="X9" s="113">
        <f>IF(OR(D9="",V9=""),0,(YEAR(V9)-YEAR(D9)))</f>
        <v>33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81</v>
      </c>
      <c r="B10" s="180">
        <v>79.739999999999995</v>
      </c>
      <c r="C10" s="158" t="s">
        <v>73</v>
      </c>
      <c r="D10" s="159">
        <v>35917</v>
      </c>
      <c r="E10" s="160"/>
      <c r="F10" s="161" t="s">
        <v>93</v>
      </c>
      <c r="G10" s="161" t="s">
        <v>87</v>
      </c>
      <c r="H10" s="164">
        <v>107</v>
      </c>
      <c r="I10" s="165">
        <v>112</v>
      </c>
      <c r="J10" s="166">
        <v>116</v>
      </c>
      <c r="K10" s="162">
        <v>145</v>
      </c>
      <c r="L10" s="165">
        <v>-150</v>
      </c>
      <c r="M10" s="165">
        <v>-150</v>
      </c>
      <c r="N10" s="76">
        <f t="shared" si="0"/>
        <v>116</v>
      </c>
      <c r="O10" s="76">
        <f t="shared" si="1"/>
        <v>145</v>
      </c>
      <c r="P10" s="76">
        <f t="shared" si="2"/>
        <v>261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319.82361890981804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1.2253778502291879</v>
      </c>
      <c r="V10" s="95">
        <f>R5</f>
        <v>44734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24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56">
        <v>81</v>
      </c>
      <c r="B11" s="180">
        <v>80.7</v>
      </c>
      <c r="C11" s="158" t="s">
        <v>73</v>
      </c>
      <c r="D11" s="159">
        <v>34358</v>
      </c>
      <c r="E11" s="160"/>
      <c r="F11" s="161" t="s">
        <v>94</v>
      </c>
      <c r="G11" s="161" t="s">
        <v>72</v>
      </c>
      <c r="H11" s="164">
        <v>-103</v>
      </c>
      <c r="I11" s="165">
        <v>-103</v>
      </c>
      <c r="J11" s="166">
        <v>-105</v>
      </c>
      <c r="K11" s="162">
        <v>0</v>
      </c>
      <c r="L11" s="165">
        <v>0</v>
      </c>
      <c r="M11" s="193">
        <v>0</v>
      </c>
      <c r="N11" s="76">
        <f t="shared" si="0"/>
        <v>0</v>
      </c>
      <c r="O11" s="76">
        <f t="shared" si="1"/>
        <v>0</v>
      </c>
      <c r="P11" s="76">
        <f t="shared" si="2"/>
        <v>0</v>
      </c>
      <c r="Q11" s="77">
        <f t="shared" si="3"/>
        <v>0</v>
      </c>
      <c r="R11" s="77" t="str">
        <f t="shared" si="4"/>
        <v/>
      </c>
      <c r="S11" s="80"/>
      <c r="T11" s="80"/>
      <c r="U11" s="79">
        <f t="shared" si="5"/>
        <v>1.2179020312535995</v>
      </c>
      <c r="V11" s="95">
        <f>R5</f>
        <v>44734</v>
      </c>
      <c r="W11" s="113" t="str">
        <f t="shared" si="6"/>
        <v>m</v>
      </c>
      <c r="X11" s="113">
        <f t="shared" si="7"/>
        <v>28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81</v>
      </c>
      <c r="B12" s="180">
        <v>80.069999999999993</v>
      </c>
      <c r="C12" s="158" t="s">
        <v>73</v>
      </c>
      <c r="D12" s="159">
        <v>37160</v>
      </c>
      <c r="E12" s="160"/>
      <c r="F12" s="161" t="s">
        <v>95</v>
      </c>
      <c r="G12" s="161" t="s">
        <v>85</v>
      </c>
      <c r="H12" s="162">
        <v>106</v>
      </c>
      <c r="I12" s="163">
        <v>110</v>
      </c>
      <c r="J12" s="163">
        <v>-113</v>
      </c>
      <c r="K12" s="162">
        <v>146</v>
      </c>
      <c r="L12" s="163">
        <v>-152</v>
      </c>
      <c r="M12" s="195">
        <v>-152</v>
      </c>
      <c r="N12" s="192">
        <f t="shared" si="0"/>
        <v>110</v>
      </c>
      <c r="O12" s="76">
        <f t="shared" si="1"/>
        <v>146</v>
      </c>
      <c r="P12" s="76">
        <f t="shared" si="2"/>
        <v>256</v>
      </c>
      <c r="Q12" s="77">
        <f t="shared" si="3"/>
        <v>313.03163842661354</v>
      </c>
      <c r="R12" s="77" t="str">
        <f t="shared" si="4"/>
        <v/>
      </c>
      <c r="S12" s="80" t="s">
        <v>22</v>
      </c>
      <c r="T12" s="80" t="s">
        <v>22</v>
      </c>
      <c r="U12" s="79">
        <f t="shared" si="5"/>
        <v>1.2227798376039591</v>
      </c>
      <c r="V12" s="95">
        <f>R5</f>
        <v>44734</v>
      </c>
      <c r="W12" s="113" t="str">
        <f t="shared" si="6"/>
        <v>m</v>
      </c>
      <c r="X12" s="113">
        <f t="shared" si="7"/>
        <v>21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81</v>
      </c>
      <c r="B13" s="180">
        <v>76.319999999999993</v>
      </c>
      <c r="C13" s="158" t="s">
        <v>73</v>
      </c>
      <c r="D13" s="159">
        <v>35578</v>
      </c>
      <c r="E13" s="160"/>
      <c r="F13" s="161" t="s">
        <v>96</v>
      </c>
      <c r="G13" s="161" t="s">
        <v>97</v>
      </c>
      <c r="H13" s="162">
        <v>96</v>
      </c>
      <c r="I13" s="163">
        <v>100</v>
      </c>
      <c r="J13" s="163">
        <v>-105</v>
      </c>
      <c r="K13" s="162">
        <v>-116</v>
      </c>
      <c r="L13" s="163">
        <v>-116</v>
      </c>
      <c r="M13" s="194">
        <v>-116</v>
      </c>
      <c r="N13" s="76">
        <f t="shared" si="0"/>
        <v>100</v>
      </c>
      <c r="O13" s="76">
        <f t="shared" si="1"/>
        <v>0</v>
      </c>
      <c r="P13" s="76">
        <f t="shared" si="2"/>
        <v>0</v>
      </c>
      <c r="Q13" s="77">
        <f t="shared" si="3"/>
        <v>0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1.2541575213531764</v>
      </c>
      <c r="V13" s="95">
        <f>R5</f>
        <v>44734</v>
      </c>
      <c r="W13" s="113" t="str">
        <f t="shared" si="6"/>
        <v>m</v>
      </c>
      <c r="X13" s="113">
        <f t="shared" si="7"/>
        <v>25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81</v>
      </c>
      <c r="B14" s="180">
        <v>80.91</v>
      </c>
      <c r="C14" s="158" t="s">
        <v>79</v>
      </c>
      <c r="D14" s="159">
        <v>31990</v>
      </c>
      <c r="E14" s="160"/>
      <c r="F14" s="161" t="s">
        <v>98</v>
      </c>
      <c r="G14" s="161" t="s">
        <v>69</v>
      </c>
      <c r="H14" s="162">
        <v>95</v>
      </c>
      <c r="I14" s="163">
        <v>100</v>
      </c>
      <c r="J14" s="163">
        <v>-105</v>
      </c>
      <c r="K14" s="162">
        <v>120</v>
      </c>
      <c r="L14" s="163">
        <v>126</v>
      </c>
      <c r="M14" s="163">
        <v>130</v>
      </c>
      <c r="N14" s="76">
        <f t="shared" si="0"/>
        <v>100</v>
      </c>
      <c r="O14" s="76">
        <f t="shared" si="1"/>
        <v>130</v>
      </c>
      <c r="P14" s="76">
        <f t="shared" si="2"/>
        <v>230</v>
      </c>
      <c r="Q14" s="77">
        <f t="shared" si="3"/>
        <v>279.74891419432709</v>
      </c>
      <c r="R14" s="77">
        <f t="shared" si="4"/>
        <v>299.89083601631864</v>
      </c>
      <c r="S14" s="80" t="s">
        <v>22</v>
      </c>
      <c r="T14" s="80" t="s">
        <v>22</v>
      </c>
      <c r="U14" s="79">
        <f t="shared" si="5"/>
        <v>1.2162996269318569</v>
      </c>
      <c r="V14" s="95">
        <f>R5</f>
        <v>44734</v>
      </c>
      <c r="W14" s="113" t="str">
        <f t="shared" si="6"/>
        <v>m</v>
      </c>
      <c r="X14" s="113">
        <f t="shared" si="7"/>
        <v>35</v>
      </c>
      <c r="Y14" s="113">
        <f t="shared" si="8"/>
        <v>1</v>
      </c>
      <c r="Z14" s="12">
        <f>IF(Y14=1,LOOKUP(X14,'Meltzer-Faber'!A3:A63,'Meltzer-Faber'!B3:B63))</f>
        <v>1.0720000000000001</v>
      </c>
      <c r="AA14" s="112">
        <f>IF(Y14=1,LOOKUP(X14,'Meltzer-Faber'!A3:A63,'Meltzer-Faber'!C3:C63))</f>
        <v>1.0720000000000001</v>
      </c>
      <c r="AB14" s="12">
        <f t="shared" si="9"/>
        <v>1.0720000000000001</v>
      </c>
    </row>
    <row r="15" spans="1:28" s="12" customFormat="1" ht="20" customHeight="1" x14ac:dyDescent="0.35">
      <c r="A15" s="156">
        <v>81</v>
      </c>
      <c r="B15" s="180">
        <v>80.42</v>
      </c>
      <c r="C15" s="158" t="s">
        <v>73</v>
      </c>
      <c r="D15" s="159">
        <v>32640</v>
      </c>
      <c r="E15" s="160"/>
      <c r="F15" s="161" t="s">
        <v>99</v>
      </c>
      <c r="G15" s="161" t="s">
        <v>64</v>
      </c>
      <c r="H15" s="162">
        <v>95</v>
      </c>
      <c r="I15" s="163">
        <v>100</v>
      </c>
      <c r="J15" s="163">
        <v>-109</v>
      </c>
      <c r="K15" s="162">
        <v>125</v>
      </c>
      <c r="L15" s="162">
        <v>130</v>
      </c>
      <c r="M15" s="162">
        <v>-136</v>
      </c>
      <c r="N15" s="76">
        <f t="shared" si="0"/>
        <v>100</v>
      </c>
      <c r="O15" s="76">
        <f t="shared" si="1"/>
        <v>130</v>
      </c>
      <c r="P15" s="76">
        <f t="shared" si="2"/>
        <v>230</v>
      </c>
      <c r="Q15" s="77">
        <f t="shared" si="3"/>
        <v>280.61305964914709</v>
      </c>
      <c r="R15" s="77" t="str">
        <f t="shared" si="4"/>
        <v/>
      </c>
      <c r="S15" s="80"/>
      <c r="T15" s="80"/>
      <c r="U15" s="79">
        <f t="shared" si="5"/>
        <v>1.2200567810832483</v>
      </c>
      <c r="V15" s="95">
        <f>R5</f>
        <v>44734</v>
      </c>
      <c r="W15" s="113" t="str">
        <f t="shared" si="6"/>
        <v>m</v>
      </c>
      <c r="X15" s="113">
        <f t="shared" si="7"/>
        <v>33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>
        <v>81</v>
      </c>
      <c r="B16" s="180">
        <v>79.19</v>
      </c>
      <c r="C16" s="158" t="s">
        <v>103</v>
      </c>
      <c r="D16" s="159">
        <v>38067</v>
      </c>
      <c r="E16" s="160"/>
      <c r="F16" s="161" t="s">
        <v>104</v>
      </c>
      <c r="G16" s="161" t="s">
        <v>89</v>
      </c>
      <c r="H16" s="162">
        <v>-105</v>
      </c>
      <c r="I16" s="163">
        <v>105</v>
      </c>
      <c r="J16" s="163">
        <v>-110</v>
      </c>
      <c r="K16" s="162">
        <v>130</v>
      </c>
      <c r="L16" s="163">
        <v>136</v>
      </c>
      <c r="M16" s="163">
        <v>-140</v>
      </c>
      <c r="N16" s="76">
        <f t="shared" si="0"/>
        <v>105</v>
      </c>
      <c r="O16" s="76">
        <f t="shared" si="1"/>
        <v>136</v>
      </c>
      <c r="P16" s="76">
        <f t="shared" si="2"/>
        <v>241</v>
      </c>
      <c r="Q16" s="77">
        <f t="shared" si="3"/>
        <v>296.37576506748314</v>
      </c>
      <c r="R16" s="77" t="str">
        <f t="shared" si="4"/>
        <v/>
      </c>
      <c r="S16" s="80"/>
      <c r="T16" s="80"/>
      <c r="U16" s="79">
        <f t="shared" si="5"/>
        <v>1.2297749587862372</v>
      </c>
      <c r="V16" s="95">
        <f>R5</f>
        <v>44734</v>
      </c>
      <c r="W16" s="113" t="str">
        <f t="shared" si="6"/>
        <v>m</v>
      </c>
      <c r="X16" s="113">
        <f t="shared" si="7"/>
        <v>18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56">
        <v>81</v>
      </c>
      <c r="B17" s="180">
        <v>80.11</v>
      </c>
      <c r="C17" s="158" t="s">
        <v>105</v>
      </c>
      <c r="D17" s="159">
        <v>28656</v>
      </c>
      <c r="E17" s="160"/>
      <c r="F17" s="161" t="s">
        <v>106</v>
      </c>
      <c r="G17" s="161" t="s">
        <v>67</v>
      </c>
      <c r="H17" s="162">
        <v>-126</v>
      </c>
      <c r="I17" s="163">
        <v>126</v>
      </c>
      <c r="J17" s="163">
        <v>-129</v>
      </c>
      <c r="K17" s="162">
        <v>140</v>
      </c>
      <c r="L17" s="163">
        <v>144</v>
      </c>
      <c r="M17" s="163">
        <v>-147</v>
      </c>
      <c r="N17" s="76">
        <f t="shared" si="0"/>
        <v>126</v>
      </c>
      <c r="O17" s="76">
        <f t="shared" si="1"/>
        <v>144</v>
      </c>
      <c r="P17" s="76">
        <f t="shared" si="2"/>
        <v>270</v>
      </c>
      <c r="Q17" s="77">
        <f t="shared" si="3"/>
        <v>330.0660768837563</v>
      </c>
      <c r="R17" s="77">
        <f t="shared" si="4"/>
        <v>392.44856541478623</v>
      </c>
      <c r="S17" s="80"/>
      <c r="T17" s="80"/>
      <c r="U17" s="79">
        <f t="shared" si="5"/>
        <v>1.2224669514213196</v>
      </c>
      <c r="V17" s="95">
        <f>R5</f>
        <v>44734</v>
      </c>
      <c r="W17" s="113" t="str">
        <f t="shared" si="6"/>
        <v>m</v>
      </c>
      <c r="X17" s="113">
        <f t="shared" si="7"/>
        <v>44</v>
      </c>
      <c r="Y17" s="113">
        <f t="shared" si="8"/>
        <v>1</v>
      </c>
      <c r="Z17" s="12">
        <f>IF(Y17=1,LOOKUP(X17,'Meltzer-Faber'!A3:A63,'Meltzer-Faber'!B3:B63))</f>
        <v>1.1890000000000001</v>
      </c>
      <c r="AA17" s="112">
        <f>IF(Y17=1,LOOKUP(X17,'Meltzer-Faber'!A3:A63,'Meltzer-Faber'!C3:C63))</f>
        <v>1.2050000000000001</v>
      </c>
      <c r="AB17" s="12">
        <f t="shared" si="9"/>
        <v>1.1890000000000001</v>
      </c>
    </row>
    <row r="18" spans="1:28" s="12" customFormat="1" ht="20" customHeight="1" x14ac:dyDescent="0.35">
      <c r="A18" s="156">
        <v>81</v>
      </c>
      <c r="B18" s="180">
        <v>80.2</v>
      </c>
      <c r="C18" s="158" t="s">
        <v>73</v>
      </c>
      <c r="D18" s="159">
        <v>35506</v>
      </c>
      <c r="E18" s="160"/>
      <c r="F18" s="161" t="s">
        <v>107</v>
      </c>
      <c r="G18" s="161" t="s">
        <v>78</v>
      </c>
      <c r="H18" s="162">
        <v>-95</v>
      </c>
      <c r="I18" s="163">
        <v>95</v>
      </c>
      <c r="J18" s="163">
        <v>99</v>
      </c>
      <c r="K18" s="162">
        <v>122</v>
      </c>
      <c r="L18" s="163">
        <v>128</v>
      </c>
      <c r="M18" s="163">
        <v>133</v>
      </c>
      <c r="N18" s="76">
        <f t="shared" si="0"/>
        <v>99</v>
      </c>
      <c r="O18" s="76">
        <f t="shared" si="1"/>
        <v>133</v>
      </c>
      <c r="P18" s="76">
        <f t="shared" si="2"/>
        <v>232</v>
      </c>
      <c r="Q18" s="77">
        <f t="shared" si="3"/>
        <v>283.4493749950928</v>
      </c>
      <c r="R18" s="77" t="str">
        <f t="shared" si="4"/>
        <v/>
      </c>
      <c r="S18" s="80" t="s">
        <v>22</v>
      </c>
      <c r="T18" s="80" t="s">
        <v>22</v>
      </c>
      <c r="U18" s="79">
        <f t="shared" si="5"/>
        <v>1.2217645473926413</v>
      </c>
      <c r="V18" s="95">
        <f>R5</f>
        <v>44734</v>
      </c>
      <c r="W18" s="113" t="str">
        <f t="shared" si="6"/>
        <v>m</v>
      </c>
      <c r="X18" s="113">
        <f t="shared" si="7"/>
        <v>25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35">
      <c r="A19" s="156"/>
      <c r="B19" s="157"/>
      <c r="C19" s="158"/>
      <c r="D19" s="159"/>
      <c r="E19" s="160"/>
      <c r="F19" s="161"/>
      <c r="G19" s="161"/>
      <c r="H19" s="162"/>
      <c r="I19" s="163"/>
      <c r="J19" s="163"/>
      <c r="K19" s="162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44734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56"/>
      <c r="B20" s="157"/>
      <c r="C20" s="158"/>
      <c r="D20" s="159"/>
      <c r="E20" s="160"/>
      <c r="F20" s="161"/>
      <c r="G20" s="161"/>
      <c r="H20" s="162"/>
      <c r="I20" s="163"/>
      <c r="J20" s="163"/>
      <c r="K20" s="162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90"/>
      <c r="C21" s="91"/>
      <c r="D21" s="92"/>
      <c r="E21" s="93"/>
      <c r="F21" s="94"/>
      <c r="G21" s="94"/>
      <c r="H21" s="108"/>
      <c r="I21" s="109"/>
      <c r="J21" s="128"/>
      <c r="K21" s="127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90"/>
      <c r="C22" s="91"/>
      <c r="D22" s="92"/>
      <c r="E22" s="93"/>
      <c r="F22" s="94"/>
      <c r="G22" s="94"/>
      <c r="H22" s="108"/>
      <c r="I22" s="109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188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189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190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178" t="s">
        <v>185</v>
      </c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1:20" ht="13.9" x14ac:dyDescent="0.4">
      <c r="A33" s="8" t="s">
        <v>20</v>
      </c>
      <c r="B33"/>
      <c r="C33" s="237" t="s">
        <v>180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181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3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22:M23 H14:M20 H9:M12">
    <cfRule type="cellIs" dxfId="71" priority="7" stopIfTrue="1" operator="between">
      <formula>1</formula>
      <formula>300</formula>
    </cfRule>
    <cfRule type="cellIs" dxfId="70" priority="8" stopIfTrue="1" operator="lessThanOrEqual">
      <formula>0</formula>
    </cfRule>
  </conditionalFormatting>
  <conditionalFormatting sqref="H13:M13">
    <cfRule type="cellIs" dxfId="69" priority="5" stopIfTrue="1" operator="between">
      <formula>1</formula>
      <formula>300</formula>
    </cfRule>
    <cfRule type="cellIs" dxfId="68" priority="6" stopIfTrue="1" operator="lessThanOrEqual">
      <formula>0</formula>
    </cfRule>
  </conditionalFormatting>
  <conditionalFormatting sqref="H21:M21">
    <cfRule type="cellIs" dxfId="67" priority="3" stopIfTrue="1" operator="between">
      <formula>1</formula>
      <formula>300</formula>
    </cfRule>
    <cfRule type="cellIs" dxfId="66" priority="4" stopIfTrue="1" operator="lessThanOrEqual">
      <formula>0</formula>
    </cfRule>
  </conditionalFormatting>
  <conditionalFormatting sqref="H24:M24">
    <cfRule type="cellIs" dxfId="65" priority="1" stopIfTrue="1" operator="between">
      <formula>1</formula>
      <formula>300</formula>
    </cfRule>
    <cfRule type="cellIs" dxfId="64" priority="2" stopIfTrue="1" operator="lessThanOrEqual">
      <formula>0</formula>
    </cfRule>
  </conditionalFormatting>
  <dataValidations count="2">
    <dataValidation type="list" allowBlank="1" showInputMessage="1" showErrorMessage="1" sqref="C9:C24" xr:uid="{9AECF4B9-ACB6-9D44-9FC8-DB34E78551B7}">
      <formula1>"UM,JM,SM,UK,JK,SK,M1,M2,M3,M4,M5,M6,M7,M8,M9,M10,K1,K2,K3,K4,K5,K6,K7,K8,K9,K10"</formula1>
    </dataValidation>
    <dataValidation type="list" allowBlank="1" showInputMessage="1" showErrorMessage="1" sqref="A9:A24" xr:uid="{3C9DBF4C-97D8-A841-BF30-9C257C1EBB57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AFC9-785D-0B41-B98B-D7808EC24C48}">
  <sheetPr>
    <pageSetUpPr autoPageBreaks="0" fitToPage="1"/>
  </sheetPr>
  <dimension ref="A1:AB39"/>
  <sheetViews>
    <sheetView showGridLines="0" showRowColHeaders="0" showZeros="0" showOutlineSymbols="0" zoomScale="87" zoomScaleNormal="87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4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89</v>
      </c>
      <c r="B9" s="180">
        <v>87.51</v>
      </c>
      <c r="C9" s="158" t="s">
        <v>73</v>
      </c>
      <c r="D9" s="159">
        <v>36192</v>
      </c>
      <c r="E9" s="160"/>
      <c r="F9" s="161" t="s">
        <v>101</v>
      </c>
      <c r="G9" s="161" t="s">
        <v>102</v>
      </c>
      <c r="H9" s="164">
        <v>108</v>
      </c>
      <c r="I9" s="165">
        <v>-113</v>
      </c>
      <c r="J9" s="166">
        <v>-113</v>
      </c>
      <c r="K9" s="162">
        <v>127</v>
      </c>
      <c r="L9" s="165">
        <v>132</v>
      </c>
      <c r="M9" s="163">
        <v>139</v>
      </c>
      <c r="N9" s="76">
        <f t="shared" ref="N9:N24" si="0">IF(MAX(H9:J9)&lt;0,0,TRUNC(MAX(H9:J9)/1)*1)</f>
        <v>108</v>
      </c>
      <c r="O9" s="76">
        <f t="shared" ref="O9:O24" si="1">IF(MAX(K9:M9)&lt;0,0,TRUNC(MAX(K9:M9)/1)*1)</f>
        <v>139</v>
      </c>
      <c r="P9" s="76">
        <f t="shared" ref="P9:P24" si="2">IF(N9=0,0,IF(O9=0,0,SUM(N9:O9)))</f>
        <v>247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289.32505516205731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1.171356498631811</v>
      </c>
      <c r="V9" s="95">
        <f>R5</f>
        <v>44734</v>
      </c>
      <c r="W9" s="113" t="str">
        <f>IF(ISNUMBER(FIND("M",C9)),"m",IF(ISNUMBER(FIND("K",C9)),"k"))</f>
        <v>m</v>
      </c>
      <c r="X9" s="113">
        <f>IF(OR(D9="",V9=""),0,(YEAR(V9)-YEAR(D9)))</f>
        <v>23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89</v>
      </c>
      <c r="B10" s="180">
        <v>87.75</v>
      </c>
      <c r="C10" s="158" t="s">
        <v>73</v>
      </c>
      <c r="D10" s="159">
        <v>34164</v>
      </c>
      <c r="E10" s="160"/>
      <c r="F10" s="161" t="s">
        <v>108</v>
      </c>
      <c r="G10" s="161" t="s">
        <v>69</v>
      </c>
      <c r="H10" s="162">
        <v>-104</v>
      </c>
      <c r="I10" s="163">
        <v>104</v>
      </c>
      <c r="J10" s="163">
        <v>108</v>
      </c>
      <c r="K10" s="162">
        <v>128</v>
      </c>
      <c r="L10" s="184">
        <v>133</v>
      </c>
      <c r="M10" s="163">
        <v>-137</v>
      </c>
      <c r="N10" s="76">
        <f t="shared" si="0"/>
        <v>108</v>
      </c>
      <c r="O10" s="76">
        <f t="shared" si="1"/>
        <v>133</v>
      </c>
      <c r="P10" s="76">
        <f t="shared" si="2"/>
        <v>241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281.94640118279767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1.1699020795966708</v>
      </c>
      <c r="V10" s="95">
        <f>R5</f>
        <v>44734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29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56">
        <v>89</v>
      </c>
      <c r="B11" s="180">
        <v>88.66</v>
      </c>
      <c r="C11" s="158" t="s">
        <v>73</v>
      </c>
      <c r="D11" s="159">
        <v>37217</v>
      </c>
      <c r="E11" s="160"/>
      <c r="F11" s="161" t="s">
        <v>109</v>
      </c>
      <c r="G11" s="161" t="s">
        <v>85</v>
      </c>
      <c r="H11" s="162">
        <v>-112</v>
      </c>
      <c r="I11" s="163">
        <v>112</v>
      </c>
      <c r="J11" s="163">
        <v>-116</v>
      </c>
      <c r="K11" s="162">
        <v>-144</v>
      </c>
      <c r="L11" s="184">
        <v>0</v>
      </c>
      <c r="M11" s="181">
        <v>0</v>
      </c>
      <c r="N11" s="76">
        <f t="shared" si="0"/>
        <v>112</v>
      </c>
      <c r="O11" s="76">
        <f t="shared" si="1"/>
        <v>0</v>
      </c>
      <c r="P11" s="76">
        <f t="shared" si="2"/>
        <v>0</v>
      </c>
      <c r="Q11" s="77">
        <f t="shared" si="3"/>
        <v>0</v>
      </c>
      <c r="R11" s="77" t="str">
        <f t="shared" si="4"/>
        <v/>
      </c>
      <c r="S11" s="80"/>
      <c r="T11" s="80"/>
      <c r="U11" s="79">
        <f t="shared" si="5"/>
        <v>1.1644907289037758</v>
      </c>
      <c r="V11" s="95">
        <f>R5</f>
        <v>44734</v>
      </c>
      <c r="W11" s="113" t="str">
        <f t="shared" si="6"/>
        <v>m</v>
      </c>
      <c r="X11" s="113">
        <f t="shared" si="7"/>
        <v>21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89</v>
      </c>
      <c r="B12" s="180">
        <v>87.36</v>
      </c>
      <c r="C12" s="158" t="s">
        <v>73</v>
      </c>
      <c r="D12" s="159">
        <v>36748</v>
      </c>
      <c r="E12" s="160"/>
      <c r="F12" s="161" t="s">
        <v>110</v>
      </c>
      <c r="G12" s="161" t="s">
        <v>91</v>
      </c>
      <c r="H12" s="162">
        <v>120</v>
      </c>
      <c r="I12" s="163">
        <v>-125</v>
      </c>
      <c r="J12" s="163">
        <v>-126</v>
      </c>
      <c r="K12" s="162">
        <v>148</v>
      </c>
      <c r="L12" s="163">
        <v>152</v>
      </c>
      <c r="M12" s="163">
        <v>-158</v>
      </c>
      <c r="N12" s="76">
        <f t="shared" si="0"/>
        <v>120</v>
      </c>
      <c r="O12" s="76">
        <f t="shared" si="1"/>
        <v>152</v>
      </c>
      <c r="P12" s="76">
        <f t="shared" si="2"/>
        <v>272</v>
      </c>
      <c r="Q12" s="77">
        <f t="shared" si="3"/>
        <v>318.85781639174718</v>
      </c>
      <c r="R12" s="77" t="str">
        <f t="shared" si="4"/>
        <v/>
      </c>
      <c r="S12" s="80" t="s">
        <v>22</v>
      </c>
      <c r="T12" s="80" t="s">
        <v>22</v>
      </c>
      <c r="U12" s="79">
        <f t="shared" si="5"/>
        <v>1.1722713837931882</v>
      </c>
      <c r="V12" s="95">
        <f>R5</f>
        <v>44734</v>
      </c>
      <c r="W12" s="113" t="str">
        <f t="shared" si="6"/>
        <v>m</v>
      </c>
      <c r="X12" s="113">
        <f t="shared" si="7"/>
        <v>22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89</v>
      </c>
      <c r="B13" s="180">
        <v>87.81</v>
      </c>
      <c r="C13" s="158" t="s">
        <v>73</v>
      </c>
      <c r="D13" s="159">
        <v>34899</v>
      </c>
      <c r="E13" s="160"/>
      <c r="F13" s="161" t="s">
        <v>113</v>
      </c>
      <c r="G13" s="161" t="s">
        <v>65</v>
      </c>
      <c r="H13" s="162">
        <v>110</v>
      </c>
      <c r="I13" s="163">
        <v>115</v>
      </c>
      <c r="J13" s="163">
        <v>-118</v>
      </c>
      <c r="K13" s="162">
        <v>143</v>
      </c>
      <c r="L13" s="196">
        <v>150</v>
      </c>
      <c r="M13" s="163">
        <v>-159</v>
      </c>
      <c r="N13" s="76">
        <f t="shared" si="0"/>
        <v>115</v>
      </c>
      <c r="O13" s="76">
        <f t="shared" si="1"/>
        <v>150</v>
      </c>
      <c r="P13" s="76">
        <f t="shared" si="2"/>
        <v>265</v>
      </c>
      <c r="Q13" s="77">
        <f t="shared" si="3"/>
        <v>309.92817194611905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1.1695402714947889</v>
      </c>
      <c r="V13" s="95">
        <f>R5</f>
        <v>44734</v>
      </c>
      <c r="W13" s="113" t="str">
        <f t="shared" si="6"/>
        <v>m</v>
      </c>
      <c r="X13" s="113">
        <f t="shared" si="7"/>
        <v>27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89</v>
      </c>
      <c r="B14" s="180">
        <v>86.32</v>
      </c>
      <c r="C14" s="158" t="s">
        <v>73</v>
      </c>
      <c r="D14" s="159">
        <v>34601</v>
      </c>
      <c r="E14" s="160"/>
      <c r="F14" s="161" t="s">
        <v>114</v>
      </c>
      <c r="G14" s="161" t="s">
        <v>64</v>
      </c>
      <c r="H14" s="162">
        <v>122</v>
      </c>
      <c r="I14" s="163">
        <v>126</v>
      </c>
      <c r="J14" s="163">
        <v>-129</v>
      </c>
      <c r="K14" s="162">
        <v>-147</v>
      </c>
      <c r="L14" s="163">
        <v>148</v>
      </c>
      <c r="M14" s="163">
        <v>151</v>
      </c>
      <c r="N14" s="76">
        <f t="shared" si="0"/>
        <v>126</v>
      </c>
      <c r="O14" s="76">
        <f t="shared" si="1"/>
        <v>151</v>
      </c>
      <c r="P14" s="76">
        <f t="shared" si="2"/>
        <v>277</v>
      </c>
      <c r="Q14" s="77">
        <f t="shared" si="3"/>
        <v>326.51130659390742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1.1787411790393769</v>
      </c>
      <c r="V14" s="95">
        <f>R5</f>
        <v>44734</v>
      </c>
      <c r="W14" s="113" t="str">
        <f t="shared" si="6"/>
        <v>m</v>
      </c>
      <c r="X14" s="113">
        <f t="shared" si="7"/>
        <v>28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68">
        <v>89</v>
      </c>
      <c r="B15" s="180">
        <v>85.55</v>
      </c>
      <c r="C15" s="158" t="s">
        <v>73</v>
      </c>
      <c r="D15" s="159">
        <v>36015</v>
      </c>
      <c r="E15" s="160"/>
      <c r="F15" s="161" t="s">
        <v>115</v>
      </c>
      <c r="G15" s="161" t="s">
        <v>75</v>
      </c>
      <c r="H15" s="162">
        <v>108</v>
      </c>
      <c r="I15" s="163">
        <v>112</v>
      </c>
      <c r="J15" s="163">
        <v>-115</v>
      </c>
      <c r="K15" s="162">
        <v>140</v>
      </c>
      <c r="L15" s="163">
        <v>143</v>
      </c>
      <c r="M15" s="163">
        <v>147</v>
      </c>
      <c r="N15" s="76">
        <f t="shared" si="0"/>
        <v>112</v>
      </c>
      <c r="O15" s="76">
        <f t="shared" si="1"/>
        <v>147</v>
      </c>
      <c r="P15" s="76">
        <f t="shared" si="2"/>
        <v>259</v>
      </c>
      <c r="Q15" s="77">
        <f t="shared" si="3"/>
        <v>306.57249592489734</v>
      </c>
      <c r="R15" s="77" t="str">
        <f t="shared" si="4"/>
        <v/>
      </c>
      <c r="S15" s="80"/>
      <c r="T15" s="80"/>
      <c r="U15" s="79">
        <f t="shared" si="5"/>
        <v>1.183677590443619</v>
      </c>
      <c r="V15" s="95">
        <f>R5</f>
        <v>44734</v>
      </c>
      <c r="W15" s="113" t="str">
        <f t="shared" si="6"/>
        <v>m</v>
      </c>
      <c r="X15" s="113">
        <f t="shared" si="7"/>
        <v>24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>
        <v>96</v>
      </c>
      <c r="B16" s="180">
        <v>91.2</v>
      </c>
      <c r="C16" s="158" t="s">
        <v>73</v>
      </c>
      <c r="D16" s="159">
        <v>33140</v>
      </c>
      <c r="E16" s="160"/>
      <c r="F16" s="161" t="s">
        <v>117</v>
      </c>
      <c r="G16" s="161" t="s">
        <v>97</v>
      </c>
      <c r="H16" s="164">
        <v>110</v>
      </c>
      <c r="I16" s="163">
        <v>115</v>
      </c>
      <c r="J16" s="163">
        <v>-120</v>
      </c>
      <c r="K16" s="162">
        <v>135</v>
      </c>
      <c r="L16" s="163">
        <v>-145</v>
      </c>
      <c r="M16" s="163">
        <v>148</v>
      </c>
      <c r="N16" s="76">
        <f t="shared" si="0"/>
        <v>115</v>
      </c>
      <c r="O16" s="76">
        <f t="shared" si="1"/>
        <v>148</v>
      </c>
      <c r="P16" s="76">
        <f t="shared" si="2"/>
        <v>263</v>
      </c>
      <c r="Q16" s="77">
        <f t="shared" si="3"/>
        <v>302.50580621244569</v>
      </c>
      <c r="R16" s="77" t="str">
        <f t="shared" si="4"/>
        <v/>
      </c>
      <c r="S16" s="80"/>
      <c r="T16" s="80"/>
      <c r="U16" s="79">
        <f t="shared" si="5"/>
        <v>1.1502121909218468</v>
      </c>
      <c r="V16" s="95">
        <f>R5</f>
        <v>44734</v>
      </c>
      <c r="W16" s="113" t="str">
        <f t="shared" si="6"/>
        <v>m</v>
      </c>
      <c r="X16" s="113">
        <f t="shared" si="7"/>
        <v>32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56">
        <v>96</v>
      </c>
      <c r="B17" s="180">
        <v>93.49</v>
      </c>
      <c r="C17" s="158" t="s">
        <v>73</v>
      </c>
      <c r="D17" s="159">
        <v>35344</v>
      </c>
      <c r="E17" s="160"/>
      <c r="F17" s="161" t="s">
        <v>118</v>
      </c>
      <c r="G17" s="161" t="s">
        <v>65</v>
      </c>
      <c r="H17" s="162">
        <v>118</v>
      </c>
      <c r="I17" s="163">
        <v>123</v>
      </c>
      <c r="J17" s="163">
        <v>128</v>
      </c>
      <c r="K17" s="162">
        <v>145</v>
      </c>
      <c r="L17" s="163">
        <v>-153</v>
      </c>
      <c r="M17" s="163">
        <v>153</v>
      </c>
      <c r="N17" s="76">
        <f t="shared" si="0"/>
        <v>128</v>
      </c>
      <c r="O17" s="76">
        <f t="shared" si="1"/>
        <v>153</v>
      </c>
      <c r="P17" s="76">
        <f t="shared" si="2"/>
        <v>281</v>
      </c>
      <c r="Q17" s="77">
        <f t="shared" si="3"/>
        <v>319.8648831858647</v>
      </c>
      <c r="R17" s="77" t="str">
        <f t="shared" si="4"/>
        <v/>
      </c>
      <c r="S17" s="80"/>
      <c r="T17" s="80"/>
      <c r="U17" s="79">
        <f t="shared" si="5"/>
        <v>1.1383091928322586</v>
      </c>
      <c r="V17" s="95">
        <f>R5</f>
        <v>44734</v>
      </c>
      <c r="W17" s="113" t="str">
        <f t="shared" si="6"/>
        <v>m</v>
      </c>
      <c r="X17" s="113">
        <f t="shared" si="7"/>
        <v>26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35">
      <c r="A18" s="156">
        <v>96</v>
      </c>
      <c r="B18" s="185">
        <v>90.26</v>
      </c>
      <c r="C18" s="158" t="s">
        <v>73</v>
      </c>
      <c r="D18" s="159">
        <v>34330</v>
      </c>
      <c r="E18" s="160"/>
      <c r="F18" s="161" t="s">
        <v>119</v>
      </c>
      <c r="G18" s="161" t="s">
        <v>67</v>
      </c>
      <c r="H18" s="162">
        <v>-110</v>
      </c>
      <c r="I18" s="163">
        <v>110</v>
      </c>
      <c r="J18" s="163">
        <v>0</v>
      </c>
      <c r="K18" s="162">
        <v>125</v>
      </c>
      <c r="L18" s="163">
        <v>0</v>
      </c>
      <c r="M18" s="181">
        <v>0</v>
      </c>
      <c r="N18" s="76">
        <f t="shared" si="0"/>
        <v>110</v>
      </c>
      <c r="O18" s="76">
        <f t="shared" si="1"/>
        <v>125</v>
      </c>
      <c r="P18" s="76">
        <f t="shared" si="2"/>
        <v>235</v>
      </c>
      <c r="Q18" s="77">
        <f t="shared" si="3"/>
        <v>271.50939254768952</v>
      </c>
      <c r="R18" s="77" t="str">
        <f t="shared" si="4"/>
        <v/>
      </c>
      <c r="S18" s="80" t="s">
        <v>22</v>
      </c>
      <c r="T18" s="80" t="s">
        <v>22</v>
      </c>
      <c r="U18" s="79">
        <f t="shared" si="5"/>
        <v>1.1553591172242106</v>
      </c>
      <c r="V18" s="95">
        <f>R5</f>
        <v>44734</v>
      </c>
      <c r="W18" s="113" t="str">
        <f t="shared" si="6"/>
        <v>m</v>
      </c>
      <c r="X18" s="113">
        <f t="shared" si="7"/>
        <v>29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35">
      <c r="A19" s="168">
        <v>96</v>
      </c>
      <c r="B19" s="180">
        <v>95</v>
      </c>
      <c r="C19" s="158" t="s">
        <v>73</v>
      </c>
      <c r="D19" s="159">
        <v>34345</v>
      </c>
      <c r="E19" s="160"/>
      <c r="F19" s="161" t="s">
        <v>126</v>
      </c>
      <c r="G19" s="161" t="s">
        <v>82</v>
      </c>
      <c r="H19" s="162">
        <v>-105</v>
      </c>
      <c r="I19" s="163">
        <v>-110</v>
      </c>
      <c r="J19" s="163">
        <v>-110</v>
      </c>
      <c r="K19" s="162">
        <v>125</v>
      </c>
      <c r="L19" s="163">
        <v>130</v>
      </c>
      <c r="M19" s="163">
        <v>-135</v>
      </c>
      <c r="N19" s="76">
        <f t="shared" si="0"/>
        <v>0</v>
      </c>
      <c r="O19" s="76">
        <f t="shared" si="1"/>
        <v>130</v>
      </c>
      <c r="P19" s="76">
        <f t="shared" si="2"/>
        <v>0</v>
      </c>
      <c r="Q19" s="77">
        <f t="shared" si="3"/>
        <v>0</v>
      </c>
      <c r="R19" s="77" t="str">
        <f t="shared" si="4"/>
        <v/>
      </c>
      <c r="S19" s="80"/>
      <c r="T19" s="80"/>
      <c r="U19" s="79">
        <f t="shared" si="5"/>
        <v>1.1309260671555934</v>
      </c>
      <c r="V19" s="95">
        <f>R5</f>
        <v>44734</v>
      </c>
      <c r="W19" s="113" t="str">
        <f t="shared" si="6"/>
        <v>m</v>
      </c>
      <c r="X19" s="113">
        <f t="shared" si="7"/>
        <v>28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 x14ac:dyDescent="0.35">
      <c r="A20" s="156"/>
      <c r="B20" s="156"/>
      <c r="C20" s="156"/>
      <c r="D20" s="156"/>
      <c r="E20" s="156"/>
      <c r="F20" s="156"/>
      <c r="G20" s="156"/>
      <c r="H20" s="162"/>
      <c r="I20" s="163"/>
      <c r="J20" s="163"/>
      <c r="K20" s="162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56"/>
      <c r="B21" s="167"/>
      <c r="C21" s="158"/>
      <c r="D21" s="159"/>
      <c r="E21" s="160"/>
      <c r="F21" s="161"/>
      <c r="G21" s="161"/>
      <c r="H21" s="162"/>
      <c r="I21" s="163"/>
      <c r="J21" s="163"/>
      <c r="K21" s="162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68"/>
      <c r="B22" s="157"/>
      <c r="C22" s="158"/>
      <c r="D22" s="159"/>
      <c r="E22" s="160"/>
      <c r="F22" s="161"/>
      <c r="G22" s="161"/>
      <c r="H22" s="162"/>
      <c r="I22" s="163"/>
      <c r="J22" s="163"/>
      <c r="K22" s="162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191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183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189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180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181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23:M23 L22:M22 L9:M11 L14:M20 L12">
    <cfRule type="cellIs" dxfId="63" priority="9" stopIfTrue="1" operator="between">
      <formula>1</formula>
      <formula>300</formula>
    </cfRule>
    <cfRule type="cellIs" dxfId="62" priority="10" stopIfTrue="1" operator="lessThanOrEqual">
      <formula>0</formula>
    </cfRule>
  </conditionalFormatting>
  <conditionalFormatting sqref="L13">
    <cfRule type="cellIs" dxfId="61" priority="7" stopIfTrue="1" operator="between">
      <formula>1</formula>
      <formula>300</formula>
    </cfRule>
    <cfRule type="cellIs" dxfId="60" priority="8" stopIfTrue="1" operator="lessThanOrEqual">
      <formula>0</formula>
    </cfRule>
  </conditionalFormatting>
  <conditionalFormatting sqref="L21:M21">
    <cfRule type="cellIs" dxfId="59" priority="5" stopIfTrue="1" operator="between">
      <formula>1</formula>
      <formula>300</formula>
    </cfRule>
    <cfRule type="cellIs" dxfId="58" priority="6" stopIfTrue="1" operator="lessThanOrEqual">
      <formula>0</formula>
    </cfRule>
  </conditionalFormatting>
  <conditionalFormatting sqref="H24:M24">
    <cfRule type="cellIs" dxfId="57" priority="3" stopIfTrue="1" operator="between">
      <formula>1</formula>
      <formula>300</formula>
    </cfRule>
    <cfRule type="cellIs" dxfId="56" priority="4" stopIfTrue="1" operator="lessThanOrEqual">
      <formula>0</formula>
    </cfRule>
  </conditionalFormatting>
  <conditionalFormatting sqref="M12:M13">
    <cfRule type="cellIs" dxfId="55" priority="1" stopIfTrue="1" operator="between">
      <formula>1</formula>
      <formula>300</formula>
    </cfRule>
    <cfRule type="cellIs" dxfId="54" priority="2" stopIfTrue="1" operator="lessThanOrEqual">
      <formula>0</formula>
    </cfRule>
  </conditionalFormatting>
  <dataValidations disablePrompts="1" count="2">
    <dataValidation type="list" allowBlank="1" showInputMessage="1" showErrorMessage="1" sqref="A23:A24" xr:uid="{A6174EC1-EEFA-E446-B81F-E48857446164}">
      <formula1>"40,45,49,55,59,64,71,76,81,+81,81+,87,+87,87+,49,55,61,67,73,81,89,96,102,+102,102+,109,+109,109+"</formula1>
    </dataValidation>
    <dataValidation type="list" allowBlank="1" showInputMessage="1" showErrorMessage="1" sqref="C23:C24" xr:uid="{47F9B38E-CADC-2D4C-9227-BC3B03A394D3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7EC5-60DD-B146-B133-4EDFC5195E51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5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102</v>
      </c>
      <c r="B9" s="180">
        <v>99.6</v>
      </c>
      <c r="C9" s="158" t="s">
        <v>73</v>
      </c>
      <c r="D9" s="159">
        <v>31931</v>
      </c>
      <c r="E9" s="160"/>
      <c r="F9" s="161" t="s">
        <v>116</v>
      </c>
      <c r="G9" s="161" t="s">
        <v>67</v>
      </c>
      <c r="H9" s="164">
        <v>-107</v>
      </c>
      <c r="I9" s="165">
        <v>109</v>
      </c>
      <c r="J9" s="166">
        <v>-111</v>
      </c>
      <c r="K9" s="162">
        <v>-136</v>
      </c>
      <c r="L9" s="197">
        <v>136</v>
      </c>
      <c r="M9" s="197">
        <v>-141</v>
      </c>
      <c r="N9" s="76">
        <f t="shared" ref="N9:N24" si="0">IF(MAX(H9:J9)&lt;0,0,TRUNC(MAX(H9:J9)/1)*1)</f>
        <v>109</v>
      </c>
      <c r="O9" s="76">
        <f t="shared" ref="O9:O24" si="1">IF(MAX(K9:M9)&lt;0,0,TRUNC(MAX(K9:M9)/1)*1)</f>
        <v>136</v>
      </c>
      <c r="P9" s="76">
        <f t="shared" ref="P9:P24" si="2">IF(N9=0,0,IF(O9=0,0,SUM(N9:O9)))</f>
        <v>245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272.07252891851266</v>
      </c>
      <c r="R9" s="77">
        <f>IF(Y9=1,Q9*AB9,"")</f>
        <v>291.66175100064561</v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1.1105001180347456</v>
      </c>
      <c r="V9" s="95">
        <f>R5</f>
        <v>44734</v>
      </c>
      <c r="W9" s="113" t="str">
        <f>IF(ISNUMBER(FIND("M",C9)),"m",IF(ISNUMBER(FIND("K",C9)),"k"))</f>
        <v>m</v>
      </c>
      <c r="X9" s="113">
        <f>IF(OR(D9="",V9=""),0,(YEAR(V9)-YEAR(D9)))</f>
        <v>35</v>
      </c>
      <c r="Y9" s="113">
        <f>IF(X9&gt;34,1,0)</f>
        <v>1</v>
      </c>
      <c r="Z9" s="12">
        <f>IF(Y9=1,LOOKUP(X9,'Meltzer-Faber'!A3:A63,'Meltzer-Faber'!B3:B63))</f>
        <v>1.0720000000000001</v>
      </c>
      <c r="AA9" s="12">
        <f>IF(Y9=1,LOOKUP(X9,'Meltzer-Faber'!A3:A63,'Meltzer-Faber'!C3:C63))</f>
        <v>1.0720000000000001</v>
      </c>
      <c r="AB9" s="12">
        <f>IF(W9="m",Z9,IF(W9="k",AA9,""))</f>
        <v>1.0720000000000001</v>
      </c>
    </row>
    <row r="10" spans="1:28" s="12" customFormat="1" ht="20" customHeight="1" x14ac:dyDescent="0.35">
      <c r="A10" s="156">
        <v>102</v>
      </c>
      <c r="B10" s="180">
        <v>99.47</v>
      </c>
      <c r="C10" s="158" t="s">
        <v>73</v>
      </c>
      <c r="D10" s="159">
        <v>34333</v>
      </c>
      <c r="E10" s="160"/>
      <c r="F10" s="161" t="s">
        <v>120</v>
      </c>
      <c r="G10" s="161" t="s">
        <v>72</v>
      </c>
      <c r="H10" s="162">
        <v>105</v>
      </c>
      <c r="I10" s="163">
        <v>111</v>
      </c>
      <c r="J10" s="163">
        <v>-116</v>
      </c>
      <c r="K10" s="162">
        <v>148</v>
      </c>
      <c r="L10" s="197">
        <v>156</v>
      </c>
      <c r="M10" s="197">
        <v>-162</v>
      </c>
      <c r="N10" s="76">
        <f t="shared" si="0"/>
        <v>111</v>
      </c>
      <c r="O10" s="76">
        <f t="shared" si="1"/>
        <v>156</v>
      </c>
      <c r="P10" s="76">
        <f t="shared" si="2"/>
        <v>267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296.6470211036409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1.1110375322233741</v>
      </c>
      <c r="V10" s="95">
        <f>R5</f>
        <v>44734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29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68">
        <v>102</v>
      </c>
      <c r="B11" s="180">
        <v>101.12</v>
      </c>
      <c r="C11" s="158" t="s">
        <v>73</v>
      </c>
      <c r="D11" s="159">
        <v>36497</v>
      </c>
      <c r="E11" s="160"/>
      <c r="F11" s="161" t="s">
        <v>121</v>
      </c>
      <c r="G11" s="161" t="s">
        <v>78</v>
      </c>
      <c r="H11" s="162">
        <v>-111</v>
      </c>
      <c r="I11" s="163">
        <v>111</v>
      </c>
      <c r="J11" s="163">
        <v>116</v>
      </c>
      <c r="K11" s="162">
        <v>131</v>
      </c>
      <c r="L11" s="197">
        <v>-136</v>
      </c>
      <c r="M11" s="197">
        <v>136</v>
      </c>
      <c r="N11" s="76">
        <f t="shared" si="0"/>
        <v>116</v>
      </c>
      <c r="O11" s="76">
        <f t="shared" si="1"/>
        <v>136</v>
      </c>
      <c r="P11" s="76">
        <f t="shared" si="2"/>
        <v>252</v>
      </c>
      <c r="Q11" s="77">
        <f t="shared" si="3"/>
        <v>278.30296795399079</v>
      </c>
      <c r="R11" s="77" t="str">
        <f t="shared" si="4"/>
        <v/>
      </c>
      <c r="S11" s="80"/>
      <c r="T11" s="80"/>
      <c r="U11" s="79">
        <f t="shared" si="5"/>
        <v>1.104376856960281</v>
      </c>
      <c r="V11" s="95">
        <f>R5</f>
        <v>44734</v>
      </c>
      <c r="W11" s="113" t="str">
        <f t="shared" si="6"/>
        <v>m</v>
      </c>
      <c r="X11" s="113">
        <f t="shared" si="7"/>
        <v>23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102</v>
      </c>
      <c r="B12" s="185">
        <v>101.17</v>
      </c>
      <c r="C12" s="158" t="s">
        <v>79</v>
      </c>
      <c r="D12" s="159">
        <v>30743</v>
      </c>
      <c r="E12" s="160"/>
      <c r="F12" s="161" t="s">
        <v>122</v>
      </c>
      <c r="G12" s="161" t="s">
        <v>67</v>
      </c>
      <c r="H12" s="162">
        <v>-115</v>
      </c>
      <c r="I12" s="163">
        <v>115</v>
      </c>
      <c r="J12" s="163">
        <v>-120</v>
      </c>
      <c r="K12" s="162">
        <v>140</v>
      </c>
      <c r="L12" s="197">
        <v>-144</v>
      </c>
      <c r="M12" s="197">
        <v>-144</v>
      </c>
      <c r="N12" s="76">
        <f t="shared" si="0"/>
        <v>115</v>
      </c>
      <c r="O12" s="76">
        <f t="shared" si="1"/>
        <v>140</v>
      </c>
      <c r="P12" s="76">
        <f t="shared" si="2"/>
        <v>255</v>
      </c>
      <c r="Q12" s="77">
        <f t="shared" si="3"/>
        <v>281.56599151223128</v>
      </c>
      <c r="R12" s="77">
        <f t="shared" si="4"/>
        <v>312.25668458706446</v>
      </c>
      <c r="S12" s="80" t="s">
        <v>22</v>
      </c>
      <c r="T12" s="80" t="s">
        <v>22</v>
      </c>
      <c r="U12" s="79">
        <f t="shared" si="5"/>
        <v>1.1041803588714951</v>
      </c>
      <c r="V12" s="95">
        <f>R5</f>
        <v>44734</v>
      </c>
      <c r="W12" s="113" t="str">
        <f t="shared" si="6"/>
        <v>m</v>
      </c>
      <c r="X12" s="113">
        <f t="shared" si="7"/>
        <v>38</v>
      </c>
      <c r="Y12" s="113">
        <f t="shared" si="8"/>
        <v>1</v>
      </c>
      <c r="Z12" s="12">
        <f>IF(Y12=1,LOOKUP(X12,'Meltzer-Faber'!A3:A63,'Meltzer-Faber'!B3:B63))</f>
        <v>1.109</v>
      </c>
      <c r="AA12" s="112">
        <f>IF(Y12=1,LOOKUP(X12,'Meltzer-Faber'!A3:A63,'Meltzer-Faber'!C3:C63))</f>
        <v>1.1100000000000001</v>
      </c>
      <c r="AB12" s="12">
        <f t="shared" si="9"/>
        <v>1.109</v>
      </c>
    </row>
    <row r="13" spans="1:28" s="12" customFormat="1" ht="20" customHeight="1" x14ac:dyDescent="0.35">
      <c r="A13" s="156">
        <v>102</v>
      </c>
      <c r="B13" s="180">
        <v>99.67</v>
      </c>
      <c r="C13" s="158" t="s">
        <v>73</v>
      </c>
      <c r="D13" s="159">
        <v>32698</v>
      </c>
      <c r="E13" s="160"/>
      <c r="F13" s="161" t="s">
        <v>123</v>
      </c>
      <c r="G13" s="161" t="s">
        <v>91</v>
      </c>
      <c r="H13" s="162">
        <v>-108</v>
      </c>
      <c r="I13" s="163">
        <v>108</v>
      </c>
      <c r="J13" s="163">
        <v>112</v>
      </c>
      <c r="K13" s="162">
        <v>135</v>
      </c>
      <c r="L13" s="197">
        <v>-142</v>
      </c>
      <c r="M13" s="197">
        <v>-144</v>
      </c>
      <c r="N13" s="76">
        <f t="shared" si="0"/>
        <v>112</v>
      </c>
      <c r="O13" s="76">
        <f t="shared" si="1"/>
        <v>135</v>
      </c>
      <c r="P13" s="76">
        <f t="shared" si="2"/>
        <v>247</v>
      </c>
      <c r="Q13" s="77">
        <f t="shared" si="3"/>
        <v>274.22227774834937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1.110211650803034</v>
      </c>
      <c r="V13" s="95">
        <f>R5</f>
        <v>44734</v>
      </c>
      <c r="W13" s="113" t="str">
        <f t="shared" si="6"/>
        <v>m</v>
      </c>
      <c r="X13" s="113">
        <f t="shared" si="7"/>
        <v>33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102</v>
      </c>
      <c r="B14" s="180">
        <v>99.67</v>
      </c>
      <c r="C14" s="158" t="s">
        <v>73</v>
      </c>
      <c r="D14" s="159">
        <v>34369</v>
      </c>
      <c r="E14" s="160"/>
      <c r="F14" s="161" t="s">
        <v>124</v>
      </c>
      <c r="G14" s="161" t="s">
        <v>64</v>
      </c>
      <c r="H14" s="162">
        <v>100</v>
      </c>
      <c r="I14" s="163">
        <v>105</v>
      </c>
      <c r="J14" s="163">
        <v>-108</v>
      </c>
      <c r="K14" s="162">
        <v>130</v>
      </c>
      <c r="L14" s="197">
        <v>136</v>
      </c>
      <c r="M14" s="197">
        <v>-143</v>
      </c>
      <c r="N14" s="76">
        <f t="shared" si="0"/>
        <v>105</v>
      </c>
      <c r="O14" s="76">
        <f t="shared" si="1"/>
        <v>136</v>
      </c>
      <c r="P14" s="76">
        <f t="shared" si="2"/>
        <v>241</v>
      </c>
      <c r="Q14" s="77">
        <f t="shared" si="3"/>
        <v>267.56100784353117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1.110211650803034</v>
      </c>
      <c r="V14" s="95">
        <f>R5</f>
        <v>44734</v>
      </c>
      <c r="W14" s="113" t="str">
        <f t="shared" si="6"/>
        <v>m</v>
      </c>
      <c r="X14" s="113">
        <f t="shared" si="7"/>
        <v>28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68">
        <v>102</v>
      </c>
      <c r="B15" s="180">
        <v>101.43</v>
      </c>
      <c r="C15" s="158" t="s">
        <v>76</v>
      </c>
      <c r="D15" s="159">
        <v>27849</v>
      </c>
      <c r="E15" s="160"/>
      <c r="F15" s="161" t="s">
        <v>125</v>
      </c>
      <c r="G15" s="161" t="s">
        <v>112</v>
      </c>
      <c r="H15" s="162">
        <v>105</v>
      </c>
      <c r="I15" s="163">
        <v>109</v>
      </c>
      <c r="J15" s="163">
        <v>-111</v>
      </c>
      <c r="K15" s="162">
        <v>144</v>
      </c>
      <c r="L15" s="197">
        <v>147</v>
      </c>
      <c r="M15" s="197">
        <v>-151</v>
      </c>
      <c r="N15" s="76">
        <f t="shared" si="0"/>
        <v>109</v>
      </c>
      <c r="O15" s="76">
        <f t="shared" si="1"/>
        <v>147</v>
      </c>
      <c r="P15" s="76">
        <f t="shared" si="2"/>
        <v>256</v>
      </c>
      <c r="Q15" s="77">
        <f t="shared" si="3"/>
        <v>282.40986211732604</v>
      </c>
      <c r="R15" s="77">
        <f t="shared" si="4"/>
        <v>343.97521205890314</v>
      </c>
      <c r="S15" s="80"/>
      <c r="T15" s="80"/>
      <c r="U15" s="79">
        <f t="shared" si="5"/>
        <v>1.1031635238958049</v>
      </c>
      <c r="V15" s="95">
        <f>R5</f>
        <v>44734</v>
      </c>
      <c r="W15" s="113" t="str">
        <f t="shared" si="6"/>
        <v>m</v>
      </c>
      <c r="X15" s="113">
        <f t="shared" si="7"/>
        <v>46</v>
      </c>
      <c r="Y15" s="113">
        <f t="shared" si="8"/>
        <v>1</v>
      </c>
      <c r="Z15" s="12">
        <f>IF(Y15=1,LOOKUP(X15,'Meltzer-Faber'!A3:A63,'Meltzer-Faber'!B3:B63))</f>
        <v>1.218</v>
      </c>
      <c r="AA15" s="112">
        <f>IF(Y15=1,LOOKUP(X15,'Meltzer-Faber'!A3:A63,'Meltzer-Faber'!C3:C63))</f>
        <v>1.244</v>
      </c>
      <c r="AB15" s="12">
        <f t="shared" si="9"/>
        <v>1.218</v>
      </c>
    </row>
    <row r="16" spans="1:28" s="12" customFormat="1" ht="20" customHeight="1" x14ac:dyDescent="0.35">
      <c r="A16" s="168">
        <v>102</v>
      </c>
      <c r="B16" s="180">
        <v>100.74</v>
      </c>
      <c r="C16" s="158" t="s">
        <v>73</v>
      </c>
      <c r="D16" s="159">
        <v>34936</v>
      </c>
      <c r="E16" s="160"/>
      <c r="F16" s="161" t="s">
        <v>166</v>
      </c>
      <c r="G16" s="161" t="s">
        <v>72</v>
      </c>
      <c r="H16" s="162">
        <v>105</v>
      </c>
      <c r="I16" s="163">
        <v>-110</v>
      </c>
      <c r="J16" s="163">
        <v>111</v>
      </c>
      <c r="K16" s="162">
        <v>135</v>
      </c>
      <c r="L16" s="197">
        <v>140</v>
      </c>
      <c r="M16" s="197">
        <v>143</v>
      </c>
      <c r="N16" s="76">
        <f t="shared" si="0"/>
        <v>111</v>
      </c>
      <c r="O16" s="76">
        <f t="shared" si="1"/>
        <v>143</v>
      </c>
      <c r="P16" s="76">
        <f t="shared" si="2"/>
        <v>254</v>
      </c>
      <c r="Q16" s="77">
        <f t="shared" si="3"/>
        <v>280.89361259951926</v>
      </c>
      <c r="R16" s="77" t="str">
        <f t="shared" si="4"/>
        <v/>
      </c>
      <c r="S16" s="80"/>
      <c r="T16" s="80"/>
      <c r="U16" s="79">
        <f t="shared" si="5"/>
        <v>1.1058803645650364</v>
      </c>
      <c r="V16" s="95">
        <f>R5</f>
        <v>44734</v>
      </c>
      <c r="W16" s="113" t="str">
        <f t="shared" si="6"/>
        <v>m</v>
      </c>
      <c r="X16" s="113">
        <f t="shared" si="7"/>
        <v>27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02"/>
      <c r="B17" s="120"/>
      <c r="C17" s="98"/>
      <c r="D17" s="124"/>
      <c r="E17" s="104"/>
      <c r="F17" s="107"/>
      <c r="G17" s="101"/>
      <c r="H17" s="108"/>
      <c r="I17" s="109"/>
      <c r="J17" s="128"/>
      <c r="K17" s="127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44734</v>
      </c>
      <c r="W17" s="113" t="b">
        <f t="shared" si="6"/>
        <v>0</v>
      </c>
      <c r="X17" s="113">
        <f t="shared" si="7"/>
        <v>0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35">
      <c r="A18" s="102"/>
      <c r="B18" s="120"/>
      <c r="C18" s="98"/>
      <c r="D18" s="122"/>
      <c r="E18" s="104"/>
      <c r="F18" s="125"/>
      <c r="G18" s="101"/>
      <c r="H18" s="108"/>
      <c r="I18" s="109"/>
      <c r="J18" s="128"/>
      <c r="K18" s="127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44734</v>
      </c>
      <c r="W18" s="113" t="b">
        <f t="shared" si="6"/>
        <v>0</v>
      </c>
      <c r="X18" s="113">
        <f t="shared" si="7"/>
        <v>0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35">
      <c r="A19" s="102"/>
      <c r="B19" s="90"/>
      <c r="C19" s="91"/>
      <c r="D19" s="92"/>
      <c r="E19" s="93"/>
      <c r="F19" s="94"/>
      <c r="G19" s="94"/>
      <c r="H19" s="108"/>
      <c r="I19" s="109"/>
      <c r="J19" s="128"/>
      <c r="K19" s="127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44734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02"/>
      <c r="B20" s="90"/>
      <c r="C20" s="91"/>
      <c r="D20" s="92"/>
      <c r="E20" s="93"/>
      <c r="F20" s="94"/>
      <c r="G20" s="94"/>
      <c r="H20" s="108"/>
      <c r="I20" s="109"/>
      <c r="J20" s="128"/>
      <c r="K20" s="127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90"/>
      <c r="C21" s="91"/>
      <c r="D21" s="92"/>
      <c r="E21" s="93"/>
      <c r="F21" s="94"/>
      <c r="G21" s="94"/>
      <c r="H21" s="108"/>
      <c r="I21" s="109"/>
      <c r="J21" s="128"/>
      <c r="K21" s="127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90"/>
      <c r="C22" s="91"/>
      <c r="D22" s="92"/>
      <c r="E22" s="93"/>
      <c r="F22" s="94"/>
      <c r="G22" s="94"/>
      <c r="H22" s="108"/>
      <c r="I22" s="109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187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195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182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180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181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249" t="s">
        <v>210</v>
      </c>
      <c r="H36" s="249"/>
      <c r="I36" s="249"/>
      <c r="J36" s="178" t="s">
        <v>215</v>
      </c>
      <c r="K36" s="178"/>
      <c r="L36" s="178"/>
      <c r="M36" s="178"/>
      <c r="N36" s="178"/>
      <c r="O36" s="178"/>
      <c r="P36" s="178"/>
      <c r="Q36" s="178"/>
      <c r="R36" s="178"/>
      <c r="S36" s="178"/>
      <c r="T36" s="178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7:T37"/>
    <mergeCell ref="H38:T38"/>
    <mergeCell ref="G36:I36"/>
  </mergeCells>
  <conditionalFormatting sqref="H9:M12 H14:M20 H22:M23">
    <cfRule type="cellIs" dxfId="53" priority="7" stopIfTrue="1" operator="between">
      <formula>1</formula>
      <formula>300</formula>
    </cfRule>
    <cfRule type="cellIs" dxfId="52" priority="8" stopIfTrue="1" operator="lessThanOrEqual">
      <formula>0</formula>
    </cfRule>
  </conditionalFormatting>
  <conditionalFormatting sqref="H13:M13">
    <cfRule type="cellIs" dxfId="51" priority="5" stopIfTrue="1" operator="between">
      <formula>1</formula>
      <formula>300</formula>
    </cfRule>
    <cfRule type="cellIs" dxfId="50" priority="6" stopIfTrue="1" operator="lessThanOrEqual">
      <formula>0</formula>
    </cfRule>
  </conditionalFormatting>
  <conditionalFormatting sqref="H21:M21">
    <cfRule type="cellIs" dxfId="49" priority="3" stopIfTrue="1" operator="between">
      <formula>1</formula>
      <formula>300</formula>
    </cfRule>
    <cfRule type="cellIs" dxfId="48" priority="4" stopIfTrue="1" operator="lessThanOrEqual">
      <formula>0</formula>
    </cfRule>
  </conditionalFormatting>
  <conditionalFormatting sqref="H24:M24">
    <cfRule type="cellIs" dxfId="47" priority="1" stopIfTrue="1" operator="between">
      <formula>1</formula>
      <formula>300</formula>
    </cfRule>
    <cfRule type="cellIs" dxfId="46" priority="2" stopIfTrue="1" operator="lessThanOrEqual">
      <formula>0</formula>
    </cfRule>
  </conditionalFormatting>
  <dataValidations count="2">
    <dataValidation type="list" allowBlank="1" showInputMessage="1" showErrorMessage="1" sqref="C9:C24" xr:uid="{3B27B287-6512-984F-943F-DE6991AEADE1}">
      <formula1>"UM,JM,SM,UK,JK,SK,M1,M2,M3,M4,M5,M6,M7,M8,M9,M10,K1,K2,K3,K4,K5,K6,K7,K8,K9,K10"</formula1>
    </dataValidation>
    <dataValidation type="list" allowBlank="1" showInputMessage="1" showErrorMessage="1" sqref="A9:A24" xr:uid="{804D700B-F917-744D-AD3F-E19C0C791507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24CC-BAC5-2E48-97BF-32FDA7B572ED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44734</v>
      </c>
      <c r="S5" s="74" t="s">
        <v>30</v>
      </c>
      <c r="T5" s="75">
        <v>6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64</v>
      </c>
      <c r="B9" s="180">
        <v>60.61</v>
      </c>
      <c r="C9" s="158" t="s">
        <v>127</v>
      </c>
      <c r="D9" s="159">
        <v>37371</v>
      </c>
      <c r="E9" s="160"/>
      <c r="F9" s="161" t="s">
        <v>128</v>
      </c>
      <c r="G9" s="161" t="s">
        <v>97</v>
      </c>
      <c r="H9" s="162">
        <v>62</v>
      </c>
      <c r="I9" s="163">
        <v>65</v>
      </c>
      <c r="J9" s="163">
        <v>-67</v>
      </c>
      <c r="K9" s="162">
        <v>82</v>
      </c>
      <c r="L9" s="182">
        <v>-86</v>
      </c>
      <c r="M9" s="187">
        <v>-86</v>
      </c>
      <c r="N9" s="76">
        <f t="shared" ref="N9:N24" si="0">IF(MAX(H9:J9)&lt;0,0,TRUNC(MAX(H9:J9)/1)*1)</f>
        <v>65</v>
      </c>
      <c r="O9" s="76">
        <f t="shared" ref="O9:O24" si="1">IF(MAX(K9:M9)&lt;0,0,TRUNC(MAX(K9:M9)/1)*1)</f>
        <v>82</v>
      </c>
      <c r="P9" s="76">
        <f t="shared" ref="P9:P24" si="2">IF(N9=0,0,IF(O9=0,0,SUM(N9:O9)))</f>
        <v>147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197.33230387444229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1.342396624996206</v>
      </c>
      <c r="V9" s="95">
        <f>R5</f>
        <v>44734</v>
      </c>
      <c r="W9" s="113" t="str">
        <f>IF(ISNUMBER(FIND("M",C9)),"m",IF(ISNUMBER(FIND("K",C9)),"k"))</f>
        <v>k</v>
      </c>
      <c r="X9" s="113">
        <f>IF(OR(D9="",V9=""),0,(YEAR(V9)-YEAR(D9)))</f>
        <v>20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64</v>
      </c>
      <c r="B10" s="180">
        <v>63.28</v>
      </c>
      <c r="C10" s="158" t="s">
        <v>59</v>
      </c>
      <c r="D10" s="159">
        <v>32764</v>
      </c>
      <c r="E10" s="160"/>
      <c r="F10" s="161" t="s">
        <v>129</v>
      </c>
      <c r="G10" s="161" t="s">
        <v>69</v>
      </c>
      <c r="H10" s="162">
        <v>-58</v>
      </c>
      <c r="I10" s="163">
        <v>58</v>
      </c>
      <c r="J10" s="163">
        <v>-61</v>
      </c>
      <c r="K10" s="162">
        <v>73</v>
      </c>
      <c r="L10" s="182">
        <v>76</v>
      </c>
      <c r="M10" s="187">
        <v>-78</v>
      </c>
      <c r="N10" s="76">
        <f t="shared" si="0"/>
        <v>58</v>
      </c>
      <c r="O10" s="76">
        <f t="shared" si="1"/>
        <v>76</v>
      </c>
      <c r="P10" s="76">
        <f t="shared" si="2"/>
        <v>134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175.14906850394701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1.3070826007757239</v>
      </c>
      <c r="V10" s="95">
        <f>R5</f>
        <v>44734</v>
      </c>
      <c r="W10" s="113" t="str">
        <f t="shared" ref="W10:W24" si="6">IF(ISNUMBER(FIND("M",C10)),"m",IF(ISNUMBER(FIND("K",C10)),"k"))</f>
        <v>k</v>
      </c>
      <c r="X10" s="113">
        <f t="shared" ref="X10:X24" si="7">IF(OR(D10="",V10=""),0,(YEAR(V10)-YEAR(D10)))</f>
        <v>33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56">
        <v>64</v>
      </c>
      <c r="B11" s="180">
        <v>60.02</v>
      </c>
      <c r="C11" s="158" t="s">
        <v>59</v>
      </c>
      <c r="D11" s="159">
        <v>35977</v>
      </c>
      <c r="E11" s="160"/>
      <c r="F11" s="161" t="s">
        <v>130</v>
      </c>
      <c r="G11" s="161" t="s">
        <v>97</v>
      </c>
      <c r="H11" s="162">
        <v>58</v>
      </c>
      <c r="I11" s="163">
        <v>61</v>
      </c>
      <c r="J11" s="163">
        <v>63</v>
      </c>
      <c r="K11" s="162">
        <v>78</v>
      </c>
      <c r="L11" s="182">
        <v>81</v>
      </c>
      <c r="M11" s="187">
        <v>-84</v>
      </c>
      <c r="N11" s="76">
        <f t="shared" si="0"/>
        <v>63</v>
      </c>
      <c r="O11" s="76">
        <f t="shared" si="1"/>
        <v>81</v>
      </c>
      <c r="P11" s="76">
        <f t="shared" si="2"/>
        <v>144</v>
      </c>
      <c r="Q11" s="77">
        <f t="shared" si="3"/>
        <v>194.51224660301003</v>
      </c>
      <c r="R11" s="77" t="str">
        <f t="shared" si="4"/>
        <v/>
      </c>
      <c r="S11" s="80"/>
      <c r="T11" s="80"/>
      <c r="U11" s="79">
        <f t="shared" si="5"/>
        <v>1.3507794902986807</v>
      </c>
      <c r="V11" s="95">
        <f>R5</f>
        <v>44734</v>
      </c>
      <c r="W11" s="113" t="str">
        <f t="shared" si="6"/>
        <v>k</v>
      </c>
      <c r="X11" s="113">
        <f t="shared" si="7"/>
        <v>24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64</v>
      </c>
      <c r="B12" s="180">
        <v>62.33</v>
      </c>
      <c r="C12" s="158" t="s">
        <v>59</v>
      </c>
      <c r="D12" s="159">
        <v>33443</v>
      </c>
      <c r="E12" s="160"/>
      <c r="F12" s="161" t="s">
        <v>131</v>
      </c>
      <c r="G12" s="161" t="s">
        <v>64</v>
      </c>
      <c r="H12" s="162">
        <v>-61</v>
      </c>
      <c r="I12" s="163">
        <v>61</v>
      </c>
      <c r="J12" s="163">
        <v>64</v>
      </c>
      <c r="K12" s="162">
        <v>75</v>
      </c>
      <c r="L12" s="163">
        <v>78</v>
      </c>
      <c r="M12" s="187">
        <v>-80</v>
      </c>
      <c r="N12" s="76">
        <f t="shared" si="0"/>
        <v>64</v>
      </c>
      <c r="O12" s="76">
        <f t="shared" si="1"/>
        <v>78</v>
      </c>
      <c r="P12" s="76">
        <f t="shared" si="2"/>
        <v>142</v>
      </c>
      <c r="Q12" s="77">
        <f t="shared" si="3"/>
        <v>187.32309076113052</v>
      </c>
      <c r="R12" s="77" t="str">
        <f t="shared" si="4"/>
        <v/>
      </c>
      <c r="S12" s="80" t="s">
        <v>22</v>
      </c>
      <c r="T12" s="80" t="s">
        <v>22</v>
      </c>
      <c r="U12" s="79">
        <f t="shared" si="5"/>
        <v>1.3191766955009192</v>
      </c>
      <c r="V12" s="95">
        <f>R5</f>
        <v>44734</v>
      </c>
      <c r="W12" s="113" t="str">
        <f t="shared" si="6"/>
        <v>k</v>
      </c>
      <c r="X12" s="113">
        <f t="shared" si="7"/>
        <v>31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64</v>
      </c>
      <c r="B13" s="180">
        <v>61.6</v>
      </c>
      <c r="C13" s="158" t="s">
        <v>59</v>
      </c>
      <c r="D13" s="159">
        <v>34204</v>
      </c>
      <c r="E13" s="160"/>
      <c r="F13" s="161" t="s">
        <v>132</v>
      </c>
      <c r="G13" s="161" t="s">
        <v>97</v>
      </c>
      <c r="H13" s="162">
        <v>-60</v>
      </c>
      <c r="I13" s="163">
        <v>60</v>
      </c>
      <c r="J13" s="163">
        <v>-65</v>
      </c>
      <c r="K13" s="162">
        <v>78</v>
      </c>
      <c r="L13" s="182">
        <v>-82</v>
      </c>
      <c r="M13" s="187">
        <v>84</v>
      </c>
      <c r="N13" s="76">
        <f t="shared" si="0"/>
        <v>60</v>
      </c>
      <c r="O13" s="76">
        <f t="shared" si="1"/>
        <v>84</v>
      </c>
      <c r="P13" s="76">
        <f t="shared" si="2"/>
        <v>144</v>
      </c>
      <c r="Q13" s="77">
        <f t="shared" si="3"/>
        <v>191.3496119972263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1.3288167499807382</v>
      </c>
      <c r="V13" s="95">
        <f>R5</f>
        <v>44734</v>
      </c>
      <c r="W13" s="113" t="str">
        <f t="shared" si="6"/>
        <v>k</v>
      </c>
      <c r="X13" s="113">
        <f t="shared" si="7"/>
        <v>29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64</v>
      </c>
      <c r="B14" s="180">
        <v>62.79</v>
      </c>
      <c r="C14" s="158" t="s">
        <v>59</v>
      </c>
      <c r="D14" s="159">
        <v>36509</v>
      </c>
      <c r="E14" s="160"/>
      <c r="F14" s="161" t="s">
        <v>133</v>
      </c>
      <c r="G14" s="161" t="s">
        <v>69</v>
      </c>
      <c r="H14" s="162">
        <v>59</v>
      </c>
      <c r="I14" s="163">
        <v>62</v>
      </c>
      <c r="J14" s="163">
        <v>64</v>
      </c>
      <c r="K14" s="162">
        <v>78</v>
      </c>
      <c r="L14" s="183">
        <v>81</v>
      </c>
      <c r="M14" s="187">
        <v>-84</v>
      </c>
      <c r="N14" s="76">
        <f t="shared" si="0"/>
        <v>64</v>
      </c>
      <c r="O14" s="76">
        <f t="shared" si="1"/>
        <v>81</v>
      </c>
      <c r="P14" s="76">
        <f t="shared" si="2"/>
        <v>145</v>
      </c>
      <c r="Q14" s="77">
        <f t="shared" si="3"/>
        <v>190.42245405147852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1.3132583038033001</v>
      </c>
      <c r="V14" s="95">
        <f>R5</f>
        <v>44734</v>
      </c>
      <c r="W14" s="113" t="str">
        <f t="shared" si="6"/>
        <v>k</v>
      </c>
      <c r="X14" s="113">
        <f t="shared" si="7"/>
        <v>23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56">
        <v>64</v>
      </c>
      <c r="B15" s="180">
        <v>63.51</v>
      </c>
      <c r="C15" s="158" t="s">
        <v>59</v>
      </c>
      <c r="D15" s="159">
        <v>34222</v>
      </c>
      <c r="E15" s="160"/>
      <c r="F15" s="161" t="s">
        <v>192</v>
      </c>
      <c r="G15" s="161" t="s">
        <v>64</v>
      </c>
      <c r="H15" s="162">
        <v>64</v>
      </c>
      <c r="I15" s="163">
        <v>67</v>
      </c>
      <c r="J15" s="163">
        <v>70</v>
      </c>
      <c r="K15" s="162">
        <v>82</v>
      </c>
      <c r="L15" s="163">
        <v>86</v>
      </c>
      <c r="M15" s="187">
        <v>90</v>
      </c>
      <c r="N15" s="76">
        <f t="shared" si="0"/>
        <v>70</v>
      </c>
      <c r="O15" s="76">
        <f t="shared" si="1"/>
        <v>90</v>
      </c>
      <c r="P15" s="76">
        <f t="shared" si="2"/>
        <v>160</v>
      </c>
      <c r="Q15" s="77">
        <f t="shared" si="3"/>
        <v>208.67657280113423</v>
      </c>
      <c r="R15" s="77" t="str">
        <f t="shared" si="4"/>
        <v/>
      </c>
      <c r="S15" s="80"/>
      <c r="T15" s="80"/>
      <c r="U15" s="79">
        <f t="shared" si="5"/>
        <v>1.304228580007089</v>
      </c>
      <c r="V15" s="95">
        <f>R5</f>
        <v>44734</v>
      </c>
      <c r="W15" s="113" t="str">
        <f t="shared" si="6"/>
        <v>k</v>
      </c>
      <c r="X15" s="113">
        <f t="shared" si="7"/>
        <v>29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/>
      <c r="B16" s="157"/>
      <c r="C16" s="158"/>
      <c r="D16" s="159"/>
      <c r="E16" s="160"/>
      <c r="F16" s="161"/>
      <c r="G16" s="161"/>
      <c r="H16" s="162"/>
      <c r="I16" s="163"/>
      <c r="J16" s="163"/>
      <c r="K16" s="162"/>
      <c r="L16" s="97"/>
      <c r="M16" s="97"/>
      <c r="N16" s="76">
        <f t="shared" si="0"/>
        <v>0</v>
      </c>
      <c r="O16" s="76">
        <f t="shared" si="1"/>
        <v>0</v>
      </c>
      <c r="P16" s="76">
        <f t="shared" si="2"/>
        <v>0</v>
      </c>
      <c r="Q16" s="77" t="str">
        <f t="shared" si="3"/>
        <v/>
      </c>
      <c r="R16" s="77" t="str">
        <f t="shared" si="4"/>
        <v/>
      </c>
      <c r="S16" s="80"/>
      <c r="T16" s="80"/>
      <c r="U16" s="79" t="str">
        <f t="shared" si="5"/>
        <v/>
      </c>
      <c r="V16" s="95">
        <f>R5</f>
        <v>44734</v>
      </c>
      <c r="W16" s="113" t="b">
        <f t="shared" si="6"/>
        <v>0</v>
      </c>
      <c r="X16" s="113">
        <f t="shared" si="7"/>
        <v>0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str">
        <f t="shared" si="9"/>
        <v/>
      </c>
    </row>
    <row r="17" spans="1:28" s="12" customFormat="1" ht="20" customHeight="1" x14ac:dyDescent="0.35">
      <c r="A17" s="156"/>
      <c r="B17" s="157"/>
      <c r="C17" s="158"/>
      <c r="D17" s="159"/>
      <c r="E17" s="160"/>
      <c r="F17" s="161"/>
      <c r="G17" s="161"/>
      <c r="H17" s="164"/>
      <c r="I17" s="163"/>
      <c r="J17" s="163"/>
      <c r="K17" s="162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44734</v>
      </c>
      <c r="W17" s="113" t="b">
        <f t="shared" si="6"/>
        <v>0</v>
      </c>
      <c r="X17" s="113">
        <f t="shared" si="7"/>
        <v>0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35">
      <c r="A18" s="156"/>
      <c r="B18" s="157"/>
      <c r="C18" s="158"/>
      <c r="D18" s="159"/>
      <c r="E18" s="160"/>
      <c r="F18" s="161"/>
      <c r="G18" s="161"/>
      <c r="H18" s="162"/>
      <c r="I18" s="163"/>
      <c r="J18" s="163"/>
      <c r="K18" s="162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44734</v>
      </c>
      <c r="W18" s="113" t="b">
        <f t="shared" si="6"/>
        <v>0</v>
      </c>
      <c r="X18" s="113">
        <f t="shared" si="7"/>
        <v>0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35">
      <c r="A19" s="102"/>
      <c r="B19" s="90"/>
      <c r="C19" s="91"/>
      <c r="D19" s="92"/>
      <c r="E19" s="93"/>
      <c r="F19" s="94"/>
      <c r="G19" s="94"/>
      <c r="H19" s="108"/>
      <c r="I19" s="109"/>
      <c r="J19" s="128"/>
      <c r="K19" s="127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44734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02"/>
      <c r="B20" s="90"/>
      <c r="C20" s="91"/>
      <c r="D20" s="92"/>
      <c r="E20" s="93"/>
      <c r="F20" s="94"/>
      <c r="G20" s="94"/>
      <c r="H20" s="108"/>
      <c r="I20" s="109"/>
      <c r="J20" s="128"/>
      <c r="K20" s="127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44734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90"/>
      <c r="C21" s="91"/>
      <c r="D21" s="92"/>
      <c r="E21" s="93"/>
      <c r="F21" s="94"/>
      <c r="G21" s="94"/>
      <c r="H21" s="108"/>
      <c r="I21" s="109"/>
      <c r="J21" s="128"/>
      <c r="K21" s="127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44734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90"/>
      <c r="C22" s="91"/>
      <c r="D22" s="92"/>
      <c r="E22" s="93"/>
      <c r="F22" s="94"/>
      <c r="G22" s="94"/>
      <c r="H22" s="108"/>
      <c r="I22" s="109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44734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44734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44734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196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197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191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202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178" t="s">
        <v>200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1:20" ht="13.9" x14ac:dyDescent="0.4">
      <c r="C34" s="240"/>
      <c r="D34" s="240"/>
      <c r="E34" s="240"/>
      <c r="F34" s="240"/>
      <c r="G34" s="56"/>
      <c r="H34" s="237" t="s">
        <v>180</v>
      </c>
      <c r="I34" s="240"/>
      <c r="J34" s="240"/>
      <c r="K34" s="240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188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4:K34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45" priority="7" stopIfTrue="1" operator="between">
      <formula>1</formula>
      <formula>300</formula>
    </cfRule>
    <cfRule type="cellIs" dxfId="44" priority="8" stopIfTrue="1" operator="lessThanOrEqual">
      <formula>0</formula>
    </cfRule>
  </conditionalFormatting>
  <conditionalFormatting sqref="H13:M13">
    <cfRule type="cellIs" dxfId="43" priority="5" stopIfTrue="1" operator="between">
      <formula>1</formula>
      <formula>300</formula>
    </cfRule>
    <cfRule type="cellIs" dxfId="42" priority="6" stopIfTrue="1" operator="lessThanOrEqual">
      <formula>0</formula>
    </cfRule>
  </conditionalFormatting>
  <conditionalFormatting sqref="H21:M21">
    <cfRule type="cellIs" dxfId="41" priority="3" stopIfTrue="1" operator="between">
      <formula>1</formula>
      <formula>300</formula>
    </cfRule>
    <cfRule type="cellIs" dxfId="40" priority="4" stopIfTrue="1" operator="lessThanOrEqual">
      <formula>0</formula>
    </cfRule>
  </conditionalFormatting>
  <conditionalFormatting sqref="H24:M24">
    <cfRule type="cellIs" dxfId="39" priority="1" stopIfTrue="1" operator="between">
      <formula>1</formula>
      <formula>300</formula>
    </cfRule>
    <cfRule type="cellIs" dxfId="38" priority="2" stopIfTrue="1" operator="lessThanOrEqual">
      <formula>0</formula>
    </cfRule>
  </conditionalFormatting>
  <dataValidations count="2">
    <dataValidation type="list" allowBlank="1" showInputMessage="1" showErrorMessage="1" sqref="A9:A24" xr:uid="{1AB25130-B21E-B642-B7EF-4A591C4F7C92}">
      <formula1>"40,45,49,55,59,64,71,76,81,+81,81+,87,+87,87+,49,55,61,67,73,81,89,96,102,+102,102+,109,+109,109+"</formula1>
    </dataValidation>
    <dataValidation type="list" allowBlank="1" showInputMessage="1" showErrorMessage="1" sqref="C9:C24" xr:uid="{E74763E5-8E31-B349-8C75-B48850AE3068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AF8-A33E-F84E-ABD7-1E948D9C2E5A}">
  <sheetPr>
    <pageSetUpPr autoPageBreaks="0" fitToPage="1"/>
  </sheetPr>
  <dimension ref="A1:AB39"/>
  <sheetViews>
    <sheetView showGridLines="0" showRowColHeaders="0" showZeros="0" showOutlineSymbols="0" topLeftCell="A2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44735</v>
      </c>
      <c r="S5" s="74" t="s">
        <v>30</v>
      </c>
      <c r="T5" s="75">
        <v>7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207">
        <v>1</v>
      </c>
      <c r="L8" s="208">
        <v>2</v>
      </c>
      <c r="M8" s="209">
        <v>3</v>
      </c>
      <c r="N8" s="204" t="s">
        <v>17</v>
      </c>
      <c r="O8" s="205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71</v>
      </c>
      <c r="B9" s="180">
        <v>68.760000000000005</v>
      </c>
      <c r="C9" s="158" t="s">
        <v>59</v>
      </c>
      <c r="D9" s="159">
        <v>37065</v>
      </c>
      <c r="E9" s="160"/>
      <c r="F9" s="161" t="s">
        <v>134</v>
      </c>
      <c r="G9" s="161" t="s">
        <v>87</v>
      </c>
      <c r="H9" s="162">
        <v>50</v>
      </c>
      <c r="I9" s="163">
        <v>56</v>
      </c>
      <c r="J9" s="211">
        <v>-60</v>
      </c>
      <c r="K9" s="210">
        <v>80</v>
      </c>
      <c r="L9" s="165">
        <v>83</v>
      </c>
      <c r="M9" s="181">
        <v>86</v>
      </c>
      <c r="N9" s="215">
        <f t="shared" ref="N9:N17" si="0">IF(MAX(H9:J9)&lt;0,0,TRUNC(MAX(H9:J9)/1)*1)</f>
        <v>56</v>
      </c>
      <c r="O9" s="214">
        <f t="shared" ref="O9:O24" si="1">IF(MAX(K9:M9)&lt;0,0,TRUNC(MAX(K9:M9)/1)*1)</f>
        <v>86</v>
      </c>
      <c r="P9" s="192">
        <f t="shared" ref="P9:P24" si="2">IF(N9=0,0,IF(O9=0,0,SUM(N9:O9)))</f>
        <v>142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176.94343487946986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1.2460805273202102</v>
      </c>
      <c r="V9" s="95">
        <f>R5</f>
        <v>44735</v>
      </c>
      <c r="W9" s="113" t="str">
        <f>IF(ISNUMBER(FIND("M",C9)),"m",IF(ISNUMBER(FIND("K",C9)),"k"))</f>
        <v>k</v>
      </c>
      <c r="X9" s="113">
        <f>IF(OR(D9="",V9=""),0,(YEAR(V9)-YEAR(D9)))</f>
        <v>21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71</v>
      </c>
      <c r="B10" s="180">
        <v>69.55</v>
      </c>
      <c r="C10" s="158" t="s">
        <v>59</v>
      </c>
      <c r="D10" s="159">
        <v>33418</v>
      </c>
      <c r="E10" s="160"/>
      <c r="F10" s="161" t="s">
        <v>205</v>
      </c>
      <c r="G10" s="161" t="s">
        <v>64</v>
      </c>
      <c r="H10" s="162">
        <v>66</v>
      </c>
      <c r="I10" s="163">
        <v>69</v>
      </c>
      <c r="J10" s="212">
        <v>-72</v>
      </c>
      <c r="K10" s="210">
        <v>78</v>
      </c>
      <c r="L10" s="165">
        <v>81</v>
      </c>
      <c r="M10" s="181">
        <v>-83</v>
      </c>
      <c r="N10" s="215">
        <f t="shared" si="0"/>
        <v>69</v>
      </c>
      <c r="O10" s="214">
        <f t="shared" si="1"/>
        <v>81</v>
      </c>
      <c r="P10" s="192">
        <f t="shared" si="2"/>
        <v>150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185.75554679475036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1.2383703119650025</v>
      </c>
      <c r="V10" s="95">
        <f>R5</f>
        <v>44735</v>
      </c>
      <c r="W10" s="113" t="str">
        <f t="shared" ref="W10:W24" si="6">IF(ISNUMBER(FIND("M",C10)),"m",IF(ISNUMBER(FIND("K",C10)),"k"))</f>
        <v>k</v>
      </c>
      <c r="X10" s="113">
        <f t="shared" ref="X10:X24" si="7">IF(OR(D10="",V10=""),0,(YEAR(V10)-YEAR(D10)))</f>
        <v>31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56">
        <v>71</v>
      </c>
      <c r="B11" s="180">
        <v>70.33</v>
      </c>
      <c r="C11" s="158" t="s">
        <v>59</v>
      </c>
      <c r="D11" s="159">
        <v>33479</v>
      </c>
      <c r="E11" s="160"/>
      <c r="F11" s="161" t="s">
        <v>137</v>
      </c>
      <c r="G11" s="161" t="s">
        <v>64</v>
      </c>
      <c r="H11" s="162">
        <v>64</v>
      </c>
      <c r="I11" s="163">
        <v>-67</v>
      </c>
      <c r="J11" s="212">
        <v>67</v>
      </c>
      <c r="K11" s="210">
        <v>75</v>
      </c>
      <c r="L11" s="165">
        <v>-78</v>
      </c>
      <c r="M11" s="181">
        <v>78</v>
      </c>
      <c r="N11" s="215">
        <f t="shared" si="0"/>
        <v>67</v>
      </c>
      <c r="O11" s="214">
        <f t="shared" si="1"/>
        <v>78</v>
      </c>
      <c r="P11" s="192">
        <f t="shared" si="2"/>
        <v>145</v>
      </c>
      <c r="Q11" s="77">
        <f t="shared" si="3"/>
        <v>178.49422063996329</v>
      </c>
      <c r="R11" s="77" t="str">
        <f t="shared" si="4"/>
        <v/>
      </c>
      <c r="S11" s="80"/>
      <c r="T11" s="80"/>
      <c r="U11" s="79">
        <f t="shared" si="5"/>
        <v>1.2309946251031951</v>
      </c>
      <c r="V11" s="95">
        <f>R5</f>
        <v>44735</v>
      </c>
      <c r="W11" s="113" t="str">
        <f t="shared" si="6"/>
        <v>k</v>
      </c>
      <c r="X11" s="113">
        <f t="shared" si="7"/>
        <v>31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35">
      <c r="A12" s="156">
        <v>71</v>
      </c>
      <c r="B12" s="180">
        <v>70.13</v>
      </c>
      <c r="C12" s="158" t="s">
        <v>59</v>
      </c>
      <c r="D12" s="159">
        <v>36277</v>
      </c>
      <c r="E12" s="160"/>
      <c r="F12" s="161" t="s">
        <v>138</v>
      </c>
      <c r="G12" s="161" t="s">
        <v>136</v>
      </c>
      <c r="H12" s="162">
        <v>74</v>
      </c>
      <c r="I12" s="163">
        <v>76</v>
      </c>
      <c r="J12" s="212">
        <v>78</v>
      </c>
      <c r="K12" s="210">
        <v>94</v>
      </c>
      <c r="L12" s="165">
        <v>-97</v>
      </c>
      <c r="M12" s="181">
        <v>-97</v>
      </c>
      <c r="N12" s="215">
        <f t="shared" si="0"/>
        <v>78</v>
      </c>
      <c r="O12" s="214">
        <f t="shared" si="1"/>
        <v>94</v>
      </c>
      <c r="P12" s="192">
        <f t="shared" si="2"/>
        <v>172</v>
      </c>
      <c r="Q12" s="77">
        <f t="shared" si="3"/>
        <v>212.05258924658281</v>
      </c>
      <c r="R12" s="77" t="str">
        <f t="shared" si="4"/>
        <v/>
      </c>
      <c r="S12" s="80" t="s">
        <v>22</v>
      </c>
      <c r="T12" s="80" t="s">
        <v>22</v>
      </c>
      <c r="U12" s="79">
        <f t="shared" si="5"/>
        <v>1.2328638909685048</v>
      </c>
      <c r="V12" s="95">
        <f>R5</f>
        <v>44735</v>
      </c>
      <c r="W12" s="113" t="str">
        <f t="shared" si="6"/>
        <v>k</v>
      </c>
      <c r="X12" s="113">
        <f t="shared" si="7"/>
        <v>23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35">
      <c r="A13" s="156">
        <v>71</v>
      </c>
      <c r="B13" s="180">
        <v>68.260000000000005</v>
      </c>
      <c r="C13" s="158" t="s">
        <v>127</v>
      </c>
      <c r="D13" s="159">
        <v>38334</v>
      </c>
      <c r="E13" s="160"/>
      <c r="F13" s="161" t="s">
        <v>139</v>
      </c>
      <c r="G13" s="161" t="s">
        <v>140</v>
      </c>
      <c r="H13" s="162">
        <v>54</v>
      </c>
      <c r="I13" s="163">
        <v>57</v>
      </c>
      <c r="J13" s="212">
        <v>61</v>
      </c>
      <c r="K13" s="210">
        <v>73</v>
      </c>
      <c r="L13" s="165">
        <v>77</v>
      </c>
      <c r="M13" s="181">
        <v>-80</v>
      </c>
      <c r="N13" s="215">
        <f t="shared" si="0"/>
        <v>61</v>
      </c>
      <c r="O13" s="214">
        <f t="shared" si="1"/>
        <v>77</v>
      </c>
      <c r="P13" s="192">
        <f t="shared" si="2"/>
        <v>138</v>
      </c>
      <c r="Q13" s="77">
        <f t="shared" si="3"/>
        <v>172.65036471221114</v>
      </c>
      <c r="R13" s="77" t="str">
        <f t="shared" si="4"/>
        <v/>
      </c>
      <c r="S13" s="80" t="s">
        <v>22</v>
      </c>
      <c r="T13" s="80" t="s">
        <v>22</v>
      </c>
      <c r="U13" s="79">
        <f t="shared" si="5"/>
        <v>1.2510895993638489</v>
      </c>
      <c r="V13" s="95">
        <f>R5</f>
        <v>44735</v>
      </c>
      <c r="W13" s="113" t="str">
        <f t="shared" si="6"/>
        <v>k</v>
      </c>
      <c r="X13" s="113">
        <f t="shared" si="7"/>
        <v>18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35">
      <c r="A14" s="156">
        <v>71</v>
      </c>
      <c r="B14" s="180">
        <v>68.2</v>
      </c>
      <c r="C14" s="158" t="s">
        <v>59</v>
      </c>
      <c r="D14" s="159">
        <v>35725</v>
      </c>
      <c r="E14" s="160"/>
      <c r="F14" s="161" t="s">
        <v>142</v>
      </c>
      <c r="G14" s="161" t="s">
        <v>64</v>
      </c>
      <c r="H14" s="162">
        <v>60</v>
      </c>
      <c r="I14" s="163">
        <v>68</v>
      </c>
      <c r="J14" s="212">
        <v>-71</v>
      </c>
      <c r="K14" s="210">
        <v>88</v>
      </c>
      <c r="L14" s="165">
        <v>93</v>
      </c>
      <c r="M14" s="181">
        <v>-95</v>
      </c>
      <c r="N14" s="215">
        <f t="shared" si="0"/>
        <v>68</v>
      </c>
      <c r="O14" s="214">
        <f t="shared" si="1"/>
        <v>93</v>
      </c>
      <c r="P14" s="192">
        <f t="shared" si="2"/>
        <v>161</v>
      </c>
      <c r="Q14" s="77">
        <f t="shared" si="3"/>
        <v>201.52330918848892</v>
      </c>
      <c r="R14" s="77" t="str">
        <f t="shared" si="4"/>
        <v/>
      </c>
      <c r="S14" s="80" t="s">
        <v>22</v>
      </c>
      <c r="T14" s="80" t="s">
        <v>22</v>
      </c>
      <c r="U14" s="79">
        <f t="shared" si="5"/>
        <v>1.25169757259931</v>
      </c>
      <c r="V14" s="95">
        <f>R5</f>
        <v>44735</v>
      </c>
      <c r="W14" s="113" t="str">
        <f t="shared" si="6"/>
        <v>k</v>
      </c>
      <c r="X14" s="113">
        <f t="shared" si="7"/>
        <v>25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35">
      <c r="A15" s="156">
        <v>71</v>
      </c>
      <c r="B15" s="180">
        <v>69.37</v>
      </c>
      <c r="C15" s="158" t="s">
        <v>59</v>
      </c>
      <c r="D15" s="159">
        <v>36628</v>
      </c>
      <c r="E15" s="160"/>
      <c r="F15" s="169" t="s">
        <v>143</v>
      </c>
      <c r="G15" s="161" t="s">
        <v>82</v>
      </c>
      <c r="H15" s="162">
        <v>60</v>
      </c>
      <c r="I15" s="163">
        <v>65</v>
      </c>
      <c r="J15" s="212">
        <v>-70</v>
      </c>
      <c r="K15" s="210">
        <v>85</v>
      </c>
      <c r="L15" s="165">
        <v>-90</v>
      </c>
      <c r="M15" s="181">
        <v>-91</v>
      </c>
      <c r="N15" s="215">
        <f t="shared" si="0"/>
        <v>65</v>
      </c>
      <c r="O15" s="214">
        <f t="shared" si="1"/>
        <v>85</v>
      </c>
      <c r="P15" s="192">
        <f t="shared" si="2"/>
        <v>150</v>
      </c>
      <c r="Q15" s="77">
        <f t="shared" si="3"/>
        <v>186.01582282172785</v>
      </c>
      <c r="R15" s="77" t="str">
        <f t="shared" si="4"/>
        <v/>
      </c>
      <c r="S15" s="80"/>
      <c r="T15" s="80"/>
      <c r="U15" s="79">
        <f t="shared" si="5"/>
        <v>1.2401054854781857</v>
      </c>
      <c r="V15" s="95">
        <f>R5</f>
        <v>44735</v>
      </c>
      <c r="W15" s="113" t="str">
        <f t="shared" si="6"/>
        <v>k</v>
      </c>
      <c r="X15" s="113">
        <f t="shared" si="7"/>
        <v>22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35">
      <c r="A16" s="156">
        <v>71</v>
      </c>
      <c r="B16" s="180">
        <v>70.47</v>
      </c>
      <c r="C16" s="158" t="s">
        <v>127</v>
      </c>
      <c r="D16" s="159">
        <v>38060</v>
      </c>
      <c r="E16" s="160"/>
      <c r="F16" s="161" t="s">
        <v>144</v>
      </c>
      <c r="G16" s="161" t="s">
        <v>89</v>
      </c>
      <c r="H16" s="162">
        <v>67</v>
      </c>
      <c r="I16" s="163">
        <v>70</v>
      </c>
      <c r="J16" s="212">
        <v>-72</v>
      </c>
      <c r="K16" s="210">
        <v>87</v>
      </c>
      <c r="L16" s="165">
        <v>90</v>
      </c>
      <c r="M16" s="181">
        <v>-93</v>
      </c>
      <c r="N16" s="215">
        <f t="shared" si="0"/>
        <v>70</v>
      </c>
      <c r="O16" s="214">
        <f t="shared" si="1"/>
        <v>90</v>
      </c>
      <c r="P16" s="192">
        <f t="shared" si="2"/>
        <v>160</v>
      </c>
      <c r="Q16" s="77">
        <f t="shared" si="3"/>
        <v>196.75120069895084</v>
      </c>
      <c r="R16" s="77" t="str">
        <f t="shared" si="4"/>
        <v/>
      </c>
      <c r="S16" s="80"/>
      <c r="T16" s="80"/>
      <c r="U16" s="79">
        <f t="shared" si="5"/>
        <v>1.2296950043684427</v>
      </c>
      <c r="V16" s="95">
        <f>R5</f>
        <v>44735</v>
      </c>
      <c r="W16" s="113" t="str">
        <f t="shared" si="6"/>
        <v>k</v>
      </c>
      <c r="X16" s="113">
        <f t="shared" si="7"/>
        <v>18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35">
      <c r="A17" s="156">
        <v>71</v>
      </c>
      <c r="B17" s="180">
        <v>68.91</v>
      </c>
      <c r="C17" s="158" t="s">
        <v>59</v>
      </c>
      <c r="D17" s="159">
        <v>32694</v>
      </c>
      <c r="E17" s="160"/>
      <c r="F17" s="161" t="s">
        <v>146</v>
      </c>
      <c r="G17" s="161" t="s">
        <v>89</v>
      </c>
      <c r="H17" s="162">
        <v>67</v>
      </c>
      <c r="I17" s="163">
        <v>71</v>
      </c>
      <c r="J17" s="213">
        <v>74</v>
      </c>
      <c r="K17" s="210">
        <v>95</v>
      </c>
      <c r="L17" s="165">
        <v>99</v>
      </c>
      <c r="M17" s="181">
        <v>-102</v>
      </c>
      <c r="N17" s="215">
        <f t="shared" si="0"/>
        <v>74</v>
      </c>
      <c r="O17" s="214">
        <f t="shared" si="1"/>
        <v>99</v>
      </c>
      <c r="P17" s="192">
        <f t="shared" si="2"/>
        <v>173</v>
      </c>
      <c r="Q17" s="77">
        <f t="shared" si="3"/>
        <v>215.3153752199905</v>
      </c>
      <c r="R17" s="77" t="str">
        <f t="shared" si="4"/>
        <v/>
      </c>
      <c r="S17" s="80"/>
      <c r="T17" s="80"/>
      <c r="U17" s="79">
        <f t="shared" si="5"/>
        <v>1.2445975446242226</v>
      </c>
      <c r="V17" s="95">
        <f>R5</f>
        <v>44735</v>
      </c>
      <c r="W17" s="113" t="str">
        <f t="shared" si="6"/>
        <v>k</v>
      </c>
      <c r="X17" s="113">
        <f t="shared" si="7"/>
        <v>33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35">
      <c r="A18" s="156"/>
      <c r="B18" s="157"/>
      <c r="C18" s="158"/>
      <c r="D18" s="159"/>
      <c r="E18" s="160"/>
      <c r="F18" s="169"/>
      <c r="G18" s="161"/>
      <c r="H18" s="162"/>
      <c r="I18" s="163"/>
      <c r="J18" s="194"/>
      <c r="K18" s="206"/>
      <c r="L18" s="97"/>
      <c r="M18" s="97"/>
      <c r="N18" s="76">
        <f t="shared" ref="N18:N24" si="10">IF(MAX(H18:J18)&lt;0,0,TRUNC(MAX(H18:J18)/1)*1)</f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44735</v>
      </c>
      <c r="W18" s="113" t="b">
        <f t="shared" si="6"/>
        <v>0</v>
      </c>
      <c r="X18" s="113">
        <f t="shared" si="7"/>
        <v>0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35">
      <c r="A19" s="156"/>
      <c r="B19" s="157"/>
      <c r="C19" s="158"/>
      <c r="D19" s="159"/>
      <c r="E19" s="160"/>
      <c r="F19" s="161"/>
      <c r="G19" s="161"/>
      <c r="H19" s="162"/>
      <c r="I19" s="163"/>
      <c r="J19" s="163"/>
      <c r="K19" s="162"/>
      <c r="L19" s="97"/>
      <c r="M19" s="97"/>
      <c r="N19" s="76">
        <f t="shared" si="1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44735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56"/>
      <c r="B20" s="157"/>
      <c r="C20" s="158"/>
      <c r="D20" s="159"/>
      <c r="E20" s="160"/>
      <c r="F20" s="161"/>
      <c r="G20" s="161"/>
      <c r="H20" s="162"/>
      <c r="I20" s="163"/>
      <c r="J20" s="163"/>
      <c r="K20" s="162"/>
      <c r="L20" s="97"/>
      <c r="M20" s="97"/>
      <c r="N20" s="76">
        <f t="shared" si="1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44735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56"/>
      <c r="B21" s="157"/>
      <c r="C21" s="158"/>
      <c r="D21" s="159"/>
      <c r="E21" s="160"/>
      <c r="F21" s="161"/>
      <c r="G21" s="161"/>
      <c r="H21" s="162"/>
      <c r="I21" s="163"/>
      <c r="J21" s="163"/>
      <c r="K21" s="162"/>
      <c r="L21" s="97"/>
      <c r="M21" s="97"/>
      <c r="N21" s="76">
        <f t="shared" si="1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44735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56"/>
      <c r="B22" s="157"/>
      <c r="C22" s="158"/>
      <c r="D22" s="159"/>
      <c r="E22" s="160"/>
      <c r="F22" s="161"/>
      <c r="G22" s="161"/>
      <c r="H22" s="162"/>
      <c r="I22" s="163"/>
      <c r="J22" s="163"/>
      <c r="K22" s="162"/>
      <c r="L22" s="97"/>
      <c r="M22" s="97"/>
      <c r="N22" s="76">
        <f t="shared" si="1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44735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56"/>
      <c r="B23" s="157"/>
      <c r="C23" s="158"/>
      <c r="D23" s="159"/>
      <c r="E23" s="160"/>
      <c r="F23" s="161"/>
      <c r="G23" s="161"/>
      <c r="H23" s="162"/>
      <c r="I23" s="163"/>
      <c r="J23" s="163"/>
      <c r="K23" s="162"/>
      <c r="L23" s="97"/>
      <c r="M23" s="97"/>
      <c r="N23" s="76">
        <f t="shared" si="1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44735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56"/>
      <c r="B24" s="157"/>
      <c r="C24" s="158"/>
      <c r="D24" s="159"/>
      <c r="E24" s="160"/>
      <c r="F24" s="161"/>
      <c r="G24" s="161"/>
      <c r="H24" s="162"/>
      <c r="I24" s="163"/>
      <c r="J24" s="163"/>
      <c r="K24" s="162"/>
      <c r="L24" s="97"/>
      <c r="M24" s="97"/>
      <c r="N24" s="76">
        <f t="shared" si="1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44735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185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183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75" t="s">
        <v>182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 ht="13.9" x14ac:dyDescent="0.4">
      <c r="C36" s="240"/>
      <c r="D36" s="240"/>
      <c r="E36" s="240"/>
      <c r="F36" s="240"/>
      <c r="G36" s="5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H13:M13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H21:M21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H24:M24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sqref="C9:C24" xr:uid="{C2D199A7-7432-0844-BF07-7CD5B8BEA9BC}">
      <formula1>"UM,JM,SM,UK,JK,SK,M1,M2,M3,M4,M5,M6,M7,M8,M9,M10,K1,K2,K3,K4,K5,K6,K7,K8,K9,K10"</formula1>
    </dataValidation>
    <dataValidation type="list" allowBlank="1" showInputMessage="1" showErrorMessage="1" sqref="A9:A24" xr:uid="{004D6563-9471-D24D-AFD7-B075C9A7308E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7F8D-73F7-2A49-A650-BFB6175EE319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44735</v>
      </c>
      <c r="S5" s="74" t="s">
        <v>30</v>
      </c>
      <c r="T5" s="75">
        <v>8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56">
        <v>76</v>
      </c>
      <c r="B9" s="180">
        <v>72.05</v>
      </c>
      <c r="C9" s="158" t="s">
        <v>59</v>
      </c>
      <c r="D9" s="159">
        <v>36401</v>
      </c>
      <c r="E9" s="160"/>
      <c r="F9" s="161" t="s">
        <v>147</v>
      </c>
      <c r="G9" s="161" t="s">
        <v>64</v>
      </c>
      <c r="H9" s="162">
        <v>81</v>
      </c>
      <c r="I9" s="163">
        <v>-84</v>
      </c>
      <c r="J9" s="163">
        <v>84</v>
      </c>
      <c r="K9" s="162">
        <v>100</v>
      </c>
      <c r="L9" s="163">
        <v>105</v>
      </c>
      <c r="M9" s="187">
        <v>-109</v>
      </c>
      <c r="N9" s="216">
        <f t="shared" ref="N9" si="0">IF(MAX(H9:J9)&lt;0,0,TRUNC(MAX(H9:J9)/1)*1)</f>
        <v>84</v>
      </c>
      <c r="O9" s="217">
        <f t="shared" ref="O9" si="1">IF(MAX(K9:M9)&lt;0,0,TRUNC(MAX(K9:M9)/1)*1)</f>
        <v>105</v>
      </c>
      <c r="P9" s="76">
        <f t="shared" ref="P9:P24" si="2">IF(N9=0,0,IF(O9=0,0,SUM(N9:O9)))</f>
        <v>189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229.73298722789855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1.2155184509412622</v>
      </c>
      <c r="V9" s="95">
        <f>R5</f>
        <v>44735</v>
      </c>
      <c r="W9" s="113" t="str">
        <f>IF(ISNUMBER(FIND("M",C9)),"m",IF(ISNUMBER(FIND("K",C9)),"k"))</f>
        <v>k</v>
      </c>
      <c r="X9" s="113">
        <f>IF(OR(D9="",V9=""),0,(YEAR(V9)-YEAR(D9)))</f>
        <v>23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56">
        <v>76</v>
      </c>
      <c r="B10" s="180">
        <v>73.05</v>
      </c>
      <c r="C10" s="158" t="s">
        <v>59</v>
      </c>
      <c r="D10" s="159">
        <v>34690</v>
      </c>
      <c r="E10" s="160"/>
      <c r="F10" s="161" t="s">
        <v>141</v>
      </c>
      <c r="G10" s="161" t="s">
        <v>72</v>
      </c>
      <c r="H10" s="162">
        <v>65</v>
      </c>
      <c r="I10" s="163">
        <v>-69</v>
      </c>
      <c r="J10" s="163">
        <v>70</v>
      </c>
      <c r="K10" s="162">
        <v>80</v>
      </c>
      <c r="L10" s="183">
        <v>85</v>
      </c>
      <c r="M10" s="187">
        <v>-87</v>
      </c>
      <c r="N10" s="230">
        <f t="shared" ref="N10:N21" si="3">IF(MAX(H10:J10)&lt;0,0,TRUNC(MAX(H10:J10)/1)*1)</f>
        <v>70</v>
      </c>
      <c r="O10" s="231">
        <f t="shared" ref="O10:O21" si="4">IF(MAX(K10:M10)&lt;0,0,TRUNC(MAX(K10:M10)/1)*1)</f>
        <v>85</v>
      </c>
      <c r="P10" s="76">
        <f t="shared" si="2"/>
        <v>155</v>
      </c>
      <c r="Q10" s="77">
        <f t="shared" ref="Q10:Q24" si="5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187.08372027403323</v>
      </c>
      <c r="R10" s="77" t="str">
        <f t="shared" ref="R10:R24" si="6">IF(Y10=1,Q10*AB10,"")</f>
        <v/>
      </c>
      <c r="S10" s="80"/>
      <c r="T10" s="80"/>
      <c r="U10" s="79">
        <f t="shared" ref="U10:U24" si="7">IF(P10="","",IF(B10="","",IF((W10="k"),IF(B10&gt;153.655,1,IF(B10&lt;28,10^(0.783497476*LOG10(28/153.655)^2),10^(0.783497476*LOG10(B10/153.655)^2))),IF(B10&gt;175.508,1,IF(B10&lt;32,10^(0.78194503*LOG10(32/175.508)^2),10^(0.75194503*LOG10(B10/175.508)^2))))))</f>
        <v>1.2069917437034401</v>
      </c>
      <c r="V10" s="95">
        <f>R5</f>
        <v>44735</v>
      </c>
      <c r="W10" s="113" t="str">
        <f t="shared" ref="W10:W24" si="8">IF(ISNUMBER(FIND("M",C10)),"m",IF(ISNUMBER(FIND("K",C10)),"k"))</f>
        <v>k</v>
      </c>
      <c r="X10" s="113">
        <f t="shared" ref="X10:X24" si="9">IF(OR(D10="",V10=""),0,(YEAR(V10)-YEAR(D10)))</f>
        <v>28</v>
      </c>
      <c r="Y10" s="113">
        <f t="shared" ref="Y10:Y24" si="10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11">IF(W10="m",Z10,IF(W10="k",AA10,""))</f>
        <v>0</v>
      </c>
    </row>
    <row r="11" spans="1:28" s="12" customFormat="1" ht="20" customHeight="1" x14ac:dyDescent="0.35">
      <c r="A11" s="156">
        <v>76</v>
      </c>
      <c r="B11" s="180">
        <v>73.55</v>
      </c>
      <c r="C11" s="158" t="s">
        <v>59</v>
      </c>
      <c r="D11" s="159">
        <v>38581</v>
      </c>
      <c r="E11" s="160"/>
      <c r="F11" s="161" t="s">
        <v>135</v>
      </c>
      <c r="G11" s="161" t="s">
        <v>136</v>
      </c>
      <c r="H11" s="162">
        <v>63</v>
      </c>
      <c r="I11" s="163">
        <v>66</v>
      </c>
      <c r="J11" s="163">
        <v>68</v>
      </c>
      <c r="K11" s="162">
        <v>78</v>
      </c>
      <c r="L11" s="163">
        <v>-80</v>
      </c>
      <c r="M11" s="187">
        <v>81</v>
      </c>
      <c r="N11" s="230">
        <f t="shared" si="3"/>
        <v>68</v>
      </c>
      <c r="O11" s="231">
        <f t="shared" si="4"/>
        <v>81</v>
      </c>
      <c r="P11" s="76">
        <f t="shared" si="2"/>
        <v>149</v>
      </c>
      <c r="Q11" s="77">
        <f t="shared" si="5"/>
        <v>179.22490925232159</v>
      </c>
      <c r="R11" s="77" t="str">
        <f t="shared" si="6"/>
        <v/>
      </c>
      <c r="S11" s="80"/>
      <c r="T11" s="80"/>
      <c r="U11" s="79">
        <f t="shared" si="7"/>
        <v>1.2028517399484671</v>
      </c>
      <c r="V11" s="95">
        <f>R5</f>
        <v>44735</v>
      </c>
      <c r="W11" s="113" t="str">
        <f t="shared" si="8"/>
        <v>k</v>
      </c>
      <c r="X11" s="113">
        <f t="shared" si="9"/>
        <v>17</v>
      </c>
      <c r="Y11" s="113">
        <f t="shared" si="10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b">
        <f t="shared" si="11"/>
        <v>0</v>
      </c>
    </row>
    <row r="12" spans="1:28" s="12" customFormat="1" ht="20" customHeight="1" x14ac:dyDescent="0.35">
      <c r="A12" s="168">
        <v>76</v>
      </c>
      <c r="B12" s="180">
        <v>72.5</v>
      </c>
      <c r="C12" s="158" t="s">
        <v>59</v>
      </c>
      <c r="D12" s="159">
        <v>35627</v>
      </c>
      <c r="E12" s="160"/>
      <c r="F12" s="161" t="s">
        <v>149</v>
      </c>
      <c r="G12" s="161" t="s">
        <v>150</v>
      </c>
      <c r="H12" s="164">
        <v>60</v>
      </c>
      <c r="I12" s="165">
        <v>65</v>
      </c>
      <c r="J12" s="163">
        <v>70</v>
      </c>
      <c r="K12" s="164">
        <v>85</v>
      </c>
      <c r="L12" s="163">
        <v>90</v>
      </c>
      <c r="M12" s="187">
        <v>94</v>
      </c>
      <c r="N12" s="230">
        <f t="shared" si="3"/>
        <v>70</v>
      </c>
      <c r="O12" s="231">
        <f t="shared" si="4"/>
        <v>94</v>
      </c>
      <c r="P12" s="76">
        <f t="shared" si="2"/>
        <v>164</v>
      </c>
      <c r="Q12" s="77">
        <f t="shared" si="5"/>
        <v>198.70896779789703</v>
      </c>
      <c r="R12" s="77" t="str">
        <f t="shared" si="6"/>
        <v/>
      </c>
      <c r="S12" s="80" t="s">
        <v>22</v>
      </c>
      <c r="T12" s="80" t="s">
        <v>22</v>
      </c>
      <c r="U12" s="79">
        <f t="shared" si="7"/>
        <v>1.2116400475481526</v>
      </c>
      <c r="V12" s="95">
        <f>R5</f>
        <v>44735</v>
      </c>
      <c r="W12" s="113" t="str">
        <f t="shared" si="8"/>
        <v>k</v>
      </c>
      <c r="X12" s="113">
        <f t="shared" si="9"/>
        <v>25</v>
      </c>
      <c r="Y12" s="113">
        <f t="shared" si="10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b">
        <f t="shared" si="11"/>
        <v>0</v>
      </c>
    </row>
    <row r="13" spans="1:28" s="12" customFormat="1" ht="20" customHeight="1" x14ac:dyDescent="0.35">
      <c r="A13" s="168">
        <v>76</v>
      </c>
      <c r="B13" s="180">
        <v>71.86</v>
      </c>
      <c r="C13" s="158" t="s">
        <v>127</v>
      </c>
      <c r="D13" s="159">
        <v>37977</v>
      </c>
      <c r="E13" s="160"/>
      <c r="F13" s="161" t="s">
        <v>151</v>
      </c>
      <c r="G13" s="161" t="s">
        <v>150</v>
      </c>
      <c r="H13" s="164">
        <v>60</v>
      </c>
      <c r="I13" s="165">
        <v>65</v>
      </c>
      <c r="J13" s="163">
        <v>70</v>
      </c>
      <c r="K13" s="164">
        <v>77</v>
      </c>
      <c r="L13" s="163">
        <v>82</v>
      </c>
      <c r="M13" s="187">
        <v>-87</v>
      </c>
      <c r="N13" s="230">
        <f t="shared" si="3"/>
        <v>70</v>
      </c>
      <c r="O13" s="231">
        <f t="shared" si="4"/>
        <v>82</v>
      </c>
      <c r="P13" s="76">
        <f t="shared" si="2"/>
        <v>152</v>
      </c>
      <c r="Q13" s="77">
        <f t="shared" si="5"/>
        <v>185.01086155670276</v>
      </c>
      <c r="R13" s="77" t="str">
        <f t="shared" si="6"/>
        <v/>
      </c>
      <c r="S13" s="80" t="s">
        <v>22</v>
      </c>
      <c r="T13" s="80" t="s">
        <v>22</v>
      </c>
      <c r="U13" s="79">
        <f t="shared" si="7"/>
        <v>1.2171767207677813</v>
      </c>
      <c r="V13" s="95">
        <f>R5</f>
        <v>44735</v>
      </c>
      <c r="W13" s="113" t="str">
        <f t="shared" si="8"/>
        <v>k</v>
      </c>
      <c r="X13" s="113">
        <f t="shared" si="9"/>
        <v>19</v>
      </c>
      <c r="Y13" s="113">
        <f t="shared" si="10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b">
        <f t="shared" si="11"/>
        <v>0</v>
      </c>
    </row>
    <row r="14" spans="1:28" s="12" customFormat="1" ht="20" customHeight="1" x14ac:dyDescent="0.35">
      <c r="A14" s="156">
        <v>76</v>
      </c>
      <c r="B14" s="180">
        <v>73.62</v>
      </c>
      <c r="C14" s="158" t="s">
        <v>59</v>
      </c>
      <c r="D14" s="159">
        <v>35900</v>
      </c>
      <c r="E14" s="160"/>
      <c r="F14" s="161" t="s">
        <v>152</v>
      </c>
      <c r="G14" s="161" t="s">
        <v>97</v>
      </c>
      <c r="H14" s="162">
        <v>65</v>
      </c>
      <c r="I14" s="163">
        <v>68</v>
      </c>
      <c r="J14" s="163">
        <v>-71</v>
      </c>
      <c r="K14" s="162">
        <v>-85</v>
      </c>
      <c r="L14" s="165">
        <v>-85</v>
      </c>
      <c r="M14" s="187">
        <v>85</v>
      </c>
      <c r="N14" s="230">
        <f t="shared" si="3"/>
        <v>68</v>
      </c>
      <c r="O14" s="231">
        <f t="shared" si="4"/>
        <v>85</v>
      </c>
      <c r="P14" s="76">
        <f t="shared" si="2"/>
        <v>153</v>
      </c>
      <c r="Q14" s="77">
        <f t="shared" si="5"/>
        <v>183.94861671896734</v>
      </c>
      <c r="R14" s="77" t="str">
        <f t="shared" si="6"/>
        <v/>
      </c>
      <c r="S14" s="80" t="s">
        <v>22</v>
      </c>
      <c r="T14" s="80" t="s">
        <v>22</v>
      </c>
      <c r="U14" s="79">
        <f t="shared" si="7"/>
        <v>1.2022785406468455</v>
      </c>
      <c r="V14" s="95">
        <f>R5</f>
        <v>44735</v>
      </c>
      <c r="W14" s="113" t="str">
        <f t="shared" si="8"/>
        <v>k</v>
      </c>
      <c r="X14" s="113">
        <f t="shared" si="9"/>
        <v>24</v>
      </c>
      <c r="Y14" s="113">
        <f t="shared" si="10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b">
        <f t="shared" si="11"/>
        <v>0</v>
      </c>
    </row>
    <row r="15" spans="1:28" s="12" customFormat="1" ht="20" customHeight="1" x14ac:dyDescent="0.35">
      <c r="A15" s="156">
        <v>76</v>
      </c>
      <c r="B15" s="180">
        <v>75.34</v>
      </c>
      <c r="C15" s="158" t="s">
        <v>153</v>
      </c>
      <c r="D15" s="159">
        <v>38540</v>
      </c>
      <c r="E15" s="160"/>
      <c r="F15" s="161" t="s">
        <v>154</v>
      </c>
      <c r="G15" s="161" t="s">
        <v>140</v>
      </c>
      <c r="H15" s="162">
        <v>80</v>
      </c>
      <c r="I15" s="163">
        <v>83</v>
      </c>
      <c r="J15" s="163">
        <v>85</v>
      </c>
      <c r="K15" s="162">
        <v>103</v>
      </c>
      <c r="L15" s="163">
        <v>107</v>
      </c>
      <c r="M15" s="187">
        <v>109</v>
      </c>
      <c r="N15" s="230">
        <f t="shared" si="3"/>
        <v>85</v>
      </c>
      <c r="O15" s="231">
        <f t="shared" si="4"/>
        <v>109</v>
      </c>
      <c r="P15" s="76">
        <f t="shared" si="2"/>
        <v>194</v>
      </c>
      <c r="Q15" s="77">
        <f t="shared" si="5"/>
        <v>230.60216131063228</v>
      </c>
      <c r="R15" s="77" t="str">
        <f t="shared" si="6"/>
        <v/>
      </c>
      <c r="S15" s="80"/>
      <c r="T15" s="80"/>
      <c r="U15" s="79">
        <f t="shared" si="7"/>
        <v>1.1886709345908881</v>
      </c>
      <c r="V15" s="95">
        <f>R5</f>
        <v>44735</v>
      </c>
      <c r="W15" s="113" t="str">
        <f t="shared" si="8"/>
        <v>k</v>
      </c>
      <c r="X15" s="113">
        <f t="shared" si="9"/>
        <v>17</v>
      </c>
      <c r="Y15" s="113">
        <f t="shared" si="10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b">
        <f t="shared" si="11"/>
        <v>0</v>
      </c>
    </row>
    <row r="16" spans="1:28" s="12" customFormat="1" ht="20" customHeight="1" x14ac:dyDescent="0.35">
      <c r="A16" s="156">
        <v>76</v>
      </c>
      <c r="B16" s="180">
        <v>75.260000000000005</v>
      </c>
      <c r="C16" s="158" t="s">
        <v>127</v>
      </c>
      <c r="D16" s="159">
        <v>37485</v>
      </c>
      <c r="E16" s="160"/>
      <c r="F16" s="161" t="s">
        <v>155</v>
      </c>
      <c r="G16" s="161" t="s">
        <v>65</v>
      </c>
      <c r="H16" s="162">
        <v>73</v>
      </c>
      <c r="I16" s="163">
        <v>-77</v>
      </c>
      <c r="J16" s="163">
        <v>-80</v>
      </c>
      <c r="K16" s="162">
        <v>-103</v>
      </c>
      <c r="L16" s="165">
        <v>103</v>
      </c>
      <c r="M16" s="187">
        <v>106</v>
      </c>
      <c r="N16" s="230">
        <f t="shared" si="3"/>
        <v>73</v>
      </c>
      <c r="O16" s="231">
        <f t="shared" si="4"/>
        <v>106</v>
      </c>
      <c r="P16" s="76">
        <f t="shared" si="2"/>
        <v>179</v>
      </c>
      <c r="Q16" s="77">
        <f t="shared" si="5"/>
        <v>212.88184693557082</v>
      </c>
      <c r="R16" s="77" t="str">
        <f t="shared" si="6"/>
        <v/>
      </c>
      <c r="S16" s="80"/>
      <c r="T16" s="80"/>
      <c r="U16" s="79">
        <f t="shared" si="7"/>
        <v>1.1892840610925743</v>
      </c>
      <c r="V16" s="95">
        <f>R5</f>
        <v>44735</v>
      </c>
      <c r="W16" s="113" t="str">
        <f t="shared" si="8"/>
        <v>k</v>
      </c>
      <c r="X16" s="113">
        <f t="shared" si="9"/>
        <v>20</v>
      </c>
      <c r="Y16" s="113">
        <f t="shared" si="10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b">
        <f t="shared" si="11"/>
        <v>0</v>
      </c>
    </row>
    <row r="17" spans="1:28" s="12" customFormat="1" ht="20" customHeight="1" x14ac:dyDescent="0.35">
      <c r="A17" s="156">
        <v>76</v>
      </c>
      <c r="B17" s="180">
        <v>75.02</v>
      </c>
      <c r="C17" s="158" t="s">
        <v>59</v>
      </c>
      <c r="D17" s="159">
        <v>36829</v>
      </c>
      <c r="E17" s="160"/>
      <c r="F17" s="161" t="s">
        <v>156</v>
      </c>
      <c r="G17" s="161" t="s">
        <v>78</v>
      </c>
      <c r="H17" s="162">
        <v>61</v>
      </c>
      <c r="I17" s="163">
        <v>64</v>
      </c>
      <c r="J17" s="163">
        <v>-67</v>
      </c>
      <c r="K17" s="162">
        <v>80</v>
      </c>
      <c r="L17" s="163">
        <v>-83</v>
      </c>
      <c r="M17" s="187">
        <v>-83</v>
      </c>
      <c r="N17" s="230">
        <f t="shared" si="3"/>
        <v>64</v>
      </c>
      <c r="O17" s="231">
        <f t="shared" si="4"/>
        <v>80</v>
      </c>
      <c r="P17" s="76">
        <f t="shared" si="2"/>
        <v>144</v>
      </c>
      <c r="Q17" s="77">
        <f t="shared" si="5"/>
        <v>171.52340748510827</v>
      </c>
      <c r="R17" s="77" t="str">
        <f t="shared" si="6"/>
        <v/>
      </c>
      <c r="S17" s="80"/>
      <c r="T17" s="80"/>
      <c r="U17" s="79">
        <f t="shared" si="7"/>
        <v>1.1911347742021408</v>
      </c>
      <c r="V17" s="95">
        <f>R5</f>
        <v>44735</v>
      </c>
      <c r="W17" s="113" t="str">
        <f t="shared" si="8"/>
        <v>k</v>
      </c>
      <c r="X17" s="113">
        <f t="shared" si="9"/>
        <v>22</v>
      </c>
      <c r="Y17" s="113">
        <f t="shared" si="10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b">
        <f t="shared" si="11"/>
        <v>0</v>
      </c>
    </row>
    <row r="18" spans="1:28" s="12" customFormat="1" ht="20" customHeight="1" x14ac:dyDescent="0.35">
      <c r="A18" s="156">
        <v>76</v>
      </c>
      <c r="B18" s="180">
        <v>74.63</v>
      </c>
      <c r="C18" s="158" t="s">
        <v>59</v>
      </c>
      <c r="D18" s="159">
        <v>34500</v>
      </c>
      <c r="E18" s="160"/>
      <c r="F18" s="161" t="s">
        <v>157</v>
      </c>
      <c r="G18" s="161" t="s">
        <v>158</v>
      </c>
      <c r="H18" s="162">
        <v>76</v>
      </c>
      <c r="I18" s="163">
        <v>79</v>
      </c>
      <c r="J18" s="163">
        <v>82</v>
      </c>
      <c r="K18" s="162">
        <v>90</v>
      </c>
      <c r="L18" s="163">
        <v>-94</v>
      </c>
      <c r="M18" s="187">
        <v>-94</v>
      </c>
      <c r="N18" s="230">
        <f t="shared" si="3"/>
        <v>82</v>
      </c>
      <c r="O18" s="231">
        <f t="shared" si="4"/>
        <v>90</v>
      </c>
      <c r="P18" s="76">
        <f t="shared" si="2"/>
        <v>172</v>
      </c>
      <c r="Q18" s="77">
        <f t="shared" si="5"/>
        <v>205.39876013434838</v>
      </c>
      <c r="R18" s="77" t="str">
        <f t="shared" si="6"/>
        <v/>
      </c>
      <c r="S18" s="80" t="s">
        <v>22</v>
      </c>
      <c r="T18" s="80" t="s">
        <v>22</v>
      </c>
      <c r="U18" s="79">
        <f t="shared" si="7"/>
        <v>1.1941788379903975</v>
      </c>
      <c r="V18" s="95">
        <f>R5</f>
        <v>44735</v>
      </c>
      <c r="W18" s="113" t="str">
        <f t="shared" si="8"/>
        <v>k</v>
      </c>
      <c r="X18" s="113">
        <f t="shared" si="9"/>
        <v>28</v>
      </c>
      <c r="Y18" s="113">
        <f t="shared" si="10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b">
        <f t="shared" si="11"/>
        <v>0</v>
      </c>
    </row>
    <row r="19" spans="1:28" s="12" customFormat="1" ht="20" customHeight="1" x14ac:dyDescent="0.35">
      <c r="A19" s="168">
        <v>81</v>
      </c>
      <c r="B19" s="180">
        <v>79.77</v>
      </c>
      <c r="C19" s="158" t="s">
        <v>159</v>
      </c>
      <c r="D19" s="159">
        <v>29367</v>
      </c>
      <c r="E19" s="160"/>
      <c r="F19" s="161" t="s">
        <v>160</v>
      </c>
      <c r="G19" s="161" t="s">
        <v>112</v>
      </c>
      <c r="H19" s="164">
        <v>-62</v>
      </c>
      <c r="I19" s="165">
        <v>62</v>
      </c>
      <c r="J19" s="163">
        <v>-67</v>
      </c>
      <c r="K19" s="164">
        <v>73</v>
      </c>
      <c r="L19" s="163">
        <v>78</v>
      </c>
      <c r="M19" s="187">
        <v>-81</v>
      </c>
      <c r="N19" s="230">
        <f t="shared" si="3"/>
        <v>62</v>
      </c>
      <c r="O19" s="231">
        <f t="shared" si="4"/>
        <v>78</v>
      </c>
      <c r="P19" s="76">
        <f t="shared" si="2"/>
        <v>140</v>
      </c>
      <c r="Q19" s="77">
        <f t="shared" si="5"/>
        <v>162.04546460098146</v>
      </c>
      <c r="R19" s="77">
        <f t="shared" si="6"/>
        <v>189.59319358314829</v>
      </c>
      <c r="S19" s="80"/>
      <c r="T19" s="80"/>
      <c r="U19" s="79">
        <f t="shared" si="7"/>
        <v>1.1574676042927248</v>
      </c>
      <c r="V19" s="95">
        <f>R5</f>
        <v>44735</v>
      </c>
      <c r="W19" s="113" t="str">
        <f t="shared" si="8"/>
        <v>k</v>
      </c>
      <c r="X19" s="113">
        <f t="shared" si="9"/>
        <v>42</v>
      </c>
      <c r="Y19" s="113">
        <f t="shared" si="10"/>
        <v>1</v>
      </c>
      <c r="Z19" s="12">
        <f>IF(Y19=1,LOOKUP(X19,'Meltzer-Faber'!A3:A63,'Meltzer-Faber'!B3:B63))</f>
        <v>1.1619999999999999</v>
      </c>
      <c r="AA19" s="112">
        <f>IF(Y19=1,LOOKUP(X19,'Meltzer-Faber'!A3:A63,'Meltzer-Faber'!C3:C63))</f>
        <v>1.17</v>
      </c>
      <c r="AB19" s="12">
        <f t="shared" si="11"/>
        <v>1.17</v>
      </c>
    </row>
    <row r="20" spans="1:28" s="12" customFormat="1" ht="20" customHeight="1" x14ac:dyDescent="0.35">
      <c r="A20" s="168">
        <v>81</v>
      </c>
      <c r="B20" s="180">
        <v>78.64</v>
      </c>
      <c r="C20" s="158" t="s">
        <v>59</v>
      </c>
      <c r="D20" s="159">
        <v>33204</v>
      </c>
      <c r="E20" s="160"/>
      <c r="F20" s="161" t="s">
        <v>161</v>
      </c>
      <c r="G20" s="161" t="s">
        <v>112</v>
      </c>
      <c r="H20" s="164">
        <v>-73</v>
      </c>
      <c r="I20" s="165">
        <v>73</v>
      </c>
      <c r="J20" s="163">
        <v>-77</v>
      </c>
      <c r="K20" s="164">
        <v>95</v>
      </c>
      <c r="L20" s="163">
        <v>101</v>
      </c>
      <c r="M20" s="187">
        <v>-103</v>
      </c>
      <c r="N20" s="230">
        <f t="shared" si="3"/>
        <v>73</v>
      </c>
      <c r="O20" s="231">
        <f t="shared" si="4"/>
        <v>101</v>
      </c>
      <c r="P20" s="76">
        <f t="shared" si="2"/>
        <v>174</v>
      </c>
      <c r="Q20" s="77">
        <f t="shared" si="5"/>
        <v>202.69939919313583</v>
      </c>
      <c r="R20" s="77" t="str">
        <f t="shared" si="6"/>
        <v/>
      </c>
      <c r="S20" s="80"/>
      <c r="T20" s="80"/>
      <c r="U20" s="79">
        <f t="shared" si="7"/>
        <v>1.1649390758226197</v>
      </c>
      <c r="V20" s="95">
        <f>R5</f>
        <v>44735</v>
      </c>
      <c r="W20" s="113" t="str">
        <f t="shared" si="8"/>
        <v>k</v>
      </c>
      <c r="X20" s="113">
        <f t="shared" si="9"/>
        <v>32</v>
      </c>
      <c r="Y20" s="113">
        <f t="shared" si="10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b">
        <f t="shared" si="11"/>
        <v>0</v>
      </c>
    </row>
    <row r="21" spans="1:28" s="12" customFormat="1" ht="20" customHeight="1" x14ac:dyDescent="0.35">
      <c r="A21" s="168">
        <v>87</v>
      </c>
      <c r="B21" s="180">
        <v>86.39</v>
      </c>
      <c r="C21" s="158" t="s">
        <v>59</v>
      </c>
      <c r="D21" s="159">
        <v>34954</v>
      </c>
      <c r="E21" s="160"/>
      <c r="F21" s="161" t="s">
        <v>162</v>
      </c>
      <c r="G21" s="161" t="s">
        <v>163</v>
      </c>
      <c r="H21" s="162">
        <v>70</v>
      </c>
      <c r="I21" s="163">
        <v>-75</v>
      </c>
      <c r="J21" s="163">
        <v>77</v>
      </c>
      <c r="K21" s="162">
        <v>82</v>
      </c>
      <c r="L21" s="163">
        <v>87</v>
      </c>
      <c r="M21" s="187">
        <v>94</v>
      </c>
      <c r="N21" s="230">
        <f t="shared" si="3"/>
        <v>77</v>
      </c>
      <c r="O21" s="231">
        <f t="shared" si="4"/>
        <v>94</v>
      </c>
      <c r="P21" s="76">
        <f t="shared" si="2"/>
        <v>171</v>
      </c>
      <c r="Q21" s="77">
        <f t="shared" si="5"/>
        <v>191.42440706837644</v>
      </c>
      <c r="R21" s="77" t="str">
        <f t="shared" si="6"/>
        <v/>
      </c>
      <c r="S21" s="80"/>
      <c r="T21" s="80"/>
      <c r="U21" s="79">
        <f t="shared" si="7"/>
        <v>1.1194409770080493</v>
      </c>
      <c r="V21" s="95">
        <f>R5</f>
        <v>44735</v>
      </c>
      <c r="W21" s="113" t="str">
        <f t="shared" si="8"/>
        <v>k</v>
      </c>
      <c r="X21" s="113">
        <f t="shared" si="9"/>
        <v>27</v>
      </c>
      <c r="Y21" s="113">
        <f t="shared" si="10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b">
        <f t="shared" si="11"/>
        <v>0</v>
      </c>
    </row>
    <row r="22" spans="1:28" s="12" customFormat="1" ht="20" customHeight="1" x14ac:dyDescent="0.35">
      <c r="A22" s="102"/>
      <c r="B22" s="90"/>
      <c r="C22" s="91"/>
      <c r="D22" s="92"/>
      <c r="E22" s="93"/>
      <c r="F22" s="94"/>
      <c r="G22" s="94"/>
      <c r="H22" s="108"/>
      <c r="I22" s="109"/>
      <c r="J22" s="128"/>
      <c r="K22" s="127"/>
      <c r="L22" s="97"/>
      <c r="M22" s="97"/>
      <c r="N22" s="76">
        <f t="shared" ref="N22:N24" si="12">IF(MAX(H22:J22)&lt;0,0,TRUNC(MAX(H22:J22)/1)*1)</f>
        <v>0</v>
      </c>
      <c r="O22" s="76">
        <f t="shared" ref="O22:O24" si="13">IF(MAX(K22:M22)&lt;0,0,TRUNC(MAX(K22:M22)/1)*1)</f>
        <v>0</v>
      </c>
      <c r="P22" s="76">
        <f t="shared" si="2"/>
        <v>0</v>
      </c>
      <c r="Q22" s="77" t="str">
        <f t="shared" si="5"/>
        <v/>
      </c>
      <c r="R22" s="77" t="str">
        <f t="shared" si="6"/>
        <v/>
      </c>
      <c r="S22" s="80"/>
      <c r="T22" s="80"/>
      <c r="U22" s="79" t="str">
        <f t="shared" si="7"/>
        <v/>
      </c>
      <c r="V22" s="95">
        <f>R5</f>
        <v>44735</v>
      </c>
      <c r="W22" s="113" t="b">
        <f t="shared" si="8"/>
        <v>0</v>
      </c>
      <c r="X22" s="113">
        <f t="shared" si="9"/>
        <v>0</v>
      </c>
      <c r="Y22" s="113">
        <f t="shared" si="10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11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12"/>
        <v>0</v>
      </c>
      <c r="O23" s="76">
        <f t="shared" si="13"/>
        <v>0</v>
      </c>
      <c r="P23" s="76">
        <f t="shared" si="2"/>
        <v>0</v>
      </c>
      <c r="Q23" s="77" t="str">
        <f t="shared" si="5"/>
        <v/>
      </c>
      <c r="R23" s="77" t="str">
        <f t="shared" si="6"/>
        <v/>
      </c>
      <c r="S23" s="80"/>
      <c r="T23" s="80"/>
      <c r="U23" s="79" t="str">
        <f t="shared" si="7"/>
        <v/>
      </c>
      <c r="V23" s="95">
        <f>R5</f>
        <v>44735</v>
      </c>
      <c r="W23" s="113" t="b">
        <f t="shared" si="8"/>
        <v>0</v>
      </c>
      <c r="X23" s="113">
        <f t="shared" si="9"/>
        <v>0</v>
      </c>
      <c r="Y23" s="113">
        <f t="shared" si="10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11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12"/>
        <v>0</v>
      </c>
      <c r="O24" s="76">
        <f t="shared" si="13"/>
        <v>0</v>
      </c>
      <c r="P24" s="81">
        <f t="shared" si="2"/>
        <v>0</v>
      </c>
      <c r="Q24" s="77" t="str">
        <f t="shared" si="5"/>
        <v/>
      </c>
      <c r="R24" s="77" t="str">
        <f t="shared" si="6"/>
        <v/>
      </c>
      <c r="S24" s="82"/>
      <c r="T24" s="82"/>
      <c r="U24" s="79" t="str">
        <f t="shared" si="7"/>
        <v/>
      </c>
      <c r="V24" s="95">
        <f>R5</f>
        <v>44735</v>
      </c>
      <c r="W24" s="113" t="b">
        <f t="shared" si="8"/>
        <v>0</v>
      </c>
      <c r="X24" s="113">
        <f t="shared" si="9"/>
        <v>0</v>
      </c>
      <c r="Y24" s="113">
        <f t="shared" si="10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11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204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203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98" t="s">
        <v>188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177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251" t="s">
        <v>206</v>
      </c>
      <c r="I35" s="252"/>
      <c r="J35" s="252"/>
      <c r="K35" s="252"/>
      <c r="L35" s="252"/>
      <c r="M35" s="252"/>
      <c r="N35" s="252"/>
      <c r="O35" s="252"/>
      <c r="P35" s="218"/>
      <c r="Q35" s="218"/>
      <c r="R35" s="218"/>
      <c r="S35" s="218"/>
      <c r="T35" s="218"/>
    </row>
    <row r="36" spans="1:20" ht="13.9" x14ac:dyDescent="0.4">
      <c r="C36" s="240"/>
      <c r="D36" s="240"/>
      <c r="E36" s="240"/>
      <c r="F36" s="240"/>
      <c r="G36" s="56"/>
      <c r="H36" s="250" t="s">
        <v>207</v>
      </c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4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C36:F36"/>
    <mergeCell ref="H36:T36"/>
    <mergeCell ref="H37:T37"/>
    <mergeCell ref="H38:T38"/>
    <mergeCell ref="H35:O35"/>
  </mergeCells>
  <conditionalFormatting sqref="H9:M12 H14:M20 H22:M23">
    <cfRule type="cellIs" dxfId="29" priority="7" stopIfTrue="1" operator="between">
      <formula>1</formula>
      <formula>300</formula>
    </cfRule>
    <cfRule type="cellIs" dxfId="28" priority="8" stopIfTrue="1" operator="lessThanOrEqual">
      <formula>0</formula>
    </cfRule>
  </conditionalFormatting>
  <conditionalFormatting sqref="H13:M13">
    <cfRule type="cellIs" dxfId="27" priority="5" stopIfTrue="1" operator="between">
      <formula>1</formula>
      <formula>300</formula>
    </cfRule>
    <cfRule type="cellIs" dxfId="26" priority="6" stopIfTrue="1" operator="lessThanOrEqual">
      <formula>0</formula>
    </cfRule>
  </conditionalFormatting>
  <conditionalFormatting sqref="H21:M21">
    <cfRule type="cellIs" dxfId="25" priority="3" stopIfTrue="1" operator="between">
      <formula>1</formula>
      <formula>300</formula>
    </cfRule>
    <cfRule type="cellIs" dxfId="24" priority="4" stopIfTrue="1" operator="lessThanOrEqual">
      <formula>0</formula>
    </cfRule>
  </conditionalFormatting>
  <conditionalFormatting sqref="H24:M24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2">
    <dataValidation type="list" allowBlank="1" showInputMessage="1" showErrorMessage="1" sqref="A9:A24" xr:uid="{A26F6942-2896-324F-9B2B-FDA3CE6C6F7A}">
      <formula1>"40,45,49,55,59,64,71,76,81,+81,81+,87,+87,87+,49,55,61,67,73,81,89,96,102,+102,102+,109,+109,109+"</formula1>
    </dataValidation>
    <dataValidation type="list" allowBlank="1" showInputMessage="1" showErrorMessage="1" sqref="C9:C24" xr:uid="{10CCDE23-720F-2D4E-A202-A501A8A49554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3A9B-AF36-E84E-A488-C0B6C3BB9536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40625" defaultRowHeight="13.15" x14ac:dyDescent="0.4"/>
  <cols>
    <col min="1" max="1" width="6.5" style="2" customWidth="1"/>
    <col min="2" max="2" width="8.5" style="2" customWidth="1"/>
    <col min="3" max="3" width="6.5" style="3" customWidth="1"/>
    <col min="4" max="4" width="10.5" style="4" customWidth="1"/>
    <col min="5" max="5" width="3.85546875" style="4" customWidth="1"/>
    <col min="6" max="6" width="24.85546875" style="5" customWidth="1"/>
    <col min="7" max="7" width="20.5" style="5" customWidth="1"/>
    <col min="8" max="13" width="7.140625" style="5" customWidth="1"/>
    <col min="14" max="16" width="7.5" style="5" customWidth="1"/>
    <col min="17" max="18" width="10.5" style="6" customWidth="1"/>
    <col min="19" max="20" width="5.5" style="6" customWidth="1"/>
    <col min="21" max="21" width="14.140625" style="5" customWidth="1"/>
    <col min="22" max="22" width="11.140625" style="5" hidden="1" customWidth="1"/>
    <col min="23" max="28" width="9.140625" style="5" hidden="1" customWidth="1"/>
    <col min="29" max="16384" width="9.140625" style="5"/>
  </cols>
  <sheetData>
    <row r="1" spans="1:28" s="68" customFormat="1" ht="43.5" customHeight="1" x14ac:dyDescent="1.6">
      <c r="A1" s="65"/>
      <c r="B1" s="65"/>
      <c r="C1" s="66"/>
      <c r="D1" s="65"/>
      <c r="E1" s="65"/>
      <c r="F1" s="238" t="s">
        <v>42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67"/>
      <c r="R1" s="67"/>
      <c r="S1" s="67"/>
      <c r="T1" s="67"/>
    </row>
    <row r="2" spans="1:28" s="68" customFormat="1" ht="24.75" customHeight="1" x14ac:dyDescent="1.05">
      <c r="A2" s="65"/>
      <c r="B2" s="65"/>
      <c r="C2" s="66"/>
      <c r="D2" s="65"/>
      <c r="E2" s="65"/>
      <c r="F2" s="239" t="s">
        <v>43</v>
      </c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67"/>
      <c r="R2" s="67"/>
      <c r="S2" s="67"/>
      <c r="T2" s="67"/>
    </row>
    <row r="3" spans="1:28" s="68" customFormat="1" x14ac:dyDescent="0.4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 x14ac:dyDescent="0.4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3.9" x14ac:dyDescent="0.4">
      <c r="A5" s="71"/>
      <c r="B5" s="72" t="s">
        <v>31</v>
      </c>
      <c r="C5" s="241" t="s">
        <v>178</v>
      </c>
      <c r="D5" s="242"/>
      <c r="E5" s="242"/>
      <c r="F5" s="242"/>
      <c r="G5" s="48" t="s">
        <v>0</v>
      </c>
      <c r="H5" s="244" t="s">
        <v>58</v>
      </c>
      <c r="I5" s="244"/>
      <c r="J5" s="244"/>
      <c r="K5" s="244"/>
      <c r="L5" s="72" t="s">
        <v>1</v>
      </c>
      <c r="M5" s="246" t="s">
        <v>179</v>
      </c>
      <c r="N5" s="246"/>
      <c r="O5" s="246"/>
      <c r="P5" s="246"/>
      <c r="Q5" s="72" t="s">
        <v>2</v>
      </c>
      <c r="R5" s="73">
        <v>44735</v>
      </c>
      <c r="S5" s="74" t="s">
        <v>30</v>
      </c>
      <c r="T5" s="75">
        <v>9</v>
      </c>
    </row>
    <row r="6" spans="1:28" s="68" customFormat="1" x14ac:dyDescent="0.4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10" t="s">
        <v>49</v>
      </c>
      <c r="AA6" s="110" t="s">
        <v>49</v>
      </c>
      <c r="AB6" s="110" t="s">
        <v>49</v>
      </c>
    </row>
    <row r="7" spans="1:28" s="1" customFormat="1" x14ac:dyDescent="0.4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11" t="s">
        <v>50</v>
      </c>
      <c r="AA7" s="111" t="s">
        <v>50</v>
      </c>
      <c r="AB7" s="111" t="s">
        <v>50</v>
      </c>
    </row>
    <row r="8" spans="1:28" s="1" customFormat="1" x14ac:dyDescent="0.4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51</v>
      </c>
      <c r="X8" s="2" t="s">
        <v>34</v>
      </c>
      <c r="Y8" s="4" t="s">
        <v>44</v>
      </c>
      <c r="Z8" s="111" t="s">
        <v>52</v>
      </c>
      <c r="AA8" s="111" t="s">
        <v>53</v>
      </c>
      <c r="AB8" s="111" t="s">
        <v>54</v>
      </c>
    </row>
    <row r="9" spans="1:28" s="12" customFormat="1" ht="20" customHeight="1" x14ac:dyDescent="0.35">
      <c r="A9" s="168">
        <v>109</v>
      </c>
      <c r="B9" s="180">
        <v>105.08</v>
      </c>
      <c r="C9" s="158" t="s">
        <v>103</v>
      </c>
      <c r="D9" s="159">
        <v>37350</v>
      </c>
      <c r="E9" s="160"/>
      <c r="F9" s="161" t="s">
        <v>164</v>
      </c>
      <c r="G9" s="161" t="s">
        <v>67</v>
      </c>
      <c r="H9" s="162">
        <v>107</v>
      </c>
      <c r="I9" s="163">
        <v>112</v>
      </c>
      <c r="J9" s="163">
        <v>-116</v>
      </c>
      <c r="K9" s="162">
        <v>135</v>
      </c>
      <c r="L9" s="163">
        <v>-138</v>
      </c>
      <c r="M9" s="97">
        <v>-138</v>
      </c>
      <c r="N9" s="76">
        <f t="shared" ref="N9:N24" si="0">IF(MAX(H9:J9)&lt;0,0,TRUNC(MAX(H9:J9)/1)*1)</f>
        <v>112</v>
      </c>
      <c r="O9" s="76">
        <f t="shared" ref="O9:O24" si="1">IF(MAX(K9:M9)&lt;0,0,TRUNC(MAX(K9:M9)/1)*1)</f>
        <v>135</v>
      </c>
      <c r="P9" s="76">
        <f t="shared" ref="P9:P24" si="2">IF(N9=0,0,IF(O9=0,0,SUM(N9:O9)))</f>
        <v>247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269.16316655707107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1.0897294192593969</v>
      </c>
      <c r="V9" s="95">
        <f>R5</f>
        <v>44735</v>
      </c>
      <c r="W9" s="113" t="str">
        <f>IF(ISNUMBER(FIND("M",C9)),"m",IF(ISNUMBER(FIND("K",C9)),"k"))</f>
        <v>m</v>
      </c>
      <c r="X9" s="113">
        <f>IF(OR(D9="",V9=""),0,(YEAR(V9)-YEAR(D9)))</f>
        <v>20</v>
      </c>
      <c r="Y9" s="113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35">
      <c r="A10" s="168">
        <v>109</v>
      </c>
      <c r="B10" s="180">
        <v>108.95</v>
      </c>
      <c r="C10" s="158" t="s">
        <v>73</v>
      </c>
      <c r="D10" s="159">
        <v>33559</v>
      </c>
      <c r="E10" s="160"/>
      <c r="F10" s="161" t="s">
        <v>165</v>
      </c>
      <c r="G10" s="161" t="s">
        <v>67</v>
      </c>
      <c r="H10" s="162">
        <v>115</v>
      </c>
      <c r="I10" s="163">
        <v>-122</v>
      </c>
      <c r="J10" s="163">
        <v>-122</v>
      </c>
      <c r="K10" s="162">
        <v>145</v>
      </c>
      <c r="L10" s="163">
        <v>152</v>
      </c>
      <c r="M10" s="97">
        <v>-160</v>
      </c>
      <c r="N10" s="76">
        <f t="shared" si="0"/>
        <v>115</v>
      </c>
      <c r="O10" s="76">
        <f t="shared" si="1"/>
        <v>152</v>
      </c>
      <c r="P10" s="76">
        <f t="shared" si="2"/>
        <v>267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287.57627250204803</v>
      </c>
      <c r="R10" s="77" t="str">
        <f t="shared" ref="R10:R24" si="4">IF(Y10=1,Q10*AB10,"")</f>
        <v/>
      </c>
      <c r="S10" s="80"/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1.0770646910189066</v>
      </c>
      <c r="V10" s="95">
        <f>R5</f>
        <v>44735</v>
      </c>
      <c r="W10" s="113" t="str">
        <f t="shared" ref="W10:W24" si="6">IF(ISNUMBER(FIND("M",C10)),"m",IF(ISNUMBER(FIND("K",C10)),"k"))</f>
        <v>m</v>
      </c>
      <c r="X10" s="113">
        <f t="shared" ref="X10:X24" si="7">IF(OR(D10="",V10=""),0,(YEAR(V10)-YEAR(D10)))</f>
        <v>31</v>
      </c>
      <c r="Y10" s="113">
        <f t="shared" ref="Y10:Y24" si="8">IF(X10&gt;34,1,0)</f>
        <v>0</v>
      </c>
      <c r="Z10" s="12" t="b">
        <f>IF(Y10=1,LOOKUP(X10,'Meltzer-Faber'!A3:A63,'Meltzer-Faber'!B3:B63))</f>
        <v>0</v>
      </c>
      <c r="AA10" s="1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35">
      <c r="A11" s="168"/>
      <c r="B11" s="157"/>
      <c r="C11" s="158"/>
      <c r="D11" s="159"/>
      <c r="E11" s="160"/>
      <c r="F11" s="161"/>
      <c r="G11" s="161"/>
      <c r="H11" s="162"/>
      <c r="I11" s="163"/>
      <c r="J11" s="163"/>
      <c r="K11" s="162"/>
      <c r="L11" s="97"/>
      <c r="M11" s="97"/>
      <c r="N11" s="76">
        <f t="shared" si="0"/>
        <v>0</v>
      </c>
      <c r="O11" s="76">
        <f t="shared" si="1"/>
        <v>0</v>
      </c>
      <c r="P11" s="76">
        <f t="shared" si="2"/>
        <v>0</v>
      </c>
      <c r="Q11" s="77" t="str">
        <f t="shared" si="3"/>
        <v/>
      </c>
      <c r="R11" s="77" t="str">
        <f t="shared" si="4"/>
        <v/>
      </c>
      <c r="S11" s="80"/>
      <c r="T11" s="80"/>
      <c r="U11" s="79" t="str">
        <f t="shared" si="5"/>
        <v/>
      </c>
      <c r="V11" s="95">
        <f>R5</f>
        <v>44735</v>
      </c>
      <c r="W11" s="113" t="b">
        <f t="shared" si="6"/>
        <v>0</v>
      </c>
      <c r="X11" s="113">
        <f t="shared" si="7"/>
        <v>0</v>
      </c>
      <c r="Y11" s="113">
        <f t="shared" si="8"/>
        <v>0</v>
      </c>
      <c r="Z11" s="12" t="b">
        <f>IF(Y11=1,LOOKUP(X11,'Meltzer-Faber'!A3:A63,'Meltzer-Faber'!B3:B63))</f>
        <v>0</v>
      </c>
      <c r="AA11" s="112" t="b">
        <f>IF(Y11=1,LOOKUP(X11,'Meltzer-Faber'!A3:A63,'Meltzer-Faber'!C3:C63))</f>
        <v>0</v>
      </c>
      <c r="AB11" s="12" t="str">
        <f t="shared" si="9"/>
        <v/>
      </c>
    </row>
    <row r="12" spans="1:28" s="12" customFormat="1" ht="20" customHeight="1" x14ac:dyDescent="0.35">
      <c r="A12" s="156"/>
      <c r="B12" s="157"/>
      <c r="C12" s="158"/>
      <c r="D12" s="159"/>
      <c r="E12" s="160"/>
      <c r="F12" s="161"/>
      <c r="G12" s="161"/>
      <c r="H12" s="162"/>
      <c r="I12" s="163"/>
      <c r="J12" s="163"/>
      <c r="K12" s="162"/>
      <c r="L12" s="97"/>
      <c r="M12" s="97"/>
      <c r="N12" s="76">
        <f t="shared" si="0"/>
        <v>0</v>
      </c>
      <c r="O12" s="76">
        <f t="shared" si="1"/>
        <v>0</v>
      </c>
      <c r="P12" s="76">
        <f t="shared" si="2"/>
        <v>0</v>
      </c>
      <c r="Q12" s="77" t="str">
        <f t="shared" si="3"/>
        <v/>
      </c>
      <c r="R12" s="77" t="str">
        <f t="shared" si="4"/>
        <v/>
      </c>
      <c r="S12" s="80" t="s">
        <v>22</v>
      </c>
      <c r="T12" s="80" t="s">
        <v>22</v>
      </c>
      <c r="U12" s="79" t="str">
        <f t="shared" si="5"/>
        <v/>
      </c>
      <c r="V12" s="95">
        <f>R5</f>
        <v>44735</v>
      </c>
      <c r="W12" s="113" t="b">
        <f t="shared" si="6"/>
        <v>0</v>
      </c>
      <c r="X12" s="113">
        <f t="shared" si="7"/>
        <v>0</v>
      </c>
      <c r="Y12" s="113">
        <f t="shared" si="8"/>
        <v>0</v>
      </c>
      <c r="Z12" s="12" t="b">
        <f>IF(Y12=1,LOOKUP(X12,'Meltzer-Faber'!A3:A63,'Meltzer-Faber'!B3:B63))</f>
        <v>0</v>
      </c>
      <c r="AA12" s="112" t="b">
        <f>IF(Y12=1,LOOKUP(X12,'Meltzer-Faber'!A3:A63,'Meltzer-Faber'!C3:C63))</f>
        <v>0</v>
      </c>
      <c r="AB12" s="12" t="str">
        <f t="shared" si="9"/>
        <v/>
      </c>
    </row>
    <row r="13" spans="1:28" s="12" customFormat="1" ht="20" customHeight="1" x14ac:dyDescent="0.35">
      <c r="A13" s="168"/>
      <c r="B13" s="157"/>
      <c r="C13" s="158"/>
      <c r="D13" s="159"/>
      <c r="E13" s="160"/>
      <c r="F13" s="161"/>
      <c r="G13" s="161"/>
      <c r="H13" s="164"/>
      <c r="I13" s="163"/>
      <c r="J13" s="163"/>
      <c r="K13" s="162"/>
      <c r="L13" s="97"/>
      <c r="M13" s="97"/>
      <c r="N13" s="76">
        <f t="shared" si="0"/>
        <v>0</v>
      </c>
      <c r="O13" s="76">
        <f t="shared" si="1"/>
        <v>0</v>
      </c>
      <c r="P13" s="76">
        <f t="shared" si="2"/>
        <v>0</v>
      </c>
      <c r="Q13" s="77" t="str">
        <f t="shared" si="3"/>
        <v/>
      </c>
      <c r="R13" s="77" t="str">
        <f t="shared" si="4"/>
        <v/>
      </c>
      <c r="S13" s="80" t="s">
        <v>22</v>
      </c>
      <c r="T13" s="80" t="s">
        <v>22</v>
      </c>
      <c r="U13" s="79" t="str">
        <f t="shared" si="5"/>
        <v/>
      </c>
      <c r="V13" s="95">
        <f>R5</f>
        <v>44735</v>
      </c>
      <c r="W13" s="113" t="b">
        <f t="shared" si="6"/>
        <v>0</v>
      </c>
      <c r="X13" s="113">
        <f t="shared" si="7"/>
        <v>0</v>
      </c>
      <c r="Y13" s="113">
        <f t="shared" si="8"/>
        <v>0</v>
      </c>
      <c r="Z13" s="12" t="b">
        <f>IF(Y13=1,LOOKUP(X13,'Meltzer-Faber'!A3:A63,'Meltzer-Faber'!B3:B63))</f>
        <v>0</v>
      </c>
      <c r="AA13" s="112" t="b">
        <f>IF(Y13=1,LOOKUP(X13,'Meltzer-Faber'!A3:A63,'Meltzer-Faber'!C3:C63))</f>
        <v>0</v>
      </c>
      <c r="AB13" s="12" t="str">
        <f t="shared" si="9"/>
        <v/>
      </c>
    </row>
    <row r="14" spans="1:28" s="12" customFormat="1" ht="20" customHeight="1" x14ac:dyDescent="0.35">
      <c r="A14" s="102"/>
      <c r="B14" s="121"/>
      <c r="C14" s="99"/>
      <c r="D14" s="123"/>
      <c r="E14" s="105"/>
      <c r="F14" s="126"/>
      <c r="G14" s="100"/>
      <c r="H14" s="108"/>
      <c r="I14" s="109"/>
      <c r="J14" s="128"/>
      <c r="K14" s="127"/>
      <c r="L14" s="97"/>
      <c r="M14" s="97"/>
      <c r="N14" s="76">
        <f t="shared" si="0"/>
        <v>0</v>
      </c>
      <c r="O14" s="76">
        <f t="shared" si="1"/>
        <v>0</v>
      </c>
      <c r="P14" s="76">
        <f t="shared" si="2"/>
        <v>0</v>
      </c>
      <c r="Q14" s="77" t="str">
        <f t="shared" si="3"/>
        <v/>
      </c>
      <c r="R14" s="77" t="str">
        <f t="shared" si="4"/>
        <v/>
      </c>
      <c r="S14" s="80" t="s">
        <v>22</v>
      </c>
      <c r="T14" s="80" t="s">
        <v>22</v>
      </c>
      <c r="U14" s="79" t="str">
        <f t="shared" si="5"/>
        <v/>
      </c>
      <c r="V14" s="95">
        <f>R5</f>
        <v>44735</v>
      </c>
      <c r="W14" s="113" t="b">
        <f t="shared" si="6"/>
        <v>0</v>
      </c>
      <c r="X14" s="113">
        <f t="shared" si="7"/>
        <v>0</v>
      </c>
      <c r="Y14" s="113">
        <f t="shared" si="8"/>
        <v>0</v>
      </c>
      <c r="Z14" s="12" t="b">
        <f>IF(Y14=1,LOOKUP(X14,'Meltzer-Faber'!A3:A63,'Meltzer-Faber'!B3:B63))</f>
        <v>0</v>
      </c>
      <c r="AA14" s="112" t="b">
        <f>IF(Y14=1,LOOKUP(X14,'Meltzer-Faber'!A3:A63,'Meltzer-Faber'!C3:C63))</f>
        <v>0</v>
      </c>
      <c r="AB14" s="12" t="str">
        <f t="shared" si="9"/>
        <v/>
      </c>
    </row>
    <row r="15" spans="1:28" s="12" customFormat="1" ht="20" customHeight="1" x14ac:dyDescent="0.35">
      <c r="A15" s="102"/>
      <c r="B15" s="120"/>
      <c r="C15" s="98"/>
      <c r="D15" s="122"/>
      <c r="E15" s="98"/>
      <c r="F15" s="125"/>
      <c r="G15" s="101"/>
      <c r="H15" s="108"/>
      <c r="I15" s="109"/>
      <c r="J15" s="128"/>
      <c r="K15" s="127"/>
      <c r="L15" s="97"/>
      <c r="M15" s="97"/>
      <c r="N15" s="76">
        <f t="shared" si="0"/>
        <v>0</v>
      </c>
      <c r="O15" s="76">
        <f t="shared" si="1"/>
        <v>0</v>
      </c>
      <c r="P15" s="76">
        <f t="shared" si="2"/>
        <v>0</v>
      </c>
      <c r="Q15" s="77" t="str">
        <f t="shared" si="3"/>
        <v/>
      </c>
      <c r="R15" s="77" t="str">
        <f t="shared" si="4"/>
        <v/>
      </c>
      <c r="S15" s="80"/>
      <c r="T15" s="80"/>
      <c r="U15" s="79" t="str">
        <f t="shared" si="5"/>
        <v/>
      </c>
      <c r="V15" s="95">
        <f>R5</f>
        <v>44735</v>
      </c>
      <c r="W15" s="113" t="b">
        <f t="shared" si="6"/>
        <v>0</v>
      </c>
      <c r="X15" s="113">
        <f t="shared" si="7"/>
        <v>0</v>
      </c>
      <c r="Y15" s="113">
        <f t="shared" si="8"/>
        <v>0</v>
      </c>
      <c r="Z15" s="12" t="b">
        <f>IF(Y15=1,LOOKUP(X15,'Meltzer-Faber'!A3:A63,'Meltzer-Faber'!B3:B63))</f>
        <v>0</v>
      </c>
      <c r="AA15" s="112" t="b">
        <f>IF(Y15=1,LOOKUP(X15,'Meltzer-Faber'!A3:A63,'Meltzer-Faber'!C3:C63))</f>
        <v>0</v>
      </c>
      <c r="AB15" s="12" t="str">
        <f t="shared" si="9"/>
        <v/>
      </c>
    </row>
    <row r="16" spans="1:28" s="12" customFormat="1" ht="20" customHeight="1" x14ac:dyDescent="0.35">
      <c r="A16" s="102"/>
      <c r="B16" s="120"/>
      <c r="C16" s="98"/>
      <c r="D16" s="124"/>
      <c r="E16" s="104"/>
      <c r="F16" s="106"/>
      <c r="G16" s="101"/>
      <c r="H16" s="108"/>
      <c r="I16" s="109"/>
      <c r="J16" s="128"/>
      <c r="K16" s="127"/>
      <c r="L16" s="97"/>
      <c r="M16" s="97"/>
      <c r="N16" s="76">
        <f t="shared" si="0"/>
        <v>0</v>
      </c>
      <c r="O16" s="76">
        <f t="shared" si="1"/>
        <v>0</v>
      </c>
      <c r="P16" s="76">
        <f t="shared" si="2"/>
        <v>0</v>
      </c>
      <c r="Q16" s="77" t="str">
        <f t="shared" si="3"/>
        <v/>
      </c>
      <c r="R16" s="77" t="str">
        <f t="shared" si="4"/>
        <v/>
      </c>
      <c r="S16" s="80"/>
      <c r="T16" s="80"/>
      <c r="U16" s="79" t="str">
        <f t="shared" si="5"/>
        <v/>
      </c>
      <c r="V16" s="95">
        <f>R5</f>
        <v>44735</v>
      </c>
      <c r="W16" s="113" t="b">
        <f t="shared" si="6"/>
        <v>0</v>
      </c>
      <c r="X16" s="113">
        <f t="shared" si="7"/>
        <v>0</v>
      </c>
      <c r="Y16" s="113">
        <f t="shared" si="8"/>
        <v>0</v>
      </c>
      <c r="Z16" s="12" t="b">
        <f>IF(Y16=1,LOOKUP(X16,'Meltzer-Faber'!A3:A63,'Meltzer-Faber'!B3:B63))</f>
        <v>0</v>
      </c>
      <c r="AA16" s="112" t="b">
        <f>IF(Y16=1,LOOKUP(X16,'Meltzer-Faber'!A3:A63,'Meltzer-Faber'!C3:C63))</f>
        <v>0</v>
      </c>
      <c r="AB16" s="12" t="str">
        <f t="shared" si="9"/>
        <v/>
      </c>
    </row>
    <row r="17" spans="1:28" s="12" customFormat="1" ht="20" customHeight="1" x14ac:dyDescent="0.35">
      <c r="A17" s="102"/>
      <c r="B17" s="120"/>
      <c r="C17" s="98"/>
      <c r="D17" s="124"/>
      <c r="E17" s="104"/>
      <c r="F17" s="107"/>
      <c r="G17" s="101"/>
      <c r="H17" s="108"/>
      <c r="I17" s="109"/>
      <c r="J17" s="128"/>
      <c r="K17" s="127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44735</v>
      </c>
      <c r="W17" s="113" t="b">
        <f t="shared" si="6"/>
        <v>0</v>
      </c>
      <c r="X17" s="113">
        <f t="shared" si="7"/>
        <v>0</v>
      </c>
      <c r="Y17" s="113">
        <f t="shared" si="8"/>
        <v>0</v>
      </c>
      <c r="Z17" s="12" t="b">
        <f>IF(Y17=1,LOOKUP(X17,'Meltzer-Faber'!A3:A63,'Meltzer-Faber'!B3:B63))</f>
        <v>0</v>
      </c>
      <c r="AA17" s="1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35">
      <c r="A18" s="102"/>
      <c r="B18" s="120"/>
      <c r="C18" s="98"/>
      <c r="D18" s="122"/>
      <c r="E18" s="104"/>
      <c r="F18" s="125"/>
      <c r="G18" s="101"/>
      <c r="H18" s="108"/>
      <c r="I18" s="109"/>
      <c r="J18" s="128"/>
      <c r="K18" s="127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44735</v>
      </c>
      <c r="W18" s="113" t="b">
        <f t="shared" si="6"/>
        <v>0</v>
      </c>
      <c r="X18" s="113">
        <f t="shared" si="7"/>
        <v>0</v>
      </c>
      <c r="Y18" s="113">
        <f t="shared" si="8"/>
        <v>0</v>
      </c>
      <c r="Z18" s="12" t="b">
        <f>IF(Y18=1,LOOKUP(X18,'Meltzer-Faber'!A3:A63,'Meltzer-Faber'!B3:B63))</f>
        <v>0</v>
      </c>
      <c r="AA18" s="1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35">
      <c r="A19" s="102"/>
      <c r="B19" s="90"/>
      <c r="C19" s="91"/>
      <c r="D19" s="92"/>
      <c r="E19" s="93"/>
      <c r="F19" s="94"/>
      <c r="G19" s="94"/>
      <c r="H19" s="108"/>
      <c r="I19" s="109"/>
      <c r="J19" s="128"/>
      <c r="K19" s="127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44735</v>
      </c>
      <c r="W19" s="113" t="b">
        <f t="shared" si="6"/>
        <v>0</v>
      </c>
      <c r="X19" s="113">
        <f t="shared" si="7"/>
        <v>0</v>
      </c>
      <c r="Y19" s="113">
        <f t="shared" si="8"/>
        <v>0</v>
      </c>
      <c r="Z19" s="12" t="b">
        <f>IF(Y19=1,LOOKUP(X19,'Meltzer-Faber'!A3:A63,'Meltzer-Faber'!B3:B63))</f>
        <v>0</v>
      </c>
      <c r="AA19" s="1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35">
      <c r="A20" s="102"/>
      <c r="B20" s="90"/>
      <c r="C20" s="91"/>
      <c r="D20" s="92"/>
      <c r="E20" s="93"/>
      <c r="F20" s="94"/>
      <c r="G20" s="94"/>
      <c r="H20" s="108"/>
      <c r="I20" s="109"/>
      <c r="J20" s="128"/>
      <c r="K20" s="127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44735</v>
      </c>
      <c r="W20" s="113" t="b">
        <f t="shared" si="6"/>
        <v>0</v>
      </c>
      <c r="X20" s="113">
        <f t="shared" si="7"/>
        <v>0</v>
      </c>
      <c r="Y20" s="113">
        <f t="shared" si="8"/>
        <v>0</v>
      </c>
      <c r="Z20" s="12" t="b">
        <f>IF(Y20=1,LOOKUP(X20,'Meltzer-Faber'!A3:A63,'Meltzer-Faber'!B3:B63))</f>
        <v>0</v>
      </c>
      <c r="AA20" s="1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35">
      <c r="A21" s="102"/>
      <c r="B21" s="90"/>
      <c r="C21" s="91"/>
      <c r="D21" s="92"/>
      <c r="E21" s="93"/>
      <c r="F21" s="94"/>
      <c r="G21" s="94"/>
      <c r="H21" s="108"/>
      <c r="I21" s="109"/>
      <c r="J21" s="128"/>
      <c r="K21" s="127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44735</v>
      </c>
      <c r="W21" s="113" t="b">
        <f t="shared" si="6"/>
        <v>0</v>
      </c>
      <c r="X21" s="113">
        <f t="shared" si="7"/>
        <v>0</v>
      </c>
      <c r="Y21" s="113">
        <f t="shared" si="8"/>
        <v>0</v>
      </c>
      <c r="Z21" s="12" t="b">
        <f>IF(Y21=1,LOOKUP(X21,'Meltzer-Faber'!A3:A63,'Meltzer-Faber'!B3:B63))</f>
        <v>0</v>
      </c>
      <c r="AA21" s="1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35">
      <c r="A22" s="102"/>
      <c r="B22" s="90"/>
      <c r="C22" s="91"/>
      <c r="D22" s="92"/>
      <c r="E22" s="93"/>
      <c r="F22" s="94"/>
      <c r="G22" s="94"/>
      <c r="H22" s="108"/>
      <c r="I22" s="109"/>
      <c r="J22" s="128"/>
      <c r="K22" s="127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44735</v>
      </c>
      <c r="W22" s="113" t="b">
        <f t="shared" si="6"/>
        <v>0</v>
      </c>
      <c r="X22" s="113">
        <f t="shared" si="7"/>
        <v>0</v>
      </c>
      <c r="Y22" s="113">
        <f t="shared" si="8"/>
        <v>0</v>
      </c>
      <c r="Z22" s="12" t="b">
        <f>IF(Y22=1,LOOKUP(X22,'Meltzer-Faber'!A3:A63,'Meltzer-Faber'!B3:B63))</f>
        <v>0</v>
      </c>
      <c r="AA22" s="1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35">
      <c r="A23" s="102"/>
      <c r="B23" s="90"/>
      <c r="C23" s="91"/>
      <c r="D23" s="91"/>
      <c r="E23" s="93"/>
      <c r="F23" s="94"/>
      <c r="G23" s="94"/>
      <c r="H23" s="108"/>
      <c r="I23" s="109"/>
      <c r="J23" s="128"/>
      <c r="K23" s="127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44735</v>
      </c>
      <c r="W23" s="113" t="b">
        <f t="shared" si="6"/>
        <v>0</v>
      </c>
      <c r="X23" s="113">
        <f t="shared" si="7"/>
        <v>0</v>
      </c>
      <c r="Y23" s="113">
        <f t="shared" si="8"/>
        <v>0</v>
      </c>
      <c r="Z23" s="12" t="b">
        <f>IF(Y23=1,LOOKUP(X23,'Meltzer-Faber'!A3:A63,'Meltzer-Faber'!B3:B63))</f>
        <v>0</v>
      </c>
      <c r="AA23" s="1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35">
      <c r="A24" s="103"/>
      <c r="B24" s="90"/>
      <c r="C24" s="91"/>
      <c r="D24" s="92"/>
      <c r="E24" s="93"/>
      <c r="F24" s="94"/>
      <c r="G24" s="94"/>
      <c r="H24" s="108"/>
      <c r="I24" s="109"/>
      <c r="J24" s="129"/>
      <c r="K24" s="127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44735</v>
      </c>
      <c r="W24" s="113" t="b">
        <f t="shared" si="6"/>
        <v>0</v>
      </c>
      <c r="X24" s="113">
        <f t="shared" si="7"/>
        <v>0</v>
      </c>
      <c r="Y24" s="113">
        <f t="shared" si="8"/>
        <v>0</v>
      </c>
      <c r="Z24" s="12" t="b">
        <f>IF(Y24=1,LOOKUP(X24,'Meltzer-Faber'!A3:A63,'Meltzer-Faber'!B3:B63))</f>
        <v>0</v>
      </c>
      <c r="AA24" s="112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 x14ac:dyDescent="0.35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 ht="12.4" x14ac:dyDescent="0.35"/>
    <row r="27" spans="1:28" s="8" customFormat="1" ht="13.9" x14ac:dyDescent="0.4">
      <c r="A27" s="8" t="s">
        <v>19</v>
      </c>
      <c r="B27"/>
      <c r="C27" s="237" t="s">
        <v>180</v>
      </c>
      <c r="D27" s="240"/>
      <c r="E27" s="240"/>
      <c r="F27" s="240"/>
      <c r="G27" s="50" t="s">
        <v>35</v>
      </c>
      <c r="H27" s="51">
        <v>1</v>
      </c>
      <c r="I27" s="8" t="s">
        <v>208</v>
      </c>
    </row>
    <row r="28" spans="1:28" s="8" customFormat="1" ht="13.9" x14ac:dyDescent="0.4">
      <c r="B28"/>
      <c r="C28" s="247"/>
      <c r="D28" s="247"/>
      <c r="E28" s="247"/>
      <c r="F28" s="247"/>
      <c r="G28" s="52" t="s">
        <v>22</v>
      </c>
      <c r="H28" s="51">
        <v>2</v>
      </c>
      <c r="I28" s="237" t="s">
        <v>188</v>
      </c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</row>
    <row r="29" spans="1:28" s="8" customFormat="1" ht="13.9" x14ac:dyDescent="0.4">
      <c r="A29" s="53" t="s">
        <v>36</v>
      </c>
      <c r="B29"/>
      <c r="C29" s="240"/>
      <c r="D29" s="240"/>
      <c r="E29" s="240"/>
      <c r="F29" s="240"/>
      <c r="G29" s="54"/>
      <c r="H29" s="51">
        <v>3</v>
      </c>
      <c r="I29" s="198" t="s">
        <v>209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8" ht="13.9" x14ac:dyDescent="0.4">
      <c r="A30" s="7"/>
      <c r="B30"/>
      <c r="C30" s="240"/>
      <c r="D30" s="240"/>
      <c r="E30" s="240"/>
      <c r="F30" s="240"/>
      <c r="G30" s="42"/>
      <c r="H30" s="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</row>
    <row r="31" spans="1:28" ht="13.9" x14ac:dyDescent="0.4">
      <c r="A31" s="8"/>
      <c r="B31"/>
      <c r="C31" s="240"/>
      <c r="D31" s="240"/>
      <c r="E31" s="240"/>
      <c r="F31" s="240"/>
      <c r="G31" s="56" t="s">
        <v>37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8" ht="13.9" x14ac:dyDescent="0.4">
      <c r="C32" s="40"/>
      <c r="D32" s="41"/>
      <c r="E32" s="41"/>
      <c r="F32" s="42"/>
      <c r="G32" s="56" t="s">
        <v>38</v>
      </c>
      <c r="H32" s="237" t="s">
        <v>184</v>
      </c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 ht="13.9" x14ac:dyDescent="0.4">
      <c r="A33" s="8" t="s">
        <v>20</v>
      </c>
      <c r="B33"/>
      <c r="C33" s="237" t="s">
        <v>181</v>
      </c>
      <c r="D33" s="240"/>
      <c r="E33" s="240"/>
      <c r="F33" s="240"/>
      <c r="G33" s="56" t="s">
        <v>39</v>
      </c>
      <c r="H33" s="237" t="s">
        <v>201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3.9" x14ac:dyDescent="0.4">
      <c r="C34" s="240"/>
      <c r="D34" s="240"/>
      <c r="E34" s="240"/>
      <c r="F34" s="240"/>
      <c r="G34" s="56"/>
      <c r="H34" s="200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3.9" x14ac:dyDescent="0.4">
      <c r="A35" s="51" t="s">
        <v>40</v>
      </c>
      <c r="B35" s="58"/>
      <c r="C35" s="237" t="s">
        <v>186</v>
      </c>
      <c r="D35" s="240"/>
      <c r="E35" s="240"/>
      <c r="F35" s="240"/>
      <c r="G35" s="56" t="s">
        <v>24</v>
      </c>
      <c r="H35" s="190"/>
      <c r="I35" s="188"/>
      <c r="J35" s="188"/>
      <c r="K35" s="188"/>
      <c r="L35" s="188"/>
      <c r="M35" s="188"/>
      <c r="N35" s="189"/>
      <c r="O35" s="189"/>
      <c r="P35" s="189"/>
      <c r="Q35" s="189"/>
      <c r="R35" s="189"/>
      <c r="S35" s="189"/>
      <c r="T35" s="189"/>
    </row>
    <row r="36" spans="1:20" ht="13.9" x14ac:dyDescent="0.4">
      <c r="C36" s="240"/>
      <c r="D36" s="240"/>
      <c r="E36" s="240"/>
      <c r="F36" s="240"/>
      <c r="G36" s="56"/>
      <c r="H36" s="189"/>
      <c r="I36" s="190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</row>
    <row r="37" spans="1:20" ht="13.9" x14ac:dyDescent="0.4">
      <c r="A37" s="58" t="s">
        <v>23</v>
      </c>
      <c r="B37" s="58"/>
      <c r="C37" s="43" t="s">
        <v>46</v>
      </c>
      <c r="D37" s="44"/>
      <c r="E37" s="44"/>
      <c r="F37" s="45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</row>
    <row r="38" spans="1:20" ht="13.9" x14ac:dyDescent="0.4">
      <c r="A38" s="59"/>
      <c r="B38" s="59"/>
      <c r="C38" s="60"/>
      <c r="D38" s="41"/>
      <c r="E38" s="41"/>
      <c r="F38" s="42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13.9" x14ac:dyDescent="0.4"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</sheetData>
  <mergeCells count="22">
    <mergeCell ref="C27:F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C36:F36"/>
    <mergeCell ref="H37:T37"/>
    <mergeCell ref="H38:T38"/>
  </mergeCells>
  <conditionalFormatting sqref="H9:M12 H14:M20 H22:M23">
    <cfRule type="cellIs" dxfId="21" priority="7" stopIfTrue="1" operator="between">
      <formula>1</formula>
      <formula>300</formula>
    </cfRule>
    <cfRule type="cellIs" dxfId="20" priority="8" stopIfTrue="1" operator="lessThanOrEqual">
      <formula>0</formula>
    </cfRule>
  </conditionalFormatting>
  <conditionalFormatting sqref="H13:M13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H21:M21">
    <cfRule type="cellIs" dxfId="17" priority="3" stopIfTrue="1" operator="between">
      <formula>1</formula>
      <formula>300</formula>
    </cfRule>
    <cfRule type="cellIs" dxfId="16" priority="4" stopIfTrue="1" operator="lessThanOrEqual">
      <formula>0</formula>
    </cfRule>
  </conditionalFormatting>
  <conditionalFormatting sqref="H24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sqref="C9:C24" xr:uid="{F1E14296-0C0D-6845-A6EA-6ED219DAE98A}">
      <formula1>"UM,JM,SM,UK,JK,SK,M1,M2,M3,M4,M5,M6,M7,M8,M9,M10,K1,K2,K3,K4,K5,K6,K7,K8,K9,K10"</formula1>
    </dataValidation>
    <dataValidation type="list" allowBlank="1" showInputMessage="1" showErrorMessage="1" sqref="A9:A24" xr:uid="{42A77C8F-8A8E-9542-9B5A-8130BADC3117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360" verticalDpi="360" copies="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Resultat NM Senior</vt:lpstr>
      <vt:lpstr>Resultat Kongepokal</vt:lpstr>
      <vt:lpstr>Meltzer-Faber</vt:lpstr>
      <vt:lpstr>'P1'!Utskriftsområde</vt:lpstr>
      <vt:lpstr>'P10'!Utskriftsområde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'Resultat NM Senior'!Utskriftsområde</vt:lpstr>
      <vt:lpstr>'Resultat Kongepokal'!Utskriftstitler</vt:lpstr>
      <vt:lpstr>'Resultat NM Senior'!Utskriftstitler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Grostad, Arne</cp:lastModifiedBy>
  <cp:lastPrinted>2022-06-23T19:01:14Z</cp:lastPrinted>
  <dcterms:created xsi:type="dcterms:W3CDTF">2001-08-31T20:44:44Z</dcterms:created>
  <dcterms:modified xsi:type="dcterms:W3CDTF">2022-06-24T03:54:44Z</dcterms:modified>
</cp:coreProperties>
</file>