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idrettsforbundet-my.sharepoint.com/personal/arne_grostad_vektlofting_no/Documents/R/A_S t e v n e protokoller/2021/"/>
    </mc:Choice>
  </mc:AlternateContent>
  <xr:revisionPtr revIDLastSave="0" documentId="14_{9C8AF863-9E67-4415-AC78-1EF52545F2CD}" xr6:coauthVersionLast="47" xr6:coauthVersionMax="47" xr10:uidLastSave="{00000000-0000-0000-0000-000000000000}"/>
  <bookViews>
    <workbookView xWindow="-98" yWindow="-98" windowWidth="21795" windowHeight="13096" firstSheet="5" activeTab="9" xr2:uid="{00000000-000D-0000-FFFF-FFFF00000000}"/>
  </bookViews>
  <sheets>
    <sheet name="P1" sheetId="10" r:id="rId1"/>
    <sheet name="P2" sheetId="9" r:id="rId2"/>
    <sheet name="P3" sheetId="14" r:id="rId3"/>
    <sheet name="P4" sheetId="15" r:id="rId4"/>
    <sheet name="P5" sheetId="16" r:id="rId5"/>
    <sheet name="P6" sheetId="17" r:id="rId6"/>
    <sheet name="P7" sheetId="18" r:id="rId7"/>
    <sheet name="P8" sheetId="19" r:id="rId8"/>
    <sheet name="P9" sheetId="47" r:id="rId9"/>
    <sheet name="Resultat NM Senior" sheetId="43" r:id="rId10"/>
    <sheet name="Resultat Kongepokal" sheetId="46" r:id="rId11"/>
    <sheet name="NM Senior Lag finale" sheetId="40" r:id="rId12"/>
    <sheet name="Meltzer-Faber" sheetId="37" state="hidden" r:id="rId13"/>
    <sheet name="Module1" sheetId="2" state="veryHidden" r:id="rId14"/>
  </sheets>
  <definedNames>
    <definedName name="_xlnm.Print_Area" localSheetId="11">'NM Senior Lag finale'!$A$1:$P$54</definedName>
    <definedName name="_xlnm.Print_Area" localSheetId="0">'P1'!$A$1:$T$39</definedName>
    <definedName name="_xlnm.Print_Area" localSheetId="1">'P2'!$A$1:$T$39</definedName>
    <definedName name="_xlnm.Print_Area" localSheetId="2">'P3'!$A$1:$T$39</definedName>
    <definedName name="_xlnm.Print_Area" localSheetId="3">'P4'!$A$1:$T$40</definedName>
    <definedName name="_xlnm.Print_Area" localSheetId="4">'P5'!$A$1:$T$39</definedName>
    <definedName name="_xlnm.Print_Area" localSheetId="5">'P6'!$A$1:$T$39</definedName>
    <definedName name="_xlnm.Print_Area" localSheetId="6">'P7'!$A$1:$T$39</definedName>
    <definedName name="_xlnm.Print_Area" localSheetId="7">'P8'!$A$1:$T$39</definedName>
    <definedName name="_xlnm.Print_Area" localSheetId="8">'P9'!$A$1:$T$39</definedName>
    <definedName name="_xlnm.Print_Area" localSheetId="10">'Resultat Kongepokal'!$A$1:$Q$107</definedName>
    <definedName name="_xlnm.Print_Area" localSheetId="9">'Resultat NM Senior'!$A$1:$Q$121</definedName>
    <definedName name="_xlnm.Print_Titles" localSheetId="10">'Resultat Kongepokal'!#REF!</definedName>
    <definedName name="_xlnm.Print_Titles" localSheetId="9">'Resultat NM Senior'!#REF!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G141" i="43" l="1"/>
  <c r="G142" i="43"/>
  <c r="G140" i="43"/>
  <c r="G139" i="43"/>
  <c r="G138" i="43"/>
  <c r="G137" i="43"/>
  <c r="G136" i="43"/>
  <c r="G135" i="43"/>
  <c r="G134" i="43"/>
  <c r="G133" i="43"/>
  <c r="G132" i="43"/>
  <c r="G131" i="43"/>
  <c r="G130" i="43"/>
  <c r="G129" i="43"/>
  <c r="G128" i="43"/>
  <c r="G127" i="43"/>
  <c r="G126" i="43"/>
  <c r="G125" i="43"/>
  <c r="AA24" i="9" l="1"/>
  <c r="AA24" i="14"/>
  <c r="AA24" i="16"/>
  <c r="AA24" i="17"/>
  <c r="AA24" i="18"/>
  <c r="AA24" i="47"/>
  <c r="AA24" i="10"/>
  <c r="Z24" i="9"/>
  <c r="Z24" i="14"/>
  <c r="Z24" i="16"/>
  <c r="Z24" i="17"/>
  <c r="Z24" i="18"/>
  <c r="Z24" i="47"/>
  <c r="Z24" i="10"/>
  <c r="AA23" i="9"/>
  <c r="AA23" i="14"/>
  <c r="AA23" i="16"/>
  <c r="AA23" i="17"/>
  <c r="AA23" i="47"/>
  <c r="Z23" i="9"/>
  <c r="Z23" i="14"/>
  <c r="Z23" i="16"/>
  <c r="Z23" i="17"/>
  <c r="Z23" i="47"/>
  <c r="AA22" i="9"/>
  <c r="AA22" i="14"/>
  <c r="AA22" i="16"/>
  <c r="AA22" i="17"/>
  <c r="AA22" i="47"/>
  <c r="Z22" i="9"/>
  <c r="Z22" i="14"/>
  <c r="Z22" i="16"/>
  <c r="Z22" i="17"/>
  <c r="Z22" i="47"/>
  <c r="AA21" i="9"/>
  <c r="AA21" i="14"/>
  <c r="AA21" i="16"/>
  <c r="AA21" i="47"/>
  <c r="Z21" i="9"/>
  <c r="Z21" i="14"/>
  <c r="Z21" i="16"/>
  <c r="Z21" i="47"/>
  <c r="AA20" i="9"/>
  <c r="AA20" i="14"/>
  <c r="AA20" i="16"/>
  <c r="AA20" i="47"/>
  <c r="Z20" i="9"/>
  <c r="Z20" i="14"/>
  <c r="Z20" i="16"/>
  <c r="Z20" i="47"/>
  <c r="AA19" i="16"/>
  <c r="AA19" i="47"/>
  <c r="Z19" i="16"/>
  <c r="Z19" i="47"/>
  <c r="AA18" i="16"/>
  <c r="AA18" i="47"/>
  <c r="Z18" i="16"/>
  <c r="Z18" i="47"/>
  <c r="AB22" i="17"/>
  <c r="B68" i="46"/>
  <c r="C68" i="46"/>
  <c r="D68" i="46"/>
  <c r="E68" i="46"/>
  <c r="F68" i="46"/>
  <c r="G68" i="46"/>
  <c r="H68" i="46"/>
  <c r="I68" i="46"/>
  <c r="J68" i="46"/>
  <c r="K68" i="46"/>
  <c r="L68" i="46"/>
  <c r="M68" i="46"/>
  <c r="W25" i="15"/>
  <c r="AB25" i="15" s="1"/>
  <c r="V25" i="15"/>
  <c r="X25" i="15" s="1"/>
  <c r="Y25" i="15" s="1"/>
  <c r="O25" i="15"/>
  <c r="N25" i="15"/>
  <c r="G44" i="46"/>
  <c r="F44" i="46"/>
  <c r="G31" i="46"/>
  <c r="F31" i="46"/>
  <c r="G18" i="46"/>
  <c r="F18" i="46"/>
  <c r="G16" i="46"/>
  <c r="F16" i="46"/>
  <c r="G28" i="46"/>
  <c r="F28" i="46"/>
  <c r="F22" i="46"/>
  <c r="G22" i="46"/>
  <c r="P25" i="15" l="1"/>
  <c r="Q25" i="15"/>
  <c r="U25" i="15"/>
  <c r="AA25" i="15"/>
  <c r="R25" i="15"/>
  <c r="B71" i="46"/>
  <c r="C71" i="46"/>
  <c r="D71" i="46"/>
  <c r="E71" i="46"/>
  <c r="F71" i="46"/>
  <c r="G71" i="46"/>
  <c r="H71" i="46"/>
  <c r="I71" i="46"/>
  <c r="J71" i="46"/>
  <c r="K71" i="46"/>
  <c r="L71" i="46"/>
  <c r="M71" i="46"/>
  <c r="B94" i="46"/>
  <c r="C94" i="46"/>
  <c r="D94" i="46"/>
  <c r="E94" i="46"/>
  <c r="F94" i="46"/>
  <c r="G94" i="46"/>
  <c r="H94" i="46"/>
  <c r="I94" i="46"/>
  <c r="J94" i="46"/>
  <c r="K94" i="46"/>
  <c r="L94" i="46"/>
  <c r="M94" i="46"/>
  <c r="C100" i="43"/>
  <c r="E53" i="46"/>
  <c r="Q107" i="46"/>
  <c r="P107" i="46"/>
  <c r="O107" i="46"/>
  <c r="N107" i="46"/>
  <c r="M107" i="46"/>
  <c r="L107" i="46"/>
  <c r="K107" i="46"/>
  <c r="J107" i="46"/>
  <c r="I107" i="46"/>
  <c r="H107" i="46"/>
  <c r="G107" i="46"/>
  <c r="F107" i="46"/>
  <c r="E107" i="46"/>
  <c r="D107" i="46"/>
  <c r="C107" i="46"/>
  <c r="B107" i="46"/>
  <c r="E70" i="43"/>
  <c r="B53" i="40"/>
  <c r="C53" i="40"/>
  <c r="D53" i="40"/>
  <c r="E53" i="40"/>
  <c r="F53" i="40"/>
  <c r="G53" i="40"/>
  <c r="H53" i="40"/>
  <c r="I53" i="40"/>
  <c r="J53" i="40"/>
  <c r="K53" i="40"/>
  <c r="L53" i="40"/>
  <c r="B35" i="40"/>
  <c r="C35" i="40"/>
  <c r="D35" i="40"/>
  <c r="E35" i="40"/>
  <c r="F35" i="40"/>
  <c r="G35" i="40"/>
  <c r="H35" i="40"/>
  <c r="I35" i="40"/>
  <c r="J35" i="40"/>
  <c r="K35" i="40"/>
  <c r="L35" i="40"/>
  <c r="B41" i="40"/>
  <c r="C41" i="40"/>
  <c r="D41" i="40"/>
  <c r="E41" i="40"/>
  <c r="F41" i="40"/>
  <c r="G41" i="40"/>
  <c r="H41" i="40"/>
  <c r="I41" i="40"/>
  <c r="J41" i="40"/>
  <c r="K41" i="40"/>
  <c r="L41" i="40"/>
  <c r="B65" i="46"/>
  <c r="C65" i="46"/>
  <c r="D65" i="46"/>
  <c r="E65" i="46"/>
  <c r="F65" i="46"/>
  <c r="G65" i="46"/>
  <c r="H65" i="46"/>
  <c r="I65" i="46"/>
  <c r="J65" i="46"/>
  <c r="K65" i="46"/>
  <c r="L65" i="46"/>
  <c r="M65" i="46"/>
  <c r="B92" i="46"/>
  <c r="C92" i="46"/>
  <c r="D92" i="46"/>
  <c r="E92" i="46"/>
  <c r="F92" i="46"/>
  <c r="G92" i="46"/>
  <c r="H92" i="46"/>
  <c r="I92" i="46"/>
  <c r="J92" i="46"/>
  <c r="K92" i="46"/>
  <c r="L92" i="46"/>
  <c r="M92" i="46"/>
  <c r="B100" i="46"/>
  <c r="C100" i="46"/>
  <c r="D100" i="46"/>
  <c r="E100" i="46"/>
  <c r="F100" i="46"/>
  <c r="G100" i="46"/>
  <c r="H100" i="46"/>
  <c r="I100" i="46"/>
  <c r="J100" i="46"/>
  <c r="K100" i="46"/>
  <c r="L100" i="46"/>
  <c r="M100" i="46"/>
  <c r="B69" i="46"/>
  <c r="C69" i="46"/>
  <c r="D69" i="46"/>
  <c r="E69" i="46"/>
  <c r="F69" i="46"/>
  <c r="G69" i="46"/>
  <c r="H69" i="46"/>
  <c r="I69" i="46"/>
  <c r="J69" i="46"/>
  <c r="K69" i="46"/>
  <c r="L69" i="46"/>
  <c r="M69" i="46"/>
  <c r="B56" i="46"/>
  <c r="C56" i="46"/>
  <c r="D56" i="46"/>
  <c r="E56" i="46"/>
  <c r="F56" i="46"/>
  <c r="G56" i="46"/>
  <c r="H56" i="46"/>
  <c r="I56" i="46"/>
  <c r="J56" i="46"/>
  <c r="K56" i="46"/>
  <c r="L56" i="46"/>
  <c r="M56" i="46"/>
  <c r="B54" i="46"/>
  <c r="C54" i="46"/>
  <c r="D54" i="46"/>
  <c r="E54" i="46"/>
  <c r="F54" i="46"/>
  <c r="G54" i="46"/>
  <c r="H54" i="46"/>
  <c r="I54" i="46"/>
  <c r="J54" i="46"/>
  <c r="K54" i="46"/>
  <c r="L54" i="46"/>
  <c r="M54" i="46"/>
  <c r="B51" i="46"/>
  <c r="C51" i="46"/>
  <c r="D51" i="46"/>
  <c r="E51" i="46"/>
  <c r="F51" i="46"/>
  <c r="G51" i="46"/>
  <c r="H51" i="46"/>
  <c r="I51" i="46"/>
  <c r="J51" i="46"/>
  <c r="K51" i="46"/>
  <c r="L51" i="46"/>
  <c r="M51" i="46"/>
  <c r="I103" i="46"/>
  <c r="J103" i="46"/>
  <c r="K103" i="46"/>
  <c r="L103" i="46"/>
  <c r="M103" i="46"/>
  <c r="H103" i="46"/>
  <c r="G103" i="46"/>
  <c r="F103" i="46"/>
  <c r="E103" i="46"/>
  <c r="D103" i="46"/>
  <c r="C103" i="46"/>
  <c r="B103" i="46"/>
  <c r="B113" i="43"/>
  <c r="C113" i="43"/>
  <c r="D113" i="43"/>
  <c r="E113" i="43"/>
  <c r="F113" i="43"/>
  <c r="G113" i="43"/>
  <c r="H113" i="43"/>
  <c r="I113" i="43"/>
  <c r="J113" i="43"/>
  <c r="K113" i="43"/>
  <c r="L113" i="43"/>
  <c r="M113" i="43"/>
  <c r="B115" i="43"/>
  <c r="C115" i="43"/>
  <c r="D115" i="43"/>
  <c r="E115" i="43"/>
  <c r="F115" i="43"/>
  <c r="G115" i="43"/>
  <c r="H115" i="43"/>
  <c r="I115" i="43"/>
  <c r="J115" i="43"/>
  <c r="K115" i="43"/>
  <c r="L115" i="43"/>
  <c r="M115" i="43"/>
  <c r="B116" i="43"/>
  <c r="C116" i="43"/>
  <c r="D116" i="43"/>
  <c r="E116" i="43"/>
  <c r="F116" i="43"/>
  <c r="G116" i="43"/>
  <c r="H116" i="43"/>
  <c r="I116" i="43"/>
  <c r="J116" i="43"/>
  <c r="K116" i="43"/>
  <c r="L116" i="43"/>
  <c r="M116" i="43"/>
  <c r="B114" i="43"/>
  <c r="C114" i="43"/>
  <c r="D114" i="43"/>
  <c r="E114" i="43"/>
  <c r="F114" i="43"/>
  <c r="G114" i="43"/>
  <c r="H114" i="43"/>
  <c r="I114" i="43"/>
  <c r="J114" i="43"/>
  <c r="K114" i="43"/>
  <c r="L114" i="43"/>
  <c r="M114" i="43"/>
  <c r="B112" i="43"/>
  <c r="C112" i="43"/>
  <c r="D112" i="43"/>
  <c r="E112" i="43"/>
  <c r="F112" i="43"/>
  <c r="G112" i="43"/>
  <c r="H112" i="43"/>
  <c r="I112" i="43"/>
  <c r="J112" i="43"/>
  <c r="K112" i="43"/>
  <c r="L112" i="43"/>
  <c r="M112" i="43"/>
  <c r="B120" i="43"/>
  <c r="C120" i="43"/>
  <c r="D120" i="43"/>
  <c r="E120" i="43"/>
  <c r="F120" i="43"/>
  <c r="G120" i="43"/>
  <c r="H120" i="43"/>
  <c r="I120" i="43"/>
  <c r="J120" i="43"/>
  <c r="K120" i="43"/>
  <c r="L120" i="43"/>
  <c r="M120" i="43"/>
  <c r="B119" i="43"/>
  <c r="C119" i="43"/>
  <c r="D119" i="43"/>
  <c r="E119" i="43"/>
  <c r="F119" i="43"/>
  <c r="G119" i="43"/>
  <c r="H119" i="43"/>
  <c r="I119" i="43"/>
  <c r="J119" i="43"/>
  <c r="K119" i="43"/>
  <c r="L119" i="43"/>
  <c r="M119" i="43"/>
  <c r="B121" i="43"/>
  <c r="C121" i="43"/>
  <c r="D121" i="43"/>
  <c r="E121" i="43"/>
  <c r="F121" i="43"/>
  <c r="G121" i="43"/>
  <c r="H121" i="43"/>
  <c r="I121" i="43"/>
  <c r="J121" i="43"/>
  <c r="K121" i="43"/>
  <c r="L121" i="43"/>
  <c r="M121" i="43"/>
  <c r="I117" i="43"/>
  <c r="J117" i="43"/>
  <c r="K117" i="43"/>
  <c r="L117" i="43"/>
  <c r="M117" i="43"/>
  <c r="H117" i="43"/>
  <c r="G117" i="43"/>
  <c r="F117" i="43"/>
  <c r="E117" i="43"/>
  <c r="D117" i="43"/>
  <c r="C117" i="43"/>
  <c r="B117" i="43"/>
  <c r="W24" i="47"/>
  <c r="V24" i="47"/>
  <c r="X24" i="47" s="1"/>
  <c r="Y24" i="47" s="1"/>
  <c r="O24" i="47"/>
  <c r="N24" i="47"/>
  <c r="P24" i="47" s="1"/>
  <c r="AB23" i="47"/>
  <c r="X23" i="47"/>
  <c r="Y23" i="47" s="1"/>
  <c r="W23" i="47"/>
  <c r="V23" i="47"/>
  <c r="O23" i="47"/>
  <c r="N23" i="47"/>
  <c r="P23" i="47" s="1"/>
  <c r="W22" i="47"/>
  <c r="AB22" i="47" s="1"/>
  <c r="V22" i="47"/>
  <c r="X22" i="47" s="1"/>
  <c r="Y22" i="47" s="1"/>
  <c r="O22" i="47"/>
  <c r="N22" i="47"/>
  <c r="P22" i="47" s="1"/>
  <c r="W21" i="47"/>
  <c r="AB21" i="47" s="1"/>
  <c r="V21" i="47"/>
  <c r="X21" i="47" s="1"/>
  <c r="Y21" i="47" s="1"/>
  <c r="P21" i="47"/>
  <c r="U21" i="47" s="1"/>
  <c r="O21" i="47"/>
  <c r="N21" i="47"/>
  <c r="W20" i="47"/>
  <c r="AB20" i="47" s="1"/>
  <c r="V20" i="47"/>
  <c r="X20" i="47" s="1"/>
  <c r="Y20" i="47" s="1"/>
  <c r="O20" i="47"/>
  <c r="N20" i="47"/>
  <c r="P20" i="47" s="1"/>
  <c r="AB19" i="47"/>
  <c r="X19" i="47"/>
  <c r="Y19" i="47" s="1"/>
  <c r="W19" i="47"/>
  <c r="V19" i="47"/>
  <c r="O19" i="47"/>
  <c r="N19" i="47"/>
  <c r="P19" i="47" s="1"/>
  <c r="W18" i="47"/>
  <c r="AB18" i="47" s="1"/>
  <c r="V18" i="47"/>
  <c r="X18" i="47" s="1"/>
  <c r="Y18" i="47" s="1"/>
  <c r="U18" i="47"/>
  <c r="P18" i="47"/>
  <c r="Q18" i="47" s="1"/>
  <c r="O18" i="47"/>
  <c r="N18" i="47"/>
  <c r="W17" i="47"/>
  <c r="V17" i="47"/>
  <c r="X17" i="47" s="1"/>
  <c r="Y17" i="47" s="1"/>
  <c r="O17" i="47"/>
  <c r="N17" i="47"/>
  <c r="X16" i="47"/>
  <c r="Y16" i="47" s="1"/>
  <c r="W16" i="47"/>
  <c r="V16" i="47"/>
  <c r="O16" i="47"/>
  <c r="O51" i="46" s="1"/>
  <c r="N16" i="47"/>
  <c r="W15" i="47"/>
  <c r="V15" i="47"/>
  <c r="X15" i="47" s="1"/>
  <c r="Y15" i="47" s="1"/>
  <c r="O15" i="47"/>
  <c r="O54" i="46" s="1"/>
  <c r="N15" i="47"/>
  <c r="W14" i="47"/>
  <c r="V14" i="47"/>
  <c r="X14" i="47" s="1"/>
  <c r="Y14" i="47" s="1"/>
  <c r="O14" i="47"/>
  <c r="N35" i="40" s="1"/>
  <c r="N14" i="47"/>
  <c r="N56" i="46" s="1"/>
  <c r="W13" i="47"/>
  <c r="V13" i="47"/>
  <c r="X13" i="47" s="1"/>
  <c r="Y13" i="47" s="1"/>
  <c r="O13" i="47"/>
  <c r="N13" i="47"/>
  <c r="W12" i="47"/>
  <c r="V12" i="47"/>
  <c r="X12" i="47" s="1"/>
  <c r="Y12" i="47" s="1"/>
  <c r="O12" i="47"/>
  <c r="O100" i="46" s="1"/>
  <c r="N12" i="47"/>
  <c r="W11" i="47"/>
  <c r="V11" i="47"/>
  <c r="X11" i="47" s="1"/>
  <c r="Y11" i="47" s="1"/>
  <c r="O11" i="47"/>
  <c r="O92" i="46" s="1"/>
  <c r="N11" i="47"/>
  <c r="W10" i="47"/>
  <c r="V10" i="47"/>
  <c r="X10" i="47" s="1"/>
  <c r="Y10" i="47" s="1"/>
  <c r="O10" i="47"/>
  <c r="N53" i="40" s="1"/>
  <c r="N10" i="47"/>
  <c r="N65" i="46" s="1"/>
  <c r="W9" i="47"/>
  <c r="V9" i="47"/>
  <c r="X9" i="47" s="1"/>
  <c r="Y9" i="47" s="1"/>
  <c r="O9" i="47"/>
  <c r="O103" i="46" s="1"/>
  <c r="N9" i="47"/>
  <c r="N117" i="43" s="1"/>
  <c r="P15" i="47" l="1"/>
  <c r="O41" i="40" s="1"/>
  <c r="P11" i="47"/>
  <c r="U35" i="40"/>
  <c r="V35" i="40"/>
  <c r="AA17" i="47"/>
  <c r="Z17" i="47"/>
  <c r="AA16" i="47"/>
  <c r="Z16" i="47"/>
  <c r="Z10" i="47"/>
  <c r="AA10" i="47"/>
  <c r="Z11" i="47"/>
  <c r="AA11" i="47"/>
  <c r="Z12" i="47"/>
  <c r="AA12" i="47"/>
  <c r="Z13" i="47"/>
  <c r="AA13" i="47"/>
  <c r="Z14" i="47"/>
  <c r="AA14" i="47"/>
  <c r="AA15" i="47"/>
  <c r="Z15" i="47"/>
  <c r="N41" i="40"/>
  <c r="U41" i="40"/>
  <c r="U53" i="40"/>
  <c r="V41" i="40"/>
  <c r="V53" i="40"/>
  <c r="AB10" i="47"/>
  <c r="P13" i="47"/>
  <c r="P120" i="43"/>
  <c r="P54" i="46"/>
  <c r="M41" i="40"/>
  <c r="P17" i="47"/>
  <c r="O121" i="43"/>
  <c r="O119" i="43"/>
  <c r="O120" i="43"/>
  <c r="O112" i="43"/>
  <c r="O114" i="43"/>
  <c r="O116" i="43"/>
  <c r="O115" i="43"/>
  <c r="O113" i="43"/>
  <c r="O56" i="46"/>
  <c r="O69" i="46"/>
  <c r="O65" i="46"/>
  <c r="M35" i="40"/>
  <c r="M53" i="40"/>
  <c r="P10" i="47"/>
  <c r="P14" i="47"/>
  <c r="P12" i="47"/>
  <c r="Q12" i="47" s="1"/>
  <c r="P16" i="47"/>
  <c r="U16" i="47" s="1"/>
  <c r="N121" i="43"/>
  <c r="N119" i="43"/>
  <c r="N120" i="43"/>
  <c r="N112" i="43"/>
  <c r="N114" i="43"/>
  <c r="N116" i="43"/>
  <c r="N115" i="43"/>
  <c r="N113" i="43"/>
  <c r="N51" i="46"/>
  <c r="N54" i="46"/>
  <c r="N69" i="46"/>
  <c r="N100" i="46"/>
  <c r="N92" i="46"/>
  <c r="O117" i="43"/>
  <c r="N103" i="46"/>
  <c r="P9" i="47"/>
  <c r="AB12" i="47"/>
  <c r="R12" i="47"/>
  <c r="R22" i="47"/>
  <c r="Q24" i="47"/>
  <c r="U24" i="47"/>
  <c r="AB13" i="47"/>
  <c r="R13" i="47"/>
  <c r="R18" i="47"/>
  <c r="Q20" i="47"/>
  <c r="U20" i="47"/>
  <c r="R20" i="47"/>
  <c r="R10" i="47"/>
  <c r="Q15" i="47"/>
  <c r="AB15" i="47"/>
  <c r="R15" i="47"/>
  <c r="R21" i="47"/>
  <c r="Z9" i="47"/>
  <c r="AB9" i="47" s="1"/>
  <c r="AA9" i="47"/>
  <c r="R9" i="47"/>
  <c r="R11" i="47"/>
  <c r="AB11" i="47"/>
  <c r="R14" i="47"/>
  <c r="AB14" i="47"/>
  <c r="AB16" i="47"/>
  <c r="R16" i="47"/>
  <c r="AB17" i="47"/>
  <c r="R17" i="47"/>
  <c r="Q19" i="47"/>
  <c r="U19" i="47"/>
  <c r="R19" i="47"/>
  <c r="U22" i="47"/>
  <c r="Q22" i="47"/>
  <c r="Q23" i="47"/>
  <c r="U23" i="47"/>
  <c r="R23" i="47"/>
  <c r="AB24" i="47"/>
  <c r="R24" i="47"/>
  <c r="Q13" i="47"/>
  <c r="Q17" i="47"/>
  <c r="Q21" i="47"/>
  <c r="G8" i="46"/>
  <c r="G90" i="46"/>
  <c r="G99" i="46"/>
  <c r="G102" i="46"/>
  <c r="G81" i="46"/>
  <c r="G101" i="46"/>
  <c r="G83" i="46"/>
  <c r="G11" i="46"/>
  <c r="G48" i="46"/>
  <c r="G33" i="46"/>
  <c r="G30" i="46"/>
  <c r="G38" i="46"/>
  <c r="G25" i="46"/>
  <c r="G29" i="46"/>
  <c r="G66" i="46"/>
  <c r="G74" i="46"/>
  <c r="G57" i="46"/>
  <c r="G62" i="46"/>
  <c r="G88" i="46"/>
  <c r="G70" i="46"/>
  <c r="G58" i="46"/>
  <c r="G82" i="46"/>
  <c r="G84" i="46"/>
  <c r="G85" i="46"/>
  <c r="G86" i="46"/>
  <c r="G79" i="46"/>
  <c r="G104" i="46"/>
  <c r="G59" i="46"/>
  <c r="G55" i="46"/>
  <c r="G37" i="46"/>
  <c r="G40" i="46"/>
  <c r="G32" i="46"/>
  <c r="G21" i="46"/>
  <c r="G24" i="46"/>
  <c r="G15" i="46"/>
  <c r="G12" i="46"/>
  <c r="G34" i="46"/>
  <c r="G17" i="46"/>
  <c r="G13" i="46"/>
  <c r="G7" i="46"/>
  <c r="G9" i="46"/>
  <c r="G42" i="46"/>
  <c r="G27" i="46"/>
  <c r="G36" i="46"/>
  <c r="G89" i="46"/>
  <c r="G97" i="46"/>
  <c r="G67" i="46"/>
  <c r="G72" i="46"/>
  <c r="G91" i="46"/>
  <c r="G61" i="46"/>
  <c r="G77" i="46"/>
  <c r="G52" i="46"/>
  <c r="G14" i="46"/>
  <c r="G20" i="46"/>
  <c r="G41" i="46"/>
  <c r="G26" i="46"/>
  <c r="G43" i="46"/>
  <c r="G35" i="46"/>
  <c r="G19" i="46"/>
  <c r="G45" i="46"/>
  <c r="G93" i="46"/>
  <c r="G64" i="46"/>
  <c r="G60" i="46"/>
  <c r="G63" i="46"/>
  <c r="G75" i="46"/>
  <c r="G98" i="46"/>
  <c r="G87" i="46"/>
  <c r="G80" i="46"/>
  <c r="G46" i="46"/>
  <c r="G47" i="46"/>
  <c r="G39" i="46"/>
  <c r="G10" i="46"/>
  <c r="G23" i="46"/>
  <c r="G6" i="46"/>
  <c r="G73" i="46"/>
  <c r="G53" i="46"/>
  <c r="G105" i="46"/>
  <c r="G95" i="46"/>
  <c r="G96" i="46"/>
  <c r="G106" i="46"/>
  <c r="G76" i="46"/>
  <c r="G78" i="46"/>
  <c r="G99" i="43"/>
  <c r="G108" i="43"/>
  <c r="G110" i="43"/>
  <c r="G104" i="43"/>
  <c r="G109" i="43"/>
  <c r="G105" i="43"/>
  <c r="G102" i="43"/>
  <c r="G92" i="43"/>
  <c r="G30" i="43"/>
  <c r="G44" i="43"/>
  <c r="G48" i="43"/>
  <c r="G49" i="43"/>
  <c r="G52" i="43"/>
  <c r="G54" i="43"/>
  <c r="G25" i="43"/>
  <c r="G74" i="43"/>
  <c r="G77" i="43"/>
  <c r="G71" i="43"/>
  <c r="G73" i="43"/>
  <c r="G80" i="43"/>
  <c r="G75" i="43"/>
  <c r="G72" i="43"/>
  <c r="G17" i="43"/>
  <c r="G20" i="43"/>
  <c r="G14" i="43"/>
  <c r="G16" i="43"/>
  <c r="G12" i="43"/>
  <c r="G13" i="43"/>
  <c r="G60" i="43"/>
  <c r="G68" i="43"/>
  <c r="G90" i="43"/>
  <c r="G89" i="43"/>
  <c r="G91" i="43"/>
  <c r="G88" i="43"/>
  <c r="G93" i="43"/>
  <c r="G87" i="43"/>
  <c r="G86" i="43"/>
  <c r="G36" i="43"/>
  <c r="G37" i="43"/>
  <c r="G35" i="43"/>
  <c r="G34" i="43"/>
  <c r="G33" i="43"/>
  <c r="G32" i="43"/>
  <c r="G31" i="43"/>
  <c r="G9" i="43"/>
  <c r="G8" i="43"/>
  <c r="G7" i="43"/>
  <c r="G6" i="43"/>
  <c r="G11" i="43"/>
  <c r="G19" i="43"/>
  <c r="G15" i="43"/>
  <c r="G18" i="43"/>
  <c r="G63" i="43"/>
  <c r="G64" i="43"/>
  <c r="G59" i="43"/>
  <c r="G61" i="43"/>
  <c r="G62" i="43"/>
  <c r="G58" i="43"/>
  <c r="G67" i="43"/>
  <c r="G66" i="43"/>
  <c r="G39" i="43"/>
  <c r="G41" i="43"/>
  <c r="G46" i="43"/>
  <c r="G42" i="43"/>
  <c r="G45" i="43"/>
  <c r="G43" i="43"/>
  <c r="G40" i="43"/>
  <c r="G50" i="43"/>
  <c r="G100" i="43"/>
  <c r="G97" i="43"/>
  <c r="G95" i="43"/>
  <c r="G96" i="43"/>
  <c r="G98" i="43"/>
  <c r="G107" i="43"/>
  <c r="G106" i="43"/>
  <c r="G103" i="43"/>
  <c r="G27" i="43"/>
  <c r="G28" i="43"/>
  <c r="G26" i="43"/>
  <c r="G23" i="43"/>
  <c r="G24" i="43"/>
  <c r="G22" i="43"/>
  <c r="G78" i="43"/>
  <c r="G70" i="43"/>
  <c r="G84" i="43"/>
  <c r="G81" i="43"/>
  <c r="G82" i="43"/>
  <c r="G83" i="43"/>
  <c r="G76" i="43"/>
  <c r="G79" i="43"/>
  <c r="U15" i="47" l="1"/>
  <c r="P115" i="43"/>
  <c r="U11" i="47"/>
  <c r="Q11" i="47"/>
  <c r="Q92" i="46" s="1"/>
  <c r="P92" i="46"/>
  <c r="Q16" i="47"/>
  <c r="R35" i="40"/>
  <c r="U12" i="47"/>
  <c r="R41" i="40"/>
  <c r="R53" i="40"/>
  <c r="Q120" i="43"/>
  <c r="P41" i="40"/>
  <c r="Q54" i="46"/>
  <c r="Q14" i="47"/>
  <c r="U14" i="47"/>
  <c r="O35" i="40"/>
  <c r="P56" i="46"/>
  <c r="P112" i="43"/>
  <c r="U17" i="47"/>
  <c r="P121" i="43"/>
  <c r="Q121" i="43"/>
  <c r="Q9" i="47"/>
  <c r="P51" i="46"/>
  <c r="P119" i="43"/>
  <c r="Q10" i="47"/>
  <c r="U10" i="47"/>
  <c r="O53" i="40"/>
  <c r="P65" i="46"/>
  <c r="P113" i="43"/>
  <c r="U13" i="47"/>
  <c r="P69" i="46"/>
  <c r="P114" i="43"/>
  <c r="Q116" i="43"/>
  <c r="Q100" i="46"/>
  <c r="Q69" i="46"/>
  <c r="Q114" i="43"/>
  <c r="P100" i="46"/>
  <c r="P116" i="43"/>
  <c r="U9" i="47"/>
  <c r="P103" i="46"/>
  <c r="P117" i="43"/>
  <c r="M83" i="46"/>
  <c r="L83" i="46"/>
  <c r="K83" i="46"/>
  <c r="J83" i="46"/>
  <c r="I83" i="46"/>
  <c r="H83" i="46"/>
  <c r="F83" i="46"/>
  <c r="E83" i="46"/>
  <c r="D83" i="46"/>
  <c r="C83" i="46"/>
  <c r="B83" i="46"/>
  <c r="M101" i="46"/>
  <c r="L101" i="46"/>
  <c r="K101" i="46"/>
  <c r="J101" i="46"/>
  <c r="I101" i="46"/>
  <c r="H101" i="46"/>
  <c r="F101" i="46"/>
  <c r="E101" i="46"/>
  <c r="D101" i="46"/>
  <c r="C101" i="46"/>
  <c r="B101" i="46"/>
  <c r="M81" i="46"/>
  <c r="L81" i="46"/>
  <c r="K81" i="46"/>
  <c r="J81" i="46"/>
  <c r="I81" i="46"/>
  <c r="H81" i="46"/>
  <c r="F81" i="46"/>
  <c r="E81" i="46"/>
  <c r="D81" i="46"/>
  <c r="C81" i="46"/>
  <c r="B81" i="46"/>
  <c r="M102" i="46"/>
  <c r="L102" i="46"/>
  <c r="K102" i="46"/>
  <c r="J102" i="46"/>
  <c r="I102" i="46"/>
  <c r="H102" i="46"/>
  <c r="F102" i="46"/>
  <c r="E102" i="46"/>
  <c r="D102" i="46"/>
  <c r="C102" i="46"/>
  <c r="B102" i="46"/>
  <c r="M99" i="46"/>
  <c r="L99" i="46"/>
  <c r="K99" i="46"/>
  <c r="J99" i="46"/>
  <c r="I99" i="46"/>
  <c r="H99" i="46"/>
  <c r="F99" i="46"/>
  <c r="E99" i="46"/>
  <c r="D99" i="46"/>
  <c r="C99" i="46"/>
  <c r="B99" i="46"/>
  <c r="M90" i="46"/>
  <c r="L90" i="46"/>
  <c r="K90" i="46"/>
  <c r="J90" i="46"/>
  <c r="I90" i="46"/>
  <c r="H90" i="46"/>
  <c r="F90" i="46"/>
  <c r="E90" i="46"/>
  <c r="D90" i="46"/>
  <c r="C90" i="46"/>
  <c r="B90" i="46"/>
  <c r="M8" i="46"/>
  <c r="L8" i="46"/>
  <c r="K8" i="46"/>
  <c r="J8" i="46"/>
  <c r="I8" i="46"/>
  <c r="H8" i="46"/>
  <c r="F8" i="46"/>
  <c r="E8" i="46"/>
  <c r="D8" i="46"/>
  <c r="C8" i="46"/>
  <c r="B8" i="46"/>
  <c r="M25" i="46"/>
  <c r="L25" i="46"/>
  <c r="K25" i="46"/>
  <c r="J25" i="46"/>
  <c r="I25" i="46"/>
  <c r="H25" i="46"/>
  <c r="F25" i="46"/>
  <c r="E25" i="46"/>
  <c r="D25" i="46"/>
  <c r="C25" i="46"/>
  <c r="B25" i="46"/>
  <c r="M38" i="46"/>
  <c r="L38" i="46"/>
  <c r="K38" i="46"/>
  <c r="J38" i="46"/>
  <c r="I38" i="46"/>
  <c r="H38" i="46"/>
  <c r="F38" i="46"/>
  <c r="E38" i="46"/>
  <c r="D38" i="46"/>
  <c r="C38" i="46"/>
  <c r="B38" i="46"/>
  <c r="M30" i="46"/>
  <c r="L30" i="46"/>
  <c r="K30" i="46"/>
  <c r="J30" i="46"/>
  <c r="I30" i="46"/>
  <c r="H30" i="46"/>
  <c r="F30" i="46"/>
  <c r="E30" i="46"/>
  <c r="D30" i="46"/>
  <c r="C30" i="46"/>
  <c r="B30" i="46"/>
  <c r="M33" i="46"/>
  <c r="L33" i="46"/>
  <c r="K33" i="46"/>
  <c r="J33" i="46"/>
  <c r="I33" i="46"/>
  <c r="H33" i="46"/>
  <c r="F33" i="46"/>
  <c r="E33" i="46"/>
  <c r="D33" i="46"/>
  <c r="C33" i="46"/>
  <c r="B33" i="46"/>
  <c r="M48" i="46"/>
  <c r="L48" i="46"/>
  <c r="K48" i="46"/>
  <c r="J48" i="46"/>
  <c r="I48" i="46"/>
  <c r="H48" i="46"/>
  <c r="F48" i="46"/>
  <c r="E48" i="46"/>
  <c r="D48" i="46"/>
  <c r="C48" i="46"/>
  <c r="B48" i="46"/>
  <c r="M11" i="46"/>
  <c r="L11" i="46"/>
  <c r="K11" i="46"/>
  <c r="J11" i="46"/>
  <c r="I11" i="46"/>
  <c r="H11" i="46"/>
  <c r="F11" i="46"/>
  <c r="E11" i="46"/>
  <c r="D11" i="46"/>
  <c r="C11" i="46"/>
  <c r="B11" i="46"/>
  <c r="M82" i="46"/>
  <c r="L82" i="46"/>
  <c r="K82" i="46"/>
  <c r="J82" i="46"/>
  <c r="I82" i="46"/>
  <c r="H82" i="46"/>
  <c r="F82" i="46"/>
  <c r="E82" i="46"/>
  <c r="D82" i="46"/>
  <c r="C82" i="46"/>
  <c r="B82" i="46"/>
  <c r="M58" i="46"/>
  <c r="L58" i="46"/>
  <c r="K58" i="46"/>
  <c r="J58" i="46"/>
  <c r="I58" i="46"/>
  <c r="H58" i="46"/>
  <c r="F58" i="46"/>
  <c r="E58" i="46"/>
  <c r="D58" i="46"/>
  <c r="C58" i="46"/>
  <c r="B58" i="46"/>
  <c r="M70" i="46"/>
  <c r="L70" i="46"/>
  <c r="K70" i="46"/>
  <c r="J70" i="46"/>
  <c r="I70" i="46"/>
  <c r="H70" i="46"/>
  <c r="F70" i="46"/>
  <c r="E70" i="46"/>
  <c r="D70" i="46"/>
  <c r="C70" i="46"/>
  <c r="B70" i="46"/>
  <c r="M88" i="46"/>
  <c r="L88" i="46"/>
  <c r="K88" i="46"/>
  <c r="J88" i="46"/>
  <c r="I88" i="46"/>
  <c r="H88" i="46"/>
  <c r="F88" i="46"/>
  <c r="E88" i="46"/>
  <c r="D88" i="46"/>
  <c r="C88" i="46"/>
  <c r="B88" i="46"/>
  <c r="M62" i="46"/>
  <c r="L62" i="46"/>
  <c r="K62" i="46"/>
  <c r="J62" i="46"/>
  <c r="I62" i="46"/>
  <c r="H62" i="46"/>
  <c r="F62" i="46"/>
  <c r="E62" i="46"/>
  <c r="D62" i="46"/>
  <c r="C62" i="46"/>
  <c r="B62" i="46"/>
  <c r="M57" i="46"/>
  <c r="L57" i="46"/>
  <c r="K57" i="46"/>
  <c r="J57" i="46"/>
  <c r="I57" i="46"/>
  <c r="H57" i="46"/>
  <c r="F57" i="46"/>
  <c r="E57" i="46"/>
  <c r="D57" i="46"/>
  <c r="C57" i="46"/>
  <c r="B57" i="46"/>
  <c r="M74" i="46"/>
  <c r="L74" i="46"/>
  <c r="K74" i="46"/>
  <c r="J74" i="46"/>
  <c r="I74" i="46"/>
  <c r="H74" i="46"/>
  <c r="F74" i="46"/>
  <c r="E74" i="46"/>
  <c r="D74" i="46"/>
  <c r="C74" i="46"/>
  <c r="B74" i="46"/>
  <c r="M66" i="46"/>
  <c r="L66" i="46"/>
  <c r="K66" i="46"/>
  <c r="J66" i="46"/>
  <c r="I66" i="46"/>
  <c r="H66" i="46"/>
  <c r="F66" i="46"/>
  <c r="E66" i="46"/>
  <c r="D66" i="46"/>
  <c r="C66" i="46"/>
  <c r="B66" i="46"/>
  <c r="M29" i="46"/>
  <c r="L29" i="46"/>
  <c r="K29" i="46"/>
  <c r="J29" i="46"/>
  <c r="I29" i="46"/>
  <c r="H29" i="46"/>
  <c r="F29" i="46"/>
  <c r="E29" i="46"/>
  <c r="D29" i="46"/>
  <c r="C29" i="46"/>
  <c r="B29" i="46"/>
  <c r="M18" i="46"/>
  <c r="L18" i="46"/>
  <c r="K18" i="46"/>
  <c r="J18" i="46"/>
  <c r="I18" i="46"/>
  <c r="H18" i="46"/>
  <c r="E18" i="46"/>
  <c r="D18" i="46"/>
  <c r="C18" i="46"/>
  <c r="B18" i="46"/>
  <c r="M16" i="46"/>
  <c r="L16" i="46"/>
  <c r="K16" i="46"/>
  <c r="J16" i="46"/>
  <c r="I16" i="46"/>
  <c r="H16" i="46"/>
  <c r="E16" i="46"/>
  <c r="D16" i="46"/>
  <c r="C16" i="46"/>
  <c r="B16" i="46"/>
  <c r="M31" i="46"/>
  <c r="L31" i="46"/>
  <c r="K31" i="46"/>
  <c r="J31" i="46"/>
  <c r="I31" i="46"/>
  <c r="H31" i="46"/>
  <c r="E31" i="46"/>
  <c r="D31" i="46"/>
  <c r="C31" i="46"/>
  <c r="B31" i="46"/>
  <c r="M22" i="46"/>
  <c r="L22" i="46"/>
  <c r="K22" i="46"/>
  <c r="J22" i="46"/>
  <c r="I22" i="46"/>
  <c r="H22" i="46"/>
  <c r="E22" i="46"/>
  <c r="D22" i="46"/>
  <c r="C22" i="46"/>
  <c r="B22" i="46"/>
  <c r="M44" i="46"/>
  <c r="L44" i="46"/>
  <c r="K44" i="46"/>
  <c r="J44" i="46"/>
  <c r="I44" i="46"/>
  <c r="H44" i="46"/>
  <c r="E44" i="46"/>
  <c r="D44" i="46"/>
  <c r="C44" i="46"/>
  <c r="B44" i="46"/>
  <c r="M28" i="46"/>
  <c r="L28" i="46"/>
  <c r="K28" i="46"/>
  <c r="J28" i="46"/>
  <c r="I28" i="46"/>
  <c r="H28" i="46"/>
  <c r="E28" i="46"/>
  <c r="D28" i="46"/>
  <c r="C28" i="46"/>
  <c r="B28" i="46"/>
  <c r="M12" i="46"/>
  <c r="L12" i="46"/>
  <c r="K12" i="46"/>
  <c r="J12" i="46"/>
  <c r="I12" i="46"/>
  <c r="H12" i="46"/>
  <c r="F12" i="46"/>
  <c r="E12" i="46"/>
  <c r="D12" i="46"/>
  <c r="C12" i="46"/>
  <c r="B12" i="46"/>
  <c r="M15" i="46"/>
  <c r="L15" i="46"/>
  <c r="K15" i="46"/>
  <c r="J15" i="46"/>
  <c r="I15" i="46"/>
  <c r="H15" i="46"/>
  <c r="F15" i="46"/>
  <c r="E15" i="46"/>
  <c r="D15" i="46"/>
  <c r="C15" i="46"/>
  <c r="B15" i="46"/>
  <c r="M24" i="46"/>
  <c r="L24" i="46"/>
  <c r="K24" i="46"/>
  <c r="J24" i="46"/>
  <c r="I24" i="46"/>
  <c r="H24" i="46"/>
  <c r="F24" i="46"/>
  <c r="E24" i="46"/>
  <c r="D24" i="46"/>
  <c r="C24" i="46"/>
  <c r="B24" i="46"/>
  <c r="M21" i="46"/>
  <c r="L21" i="46"/>
  <c r="K21" i="46"/>
  <c r="J21" i="46"/>
  <c r="I21" i="46"/>
  <c r="H21" i="46"/>
  <c r="F21" i="46"/>
  <c r="E21" i="46"/>
  <c r="D21" i="46"/>
  <c r="C21" i="46"/>
  <c r="B21" i="46"/>
  <c r="M32" i="46"/>
  <c r="L32" i="46"/>
  <c r="K32" i="46"/>
  <c r="J32" i="46"/>
  <c r="I32" i="46"/>
  <c r="H32" i="46"/>
  <c r="F32" i="46"/>
  <c r="E32" i="46"/>
  <c r="D32" i="46"/>
  <c r="C32" i="46"/>
  <c r="B32" i="46"/>
  <c r="M40" i="46"/>
  <c r="L40" i="46"/>
  <c r="K40" i="46"/>
  <c r="J40" i="46"/>
  <c r="I40" i="46"/>
  <c r="H40" i="46"/>
  <c r="F40" i="46"/>
  <c r="E40" i="46"/>
  <c r="D40" i="46"/>
  <c r="C40" i="46"/>
  <c r="B40" i="46"/>
  <c r="M37" i="46"/>
  <c r="L37" i="46"/>
  <c r="K37" i="46"/>
  <c r="J37" i="46"/>
  <c r="I37" i="46"/>
  <c r="H37" i="46"/>
  <c r="F37" i="46"/>
  <c r="E37" i="46"/>
  <c r="D37" i="46"/>
  <c r="C37" i="46"/>
  <c r="B37" i="46"/>
  <c r="M55" i="46"/>
  <c r="L55" i="46"/>
  <c r="K55" i="46"/>
  <c r="J55" i="46"/>
  <c r="I55" i="46"/>
  <c r="H55" i="46"/>
  <c r="F55" i="46"/>
  <c r="E55" i="46"/>
  <c r="D55" i="46"/>
  <c r="C55" i="46"/>
  <c r="B55" i="46"/>
  <c r="M59" i="46"/>
  <c r="L59" i="46"/>
  <c r="K59" i="46"/>
  <c r="J59" i="46"/>
  <c r="I59" i="46"/>
  <c r="H59" i="46"/>
  <c r="F59" i="46"/>
  <c r="E59" i="46"/>
  <c r="D59" i="46"/>
  <c r="C59" i="46"/>
  <c r="B59" i="46"/>
  <c r="M104" i="46"/>
  <c r="L104" i="46"/>
  <c r="K104" i="46"/>
  <c r="J104" i="46"/>
  <c r="I104" i="46"/>
  <c r="H104" i="46"/>
  <c r="F104" i="46"/>
  <c r="E104" i="46"/>
  <c r="D104" i="46"/>
  <c r="C104" i="46"/>
  <c r="B104" i="46"/>
  <c r="M79" i="46"/>
  <c r="L79" i="46"/>
  <c r="K79" i="46"/>
  <c r="J79" i="46"/>
  <c r="I79" i="46"/>
  <c r="H79" i="46"/>
  <c r="F79" i="46"/>
  <c r="E79" i="46"/>
  <c r="D79" i="46"/>
  <c r="C79" i="46"/>
  <c r="B79" i="46"/>
  <c r="M86" i="46"/>
  <c r="L86" i="46"/>
  <c r="K86" i="46"/>
  <c r="J86" i="46"/>
  <c r="I86" i="46"/>
  <c r="H86" i="46"/>
  <c r="F86" i="46"/>
  <c r="E86" i="46"/>
  <c r="D86" i="46"/>
  <c r="C86" i="46"/>
  <c r="B86" i="46"/>
  <c r="M85" i="46"/>
  <c r="L85" i="46"/>
  <c r="K85" i="46"/>
  <c r="J85" i="46"/>
  <c r="I85" i="46"/>
  <c r="H85" i="46"/>
  <c r="F85" i="46"/>
  <c r="E85" i="46"/>
  <c r="D85" i="46"/>
  <c r="C85" i="46"/>
  <c r="B85" i="46"/>
  <c r="M84" i="46"/>
  <c r="L84" i="46"/>
  <c r="K84" i="46"/>
  <c r="J84" i="46"/>
  <c r="I84" i="46"/>
  <c r="H84" i="46"/>
  <c r="F84" i="46"/>
  <c r="E84" i="46"/>
  <c r="D84" i="46"/>
  <c r="C84" i="46"/>
  <c r="B84" i="46"/>
  <c r="M52" i="46"/>
  <c r="L52" i="46"/>
  <c r="K52" i="46"/>
  <c r="J52" i="46"/>
  <c r="I52" i="46"/>
  <c r="H52" i="46"/>
  <c r="F52" i="46"/>
  <c r="E52" i="46"/>
  <c r="D52" i="46"/>
  <c r="C52" i="46"/>
  <c r="B52" i="46"/>
  <c r="M77" i="46"/>
  <c r="L77" i="46"/>
  <c r="K77" i="46"/>
  <c r="J77" i="46"/>
  <c r="I77" i="46"/>
  <c r="H77" i="46"/>
  <c r="F77" i="46"/>
  <c r="E77" i="46"/>
  <c r="D77" i="46"/>
  <c r="C77" i="46"/>
  <c r="B77" i="46"/>
  <c r="M61" i="46"/>
  <c r="L61" i="46"/>
  <c r="K61" i="46"/>
  <c r="J61" i="46"/>
  <c r="I61" i="46"/>
  <c r="H61" i="46"/>
  <c r="F61" i="46"/>
  <c r="E61" i="46"/>
  <c r="D61" i="46"/>
  <c r="C61" i="46"/>
  <c r="B61" i="46"/>
  <c r="M91" i="46"/>
  <c r="L91" i="46"/>
  <c r="K91" i="46"/>
  <c r="J91" i="46"/>
  <c r="I91" i="46"/>
  <c r="H91" i="46"/>
  <c r="F91" i="46"/>
  <c r="E91" i="46"/>
  <c r="D91" i="46"/>
  <c r="C91" i="46"/>
  <c r="B91" i="46"/>
  <c r="M72" i="46"/>
  <c r="L72" i="46"/>
  <c r="K72" i="46"/>
  <c r="J72" i="46"/>
  <c r="I72" i="46"/>
  <c r="H72" i="46"/>
  <c r="F72" i="46"/>
  <c r="E72" i="46"/>
  <c r="D72" i="46"/>
  <c r="C72" i="46"/>
  <c r="B72" i="46"/>
  <c r="M67" i="46"/>
  <c r="L67" i="46"/>
  <c r="K67" i="46"/>
  <c r="J67" i="46"/>
  <c r="I67" i="46"/>
  <c r="H67" i="46"/>
  <c r="F67" i="46"/>
  <c r="E67" i="46"/>
  <c r="D67" i="46"/>
  <c r="C67" i="46"/>
  <c r="B67" i="46"/>
  <c r="M97" i="46"/>
  <c r="L97" i="46"/>
  <c r="K97" i="46"/>
  <c r="J97" i="46"/>
  <c r="I97" i="46"/>
  <c r="H97" i="46"/>
  <c r="F97" i="46"/>
  <c r="E97" i="46"/>
  <c r="D97" i="46"/>
  <c r="C97" i="46"/>
  <c r="B97" i="46"/>
  <c r="M89" i="46"/>
  <c r="L89" i="46"/>
  <c r="K89" i="46"/>
  <c r="J89" i="46"/>
  <c r="I89" i="46"/>
  <c r="H89" i="46"/>
  <c r="F89" i="46"/>
  <c r="E89" i="46"/>
  <c r="D89" i="46"/>
  <c r="C89" i="46"/>
  <c r="B89" i="46"/>
  <c r="M36" i="46"/>
  <c r="L36" i="46"/>
  <c r="K36" i="46"/>
  <c r="J36" i="46"/>
  <c r="I36" i="46"/>
  <c r="H36" i="46"/>
  <c r="F36" i="46"/>
  <c r="E36" i="46"/>
  <c r="D36" i="46"/>
  <c r="C36" i="46"/>
  <c r="B36" i="46"/>
  <c r="M27" i="46"/>
  <c r="L27" i="46"/>
  <c r="K27" i="46"/>
  <c r="J27" i="46"/>
  <c r="I27" i="46"/>
  <c r="H27" i="46"/>
  <c r="F27" i="46"/>
  <c r="E27" i="46"/>
  <c r="D27" i="46"/>
  <c r="C27" i="46"/>
  <c r="B27" i="46"/>
  <c r="M42" i="46"/>
  <c r="L42" i="46"/>
  <c r="K42" i="46"/>
  <c r="J42" i="46"/>
  <c r="I42" i="46"/>
  <c r="H42" i="46"/>
  <c r="F42" i="46"/>
  <c r="E42" i="46"/>
  <c r="D42" i="46"/>
  <c r="C42" i="46"/>
  <c r="B42" i="46"/>
  <c r="M9" i="46"/>
  <c r="L9" i="46"/>
  <c r="K9" i="46"/>
  <c r="J9" i="46"/>
  <c r="I9" i="46"/>
  <c r="H9" i="46"/>
  <c r="F9" i="46"/>
  <c r="E9" i="46"/>
  <c r="D9" i="46"/>
  <c r="C9" i="46"/>
  <c r="B9" i="46"/>
  <c r="M7" i="46"/>
  <c r="L7" i="46"/>
  <c r="K7" i="46"/>
  <c r="J7" i="46"/>
  <c r="I7" i="46"/>
  <c r="H7" i="46"/>
  <c r="F7" i="46"/>
  <c r="E7" i="46"/>
  <c r="D7" i="46"/>
  <c r="C7" i="46"/>
  <c r="B7" i="46"/>
  <c r="M13" i="46"/>
  <c r="L13" i="46"/>
  <c r="K13" i="46"/>
  <c r="J13" i="46"/>
  <c r="I13" i="46"/>
  <c r="H13" i="46"/>
  <c r="F13" i="46"/>
  <c r="E13" i="46"/>
  <c r="D13" i="46"/>
  <c r="C13" i="46"/>
  <c r="B13" i="46"/>
  <c r="M17" i="46"/>
  <c r="L17" i="46"/>
  <c r="K17" i="46"/>
  <c r="J17" i="46"/>
  <c r="I17" i="46"/>
  <c r="H17" i="46"/>
  <c r="F17" i="46"/>
  <c r="E17" i="46"/>
  <c r="D17" i="46"/>
  <c r="C17" i="46"/>
  <c r="B17" i="46"/>
  <c r="M34" i="46"/>
  <c r="L34" i="46"/>
  <c r="K34" i="46"/>
  <c r="J34" i="46"/>
  <c r="I34" i="46"/>
  <c r="H34" i="46"/>
  <c r="F34" i="46"/>
  <c r="E34" i="46"/>
  <c r="D34" i="46"/>
  <c r="C34" i="46"/>
  <c r="B34" i="46"/>
  <c r="M80" i="46"/>
  <c r="L80" i="46"/>
  <c r="K80" i="46"/>
  <c r="J80" i="46"/>
  <c r="I80" i="46"/>
  <c r="H80" i="46"/>
  <c r="F80" i="46"/>
  <c r="E80" i="46"/>
  <c r="D80" i="46"/>
  <c r="C80" i="46"/>
  <c r="B80" i="46"/>
  <c r="M87" i="46"/>
  <c r="L87" i="46"/>
  <c r="K87" i="46"/>
  <c r="J87" i="46"/>
  <c r="I87" i="46"/>
  <c r="H87" i="46"/>
  <c r="F87" i="46"/>
  <c r="E87" i="46"/>
  <c r="D87" i="46"/>
  <c r="C87" i="46"/>
  <c r="B87" i="46"/>
  <c r="M98" i="46"/>
  <c r="L98" i="46"/>
  <c r="K98" i="46"/>
  <c r="J98" i="46"/>
  <c r="I98" i="46"/>
  <c r="H98" i="46"/>
  <c r="F98" i="46"/>
  <c r="E98" i="46"/>
  <c r="D98" i="46"/>
  <c r="C98" i="46"/>
  <c r="B98" i="46"/>
  <c r="M75" i="46"/>
  <c r="L75" i="46"/>
  <c r="K75" i="46"/>
  <c r="J75" i="46"/>
  <c r="I75" i="46"/>
  <c r="H75" i="46"/>
  <c r="F75" i="46"/>
  <c r="E75" i="46"/>
  <c r="D75" i="46"/>
  <c r="C75" i="46"/>
  <c r="B75" i="46"/>
  <c r="M63" i="46"/>
  <c r="L63" i="46"/>
  <c r="K63" i="46"/>
  <c r="J63" i="46"/>
  <c r="I63" i="46"/>
  <c r="H63" i="46"/>
  <c r="F63" i="46"/>
  <c r="E63" i="46"/>
  <c r="D63" i="46"/>
  <c r="C63" i="46"/>
  <c r="B63" i="46"/>
  <c r="M60" i="46"/>
  <c r="L60" i="46"/>
  <c r="K60" i="46"/>
  <c r="J60" i="46"/>
  <c r="I60" i="46"/>
  <c r="H60" i="46"/>
  <c r="F60" i="46"/>
  <c r="E60" i="46"/>
  <c r="D60" i="46"/>
  <c r="C60" i="46"/>
  <c r="B60" i="46"/>
  <c r="M64" i="46"/>
  <c r="L64" i="46"/>
  <c r="K64" i="46"/>
  <c r="J64" i="46"/>
  <c r="I64" i="46"/>
  <c r="H64" i="46"/>
  <c r="F64" i="46"/>
  <c r="E64" i="46"/>
  <c r="D64" i="46"/>
  <c r="C64" i="46"/>
  <c r="B64" i="46"/>
  <c r="M93" i="46"/>
  <c r="L93" i="46"/>
  <c r="K93" i="46"/>
  <c r="J93" i="46"/>
  <c r="I93" i="46"/>
  <c r="H93" i="46"/>
  <c r="F93" i="46"/>
  <c r="E93" i="46"/>
  <c r="D93" i="46"/>
  <c r="C93" i="46"/>
  <c r="B93" i="46"/>
  <c r="M45" i="46"/>
  <c r="L45" i="46"/>
  <c r="K45" i="46"/>
  <c r="J45" i="46"/>
  <c r="I45" i="46"/>
  <c r="H45" i="46"/>
  <c r="F45" i="46"/>
  <c r="E45" i="46"/>
  <c r="D45" i="46"/>
  <c r="C45" i="46"/>
  <c r="B45" i="46"/>
  <c r="M19" i="46"/>
  <c r="L19" i="46"/>
  <c r="K19" i="46"/>
  <c r="J19" i="46"/>
  <c r="I19" i="46"/>
  <c r="H19" i="46"/>
  <c r="F19" i="46"/>
  <c r="E19" i="46"/>
  <c r="D19" i="46"/>
  <c r="C19" i="46"/>
  <c r="B19" i="46"/>
  <c r="M35" i="46"/>
  <c r="L35" i="46"/>
  <c r="K35" i="46"/>
  <c r="J35" i="46"/>
  <c r="I35" i="46"/>
  <c r="H35" i="46"/>
  <c r="F35" i="46"/>
  <c r="E35" i="46"/>
  <c r="D35" i="46"/>
  <c r="C35" i="46"/>
  <c r="B35" i="46"/>
  <c r="M43" i="46"/>
  <c r="L43" i="46"/>
  <c r="K43" i="46"/>
  <c r="J43" i="46"/>
  <c r="I43" i="46"/>
  <c r="H43" i="46"/>
  <c r="F43" i="46"/>
  <c r="E43" i="46"/>
  <c r="D43" i="46"/>
  <c r="C43" i="46"/>
  <c r="B43" i="46"/>
  <c r="M26" i="46"/>
  <c r="L26" i="46"/>
  <c r="K26" i="46"/>
  <c r="J26" i="46"/>
  <c r="I26" i="46"/>
  <c r="H26" i="46"/>
  <c r="F26" i="46"/>
  <c r="E26" i="46"/>
  <c r="D26" i="46"/>
  <c r="C26" i="46"/>
  <c r="B26" i="46"/>
  <c r="M41" i="46"/>
  <c r="L41" i="46"/>
  <c r="K41" i="46"/>
  <c r="J41" i="46"/>
  <c r="I41" i="46"/>
  <c r="H41" i="46"/>
  <c r="F41" i="46"/>
  <c r="E41" i="46"/>
  <c r="D41" i="46"/>
  <c r="C41" i="46"/>
  <c r="B41" i="46"/>
  <c r="M20" i="46"/>
  <c r="L20" i="46"/>
  <c r="K20" i="46"/>
  <c r="J20" i="46"/>
  <c r="I20" i="46"/>
  <c r="H20" i="46"/>
  <c r="F20" i="46"/>
  <c r="E20" i="46"/>
  <c r="D20" i="46"/>
  <c r="C20" i="46"/>
  <c r="B20" i="46"/>
  <c r="M14" i="46"/>
  <c r="L14" i="46"/>
  <c r="K14" i="46"/>
  <c r="J14" i="46"/>
  <c r="I14" i="46"/>
  <c r="H14" i="46"/>
  <c r="F14" i="46"/>
  <c r="E14" i="46"/>
  <c r="D14" i="46"/>
  <c r="C14" i="46"/>
  <c r="B14" i="46"/>
  <c r="M78" i="46"/>
  <c r="L78" i="46"/>
  <c r="K78" i="46"/>
  <c r="J78" i="46"/>
  <c r="I78" i="46"/>
  <c r="H78" i="46"/>
  <c r="F78" i="46"/>
  <c r="E78" i="46"/>
  <c r="D78" i="46"/>
  <c r="C78" i="46"/>
  <c r="B78" i="46"/>
  <c r="M76" i="46"/>
  <c r="L76" i="46"/>
  <c r="K76" i="46"/>
  <c r="J76" i="46"/>
  <c r="I76" i="46"/>
  <c r="H76" i="46"/>
  <c r="F76" i="46"/>
  <c r="E76" i="46"/>
  <c r="D76" i="46"/>
  <c r="C76" i="46"/>
  <c r="B76" i="46"/>
  <c r="M106" i="46"/>
  <c r="L106" i="46"/>
  <c r="K106" i="46"/>
  <c r="J106" i="46"/>
  <c r="I106" i="46"/>
  <c r="H106" i="46"/>
  <c r="F106" i="46"/>
  <c r="E106" i="46"/>
  <c r="D106" i="46"/>
  <c r="C106" i="46"/>
  <c r="B106" i="46"/>
  <c r="M96" i="46"/>
  <c r="L96" i="46"/>
  <c r="K96" i="46"/>
  <c r="J96" i="46"/>
  <c r="I96" i="46"/>
  <c r="H96" i="46"/>
  <c r="F96" i="46"/>
  <c r="E96" i="46"/>
  <c r="D96" i="46"/>
  <c r="C96" i="46"/>
  <c r="B96" i="46"/>
  <c r="M95" i="46"/>
  <c r="L95" i="46"/>
  <c r="K95" i="46"/>
  <c r="J95" i="46"/>
  <c r="I95" i="46"/>
  <c r="H95" i="46"/>
  <c r="F95" i="46"/>
  <c r="E95" i="46"/>
  <c r="D95" i="46"/>
  <c r="C95" i="46"/>
  <c r="B95" i="46"/>
  <c r="M105" i="46"/>
  <c r="L105" i="46"/>
  <c r="K105" i="46"/>
  <c r="J105" i="46"/>
  <c r="I105" i="46"/>
  <c r="H105" i="46"/>
  <c r="F105" i="46"/>
  <c r="E105" i="46"/>
  <c r="D105" i="46"/>
  <c r="C105" i="46"/>
  <c r="B105" i="46"/>
  <c r="M53" i="46"/>
  <c r="L53" i="46"/>
  <c r="K53" i="46"/>
  <c r="J53" i="46"/>
  <c r="I53" i="46"/>
  <c r="H53" i="46"/>
  <c r="F53" i="46"/>
  <c r="D53" i="46"/>
  <c r="C53" i="46"/>
  <c r="B53" i="46"/>
  <c r="M73" i="46"/>
  <c r="L73" i="46"/>
  <c r="K73" i="46"/>
  <c r="J73" i="46"/>
  <c r="I73" i="46"/>
  <c r="H73" i="46"/>
  <c r="F73" i="46"/>
  <c r="E73" i="46"/>
  <c r="D73" i="46"/>
  <c r="C73" i="46"/>
  <c r="B73" i="46"/>
  <c r="M6" i="46"/>
  <c r="L6" i="46"/>
  <c r="K6" i="46"/>
  <c r="J6" i="46"/>
  <c r="I6" i="46"/>
  <c r="H6" i="46"/>
  <c r="F6" i="46"/>
  <c r="E6" i="46"/>
  <c r="D6" i="46"/>
  <c r="C6" i="46"/>
  <c r="B6" i="46"/>
  <c r="M23" i="46"/>
  <c r="L23" i="46"/>
  <c r="K23" i="46"/>
  <c r="J23" i="46"/>
  <c r="I23" i="46"/>
  <c r="H23" i="46"/>
  <c r="F23" i="46"/>
  <c r="E23" i="46"/>
  <c r="D23" i="46"/>
  <c r="C23" i="46"/>
  <c r="B23" i="46"/>
  <c r="M10" i="46"/>
  <c r="L10" i="46"/>
  <c r="K10" i="46"/>
  <c r="J10" i="46"/>
  <c r="I10" i="46"/>
  <c r="H10" i="46"/>
  <c r="F10" i="46"/>
  <c r="E10" i="46"/>
  <c r="D10" i="46"/>
  <c r="C10" i="46"/>
  <c r="B10" i="46"/>
  <c r="M39" i="46"/>
  <c r="L39" i="46"/>
  <c r="K39" i="46"/>
  <c r="J39" i="46"/>
  <c r="I39" i="46"/>
  <c r="H39" i="46"/>
  <c r="F39" i="46"/>
  <c r="E39" i="46"/>
  <c r="D39" i="46"/>
  <c r="C39" i="46"/>
  <c r="B39" i="46"/>
  <c r="M47" i="46"/>
  <c r="L47" i="46"/>
  <c r="K47" i="46"/>
  <c r="J47" i="46"/>
  <c r="I47" i="46"/>
  <c r="H47" i="46"/>
  <c r="F47" i="46"/>
  <c r="E47" i="46"/>
  <c r="D47" i="46"/>
  <c r="C47" i="46"/>
  <c r="B47" i="46"/>
  <c r="M46" i="46"/>
  <c r="L46" i="46"/>
  <c r="K46" i="46"/>
  <c r="J46" i="46"/>
  <c r="I46" i="46"/>
  <c r="H46" i="46"/>
  <c r="F46" i="46"/>
  <c r="E46" i="46"/>
  <c r="D46" i="46"/>
  <c r="C46" i="46"/>
  <c r="B46" i="46"/>
  <c r="N2" i="46"/>
  <c r="F2" i="46"/>
  <c r="A2" i="46"/>
  <c r="Q115" i="43" l="1"/>
  <c r="Q51" i="46"/>
  <c r="Q119" i="43"/>
  <c r="Q103" i="46"/>
  <c r="Q65" i="46"/>
  <c r="P53" i="40"/>
  <c r="Q113" i="43"/>
  <c r="Q56" i="46"/>
  <c r="Q112" i="43"/>
  <c r="P35" i="40"/>
  <c r="Q117" i="43"/>
  <c r="AB21" i="9"/>
  <c r="AB22" i="9"/>
  <c r="AB23" i="9"/>
  <c r="AB24" i="9"/>
  <c r="AB20" i="14"/>
  <c r="AB21" i="14"/>
  <c r="AB22" i="14"/>
  <c r="AB23" i="14"/>
  <c r="AB24" i="14"/>
  <c r="AB19" i="16"/>
  <c r="AB20" i="16"/>
  <c r="AB21" i="16"/>
  <c r="AB22" i="16"/>
  <c r="AB23" i="16"/>
  <c r="AB24" i="16"/>
  <c r="AB24" i="17"/>
  <c r="AB24" i="18"/>
  <c r="AB24" i="10"/>
  <c r="W10" i="9" l="1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AB24" i="15" s="1"/>
  <c r="W10" i="16"/>
  <c r="W11" i="16"/>
  <c r="W12" i="16"/>
  <c r="W13" i="16"/>
  <c r="W14" i="16"/>
  <c r="W15" i="16"/>
  <c r="W16" i="16"/>
  <c r="W17" i="16"/>
  <c r="W18" i="16"/>
  <c r="W19" i="16"/>
  <c r="W20" i="16"/>
  <c r="W21" i="16"/>
  <c r="W22" i="16"/>
  <c r="W23" i="16"/>
  <c r="W24" i="16"/>
  <c r="W10" i="17"/>
  <c r="W11" i="17"/>
  <c r="W12" i="17"/>
  <c r="W13" i="17"/>
  <c r="W14" i="17"/>
  <c r="W15" i="17"/>
  <c r="W16" i="17"/>
  <c r="W17" i="17"/>
  <c r="W18" i="17"/>
  <c r="W19" i="17"/>
  <c r="W20" i="17"/>
  <c r="W21" i="17"/>
  <c r="W22" i="17"/>
  <c r="W23" i="17"/>
  <c r="W24" i="17"/>
  <c r="W10" i="18"/>
  <c r="W11" i="18"/>
  <c r="W12" i="18"/>
  <c r="W13" i="18"/>
  <c r="W14" i="18"/>
  <c r="W15" i="18"/>
  <c r="W16" i="18"/>
  <c r="W17" i="18"/>
  <c r="W18" i="18"/>
  <c r="W19" i="18"/>
  <c r="W20" i="18"/>
  <c r="W21" i="18"/>
  <c r="W22" i="18"/>
  <c r="W23" i="18"/>
  <c r="W24" i="18"/>
  <c r="W10" i="19"/>
  <c r="W11" i="19"/>
  <c r="W12" i="19"/>
  <c r="W13" i="19"/>
  <c r="W14" i="19"/>
  <c r="W15" i="19"/>
  <c r="W16" i="19"/>
  <c r="W17" i="19"/>
  <c r="W18" i="19"/>
  <c r="W19" i="19"/>
  <c r="W20" i="19"/>
  <c r="W21" i="19"/>
  <c r="W22" i="19"/>
  <c r="W23" i="19"/>
  <c r="W24" i="19"/>
  <c r="AB24" i="19" s="1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9" i="9"/>
  <c r="W9" i="14"/>
  <c r="W9" i="15"/>
  <c r="W9" i="16"/>
  <c r="W9" i="17"/>
  <c r="W9" i="18"/>
  <c r="W9" i="19"/>
  <c r="W9" i="10"/>
  <c r="AB20" i="9" l="1"/>
  <c r="M102" i="43"/>
  <c r="L102" i="43"/>
  <c r="K102" i="43"/>
  <c r="J102" i="43"/>
  <c r="I102" i="43"/>
  <c r="H102" i="43"/>
  <c r="F102" i="43"/>
  <c r="E102" i="43"/>
  <c r="D102" i="43"/>
  <c r="C102" i="43"/>
  <c r="B102" i="43"/>
  <c r="M105" i="43"/>
  <c r="L105" i="43"/>
  <c r="K105" i="43"/>
  <c r="J105" i="43"/>
  <c r="I105" i="43"/>
  <c r="H105" i="43"/>
  <c r="F105" i="43"/>
  <c r="E105" i="43"/>
  <c r="D105" i="43"/>
  <c r="C105" i="43"/>
  <c r="B105" i="43"/>
  <c r="M109" i="43"/>
  <c r="L109" i="43"/>
  <c r="K109" i="43"/>
  <c r="J109" i="43"/>
  <c r="I109" i="43"/>
  <c r="H109" i="43"/>
  <c r="F109" i="43"/>
  <c r="E109" i="43"/>
  <c r="D109" i="43"/>
  <c r="C109" i="43"/>
  <c r="B109" i="43"/>
  <c r="M104" i="43"/>
  <c r="L104" i="43"/>
  <c r="K104" i="43"/>
  <c r="J104" i="43"/>
  <c r="I104" i="43"/>
  <c r="H104" i="43"/>
  <c r="F104" i="43"/>
  <c r="E104" i="43"/>
  <c r="D104" i="43"/>
  <c r="C104" i="43"/>
  <c r="B104" i="43"/>
  <c r="M110" i="43"/>
  <c r="L110" i="43"/>
  <c r="K110" i="43"/>
  <c r="J110" i="43"/>
  <c r="I110" i="43"/>
  <c r="H110" i="43"/>
  <c r="F110" i="43"/>
  <c r="E110" i="43"/>
  <c r="D110" i="43"/>
  <c r="C110" i="43"/>
  <c r="B110" i="43"/>
  <c r="M108" i="43"/>
  <c r="L108" i="43"/>
  <c r="K108" i="43"/>
  <c r="J108" i="43"/>
  <c r="I108" i="43"/>
  <c r="H108" i="43"/>
  <c r="F108" i="43"/>
  <c r="E108" i="43"/>
  <c r="D108" i="43"/>
  <c r="C108" i="43"/>
  <c r="B108" i="43"/>
  <c r="M99" i="43"/>
  <c r="L99" i="43"/>
  <c r="K99" i="43"/>
  <c r="J99" i="43"/>
  <c r="I99" i="43"/>
  <c r="H99" i="43"/>
  <c r="F99" i="43"/>
  <c r="E99" i="43"/>
  <c r="D99" i="43"/>
  <c r="C99" i="43"/>
  <c r="B99" i="43"/>
  <c r="M54" i="43"/>
  <c r="L54" i="43"/>
  <c r="K54" i="43"/>
  <c r="J54" i="43"/>
  <c r="I54" i="43"/>
  <c r="H54" i="43"/>
  <c r="F54" i="43"/>
  <c r="E54" i="43"/>
  <c r="D54" i="43"/>
  <c r="C54" i="43"/>
  <c r="B54" i="43"/>
  <c r="M52" i="43"/>
  <c r="L52" i="43"/>
  <c r="K52" i="43"/>
  <c r="J52" i="43"/>
  <c r="I52" i="43"/>
  <c r="H52" i="43"/>
  <c r="F52" i="43"/>
  <c r="E52" i="43"/>
  <c r="D52" i="43"/>
  <c r="C52" i="43"/>
  <c r="B52" i="43"/>
  <c r="M49" i="43"/>
  <c r="L49" i="43"/>
  <c r="K49" i="43"/>
  <c r="J49" i="43"/>
  <c r="I49" i="43"/>
  <c r="H49" i="43"/>
  <c r="F49" i="43"/>
  <c r="E49" i="43"/>
  <c r="D49" i="43"/>
  <c r="C49" i="43"/>
  <c r="B49" i="43"/>
  <c r="M48" i="43"/>
  <c r="L48" i="43"/>
  <c r="K48" i="43"/>
  <c r="J48" i="43"/>
  <c r="I48" i="43"/>
  <c r="H48" i="43"/>
  <c r="F48" i="43"/>
  <c r="E48" i="43"/>
  <c r="D48" i="43"/>
  <c r="C48" i="43"/>
  <c r="B48" i="43"/>
  <c r="M44" i="43"/>
  <c r="L44" i="43"/>
  <c r="K44" i="43"/>
  <c r="J44" i="43"/>
  <c r="I44" i="43"/>
  <c r="H44" i="43"/>
  <c r="F44" i="43"/>
  <c r="E44" i="43"/>
  <c r="D44" i="43"/>
  <c r="C44" i="43"/>
  <c r="B44" i="43"/>
  <c r="M30" i="43"/>
  <c r="L30" i="43"/>
  <c r="K30" i="43"/>
  <c r="J30" i="43"/>
  <c r="I30" i="43"/>
  <c r="H30" i="43"/>
  <c r="F30" i="43"/>
  <c r="E30" i="43"/>
  <c r="D30" i="43"/>
  <c r="C30" i="43"/>
  <c r="B30" i="43"/>
  <c r="M92" i="43"/>
  <c r="L92" i="43"/>
  <c r="K92" i="43"/>
  <c r="J92" i="43"/>
  <c r="I92" i="43"/>
  <c r="H92" i="43"/>
  <c r="F92" i="43"/>
  <c r="E92" i="43"/>
  <c r="D92" i="43"/>
  <c r="C92" i="43"/>
  <c r="B92" i="43"/>
  <c r="M72" i="43"/>
  <c r="L72" i="43"/>
  <c r="K72" i="43"/>
  <c r="J72" i="43"/>
  <c r="I72" i="43"/>
  <c r="H72" i="43"/>
  <c r="F72" i="43"/>
  <c r="E72" i="43"/>
  <c r="D72" i="43"/>
  <c r="C72" i="43"/>
  <c r="B72" i="43"/>
  <c r="M75" i="43"/>
  <c r="L75" i="43"/>
  <c r="K75" i="43"/>
  <c r="J75" i="43"/>
  <c r="I75" i="43"/>
  <c r="H75" i="43"/>
  <c r="F75" i="43"/>
  <c r="E75" i="43"/>
  <c r="D75" i="43"/>
  <c r="C75" i="43"/>
  <c r="B75" i="43"/>
  <c r="M80" i="43"/>
  <c r="L80" i="43"/>
  <c r="K80" i="43"/>
  <c r="J80" i="43"/>
  <c r="I80" i="43"/>
  <c r="H80" i="43"/>
  <c r="F80" i="43"/>
  <c r="E80" i="43"/>
  <c r="D80" i="43"/>
  <c r="C80" i="43"/>
  <c r="B80" i="43"/>
  <c r="M73" i="43"/>
  <c r="L73" i="43"/>
  <c r="K73" i="43"/>
  <c r="J73" i="43"/>
  <c r="I73" i="43"/>
  <c r="H73" i="43"/>
  <c r="F73" i="43"/>
  <c r="E73" i="43"/>
  <c r="D73" i="43"/>
  <c r="C73" i="43"/>
  <c r="B73" i="43"/>
  <c r="M71" i="43"/>
  <c r="L71" i="43"/>
  <c r="K71" i="43"/>
  <c r="J71" i="43"/>
  <c r="I71" i="43"/>
  <c r="H71" i="43"/>
  <c r="F71" i="43"/>
  <c r="E71" i="43"/>
  <c r="D71" i="43"/>
  <c r="C71" i="43"/>
  <c r="B71" i="43"/>
  <c r="M77" i="43"/>
  <c r="L77" i="43"/>
  <c r="K77" i="43"/>
  <c r="J77" i="43"/>
  <c r="I77" i="43"/>
  <c r="H77" i="43"/>
  <c r="F77" i="43"/>
  <c r="E77" i="43"/>
  <c r="D77" i="43"/>
  <c r="C77" i="43"/>
  <c r="B77" i="43"/>
  <c r="M74" i="43"/>
  <c r="L74" i="43"/>
  <c r="K74" i="43"/>
  <c r="J74" i="43"/>
  <c r="I74" i="43"/>
  <c r="H74" i="43"/>
  <c r="F74" i="43"/>
  <c r="E74" i="43"/>
  <c r="D74" i="43"/>
  <c r="C74" i="43"/>
  <c r="B74" i="43"/>
  <c r="M25" i="43"/>
  <c r="L25" i="43"/>
  <c r="K25" i="43"/>
  <c r="J25" i="43"/>
  <c r="I25" i="43"/>
  <c r="H25" i="43"/>
  <c r="F25" i="43"/>
  <c r="E25" i="43"/>
  <c r="D25" i="43"/>
  <c r="C25" i="43"/>
  <c r="B25" i="43"/>
  <c r="M68" i="43"/>
  <c r="L68" i="43"/>
  <c r="K68" i="43"/>
  <c r="J68" i="43"/>
  <c r="I68" i="43"/>
  <c r="H68" i="43"/>
  <c r="F68" i="43"/>
  <c r="E68" i="43"/>
  <c r="D68" i="43"/>
  <c r="C68" i="43"/>
  <c r="B68" i="43"/>
  <c r="M60" i="43"/>
  <c r="L60" i="43"/>
  <c r="K60" i="43"/>
  <c r="J60" i="43"/>
  <c r="I60" i="43"/>
  <c r="H60" i="43"/>
  <c r="F60" i="43"/>
  <c r="E60" i="43"/>
  <c r="D60" i="43"/>
  <c r="C60" i="43"/>
  <c r="B60" i="43"/>
  <c r="M13" i="43"/>
  <c r="L13" i="43"/>
  <c r="K13" i="43"/>
  <c r="J13" i="43"/>
  <c r="I13" i="43"/>
  <c r="H13" i="43"/>
  <c r="F13" i="43"/>
  <c r="E13" i="43"/>
  <c r="D13" i="43"/>
  <c r="C13" i="43"/>
  <c r="B13" i="43"/>
  <c r="M12" i="43"/>
  <c r="L12" i="43"/>
  <c r="K12" i="43"/>
  <c r="J12" i="43"/>
  <c r="I12" i="43"/>
  <c r="H12" i="43"/>
  <c r="F12" i="43"/>
  <c r="E12" i="43"/>
  <c r="D12" i="43"/>
  <c r="C12" i="43"/>
  <c r="B12" i="43"/>
  <c r="M16" i="43"/>
  <c r="L16" i="43"/>
  <c r="K16" i="43"/>
  <c r="J16" i="43"/>
  <c r="I16" i="43"/>
  <c r="H16" i="43"/>
  <c r="F16" i="43"/>
  <c r="E16" i="43"/>
  <c r="D16" i="43"/>
  <c r="C16" i="43"/>
  <c r="B16" i="43"/>
  <c r="M14" i="43"/>
  <c r="L14" i="43"/>
  <c r="K14" i="43"/>
  <c r="J14" i="43"/>
  <c r="I14" i="43"/>
  <c r="H14" i="43"/>
  <c r="F14" i="43"/>
  <c r="E14" i="43"/>
  <c r="D14" i="43"/>
  <c r="C14" i="43"/>
  <c r="B14" i="43"/>
  <c r="M20" i="43"/>
  <c r="L20" i="43"/>
  <c r="K20" i="43"/>
  <c r="J20" i="43"/>
  <c r="I20" i="43"/>
  <c r="H20" i="43"/>
  <c r="F20" i="43"/>
  <c r="E20" i="43"/>
  <c r="D20" i="43"/>
  <c r="C20" i="43"/>
  <c r="B20" i="43"/>
  <c r="M17" i="43"/>
  <c r="L17" i="43"/>
  <c r="K17" i="43"/>
  <c r="J17" i="43"/>
  <c r="I17" i="43"/>
  <c r="H17" i="43"/>
  <c r="F17" i="43"/>
  <c r="E17" i="43"/>
  <c r="D17" i="43"/>
  <c r="C17" i="43"/>
  <c r="B17" i="43"/>
  <c r="M103" i="43"/>
  <c r="L103" i="43"/>
  <c r="K103" i="43"/>
  <c r="J103" i="43"/>
  <c r="I103" i="43"/>
  <c r="H103" i="43"/>
  <c r="F103" i="43"/>
  <c r="E103" i="43"/>
  <c r="D103" i="43"/>
  <c r="C103" i="43"/>
  <c r="B103" i="43"/>
  <c r="M106" i="43"/>
  <c r="L106" i="43"/>
  <c r="K106" i="43"/>
  <c r="J106" i="43"/>
  <c r="I106" i="43"/>
  <c r="H106" i="43"/>
  <c r="F106" i="43"/>
  <c r="E106" i="43"/>
  <c r="D106" i="43"/>
  <c r="C106" i="43"/>
  <c r="B106" i="43"/>
  <c r="M107" i="43"/>
  <c r="L107" i="43"/>
  <c r="K107" i="43"/>
  <c r="J107" i="43"/>
  <c r="I107" i="43"/>
  <c r="H107" i="43"/>
  <c r="F107" i="43"/>
  <c r="E107" i="43"/>
  <c r="D107" i="43"/>
  <c r="C107" i="43"/>
  <c r="B107" i="43"/>
  <c r="M98" i="43"/>
  <c r="L98" i="43"/>
  <c r="K98" i="43"/>
  <c r="J98" i="43"/>
  <c r="I98" i="43"/>
  <c r="H98" i="43"/>
  <c r="F98" i="43"/>
  <c r="E98" i="43"/>
  <c r="D98" i="43"/>
  <c r="C98" i="43"/>
  <c r="B98" i="43"/>
  <c r="M96" i="43"/>
  <c r="L96" i="43"/>
  <c r="K96" i="43"/>
  <c r="J96" i="43"/>
  <c r="I96" i="43"/>
  <c r="H96" i="43"/>
  <c r="F96" i="43"/>
  <c r="E96" i="43"/>
  <c r="D96" i="43"/>
  <c r="C96" i="43"/>
  <c r="B96" i="43"/>
  <c r="M95" i="43"/>
  <c r="L95" i="43"/>
  <c r="K95" i="43"/>
  <c r="J95" i="43"/>
  <c r="I95" i="43"/>
  <c r="H95" i="43"/>
  <c r="F95" i="43"/>
  <c r="E95" i="43"/>
  <c r="D95" i="43"/>
  <c r="C95" i="43"/>
  <c r="B95" i="43"/>
  <c r="M97" i="43"/>
  <c r="L97" i="43"/>
  <c r="K97" i="43"/>
  <c r="J97" i="43"/>
  <c r="I97" i="43"/>
  <c r="H97" i="43"/>
  <c r="F97" i="43"/>
  <c r="E97" i="43"/>
  <c r="D97" i="43"/>
  <c r="C97" i="43"/>
  <c r="B97" i="43"/>
  <c r="M100" i="43"/>
  <c r="L100" i="43"/>
  <c r="K100" i="43"/>
  <c r="J100" i="43"/>
  <c r="I100" i="43"/>
  <c r="H100" i="43"/>
  <c r="F100" i="43"/>
  <c r="E100" i="43"/>
  <c r="D100" i="43"/>
  <c r="B100" i="43"/>
  <c r="M50" i="43"/>
  <c r="L50" i="43"/>
  <c r="K50" i="43"/>
  <c r="J50" i="43"/>
  <c r="I50" i="43"/>
  <c r="H50" i="43"/>
  <c r="F50" i="43"/>
  <c r="E50" i="43"/>
  <c r="D50" i="43"/>
  <c r="C50" i="43"/>
  <c r="B50" i="43"/>
  <c r="M40" i="43"/>
  <c r="L40" i="43"/>
  <c r="K40" i="43"/>
  <c r="J40" i="43"/>
  <c r="I40" i="43"/>
  <c r="H40" i="43"/>
  <c r="F40" i="43"/>
  <c r="E40" i="43"/>
  <c r="D40" i="43"/>
  <c r="C40" i="43"/>
  <c r="B40" i="43"/>
  <c r="M43" i="43"/>
  <c r="L43" i="43"/>
  <c r="K43" i="43"/>
  <c r="J43" i="43"/>
  <c r="I43" i="43"/>
  <c r="H43" i="43"/>
  <c r="F43" i="43"/>
  <c r="E43" i="43"/>
  <c r="D43" i="43"/>
  <c r="C43" i="43"/>
  <c r="B43" i="43"/>
  <c r="M45" i="43"/>
  <c r="L45" i="43"/>
  <c r="K45" i="43"/>
  <c r="J45" i="43"/>
  <c r="I45" i="43"/>
  <c r="H45" i="43"/>
  <c r="F45" i="43"/>
  <c r="E45" i="43"/>
  <c r="D45" i="43"/>
  <c r="C45" i="43"/>
  <c r="B45" i="43"/>
  <c r="M42" i="43"/>
  <c r="L42" i="43"/>
  <c r="K42" i="43"/>
  <c r="J42" i="43"/>
  <c r="I42" i="43"/>
  <c r="H42" i="43"/>
  <c r="F42" i="43"/>
  <c r="E42" i="43"/>
  <c r="D42" i="43"/>
  <c r="C42" i="43"/>
  <c r="B42" i="43"/>
  <c r="M46" i="43"/>
  <c r="L46" i="43"/>
  <c r="K46" i="43"/>
  <c r="J46" i="43"/>
  <c r="I46" i="43"/>
  <c r="H46" i="43"/>
  <c r="F46" i="43"/>
  <c r="E46" i="43"/>
  <c r="D46" i="43"/>
  <c r="C46" i="43"/>
  <c r="B46" i="43"/>
  <c r="M41" i="43"/>
  <c r="L41" i="43"/>
  <c r="K41" i="43"/>
  <c r="J41" i="43"/>
  <c r="I41" i="43"/>
  <c r="H41" i="43"/>
  <c r="F41" i="43"/>
  <c r="E41" i="43"/>
  <c r="D41" i="43"/>
  <c r="C41" i="43"/>
  <c r="B41" i="43"/>
  <c r="M39" i="43"/>
  <c r="L39" i="43"/>
  <c r="K39" i="43"/>
  <c r="J39" i="43"/>
  <c r="I39" i="43"/>
  <c r="H39" i="43"/>
  <c r="F39" i="43"/>
  <c r="E39" i="43"/>
  <c r="D39" i="43"/>
  <c r="C39" i="43"/>
  <c r="B39" i="43"/>
  <c r="M31" i="43"/>
  <c r="L31" i="43"/>
  <c r="K31" i="43"/>
  <c r="J31" i="43"/>
  <c r="I31" i="43"/>
  <c r="H31" i="43"/>
  <c r="F31" i="43"/>
  <c r="E31" i="43"/>
  <c r="D31" i="43"/>
  <c r="C31" i="43"/>
  <c r="B31" i="43"/>
  <c r="M32" i="43"/>
  <c r="L32" i="43"/>
  <c r="K32" i="43"/>
  <c r="J32" i="43"/>
  <c r="I32" i="43"/>
  <c r="H32" i="43"/>
  <c r="F32" i="43"/>
  <c r="E32" i="43"/>
  <c r="D32" i="43"/>
  <c r="C32" i="43"/>
  <c r="B32" i="43"/>
  <c r="M33" i="43"/>
  <c r="L33" i="43"/>
  <c r="K33" i="43"/>
  <c r="J33" i="43"/>
  <c r="I33" i="43"/>
  <c r="H33" i="43"/>
  <c r="F33" i="43"/>
  <c r="E33" i="43"/>
  <c r="D33" i="43"/>
  <c r="C33" i="43"/>
  <c r="B33" i="43"/>
  <c r="M34" i="43"/>
  <c r="L34" i="43"/>
  <c r="K34" i="43"/>
  <c r="J34" i="43"/>
  <c r="I34" i="43"/>
  <c r="H34" i="43"/>
  <c r="F34" i="43"/>
  <c r="E34" i="43"/>
  <c r="D34" i="43"/>
  <c r="C34" i="43"/>
  <c r="B34" i="43"/>
  <c r="M35" i="43"/>
  <c r="L35" i="43"/>
  <c r="K35" i="43"/>
  <c r="J35" i="43"/>
  <c r="I35" i="43"/>
  <c r="H35" i="43"/>
  <c r="F35" i="43"/>
  <c r="E35" i="43"/>
  <c r="D35" i="43"/>
  <c r="C35" i="43"/>
  <c r="B35" i="43"/>
  <c r="M37" i="43"/>
  <c r="L37" i="43"/>
  <c r="K37" i="43"/>
  <c r="J37" i="43"/>
  <c r="I37" i="43"/>
  <c r="H37" i="43"/>
  <c r="F37" i="43"/>
  <c r="E37" i="43"/>
  <c r="D37" i="43"/>
  <c r="C37" i="43"/>
  <c r="B37" i="43"/>
  <c r="M36" i="43"/>
  <c r="L36" i="43"/>
  <c r="K36" i="43"/>
  <c r="J36" i="43"/>
  <c r="I36" i="43"/>
  <c r="H36" i="43"/>
  <c r="F36" i="43"/>
  <c r="E36" i="43"/>
  <c r="D36" i="43"/>
  <c r="C36" i="43"/>
  <c r="B36" i="43"/>
  <c r="M86" i="43"/>
  <c r="L86" i="43"/>
  <c r="K86" i="43"/>
  <c r="J86" i="43"/>
  <c r="I86" i="43"/>
  <c r="H86" i="43"/>
  <c r="F86" i="43"/>
  <c r="E86" i="43"/>
  <c r="D86" i="43"/>
  <c r="C86" i="43"/>
  <c r="B86" i="43"/>
  <c r="M87" i="43"/>
  <c r="L87" i="43"/>
  <c r="K87" i="43"/>
  <c r="J87" i="43"/>
  <c r="I87" i="43"/>
  <c r="H87" i="43"/>
  <c r="F87" i="43"/>
  <c r="E87" i="43"/>
  <c r="D87" i="43"/>
  <c r="C87" i="43"/>
  <c r="B87" i="43"/>
  <c r="M93" i="43"/>
  <c r="L93" i="43"/>
  <c r="K93" i="43"/>
  <c r="J93" i="43"/>
  <c r="I93" i="43"/>
  <c r="H93" i="43"/>
  <c r="F93" i="43"/>
  <c r="E93" i="43"/>
  <c r="D93" i="43"/>
  <c r="C93" i="43"/>
  <c r="B93" i="43"/>
  <c r="M88" i="43"/>
  <c r="L88" i="43"/>
  <c r="K88" i="43"/>
  <c r="J88" i="43"/>
  <c r="I88" i="43"/>
  <c r="H88" i="43"/>
  <c r="F88" i="43"/>
  <c r="E88" i="43"/>
  <c r="D88" i="43"/>
  <c r="C88" i="43"/>
  <c r="B88" i="43"/>
  <c r="M91" i="43"/>
  <c r="L91" i="43"/>
  <c r="K91" i="43"/>
  <c r="J91" i="43"/>
  <c r="I91" i="43"/>
  <c r="H91" i="43"/>
  <c r="F91" i="43"/>
  <c r="E91" i="43"/>
  <c r="D91" i="43"/>
  <c r="C91" i="43"/>
  <c r="B91" i="43"/>
  <c r="M89" i="43"/>
  <c r="L89" i="43"/>
  <c r="K89" i="43"/>
  <c r="J89" i="43"/>
  <c r="I89" i="43"/>
  <c r="H89" i="43"/>
  <c r="F89" i="43"/>
  <c r="E89" i="43"/>
  <c r="D89" i="43"/>
  <c r="C89" i="43"/>
  <c r="B89" i="43"/>
  <c r="M90" i="43"/>
  <c r="L90" i="43"/>
  <c r="K90" i="43"/>
  <c r="J90" i="43"/>
  <c r="I90" i="43"/>
  <c r="H90" i="43"/>
  <c r="F90" i="43"/>
  <c r="E90" i="43"/>
  <c r="D90" i="43"/>
  <c r="C90" i="43"/>
  <c r="B90" i="43"/>
  <c r="M79" i="43"/>
  <c r="L79" i="43"/>
  <c r="K79" i="43"/>
  <c r="J79" i="43"/>
  <c r="I79" i="43"/>
  <c r="H79" i="43"/>
  <c r="F79" i="43"/>
  <c r="E79" i="43"/>
  <c r="D79" i="43"/>
  <c r="C79" i="43"/>
  <c r="B79" i="43"/>
  <c r="M76" i="43"/>
  <c r="L76" i="43"/>
  <c r="K76" i="43"/>
  <c r="J76" i="43"/>
  <c r="I76" i="43"/>
  <c r="H76" i="43"/>
  <c r="F76" i="43"/>
  <c r="E76" i="43"/>
  <c r="D76" i="43"/>
  <c r="C76" i="43"/>
  <c r="B76" i="43"/>
  <c r="M83" i="43"/>
  <c r="L83" i="43"/>
  <c r="K83" i="43"/>
  <c r="J83" i="43"/>
  <c r="I83" i="43"/>
  <c r="H83" i="43"/>
  <c r="F83" i="43"/>
  <c r="E83" i="43"/>
  <c r="D83" i="43"/>
  <c r="C83" i="43"/>
  <c r="B83" i="43"/>
  <c r="M82" i="43"/>
  <c r="L82" i="43"/>
  <c r="K82" i="43"/>
  <c r="J82" i="43"/>
  <c r="I82" i="43"/>
  <c r="H82" i="43"/>
  <c r="F82" i="43"/>
  <c r="E82" i="43"/>
  <c r="D82" i="43"/>
  <c r="C82" i="43"/>
  <c r="B82" i="43"/>
  <c r="M81" i="43"/>
  <c r="L81" i="43"/>
  <c r="K81" i="43"/>
  <c r="J81" i="43"/>
  <c r="I81" i="43"/>
  <c r="H81" i="43"/>
  <c r="F81" i="43"/>
  <c r="E81" i="43"/>
  <c r="D81" i="43"/>
  <c r="C81" i="43"/>
  <c r="B81" i="43"/>
  <c r="M84" i="43"/>
  <c r="L84" i="43"/>
  <c r="K84" i="43"/>
  <c r="J84" i="43"/>
  <c r="I84" i="43"/>
  <c r="H84" i="43"/>
  <c r="F84" i="43"/>
  <c r="E84" i="43"/>
  <c r="D84" i="43"/>
  <c r="C84" i="43"/>
  <c r="B84" i="43"/>
  <c r="M70" i="43"/>
  <c r="L70" i="43"/>
  <c r="K70" i="43"/>
  <c r="J70" i="43"/>
  <c r="I70" i="43"/>
  <c r="H70" i="43"/>
  <c r="F70" i="43"/>
  <c r="D70" i="43"/>
  <c r="C70" i="43"/>
  <c r="B70" i="43"/>
  <c r="M78" i="43"/>
  <c r="L78" i="43"/>
  <c r="K78" i="43"/>
  <c r="J78" i="43"/>
  <c r="I78" i="43"/>
  <c r="H78" i="43"/>
  <c r="F78" i="43"/>
  <c r="E78" i="43"/>
  <c r="D78" i="43"/>
  <c r="C78" i="43"/>
  <c r="B78" i="43"/>
  <c r="M22" i="43"/>
  <c r="L22" i="43"/>
  <c r="K22" i="43"/>
  <c r="J22" i="43"/>
  <c r="I22" i="43"/>
  <c r="H22" i="43"/>
  <c r="F22" i="43"/>
  <c r="E22" i="43"/>
  <c r="D22" i="43"/>
  <c r="C22" i="43"/>
  <c r="B22" i="43"/>
  <c r="M24" i="43"/>
  <c r="L24" i="43"/>
  <c r="K24" i="43"/>
  <c r="J24" i="43"/>
  <c r="I24" i="43"/>
  <c r="H24" i="43"/>
  <c r="F24" i="43"/>
  <c r="E24" i="43"/>
  <c r="D24" i="43"/>
  <c r="C24" i="43"/>
  <c r="B24" i="43"/>
  <c r="M23" i="43"/>
  <c r="L23" i="43"/>
  <c r="K23" i="43"/>
  <c r="J23" i="43"/>
  <c r="I23" i="43"/>
  <c r="H23" i="43"/>
  <c r="F23" i="43"/>
  <c r="E23" i="43"/>
  <c r="D23" i="43"/>
  <c r="C23" i="43"/>
  <c r="B23" i="43"/>
  <c r="M26" i="43"/>
  <c r="L26" i="43"/>
  <c r="K26" i="43"/>
  <c r="J26" i="43"/>
  <c r="I26" i="43"/>
  <c r="H26" i="43"/>
  <c r="F26" i="43"/>
  <c r="E26" i="43"/>
  <c r="D26" i="43"/>
  <c r="C26" i="43"/>
  <c r="B26" i="43"/>
  <c r="M28" i="43"/>
  <c r="L28" i="43"/>
  <c r="K28" i="43"/>
  <c r="J28" i="43"/>
  <c r="I28" i="43"/>
  <c r="H28" i="43"/>
  <c r="F28" i="43"/>
  <c r="E28" i="43"/>
  <c r="D28" i="43"/>
  <c r="C28" i="43"/>
  <c r="B28" i="43"/>
  <c r="M27" i="43"/>
  <c r="L27" i="43"/>
  <c r="K27" i="43"/>
  <c r="J27" i="43"/>
  <c r="I27" i="43"/>
  <c r="H27" i="43"/>
  <c r="F27" i="43"/>
  <c r="E27" i="43"/>
  <c r="D27" i="43"/>
  <c r="C27" i="43"/>
  <c r="B27" i="43"/>
  <c r="M66" i="43"/>
  <c r="L66" i="43"/>
  <c r="K66" i="43"/>
  <c r="J66" i="43"/>
  <c r="I66" i="43"/>
  <c r="H66" i="43"/>
  <c r="F66" i="43"/>
  <c r="E66" i="43"/>
  <c r="D66" i="43"/>
  <c r="C66" i="43"/>
  <c r="B66" i="43"/>
  <c r="M67" i="43"/>
  <c r="L67" i="43"/>
  <c r="K67" i="43"/>
  <c r="J67" i="43"/>
  <c r="I67" i="43"/>
  <c r="H67" i="43"/>
  <c r="F67" i="43"/>
  <c r="E67" i="43"/>
  <c r="D67" i="43"/>
  <c r="C67" i="43"/>
  <c r="B67" i="43"/>
  <c r="M58" i="43"/>
  <c r="L58" i="43"/>
  <c r="K58" i="43"/>
  <c r="J58" i="43"/>
  <c r="I58" i="43"/>
  <c r="H58" i="43"/>
  <c r="F58" i="43"/>
  <c r="E58" i="43"/>
  <c r="D58" i="43"/>
  <c r="C58" i="43"/>
  <c r="B58" i="43"/>
  <c r="M62" i="43"/>
  <c r="L62" i="43"/>
  <c r="K62" i="43"/>
  <c r="J62" i="43"/>
  <c r="I62" i="43"/>
  <c r="H62" i="43"/>
  <c r="F62" i="43"/>
  <c r="E62" i="43"/>
  <c r="D62" i="43"/>
  <c r="C62" i="43"/>
  <c r="B62" i="43"/>
  <c r="M61" i="43"/>
  <c r="L61" i="43"/>
  <c r="K61" i="43"/>
  <c r="J61" i="43"/>
  <c r="I61" i="43"/>
  <c r="H61" i="43"/>
  <c r="F61" i="43"/>
  <c r="E61" i="43"/>
  <c r="D61" i="43"/>
  <c r="C61" i="43"/>
  <c r="B61" i="43"/>
  <c r="M59" i="43"/>
  <c r="L59" i="43"/>
  <c r="K59" i="43"/>
  <c r="J59" i="43"/>
  <c r="I59" i="43"/>
  <c r="H59" i="43"/>
  <c r="F59" i="43"/>
  <c r="E59" i="43"/>
  <c r="D59" i="43"/>
  <c r="C59" i="43"/>
  <c r="B59" i="43"/>
  <c r="M64" i="43"/>
  <c r="L64" i="43"/>
  <c r="K64" i="43"/>
  <c r="J64" i="43"/>
  <c r="I64" i="43"/>
  <c r="H64" i="43"/>
  <c r="F64" i="43"/>
  <c r="E64" i="43"/>
  <c r="D64" i="43"/>
  <c r="C64" i="43"/>
  <c r="B64" i="43"/>
  <c r="M63" i="43"/>
  <c r="L63" i="43"/>
  <c r="K63" i="43"/>
  <c r="J63" i="43"/>
  <c r="I63" i="43"/>
  <c r="H63" i="43"/>
  <c r="F63" i="43"/>
  <c r="E63" i="43"/>
  <c r="D63" i="43"/>
  <c r="C63" i="43"/>
  <c r="B63" i="43"/>
  <c r="M18" i="43"/>
  <c r="L18" i="43"/>
  <c r="K18" i="43"/>
  <c r="J18" i="43"/>
  <c r="I18" i="43"/>
  <c r="H18" i="43"/>
  <c r="F18" i="43"/>
  <c r="E18" i="43"/>
  <c r="D18" i="43"/>
  <c r="C18" i="43"/>
  <c r="B18" i="43"/>
  <c r="M15" i="43"/>
  <c r="L15" i="43"/>
  <c r="K15" i="43"/>
  <c r="J15" i="43"/>
  <c r="I15" i="43"/>
  <c r="H15" i="43"/>
  <c r="F15" i="43"/>
  <c r="E15" i="43"/>
  <c r="D15" i="43"/>
  <c r="C15" i="43"/>
  <c r="B15" i="43"/>
  <c r="M19" i="43"/>
  <c r="L19" i="43"/>
  <c r="K19" i="43"/>
  <c r="J19" i="43"/>
  <c r="I19" i="43"/>
  <c r="H19" i="43"/>
  <c r="F19" i="43"/>
  <c r="E19" i="43"/>
  <c r="D19" i="43"/>
  <c r="C19" i="43"/>
  <c r="B19" i="43"/>
  <c r="M11" i="43"/>
  <c r="L11" i="43"/>
  <c r="K11" i="43"/>
  <c r="J11" i="43"/>
  <c r="I11" i="43"/>
  <c r="H11" i="43"/>
  <c r="F11" i="43"/>
  <c r="E11" i="43"/>
  <c r="D11" i="43"/>
  <c r="C11" i="43"/>
  <c r="B11" i="43"/>
  <c r="M6" i="43"/>
  <c r="L6" i="43"/>
  <c r="K6" i="43"/>
  <c r="J6" i="43"/>
  <c r="I6" i="43"/>
  <c r="H6" i="43"/>
  <c r="F6" i="43"/>
  <c r="E6" i="43"/>
  <c r="D6" i="43"/>
  <c r="C6" i="43"/>
  <c r="B6" i="43"/>
  <c r="M7" i="43"/>
  <c r="L7" i="43"/>
  <c r="K7" i="43"/>
  <c r="J7" i="43"/>
  <c r="I7" i="43"/>
  <c r="H7" i="43"/>
  <c r="F7" i="43"/>
  <c r="E7" i="43"/>
  <c r="D7" i="43"/>
  <c r="C7" i="43"/>
  <c r="B7" i="43"/>
  <c r="M8" i="43"/>
  <c r="L8" i="43"/>
  <c r="K8" i="43"/>
  <c r="J8" i="43"/>
  <c r="I8" i="43"/>
  <c r="H8" i="43"/>
  <c r="F8" i="43"/>
  <c r="E8" i="43"/>
  <c r="D8" i="43"/>
  <c r="C8" i="43"/>
  <c r="B8" i="43"/>
  <c r="M9" i="43"/>
  <c r="L9" i="43"/>
  <c r="K9" i="43"/>
  <c r="J9" i="43"/>
  <c r="I9" i="43"/>
  <c r="H9" i="43"/>
  <c r="F9" i="43"/>
  <c r="E9" i="43"/>
  <c r="D9" i="43"/>
  <c r="C9" i="43"/>
  <c r="B9" i="43"/>
  <c r="N2" i="43"/>
  <c r="F2" i="43"/>
  <c r="A2" i="43"/>
  <c r="M2" i="40"/>
  <c r="F2" i="40"/>
  <c r="A2" i="40"/>
  <c r="N10" i="9"/>
  <c r="N97" i="46" s="1"/>
  <c r="N11" i="9"/>
  <c r="N67" i="46" s="1"/>
  <c r="N13" i="9"/>
  <c r="N14" i="9"/>
  <c r="N15" i="9"/>
  <c r="M43" i="40" s="1"/>
  <c r="N16" i="9"/>
  <c r="N77" i="46" s="1"/>
  <c r="N17" i="9"/>
  <c r="N18" i="9"/>
  <c r="N19" i="9"/>
  <c r="N20" i="9"/>
  <c r="N21" i="9"/>
  <c r="P21" i="9"/>
  <c r="N22" i="9"/>
  <c r="N23" i="9"/>
  <c r="N24" i="9"/>
  <c r="N10" i="15"/>
  <c r="N11" i="15"/>
  <c r="N105" i="46" s="1"/>
  <c r="N13" i="15"/>
  <c r="N66" i="46" s="1"/>
  <c r="N14" i="15"/>
  <c r="N15" i="15"/>
  <c r="N16" i="15"/>
  <c r="N76" i="46" s="1"/>
  <c r="N17" i="15"/>
  <c r="N78" i="46" s="1"/>
  <c r="N18" i="15"/>
  <c r="N19" i="15"/>
  <c r="N20" i="15"/>
  <c r="N62" i="46" s="1"/>
  <c r="N21" i="15"/>
  <c r="N88" i="46" s="1"/>
  <c r="N22" i="15"/>
  <c r="N23" i="15"/>
  <c r="M38" i="40" s="1"/>
  <c r="N24" i="15"/>
  <c r="N10" i="16"/>
  <c r="N85" i="46" s="1"/>
  <c r="N11" i="16"/>
  <c r="N13" i="16"/>
  <c r="M44" i="40" s="1"/>
  <c r="N14" i="16"/>
  <c r="N104" i="46" s="1"/>
  <c r="N15" i="16"/>
  <c r="N59" i="46" s="1"/>
  <c r="N16" i="16"/>
  <c r="M34" i="40" s="1"/>
  <c r="N17" i="16"/>
  <c r="N18" i="16"/>
  <c r="N19" i="16"/>
  <c r="N20" i="16"/>
  <c r="P20" i="16"/>
  <c r="N21" i="16"/>
  <c r="N22" i="16"/>
  <c r="N23" i="16"/>
  <c r="N24" i="16"/>
  <c r="P24" i="16"/>
  <c r="N10" i="17"/>
  <c r="N11" i="17"/>
  <c r="N32" i="46" s="1"/>
  <c r="N12" i="17"/>
  <c r="N21" i="46" s="1"/>
  <c r="N13" i="17"/>
  <c r="N14" i="17"/>
  <c r="M9" i="40" s="1"/>
  <c r="N15" i="17"/>
  <c r="N15" i="46" s="1"/>
  <c r="N16" i="17"/>
  <c r="N12" i="46" s="1"/>
  <c r="N17" i="17"/>
  <c r="N18" i="17"/>
  <c r="N19" i="17"/>
  <c r="N20" i="17"/>
  <c r="N21" i="17"/>
  <c r="N22" i="17"/>
  <c r="N23" i="17"/>
  <c r="N48" i="46" s="1"/>
  <c r="N24" i="17"/>
  <c r="N10" i="18"/>
  <c r="N11" i="18"/>
  <c r="N13" i="18"/>
  <c r="N33" i="46" s="1"/>
  <c r="N14" i="18"/>
  <c r="N43" i="46" s="1"/>
  <c r="N15" i="18"/>
  <c r="N16" i="18"/>
  <c r="N17" i="18"/>
  <c r="N45" i="46" s="1"/>
  <c r="N18" i="18"/>
  <c r="N30" i="46" s="1"/>
  <c r="N19" i="18"/>
  <c r="M26" i="40" s="1"/>
  <c r="N20" i="18"/>
  <c r="N21" i="18"/>
  <c r="N8" i="46" s="1"/>
  <c r="N22" i="18"/>
  <c r="N23" i="18"/>
  <c r="N24" i="18"/>
  <c r="N10" i="19"/>
  <c r="N64" i="46" s="1"/>
  <c r="N11" i="19"/>
  <c r="N60" i="46" s="1"/>
  <c r="N13" i="19"/>
  <c r="N14" i="19"/>
  <c r="N15" i="19"/>
  <c r="N98" i="46" s="1"/>
  <c r="N16" i="19"/>
  <c r="N87" i="46" s="1"/>
  <c r="N17" i="19"/>
  <c r="N18" i="19"/>
  <c r="N19" i="19"/>
  <c r="N102" i="46" s="1"/>
  <c r="N20" i="19"/>
  <c r="N81" i="46" s="1"/>
  <c r="N21" i="19"/>
  <c r="N22" i="19"/>
  <c r="M50" i="40" s="1"/>
  <c r="N23" i="19"/>
  <c r="N68" i="46" s="1"/>
  <c r="N24" i="19"/>
  <c r="N9" i="19"/>
  <c r="N93" i="46" s="1"/>
  <c r="N9" i="18"/>
  <c r="N14" i="46" s="1"/>
  <c r="N9" i="17"/>
  <c r="N9" i="16"/>
  <c r="N9" i="15"/>
  <c r="N73" i="46" s="1"/>
  <c r="N9" i="9"/>
  <c r="N89" i="46" s="1"/>
  <c r="N10" i="10"/>
  <c r="M12" i="40" s="1"/>
  <c r="N11" i="10"/>
  <c r="N13" i="46" s="1"/>
  <c r="N14" i="10"/>
  <c r="N9" i="46" s="1"/>
  <c r="N15" i="10"/>
  <c r="N42" i="46" s="1"/>
  <c r="N16" i="10"/>
  <c r="N17" i="10"/>
  <c r="N18" i="10"/>
  <c r="N44" i="46" s="1"/>
  <c r="N19" i="10"/>
  <c r="N22" i="46" s="1"/>
  <c r="N20" i="10"/>
  <c r="N21" i="10"/>
  <c r="N16" i="46" s="1"/>
  <c r="N22" i="10"/>
  <c r="N23" i="10"/>
  <c r="N24" i="10"/>
  <c r="N9" i="10"/>
  <c r="V10" i="9"/>
  <c r="X10" i="9" s="1"/>
  <c r="Y10" i="9" s="1"/>
  <c r="V11" i="9"/>
  <c r="X11" i="9" s="1"/>
  <c r="Y11" i="9" s="1"/>
  <c r="V12" i="9"/>
  <c r="X12" i="9" s="1"/>
  <c r="Y12" i="9" s="1"/>
  <c r="V13" i="9"/>
  <c r="X13" i="9" s="1"/>
  <c r="Y13" i="9" s="1"/>
  <c r="V14" i="9"/>
  <c r="X14" i="9" s="1"/>
  <c r="Y14" i="9" s="1"/>
  <c r="V15" i="9"/>
  <c r="X15" i="9" s="1"/>
  <c r="Y15" i="9" s="1"/>
  <c r="V16" i="9"/>
  <c r="X16" i="9" s="1"/>
  <c r="Y16" i="9" s="1"/>
  <c r="V17" i="9"/>
  <c r="X17" i="9" s="1"/>
  <c r="Y17" i="9" s="1"/>
  <c r="V18" i="9"/>
  <c r="X18" i="9" s="1"/>
  <c r="Y18" i="9" s="1"/>
  <c r="V19" i="9"/>
  <c r="X19" i="9" s="1"/>
  <c r="Y19" i="9" s="1"/>
  <c r="V20" i="9"/>
  <c r="X20" i="9" s="1"/>
  <c r="Y20" i="9" s="1"/>
  <c r="V21" i="9"/>
  <c r="X21" i="9" s="1"/>
  <c r="Y21" i="9" s="1"/>
  <c r="V22" i="9"/>
  <c r="X22" i="9" s="1"/>
  <c r="Y22" i="9" s="1"/>
  <c r="V23" i="9"/>
  <c r="X23" i="9" s="1"/>
  <c r="Y23" i="9" s="1"/>
  <c r="V24" i="9"/>
  <c r="X24" i="9" s="1"/>
  <c r="Y24" i="9" s="1"/>
  <c r="V10" i="14"/>
  <c r="X10" i="14" s="1"/>
  <c r="Y10" i="14" s="1"/>
  <c r="V11" i="14"/>
  <c r="X11" i="14" s="1"/>
  <c r="Y11" i="14" s="1"/>
  <c r="V12" i="14"/>
  <c r="X12" i="14" s="1"/>
  <c r="Y12" i="14" s="1"/>
  <c r="V13" i="14"/>
  <c r="X13" i="14" s="1"/>
  <c r="Y13" i="14" s="1"/>
  <c r="V14" i="14"/>
  <c r="X14" i="14" s="1"/>
  <c r="Y14" i="14" s="1"/>
  <c r="V15" i="14"/>
  <c r="X15" i="14" s="1"/>
  <c r="Y15" i="14" s="1"/>
  <c r="V16" i="14"/>
  <c r="X16" i="14" s="1"/>
  <c r="Y16" i="14" s="1"/>
  <c r="V17" i="14"/>
  <c r="X17" i="14" s="1"/>
  <c r="Y17" i="14" s="1"/>
  <c r="V18" i="14"/>
  <c r="X18" i="14" s="1"/>
  <c r="Y18" i="14" s="1"/>
  <c r="V19" i="14"/>
  <c r="X19" i="14" s="1"/>
  <c r="Y19" i="14" s="1"/>
  <c r="V20" i="14"/>
  <c r="X20" i="14" s="1"/>
  <c r="Y20" i="14" s="1"/>
  <c r="V21" i="14"/>
  <c r="X21" i="14" s="1"/>
  <c r="Y21" i="14" s="1"/>
  <c r="V22" i="14"/>
  <c r="X22" i="14" s="1"/>
  <c r="Y22" i="14" s="1"/>
  <c r="V23" i="14"/>
  <c r="X23" i="14" s="1"/>
  <c r="Y23" i="14" s="1"/>
  <c r="V24" i="14"/>
  <c r="X24" i="14" s="1"/>
  <c r="Y24" i="14" s="1"/>
  <c r="V10" i="15"/>
  <c r="X10" i="15" s="1"/>
  <c r="Y10" i="15" s="1"/>
  <c r="V11" i="15"/>
  <c r="X11" i="15" s="1"/>
  <c r="Y11" i="15" s="1"/>
  <c r="V12" i="15"/>
  <c r="X12" i="15" s="1"/>
  <c r="Y12" i="15" s="1"/>
  <c r="V13" i="15"/>
  <c r="X13" i="15" s="1"/>
  <c r="Y13" i="15" s="1"/>
  <c r="V14" i="15"/>
  <c r="X14" i="15" s="1"/>
  <c r="Y14" i="15" s="1"/>
  <c r="V15" i="15"/>
  <c r="X15" i="15" s="1"/>
  <c r="Y15" i="15" s="1"/>
  <c r="V16" i="15"/>
  <c r="X16" i="15" s="1"/>
  <c r="Y16" i="15" s="1"/>
  <c r="V17" i="15"/>
  <c r="X17" i="15" s="1"/>
  <c r="Y17" i="15" s="1"/>
  <c r="V18" i="15"/>
  <c r="X18" i="15" s="1"/>
  <c r="Y18" i="15" s="1"/>
  <c r="V19" i="15"/>
  <c r="X19" i="15" s="1"/>
  <c r="Y19" i="15" s="1"/>
  <c r="V20" i="15"/>
  <c r="X20" i="15" s="1"/>
  <c r="Y20" i="15" s="1"/>
  <c r="V21" i="15"/>
  <c r="X21" i="15" s="1"/>
  <c r="Y21" i="15" s="1"/>
  <c r="V22" i="15"/>
  <c r="X22" i="15" s="1"/>
  <c r="Y22" i="15" s="1"/>
  <c r="V23" i="15"/>
  <c r="X23" i="15" s="1"/>
  <c r="Y23" i="15" s="1"/>
  <c r="V24" i="15"/>
  <c r="X24" i="15" s="1"/>
  <c r="Y24" i="15" s="1"/>
  <c r="V10" i="16"/>
  <c r="X10" i="16" s="1"/>
  <c r="Y10" i="16" s="1"/>
  <c r="V11" i="16"/>
  <c r="X11" i="16" s="1"/>
  <c r="Y11" i="16" s="1"/>
  <c r="V12" i="16"/>
  <c r="X12" i="16" s="1"/>
  <c r="Y12" i="16" s="1"/>
  <c r="V13" i="16"/>
  <c r="X13" i="16" s="1"/>
  <c r="Y13" i="16" s="1"/>
  <c r="V14" i="16"/>
  <c r="X14" i="16" s="1"/>
  <c r="Y14" i="16" s="1"/>
  <c r="V15" i="16"/>
  <c r="X15" i="16" s="1"/>
  <c r="Y15" i="16" s="1"/>
  <c r="V16" i="16"/>
  <c r="X16" i="16" s="1"/>
  <c r="Y16" i="16" s="1"/>
  <c r="V17" i="16"/>
  <c r="X17" i="16" s="1"/>
  <c r="Y17" i="16" s="1"/>
  <c r="V18" i="16"/>
  <c r="X18" i="16" s="1"/>
  <c r="Y18" i="16" s="1"/>
  <c r="V19" i="16"/>
  <c r="X19" i="16" s="1"/>
  <c r="Y19" i="16" s="1"/>
  <c r="V20" i="16"/>
  <c r="X20" i="16" s="1"/>
  <c r="Y20" i="16" s="1"/>
  <c r="V21" i="16"/>
  <c r="X21" i="16" s="1"/>
  <c r="Y21" i="16" s="1"/>
  <c r="V22" i="16"/>
  <c r="X22" i="16" s="1"/>
  <c r="Y22" i="16" s="1"/>
  <c r="V23" i="16"/>
  <c r="X23" i="16" s="1"/>
  <c r="Y23" i="16" s="1"/>
  <c r="V24" i="16"/>
  <c r="X24" i="16" s="1"/>
  <c r="Y24" i="16" s="1"/>
  <c r="V10" i="17"/>
  <c r="X10" i="17" s="1"/>
  <c r="Y10" i="17" s="1"/>
  <c r="V11" i="17"/>
  <c r="X11" i="17" s="1"/>
  <c r="Y11" i="17" s="1"/>
  <c r="V12" i="17"/>
  <c r="X12" i="17" s="1"/>
  <c r="Y12" i="17" s="1"/>
  <c r="V13" i="17"/>
  <c r="X13" i="17" s="1"/>
  <c r="Y13" i="17" s="1"/>
  <c r="V14" i="17"/>
  <c r="X14" i="17" s="1"/>
  <c r="Y14" i="17" s="1"/>
  <c r="V15" i="17"/>
  <c r="X15" i="17" s="1"/>
  <c r="Y15" i="17" s="1"/>
  <c r="V16" i="17"/>
  <c r="X16" i="17" s="1"/>
  <c r="Y16" i="17" s="1"/>
  <c r="V17" i="17"/>
  <c r="X17" i="17" s="1"/>
  <c r="Y17" i="17" s="1"/>
  <c r="V18" i="17"/>
  <c r="X18" i="17" s="1"/>
  <c r="Y18" i="17" s="1"/>
  <c r="V19" i="17"/>
  <c r="X19" i="17" s="1"/>
  <c r="Y19" i="17" s="1"/>
  <c r="V20" i="17"/>
  <c r="X20" i="17" s="1"/>
  <c r="Y20" i="17" s="1"/>
  <c r="V21" i="17"/>
  <c r="X21" i="17" s="1"/>
  <c r="Y21" i="17" s="1"/>
  <c r="V22" i="17"/>
  <c r="X22" i="17" s="1"/>
  <c r="Y22" i="17" s="1"/>
  <c r="V23" i="17"/>
  <c r="X23" i="17" s="1"/>
  <c r="Y23" i="17" s="1"/>
  <c r="V24" i="17"/>
  <c r="X24" i="17" s="1"/>
  <c r="Y24" i="17" s="1"/>
  <c r="V10" i="18"/>
  <c r="X10" i="18" s="1"/>
  <c r="Y10" i="18" s="1"/>
  <c r="V11" i="18"/>
  <c r="X11" i="18" s="1"/>
  <c r="Y11" i="18" s="1"/>
  <c r="V12" i="18"/>
  <c r="X12" i="18" s="1"/>
  <c r="Y12" i="18" s="1"/>
  <c r="V13" i="18"/>
  <c r="X13" i="18" s="1"/>
  <c r="Y13" i="18" s="1"/>
  <c r="V14" i="18"/>
  <c r="X14" i="18" s="1"/>
  <c r="Y14" i="18" s="1"/>
  <c r="V15" i="18"/>
  <c r="X15" i="18" s="1"/>
  <c r="Y15" i="18" s="1"/>
  <c r="V16" i="18"/>
  <c r="X16" i="18" s="1"/>
  <c r="Y16" i="18" s="1"/>
  <c r="V17" i="18"/>
  <c r="X17" i="18" s="1"/>
  <c r="Y17" i="18" s="1"/>
  <c r="V18" i="18"/>
  <c r="X18" i="18" s="1"/>
  <c r="Y18" i="18" s="1"/>
  <c r="V19" i="18"/>
  <c r="X19" i="18" s="1"/>
  <c r="Y19" i="18" s="1"/>
  <c r="V20" i="18"/>
  <c r="X20" i="18" s="1"/>
  <c r="Y20" i="18" s="1"/>
  <c r="V21" i="18"/>
  <c r="X21" i="18" s="1"/>
  <c r="Y21" i="18" s="1"/>
  <c r="V22" i="18"/>
  <c r="X22" i="18" s="1"/>
  <c r="Y22" i="18" s="1"/>
  <c r="V23" i="18"/>
  <c r="X23" i="18" s="1"/>
  <c r="Y23" i="18" s="1"/>
  <c r="V24" i="18"/>
  <c r="X24" i="18" s="1"/>
  <c r="Y24" i="18" s="1"/>
  <c r="V10" i="19"/>
  <c r="X10" i="19" s="1"/>
  <c r="Y10" i="19" s="1"/>
  <c r="V11" i="19"/>
  <c r="X11" i="19" s="1"/>
  <c r="Y11" i="19" s="1"/>
  <c r="V12" i="19"/>
  <c r="X12" i="19" s="1"/>
  <c r="Y12" i="19" s="1"/>
  <c r="V13" i="19"/>
  <c r="X13" i="19" s="1"/>
  <c r="Y13" i="19" s="1"/>
  <c r="V14" i="19"/>
  <c r="X14" i="19" s="1"/>
  <c r="Y14" i="19" s="1"/>
  <c r="V15" i="19"/>
  <c r="X15" i="19" s="1"/>
  <c r="Y15" i="19" s="1"/>
  <c r="V16" i="19"/>
  <c r="X16" i="19" s="1"/>
  <c r="Y16" i="19" s="1"/>
  <c r="V17" i="19"/>
  <c r="X17" i="19" s="1"/>
  <c r="Y17" i="19" s="1"/>
  <c r="V18" i="19"/>
  <c r="X18" i="19" s="1"/>
  <c r="Y18" i="19" s="1"/>
  <c r="V19" i="19"/>
  <c r="X19" i="19" s="1"/>
  <c r="Y19" i="19" s="1"/>
  <c r="V20" i="19"/>
  <c r="X20" i="19" s="1"/>
  <c r="Y20" i="19" s="1"/>
  <c r="V21" i="19"/>
  <c r="X21" i="19" s="1"/>
  <c r="Y21" i="19" s="1"/>
  <c r="V22" i="19"/>
  <c r="X22" i="19" s="1"/>
  <c r="Y22" i="19" s="1"/>
  <c r="V23" i="19"/>
  <c r="X23" i="19" s="1"/>
  <c r="Y23" i="19" s="1"/>
  <c r="V24" i="19"/>
  <c r="X24" i="19" s="1"/>
  <c r="Y24" i="19" s="1"/>
  <c r="N10" i="14"/>
  <c r="N11" i="14"/>
  <c r="N39" i="46" s="1"/>
  <c r="N12" i="14"/>
  <c r="N9" i="14"/>
  <c r="N13" i="14"/>
  <c r="M14" i="40" s="1"/>
  <c r="N14" i="14"/>
  <c r="N23" i="46" s="1"/>
  <c r="N15" i="14"/>
  <c r="N16" i="14"/>
  <c r="N17" i="14"/>
  <c r="N18" i="14"/>
  <c r="N19" i="14"/>
  <c r="N20" i="14"/>
  <c r="P20" i="14"/>
  <c r="N21" i="14"/>
  <c r="P21" i="14"/>
  <c r="N22" i="14"/>
  <c r="N23" i="14"/>
  <c r="N24" i="14"/>
  <c r="V9" i="9"/>
  <c r="X9" i="9" s="1"/>
  <c r="Y9" i="9" s="1"/>
  <c r="AA9" i="9" s="1"/>
  <c r="V9" i="14"/>
  <c r="X9" i="14" s="1"/>
  <c r="Y9" i="14" s="1"/>
  <c r="V9" i="15"/>
  <c r="X9" i="15" s="1"/>
  <c r="Y9" i="15" s="1"/>
  <c r="V9" i="16"/>
  <c r="X9" i="16" s="1"/>
  <c r="Y9" i="16" s="1"/>
  <c r="V9" i="17"/>
  <c r="X9" i="17" s="1"/>
  <c r="Y9" i="17" s="1"/>
  <c r="V9" i="18"/>
  <c r="X9" i="18" s="1"/>
  <c r="Y9" i="18" s="1"/>
  <c r="V9" i="19"/>
  <c r="X9" i="19" s="1"/>
  <c r="Y9" i="19" s="1"/>
  <c r="V9" i="10"/>
  <c r="X9" i="10" s="1"/>
  <c r="Y9" i="10" s="1"/>
  <c r="R9" i="10" s="1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X23" i="10" s="1"/>
  <c r="Y23" i="10" s="1"/>
  <c r="V24" i="10"/>
  <c r="G19" i="40"/>
  <c r="G46" i="40"/>
  <c r="H46" i="40"/>
  <c r="I46" i="40"/>
  <c r="J46" i="40"/>
  <c r="K46" i="40"/>
  <c r="L46" i="40"/>
  <c r="G51" i="40"/>
  <c r="H51" i="40"/>
  <c r="I51" i="40"/>
  <c r="J51" i="40"/>
  <c r="K51" i="40"/>
  <c r="L51" i="40"/>
  <c r="G39" i="40"/>
  <c r="H39" i="40"/>
  <c r="I39" i="40"/>
  <c r="J39" i="40"/>
  <c r="K39" i="40"/>
  <c r="L39" i="40"/>
  <c r="G52" i="40"/>
  <c r="H52" i="40"/>
  <c r="I52" i="40"/>
  <c r="J52" i="40"/>
  <c r="K52" i="40"/>
  <c r="L52" i="40"/>
  <c r="G47" i="40"/>
  <c r="H47" i="40"/>
  <c r="I47" i="40"/>
  <c r="J47" i="40"/>
  <c r="K47" i="40"/>
  <c r="L47" i="40"/>
  <c r="G50" i="40"/>
  <c r="H50" i="40"/>
  <c r="I50" i="40"/>
  <c r="J50" i="40"/>
  <c r="K50" i="40"/>
  <c r="L50" i="40"/>
  <c r="G40" i="40"/>
  <c r="H40" i="40"/>
  <c r="I40" i="40"/>
  <c r="J40" i="40"/>
  <c r="K40" i="40"/>
  <c r="L40" i="40"/>
  <c r="G24" i="40"/>
  <c r="H24" i="40"/>
  <c r="I24" i="40"/>
  <c r="J24" i="40"/>
  <c r="K24" i="40"/>
  <c r="L24" i="40"/>
  <c r="G25" i="40"/>
  <c r="H25" i="40"/>
  <c r="I25" i="40"/>
  <c r="J25" i="40"/>
  <c r="K25" i="40"/>
  <c r="L25" i="40"/>
  <c r="G15" i="40"/>
  <c r="H15" i="40"/>
  <c r="I15" i="40"/>
  <c r="J15" i="40"/>
  <c r="K15" i="40"/>
  <c r="L15" i="40"/>
  <c r="G16" i="40"/>
  <c r="H16" i="40"/>
  <c r="I16" i="40"/>
  <c r="J16" i="40"/>
  <c r="K16" i="40"/>
  <c r="L16" i="40"/>
  <c r="G26" i="40"/>
  <c r="H26" i="40"/>
  <c r="I26" i="40"/>
  <c r="J26" i="40"/>
  <c r="K26" i="40"/>
  <c r="L26" i="40"/>
  <c r="G10" i="40"/>
  <c r="H10" i="40"/>
  <c r="I10" i="40"/>
  <c r="J10" i="40"/>
  <c r="K10" i="40"/>
  <c r="L10" i="40"/>
  <c r="G22" i="40"/>
  <c r="H22" i="40"/>
  <c r="I22" i="40"/>
  <c r="J22" i="40"/>
  <c r="K22" i="40"/>
  <c r="L22" i="40"/>
  <c r="G9" i="40"/>
  <c r="H9" i="40"/>
  <c r="I9" i="40"/>
  <c r="J9" i="40"/>
  <c r="K9" i="40"/>
  <c r="L9" i="40"/>
  <c r="G21" i="40"/>
  <c r="H21" i="40"/>
  <c r="I21" i="40"/>
  <c r="J21" i="40"/>
  <c r="K21" i="40"/>
  <c r="L21" i="40"/>
  <c r="G20" i="40"/>
  <c r="H20" i="40"/>
  <c r="I20" i="40"/>
  <c r="J20" i="40"/>
  <c r="K20" i="40"/>
  <c r="L20" i="40"/>
  <c r="G34" i="40"/>
  <c r="H34" i="40"/>
  <c r="I34" i="40"/>
  <c r="J34" i="40"/>
  <c r="K34" i="40"/>
  <c r="L34" i="40"/>
  <c r="G45" i="40"/>
  <c r="H45" i="40"/>
  <c r="I45" i="40"/>
  <c r="J45" i="40"/>
  <c r="K45" i="40"/>
  <c r="L45" i="40"/>
  <c r="G44" i="40"/>
  <c r="H44" i="40"/>
  <c r="I44" i="40"/>
  <c r="J44" i="40"/>
  <c r="K44" i="40"/>
  <c r="L44" i="40"/>
  <c r="G49" i="40"/>
  <c r="H49" i="40"/>
  <c r="I49" i="40"/>
  <c r="J49" i="40"/>
  <c r="K49" i="40"/>
  <c r="L49" i="40"/>
  <c r="G38" i="40"/>
  <c r="H38" i="40"/>
  <c r="I38" i="40"/>
  <c r="J38" i="40"/>
  <c r="K38" i="40"/>
  <c r="L38" i="40"/>
  <c r="G37" i="40"/>
  <c r="H37" i="40"/>
  <c r="I37" i="40"/>
  <c r="J37" i="40"/>
  <c r="K37" i="40"/>
  <c r="L37" i="40"/>
  <c r="G33" i="40"/>
  <c r="H33" i="40"/>
  <c r="I33" i="40"/>
  <c r="J33" i="40"/>
  <c r="K33" i="40"/>
  <c r="L33" i="40"/>
  <c r="G32" i="40"/>
  <c r="H32" i="40"/>
  <c r="I32" i="40"/>
  <c r="J32" i="40"/>
  <c r="K32" i="40"/>
  <c r="L32" i="40"/>
  <c r="G8" i="40"/>
  <c r="H8" i="40"/>
  <c r="I8" i="40"/>
  <c r="J8" i="40"/>
  <c r="K8" i="40"/>
  <c r="L8" i="40"/>
  <c r="H19" i="40"/>
  <c r="I19" i="40"/>
  <c r="J19" i="40"/>
  <c r="K19" i="40"/>
  <c r="L19" i="40"/>
  <c r="G14" i="40"/>
  <c r="H14" i="40"/>
  <c r="I14" i="40"/>
  <c r="J14" i="40"/>
  <c r="K14" i="40"/>
  <c r="L14" i="40"/>
  <c r="G31" i="40"/>
  <c r="H31" i="40"/>
  <c r="I31" i="40"/>
  <c r="J31" i="40"/>
  <c r="K31" i="40"/>
  <c r="L31" i="40"/>
  <c r="G43" i="40"/>
  <c r="H43" i="40"/>
  <c r="I43" i="40"/>
  <c r="J43" i="40"/>
  <c r="K43" i="40"/>
  <c r="L43" i="40"/>
  <c r="G18" i="40"/>
  <c r="H18" i="40"/>
  <c r="I18" i="40"/>
  <c r="J18" i="40"/>
  <c r="K18" i="40"/>
  <c r="L18" i="40"/>
  <c r="G7" i="40"/>
  <c r="H7" i="40"/>
  <c r="I7" i="40"/>
  <c r="J7" i="40"/>
  <c r="K7" i="40"/>
  <c r="L7" i="40"/>
  <c r="G13" i="40"/>
  <c r="H13" i="40"/>
  <c r="I13" i="40"/>
  <c r="J13" i="40"/>
  <c r="K13" i="40"/>
  <c r="L13" i="40"/>
  <c r="G12" i="40"/>
  <c r="H12" i="40"/>
  <c r="I12" i="40"/>
  <c r="J12" i="40"/>
  <c r="K12" i="40"/>
  <c r="L12" i="40"/>
  <c r="F40" i="40"/>
  <c r="E40" i="40"/>
  <c r="D40" i="40"/>
  <c r="C40" i="40"/>
  <c r="B40" i="40"/>
  <c r="F50" i="40"/>
  <c r="E50" i="40"/>
  <c r="D50" i="40"/>
  <c r="C50" i="40"/>
  <c r="B50" i="40"/>
  <c r="F47" i="40"/>
  <c r="E47" i="40"/>
  <c r="D47" i="40"/>
  <c r="C47" i="40"/>
  <c r="B47" i="40"/>
  <c r="F52" i="40"/>
  <c r="E52" i="40"/>
  <c r="D52" i="40"/>
  <c r="C52" i="40"/>
  <c r="B52" i="40"/>
  <c r="F39" i="40"/>
  <c r="E39" i="40"/>
  <c r="D39" i="40"/>
  <c r="C39" i="40"/>
  <c r="B39" i="40"/>
  <c r="F51" i="40"/>
  <c r="E51" i="40"/>
  <c r="D51" i="40"/>
  <c r="C51" i="40"/>
  <c r="B51" i="40"/>
  <c r="F46" i="40"/>
  <c r="E46" i="40"/>
  <c r="D46" i="40"/>
  <c r="C46" i="40"/>
  <c r="B46" i="40"/>
  <c r="F10" i="40"/>
  <c r="E10" i="40"/>
  <c r="D10" i="40"/>
  <c r="C10" i="40"/>
  <c r="B10" i="40"/>
  <c r="F26" i="40"/>
  <c r="E26" i="40"/>
  <c r="D26" i="40"/>
  <c r="C26" i="40"/>
  <c r="B26" i="40"/>
  <c r="F16" i="40"/>
  <c r="E16" i="40"/>
  <c r="D16" i="40"/>
  <c r="C16" i="40"/>
  <c r="B16" i="40"/>
  <c r="F15" i="40"/>
  <c r="E15" i="40"/>
  <c r="D15" i="40"/>
  <c r="C15" i="40"/>
  <c r="B15" i="40"/>
  <c r="F25" i="40"/>
  <c r="E25" i="40"/>
  <c r="D25" i="40"/>
  <c r="C25" i="40"/>
  <c r="B25" i="40"/>
  <c r="F24" i="40"/>
  <c r="E24" i="40"/>
  <c r="D24" i="40"/>
  <c r="C24" i="40"/>
  <c r="B24" i="40"/>
  <c r="F22" i="40"/>
  <c r="E22" i="40"/>
  <c r="D22" i="40"/>
  <c r="C22" i="40"/>
  <c r="B22" i="40"/>
  <c r="F21" i="40"/>
  <c r="E21" i="40"/>
  <c r="D21" i="40"/>
  <c r="C21" i="40"/>
  <c r="B21" i="40"/>
  <c r="F9" i="40"/>
  <c r="E9" i="40"/>
  <c r="D9" i="40"/>
  <c r="C9" i="40"/>
  <c r="B9" i="40"/>
  <c r="F20" i="40"/>
  <c r="E20" i="40"/>
  <c r="D20" i="40"/>
  <c r="C20" i="40"/>
  <c r="B20" i="40"/>
  <c r="F34" i="40"/>
  <c r="E34" i="40"/>
  <c r="D34" i="40"/>
  <c r="C34" i="40"/>
  <c r="B34" i="40"/>
  <c r="F45" i="40"/>
  <c r="E45" i="40"/>
  <c r="D45" i="40"/>
  <c r="C45" i="40"/>
  <c r="B45" i="40"/>
  <c r="F44" i="40"/>
  <c r="E44" i="40"/>
  <c r="D44" i="40"/>
  <c r="C44" i="40"/>
  <c r="B44" i="40"/>
  <c r="F49" i="40"/>
  <c r="E49" i="40"/>
  <c r="D49" i="40"/>
  <c r="C49" i="40"/>
  <c r="B49" i="40"/>
  <c r="F38" i="40"/>
  <c r="E38" i="40"/>
  <c r="D38" i="40"/>
  <c r="C38" i="40"/>
  <c r="B38" i="40"/>
  <c r="F37" i="40"/>
  <c r="E37" i="40"/>
  <c r="D37" i="40"/>
  <c r="C37" i="40"/>
  <c r="B37" i="40"/>
  <c r="F33" i="40"/>
  <c r="E33" i="40"/>
  <c r="D33" i="40"/>
  <c r="C33" i="40"/>
  <c r="B33" i="40"/>
  <c r="F32" i="40"/>
  <c r="E32" i="40"/>
  <c r="D32" i="40"/>
  <c r="C32" i="40"/>
  <c r="B32" i="40"/>
  <c r="F8" i="40"/>
  <c r="E8" i="40"/>
  <c r="D8" i="40"/>
  <c r="C8" i="40"/>
  <c r="B8" i="40"/>
  <c r="F19" i="40"/>
  <c r="E19" i="40"/>
  <c r="D19" i="40"/>
  <c r="C19" i="40"/>
  <c r="B19" i="40"/>
  <c r="F14" i="40"/>
  <c r="E14" i="40"/>
  <c r="D14" i="40"/>
  <c r="C14" i="40"/>
  <c r="B14" i="40"/>
  <c r="F31" i="40"/>
  <c r="E31" i="40"/>
  <c r="D31" i="40"/>
  <c r="C31" i="40"/>
  <c r="B31" i="40"/>
  <c r="F43" i="40"/>
  <c r="E43" i="40"/>
  <c r="D43" i="40"/>
  <c r="C43" i="40"/>
  <c r="B43" i="40"/>
  <c r="F18" i="40"/>
  <c r="E18" i="40"/>
  <c r="D18" i="40"/>
  <c r="C18" i="40"/>
  <c r="B18" i="40"/>
  <c r="F7" i="40"/>
  <c r="E7" i="40"/>
  <c r="D7" i="40"/>
  <c r="C7" i="40"/>
  <c r="B7" i="40"/>
  <c r="F13" i="40"/>
  <c r="E13" i="40"/>
  <c r="D13" i="40"/>
  <c r="C13" i="40"/>
  <c r="B13" i="40"/>
  <c r="F12" i="40"/>
  <c r="E12" i="40"/>
  <c r="D12" i="40"/>
  <c r="C12" i="40"/>
  <c r="B12" i="40"/>
  <c r="O24" i="19"/>
  <c r="O23" i="19"/>
  <c r="O68" i="46" s="1"/>
  <c r="O22" i="19"/>
  <c r="O21" i="19"/>
  <c r="O101" i="46" s="1"/>
  <c r="O20" i="19"/>
  <c r="O19" i="19"/>
  <c r="O18" i="19"/>
  <c r="O99" i="46" s="1"/>
  <c r="O17" i="19"/>
  <c r="P17" i="19" s="1"/>
  <c r="O16" i="19"/>
  <c r="O15" i="19"/>
  <c r="O98" i="46" s="1"/>
  <c r="M39" i="40"/>
  <c r="O14" i="19"/>
  <c r="O13" i="19"/>
  <c r="N12" i="19"/>
  <c r="O12" i="19"/>
  <c r="N51" i="40" s="1"/>
  <c r="O11" i="19"/>
  <c r="O60" i="46" s="1"/>
  <c r="O10" i="19"/>
  <c r="O9" i="19"/>
  <c r="O24" i="18"/>
  <c r="O23" i="18"/>
  <c r="O22" i="18"/>
  <c r="O21" i="18"/>
  <c r="M10" i="40"/>
  <c r="O20" i="18"/>
  <c r="N10" i="40" s="1"/>
  <c r="O19" i="18"/>
  <c r="O38" i="46" s="1"/>
  <c r="M16" i="40"/>
  <c r="O18" i="18"/>
  <c r="O17" i="18"/>
  <c r="M25" i="40"/>
  <c r="O16" i="18"/>
  <c r="O19" i="46" s="1"/>
  <c r="O15" i="18"/>
  <c r="O14" i="18"/>
  <c r="O13" i="18"/>
  <c r="N12" i="18"/>
  <c r="O12" i="18"/>
  <c r="M24" i="40"/>
  <c r="O11" i="18"/>
  <c r="O10" i="18"/>
  <c r="O9" i="18"/>
  <c r="N22" i="40" s="1"/>
  <c r="O24" i="17"/>
  <c r="O23" i="17"/>
  <c r="O22" i="17"/>
  <c r="O21" i="17"/>
  <c r="P21" i="17" s="1"/>
  <c r="O20" i="17"/>
  <c r="O19" i="17"/>
  <c r="O18" i="17"/>
  <c r="O17" i="17"/>
  <c r="O16" i="17"/>
  <c r="O12" i="46" s="1"/>
  <c r="O15" i="17"/>
  <c r="O14" i="17"/>
  <c r="O13" i="17"/>
  <c r="O12" i="17"/>
  <c r="O21" i="46" s="1"/>
  <c r="O11" i="17"/>
  <c r="O10" i="17"/>
  <c r="O9" i="17"/>
  <c r="O24" i="16"/>
  <c r="O23" i="16"/>
  <c r="O22" i="16"/>
  <c r="O21" i="16"/>
  <c r="O20" i="16"/>
  <c r="O19" i="16"/>
  <c r="O18" i="16"/>
  <c r="O17" i="16"/>
  <c r="O16" i="16"/>
  <c r="O55" i="46" s="1"/>
  <c r="O15" i="16"/>
  <c r="N45" i="40" s="1"/>
  <c r="O14" i="16"/>
  <c r="O13" i="16"/>
  <c r="O82" i="46" s="1"/>
  <c r="N12" i="16"/>
  <c r="O12" i="16"/>
  <c r="N49" i="40" s="1"/>
  <c r="O11" i="16"/>
  <c r="O10" i="16"/>
  <c r="O9" i="16"/>
  <c r="O24" i="15"/>
  <c r="O23" i="15"/>
  <c r="O22" i="15"/>
  <c r="M37" i="40"/>
  <c r="O21" i="15"/>
  <c r="O88" i="46" s="1"/>
  <c r="O20" i="15"/>
  <c r="O19" i="15"/>
  <c r="O18" i="15"/>
  <c r="O74" i="46" s="1"/>
  <c r="M33" i="40"/>
  <c r="O17" i="15"/>
  <c r="N33" i="40" s="1"/>
  <c r="O16" i="15"/>
  <c r="O15" i="15"/>
  <c r="O14" i="15"/>
  <c r="O13" i="15"/>
  <c r="N12" i="15"/>
  <c r="O12" i="15"/>
  <c r="O11" i="15"/>
  <c r="O105" i="46" s="1"/>
  <c r="O10" i="15"/>
  <c r="O9" i="15"/>
  <c r="O24" i="14"/>
  <c r="O23" i="14"/>
  <c r="O22" i="14"/>
  <c r="O21" i="14"/>
  <c r="O20" i="14"/>
  <c r="O19" i="14"/>
  <c r="O18" i="14"/>
  <c r="O17" i="14"/>
  <c r="O16" i="14"/>
  <c r="O15" i="14"/>
  <c r="M19" i="40"/>
  <c r="O14" i="14"/>
  <c r="O13" i="14"/>
  <c r="N14" i="40" s="1"/>
  <c r="O12" i="14"/>
  <c r="O11" i="14"/>
  <c r="O10" i="14"/>
  <c r="O9" i="14"/>
  <c r="O24" i="10"/>
  <c r="O23" i="10"/>
  <c r="O22" i="10"/>
  <c r="O21" i="10"/>
  <c r="O20" i="10"/>
  <c r="O31" i="46" s="1"/>
  <c r="O19" i="10"/>
  <c r="N18" i="40" s="1"/>
  <c r="O18" i="10"/>
  <c r="O17" i="10"/>
  <c r="O16" i="10"/>
  <c r="O27" i="46" s="1"/>
  <c r="O15" i="10"/>
  <c r="O14" i="10"/>
  <c r="N13" i="10"/>
  <c r="O13" i="10"/>
  <c r="O28" i="46" s="1"/>
  <c r="N12" i="10"/>
  <c r="M13" i="40" s="1"/>
  <c r="O12" i="10"/>
  <c r="O11" i="10"/>
  <c r="O10" i="10"/>
  <c r="N12" i="40" s="1"/>
  <c r="O9" i="10"/>
  <c r="O24" i="9"/>
  <c r="O23" i="9"/>
  <c r="O22" i="9"/>
  <c r="O21" i="9"/>
  <c r="O20" i="9"/>
  <c r="O19" i="9"/>
  <c r="O18" i="9"/>
  <c r="O94" i="46" s="1"/>
  <c r="M31" i="40"/>
  <c r="O17" i="9"/>
  <c r="O16" i="9"/>
  <c r="O15" i="9"/>
  <c r="O61" i="46" s="1"/>
  <c r="O14" i="9"/>
  <c r="O13" i="9"/>
  <c r="N12" i="9"/>
  <c r="N72" i="46" s="1"/>
  <c r="O12" i="9"/>
  <c r="O11" i="9"/>
  <c r="O10" i="9"/>
  <c r="O97" i="46" s="1"/>
  <c r="O9" i="9"/>
  <c r="M8" i="40"/>
  <c r="M52" i="40"/>
  <c r="M46" i="40" l="1"/>
  <c r="V25" i="40"/>
  <c r="O37" i="46"/>
  <c r="P13" i="17"/>
  <c r="P30" i="43" s="1"/>
  <c r="U24" i="40"/>
  <c r="V24" i="40"/>
  <c r="U25" i="40"/>
  <c r="U20" i="40"/>
  <c r="V20" i="40"/>
  <c r="M20" i="40"/>
  <c r="P12" i="15"/>
  <c r="Q12" i="15" s="1"/>
  <c r="Q95" i="46" s="1"/>
  <c r="M32" i="40"/>
  <c r="V19" i="40"/>
  <c r="P17" i="9"/>
  <c r="P52" i="46" s="1"/>
  <c r="U19" i="40"/>
  <c r="U37" i="40"/>
  <c r="U38" i="40"/>
  <c r="V37" i="40"/>
  <c r="V38" i="40"/>
  <c r="U45" i="40"/>
  <c r="V49" i="40"/>
  <c r="U49" i="40"/>
  <c r="V45" i="40"/>
  <c r="U15" i="40"/>
  <c r="V15" i="40"/>
  <c r="Z15" i="16"/>
  <c r="AB15" i="16" s="1"/>
  <c r="AA15" i="16"/>
  <c r="Z11" i="16"/>
  <c r="AA11" i="16"/>
  <c r="Z16" i="16"/>
  <c r="AA16" i="16"/>
  <c r="Z14" i="16"/>
  <c r="AA14" i="16"/>
  <c r="Z10" i="16"/>
  <c r="AA10" i="16"/>
  <c r="Z12" i="16"/>
  <c r="AA12" i="16"/>
  <c r="Z17" i="16"/>
  <c r="AA17" i="16"/>
  <c r="Z13" i="16"/>
  <c r="AA13" i="16"/>
  <c r="Z23" i="15"/>
  <c r="AA23" i="15"/>
  <c r="Z19" i="15"/>
  <c r="AA19" i="15"/>
  <c r="AA15" i="15"/>
  <c r="Z15" i="15"/>
  <c r="Z11" i="15"/>
  <c r="AA11" i="15"/>
  <c r="Z22" i="15"/>
  <c r="AA22" i="15"/>
  <c r="Z18" i="15"/>
  <c r="AA18" i="15"/>
  <c r="Z14" i="15"/>
  <c r="AA14" i="15"/>
  <c r="Z10" i="15"/>
  <c r="AA10" i="15"/>
  <c r="AA21" i="15"/>
  <c r="Z21" i="15"/>
  <c r="AA17" i="15"/>
  <c r="Z17" i="15"/>
  <c r="AA13" i="15"/>
  <c r="Z13" i="15"/>
  <c r="AA24" i="15"/>
  <c r="Z24" i="15"/>
  <c r="AA20" i="15"/>
  <c r="Z20" i="15"/>
  <c r="Z16" i="15"/>
  <c r="AA16" i="15"/>
  <c r="Z12" i="15"/>
  <c r="AA12" i="15"/>
  <c r="R23" i="10"/>
  <c r="AA23" i="10"/>
  <c r="Z23" i="10"/>
  <c r="U13" i="40"/>
  <c r="P23" i="18"/>
  <c r="V13" i="40"/>
  <c r="U22" i="40"/>
  <c r="V22" i="40"/>
  <c r="U7" i="40"/>
  <c r="U9" i="40"/>
  <c r="V7" i="40"/>
  <c r="Z23" i="18"/>
  <c r="AA23" i="18"/>
  <c r="AB23" i="18" s="1"/>
  <c r="M18" i="40"/>
  <c r="V9" i="40"/>
  <c r="U10" i="40"/>
  <c r="V10" i="40"/>
  <c r="U31" i="40"/>
  <c r="V31" i="40"/>
  <c r="O54" i="43"/>
  <c r="O8" i="46"/>
  <c r="Z22" i="18"/>
  <c r="AA22" i="18"/>
  <c r="AB22" i="18" s="1"/>
  <c r="Z21" i="18"/>
  <c r="AA21" i="18"/>
  <c r="AB21" i="18" s="1"/>
  <c r="U21" i="40"/>
  <c r="V21" i="40"/>
  <c r="V26" i="40"/>
  <c r="U26" i="40"/>
  <c r="Z20" i="18"/>
  <c r="AA20" i="18"/>
  <c r="AA16" i="18"/>
  <c r="Z16" i="18"/>
  <c r="AA12" i="18"/>
  <c r="Z12" i="18"/>
  <c r="AA19" i="18"/>
  <c r="AB19" i="18" s="1"/>
  <c r="Z19" i="18"/>
  <c r="AA15" i="18"/>
  <c r="Z15" i="18"/>
  <c r="AA11" i="18"/>
  <c r="Z11" i="18"/>
  <c r="AA18" i="18"/>
  <c r="AB18" i="18" s="1"/>
  <c r="Z18" i="18"/>
  <c r="AA14" i="18"/>
  <c r="Z14" i="18"/>
  <c r="AA10" i="18"/>
  <c r="Z10" i="18"/>
  <c r="AA17" i="18"/>
  <c r="Z17" i="18"/>
  <c r="AA13" i="18"/>
  <c r="AB13" i="18" s="1"/>
  <c r="Z13" i="18"/>
  <c r="Z21" i="17"/>
  <c r="AA21" i="17"/>
  <c r="Z15" i="17"/>
  <c r="AA15" i="17"/>
  <c r="Z10" i="17"/>
  <c r="AA10" i="17"/>
  <c r="AB10" i="17" s="1"/>
  <c r="AA19" i="17"/>
  <c r="Z19" i="17"/>
  <c r="Z11" i="17"/>
  <c r="AA11" i="17"/>
  <c r="AB11" i="17" s="1"/>
  <c r="Z18" i="17"/>
  <c r="AA18" i="17"/>
  <c r="Z14" i="17"/>
  <c r="AA14" i="17"/>
  <c r="Z17" i="17"/>
  <c r="AA17" i="17"/>
  <c r="AB17" i="17" s="1"/>
  <c r="AA13" i="17"/>
  <c r="AB13" i="17" s="1"/>
  <c r="Z13" i="17"/>
  <c r="Z20" i="17"/>
  <c r="AA20" i="17"/>
  <c r="AB20" i="17" s="1"/>
  <c r="Z16" i="17"/>
  <c r="AA16" i="17"/>
  <c r="Z12" i="17"/>
  <c r="AA12" i="17"/>
  <c r="AB12" i="17" s="1"/>
  <c r="AB19" i="9"/>
  <c r="Z19" i="9"/>
  <c r="AA19" i="9"/>
  <c r="R15" i="9"/>
  <c r="Z15" i="9"/>
  <c r="AA15" i="9"/>
  <c r="Z11" i="9"/>
  <c r="AA11" i="9"/>
  <c r="Z18" i="9"/>
  <c r="AA18" i="9"/>
  <c r="Z14" i="9"/>
  <c r="AB14" i="9" s="1"/>
  <c r="AA14" i="9"/>
  <c r="Z10" i="9"/>
  <c r="AA10" i="9"/>
  <c r="N31" i="40"/>
  <c r="Z17" i="9"/>
  <c r="AA17" i="9"/>
  <c r="Z13" i="9"/>
  <c r="AB13" i="9" s="1"/>
  <c r="AA13" i="9"/>
  <c r="Z16" i="9"/>
  <c r="AA16" i="9"/>
  <c r="Z12" i="9"/>
  <c r="AB12" i="9" s="1"/>
  <c r="AA12" i="9"/>
  <c r="U14" i="40"/>
  <c r="V14" i="40"/>
  <c r="V8" i="40"/>
  <c r="U8" i="40"/>
  <c r="U46" i="40"/>
  <c r="U32" i="40"/>
  <c r="V32" i="40"/>
  <c r="AA19" i="14"/>
  <c r="Z19" i="14"/>
  <c r="AA12" i="14"/>
  <c r="Z12" i="14"/>
  <c r="Z15" i="14"/>
  <c r="AA15" i="14"/>
  <c r="AA18" i="14"/>
  <c r="Z18" i="14"/>
  <c r="AA14" i="14"/>
  <c r="Z14" i="14"/>
  <c r="AA10" i="14"/>
  <c r="Z10" i="14"/>
  <c r="AA16" i="14"/>
  <c r="Z16" i="14"/>
  <c r="Z11" i="14"/>
  <c r="AA11" i="14"/>
  <c r="Z17" i="14"/>
  <c r="AA17" i="14"/>
  <c r="AB17" i="14" s="1"/>
  <c r="Z13" i="14"/>
  <c r="AA13" i="14"/>
  <c r="V46" i="40"/>
  <c r="U50" i="40"/>
  <c r="U47" i="40"/>
  <c r="V47" i="40"/>
  <c r="U51" i="40"/>
  <c r="V52" i="40"/>
  <c r="V50" i="40"/>
  <c r="V51" i="40"/>
  <c r="U52" i="40"/>
  <c r="U39" i="40"/>
  <c r="V39" i="40"/>
  <c r="Z24" i="19"/>
  <c r="AA24" i="19"/>
  <c r="AA22" i="19"/>
  <c r="Z22" i="19"/>
  <c r="AA18" i="19"/>
  <c r="Z18" i="19"/>
  <c r="M40" i="40"/>
  <c r="P12" i="19"/>
  <c r="P63" i="46" s="1"/>
  <c r="AA21" i="19"/>
  <c r="Z21" i="19"/>
  <c r="AB21" i="19" s="1"/>
  <c r="AA17" i="19"/>
  <c r="Z17" i="19"/>
  <c r="AA13" i="19"/>
  <c r="Z13" i="19"/>
  <c r="Z14" i="19"/>
  <c r="AA14" i="19"/>
  <c r="Z20" i="19"/>
  <c r="AA20" i="19"/>
  <c r="Z16" i="19"/>
  <c r="AA16" i="19"/>
  <c r="AA12" i="19"/>
  <c r="Z12" i="19"/>
  <c r="AB12" i="19" s="1"/>
  <c r="AA10" i="19"/>
  <c r="Z10" i="19"/>
  <c r="AA23" i="19"/>
  <c r="Z23" i="19"/>
  <c r="AB23" i="19" s="1"/>
  <c r="AA19" i="19"/>
  <c r="Z19" i="19"/>
  <c r="AA15" i="19"/>
  <c r="Z15" i="19"/>
  <c r="AA11" i="19"/>
  <c r="Z11" i="19"/>
  <c r="AB23" i="17"/>
  <c r="V33" i="40"/>
  <c r="U33" i="40"/>
  <c r="P19" i="14"/>
  <c r="M15" i="40"/>
  <c r="M22" i="40"/>
  <c r="N60" i="43"/>
  <c r="N71" i="46"/>
  <c r="O60" i="43"/>
  <c r="O71" i="46"/>
  <c r="N68" i="43"/>
  <c r="N94" i="46"/>
  <c r="U44" i="40"/>
  <c r="V44" i="40"/>
  <c r="U34" i="40"/>
  <c r="V34" i="40"/>
  <c r="P21" i="19"/>
  <c r="P101" i="46" s="1"/>
  <c r="P13" i="19"/>
  <c r="P90" i="46" s="1"/>
  <c r="N52" i="43"/>
  <c r="N25" i="46"/>
  <c r="O52" i="43"/>
  <c r="O25" i="46"/>
  <c r="P16" i="16"/>
  <c r="P55" i="46" s="1"/>
  <c r="V18" i="40"/>
  <c r="V43" i="40"/>
  <c r="U16" i="40"/>
  <c r="U43" i="40"/>
  <c r="V12" i="40"/>
  <c r="V16" i="40"/>
  <c r="U40" i="40"/>
  <c r="V40" i="40"/>
  <c r="M45" i="40"/>
  <c r="P11" i="16"/>
  <c r="P86" i="46" s="1"/>
  <c r="P13" i="14"/>
  <c r="P29" i="46" s="1"/>
  <c r="P12" i="14"/>
  <c r="P10" i="46" s="1"/>
  <c r="P22" i="10"/>
  <c r="P18" i="46" s="1"/>
  <c r="U18" i="40"/>
  <c r="P16" i="10"/>
  <c r="Q16" i="10" s="1"/>
  <c r="Q27" i="46" s="1"/>
  <c r="U12" i="40"/>
  <c r="N49" i="43"/>
  <c r="N38" i="46"/>
  <c r="P10" i="18"/>
  <c r="P19" i="18"/>
  <c r="Q19" i="18" s="1"/>
  <c r="Q38" i="46" s="1"/>
  <c r="P80" i="46"/>
  <c r="O52" i="40"/>
  <c r="N96" i="43"/>
  <c r="N63" i="46"/>
  <c r="O98" i="43"/>
  <c r="O75" i="46"/>
  <c r="O106" i="43"/>
  <c r="O87" i="46"/>
  <c r="O102" i="43"/>
  <c r="N108" i="43"/>
  <c r="N99" i="46"/>
  <c r="O97" i="43"/>
  <c r="O64" i="46"/>
  <c r="O110" i="43"/>
  <c r="O102" i="46"/>
  <c r="N109" i="43"/>
  <c r="N101" i="46"/>
  <c r="N98" i="43"/>
  <c r="N75" i="46"/>
  <c r="O96" i="43"/>
  <c r="O63" i="46"/>
  <c r="O99" i="43"/>
  <c r="O90" i="46"/>
  <c r="O103" i="43"/>
  <c r="O80" i="46"/>
  <c r="O105" i="43"/>
  <c r="O83" i="46"/>
  <c r="N103" i="43"/>
  <c r="N80" i="46"/>
  <c r="O100" i="43"/>
  <c r="O93" i="46"/>
  <c r="M51" i="40"/>
  <c r="O104" i="43"/>
  <c r="O81" i="46"/>
  <c r="N105" i="43"/>
  <c r="N83" i="46"/>
  <c r="N99" i="43"/>
  <c r="N90" i="46"/>
  <c r="O43" i="43"/>
  <c r="O35" i="46"/>
  <c r="O45" i="43"/>
  <c r="O43" i="46"/>
  <c r="N43" i="43"/>
  <c r="N35" i="46"/>
  <c r="O50" i="43"/>
  <c r="O45" i="46"/>
  <c r="N46" i="43"/>
  <c r="N41" i="46"/>
  <c r="O41" i="43"/>
  <c r="O20" i="46"/>
  <c r="N42" i="43"/>
  <c r="N26" i="46"/>
  <c r="O48" i="43"/>
  <c r="O30" i="46"/>
  <c r="N41" i="43"/>
  <c r="N20" i="46"/>
  <c r="P15" i="18"/>
  <c r="Q15" i="18" s="1"/>
  <c r="Q35" i="46" s="1"/>
  <c r="O42" i="43"/>
  <c r="O26" i="46"/>
  <c r="O39" i="43"/>
  <c r="O14" i="46"/>
  <c r="O46" i="43"/>
  <c r="O41" i="46"/>
  <c r="O44" i="43"/>
  <c r="O33" i="46"/>
  <c r="N40" i="43"/>
  <c r="N19" i="46"/>
  <c r="O37" i="43"/>
  <c r="O40" i="46"/>
  <c r="P9" i="17"/>
  <c r="U9" i="17" s="1"/>
  <c r="N37" i="43"/>
  <c r="N40" i="46"/>
  <c r="O32" i="43"/>
  <c r="O15" i="46"/>
  <c r="O30" i="43"/>
  <c r="O11" i="46"/>
  <c r="N21" i="40"/>
  <c r="O48" i="46"/>
  <c r="N36" i="43"/>
  <c r="N37" i="46"/>
  <c r="N30" i="43"/>
  <c r="N11" i="46"/>
  <c r="O35" i="43"/>
  <c r="O32" i="46"/>
  <c r="O33" i="43"/>
  <c r="O24" i="46"/>
  <c r="M21" i="40"/>
  <c r="P17" i="17"/>
  <c r="U17" i="17" s="1"/>
  <c r="N33" i="43"/>
  <c r="N24" i="46"/>
  <c r="N90" i="43"/>
  <c r="N84" i="46"/>
  <c r="O89" i="43"/>
  <c r="O85" i="46"/>
  <c r="O88" i="43"/>
  <c r="O79" i="46"/>
  <c r="N86" i="43"/>
  <c r="N55" i="46"/>
  <c r="O93" i="43"/>
  <c r="O104" i="46"/>
  <c r="N88" i="43"/>
  <c r="N79" i="46"/>
  <c r="N91" i="43"/>
  <c r="N86" i="46"/>
  <c r="N92" i="43"/>
  <c r="N82" i="46"/>
  <c r="O90" i="43"/>
  <c r="O84" i="46"/>
  <c r="O91" i="43"/>
  <c r="O86" i="46"/>
  <c r="O87" i="43"/>
  <c r="O59" i="46"/>
  <c r="O76" i="43"/>
  <c r="O76" i="46"/>
  <c r="O73" i="43"/>
  <c r="O62" i="46"/>
  <c r="N72" i="43"/>
  <c r="N58" i="46"/>
  <c r="N82" i="43"/>
  <c r="N96" i="46"/>
  <c r="O70" i="43"/>
  <c r="O53" i="46"/>
  <c r="O81" i="43"/>
  <c r="O95" i="46"/>
  <c r="O82" i="43"/>
  <c r="O96" i="46"/>
  <c r="O75" i="43"/>
  <c r="O70" i="46"/>
  <c r="P22" i="15"/>
  <c r="U22" i="15" s="1"/>
  <c r="N71" i="43"/>
  <c r="N57" i="46"/>
  <c r="N81" i="43"/>
  <c r="N95" i="46"/>
  <c r="O83" i="43"/>
  <c r="O106" i="46"/>
  <c r="N75" i="43"/>
  <c r="N70" i="46"/>
  <c r="P18" i="15"/>
  <c r="U18" i="15" s="1"/>
  <c r="N83" i="43"/>
  <c r="N106" i="46"/>
  <c r="O78" i="43"/>
  <c r="O73" i="46"/>
  <c r="O74" i="43"/>
  <c r="O66" i="46"/>
  <c r="O79" i="43"/>
  <c r="O78" i="46"/>
  <c r="O71" i="43"/>
  <c r="O57" i="46"/>
  <c r="O72" i="43"/>
  <c r="O58" i="46"/>
  <c r="N77" i="43"/>
  <c r="N74" i="46"/>
  <c r="P14" i="15"/>
  <c r="U14" i="15" s="1"/>
  <c r="N70" i="43"/>
  <c r="N53" i="46"/>
  <c r="O26" i="43"/>
  <c r="O39" i="46"/>
  <c r="N27" i="43"/>
  <c r="N46" i="46"/>
  <c r="N28" i="43"/>
  <c r="N47" i="46"/>
  <c r="O22" i="43"/>
  <c r="O6" i="46"/>
  <c r="O23" i="43"/>
  <c r="O10" i="46"/>
  <c r="N25" i="43"/>
  <c r="N29" i="46"/>
  <c r="N23" i="43"/>
  <c r="N10" i="46"/>
  <c r="O27" i="43"/>
  <c r="O46" i="46"/>
  <c r="O25" i="43"/>
  <c r="O29" i="46"/>
  <c r="O28" i="43"/>
  <c r="O47" i="46"/>
  <c r="O24" i="43"/>
  <c r="O23" i="46"/>
  <c r="N22" i="43"/>
  <c r="N6" i="46"/>
  <c r="P9" i="14"/>
  <c r="Q9" i="14" s="1"/>
  <c r="Q46" i="46" s="1"/>
  <c r="O13" i="43"/>
  <c r="O18" i="46"/>
  <c r="O20" i="43"/>
  <c r="O44" i="46"/>
  <c r="N16" i="43"/>
  <c r="N31" i="46"/>
  <c r="O12" i="43"/>
  <c r="O16" i="46"/>
  <c r="N13" i="43"/>
  <c r="N18" i="46"/>
  <c r="O14" i="43"/>
  <c r="O22" i="46"/>
  <c r="R9" i="16"/>
  <c r="Z9" i="16"/>
  <c r="AB9" i="16" s="1"/>
  <c r="AA9" i="16"/>
  <c r="AB10" i="19"/>
  <c r="R10" i="19"/>
  <c r="AB17" i="18"/>
  <c r="R23" i="16"/>
  <c r="R11" i="16"/>
  <c r="AB11" i="16"/>
  <c r="AB14" i="15"/>
  <c r="R14" i="15"/>
  <c r="AB13" i="14"/>
  <c r="R13" i="14"/>
  <c r="R9" i="18"/>
  <c r="Z9" i="18"/>
  <c r="AA9" i="18"/>
  <c r="AB9" i="18" s="1"/>
  <c r="R9" i="14"/>
  <c r="Z9" i="14"/>
  <c r="AA9" i="14"/>
  <c r="AB9" i="14" s="1"/>
  <c r="R24" i="19"/>
  <c r="AB20" i="19"/>
  <c r="AB16" i="19"/>
  <c r="R16" i="19"/>
  <c r="R12" i="19"/>
  <c r="R23" i="18"/>
  <c r="AB15" i="18"/>
  <c r="AB11" i="18"/>
  <c r="R11" i="18"/>
  <c r="R22" i="17"/>
  <c r="AB18" i="17"/>
  <c r="AB14" i="17"/>
  <c r="R14" i="17"/>
  <c r="R10" i="17"/>
  <c r="R21" i="16"/>
  <c r="R17" i="16"/>
  <c r="AB17" i="16"/>
  <c r="R13" i="16"/>
  <c r="AB13" i="16"/>
  <c r="R24" i="15"/>
  <c r="AB20" i="15"/>
  <c r="R20" i="15"/>
  <c r="AB16" i="15"/>
  <c r="R16" i="15"/>
  <c r="AB12" i="15"/>
  <c r="R12" i="15"/>
  <c r="R23" i="14"/>
  <c r="AB19" i="14"/>
  <c r="R19" i="14"/>
  <c r="AB15" i="14"/>
  <c r="R15" i="14"/>
  <c r="AB11" i="14"/>
  <c r="R11" i="14"/>
  <c r="R22" i="9"/>
  <c r="AB10" i="9"/>
  <c r="R18" i="9"/>
  <c r="AB15" i="9"/>
  <c r="AB22" i="19"/>
  <c r="AB14" i="19"/>
  <c r="R13" i="18"/>
  <c r="AB16" i="17"/>
  <c r="R19" i="16"/>
  <c r="AB22" i="15"/>
  <c r="R22" i="15"/>
  <c r="AB10" i="15"/>
  <c r="R10" i="15"/>
  <c r="R17" i="14"/>
  <c r="AA9" i="17"/>
  <c r="AB9" i="17" s="1"/>
  <c r="Z9" i="17"/>
  <c r="R9" i="17"/>
  <c r="R23" i="19"/>
  <c r="AB19" i="19"/>
  <c r="R15" i="19"/>
  <c r="AB15" i="19"/>
  <c r="R11" i="19"/>
  <c r="AB11" i="19"/>
  <c r="R22" i="18"/>
  <c r="AB14" i="18"/>
  <c r="R10" i="18"/>
  <c r="AB10" i="18"/>
  <c r="AB21" i="17"/>
  <c r="R13" i="17"/>
  <c r="R24" i="16"/>
  <c r="R20" i="16"/>
  <c r="R16" i="16"/>
  <c r="AB16" i="16"/>
  <c r="R12" i="16"/>
  <c r="AB12" i="16"/>
  <c r="R23" i="15"/>
  <c r="AB23" i="15"/>
  <c r="R19" i="15"/>
  <c r="AB19" i="15"/>
  <c r="R15" i="15"/>
  <c r="AB15" i="15"/>
  <c r="R11" i="15"/>
  <c r="AB11" i="15"/>
  <c r="R22" i="14"/>
  <c r="R18" i="14"/>
  <c r="AB18" i="14"/>
  <c r="R14" i="14"/>
  <c r="AB14" i="14"/>
  <c r="R10" i="14"/>
  <c r="AB10" i="14"/>
  <c r="R21" i="9"/>
  <c r="R14" i="9"/>
  <c r="AB16" i="9"/>
  <c r="AB11" i="9"/>
  <c r="Z9" i="9"/>
  <c r="AB9" i="9" s="1"/>
  <c r="R12" i="9"/>
  <c r="R20" i="9"/>
  <c r="R17" i="9"/>
  <c r="AB18" i="9"/>
  <c r="R16" i="9"/>
  <c r="R19" i="9"/>
  <c r="R9" i="9"/>
  <c r="R13" i="9"/>
  <c r="AB17" i="9"/>
  <c r="AB18" i="19"/>
  <c r="R21" i="18"/>
  <c r="R24" i="17"/>
  <c r="R12" i="17"/>
  <c r="R15" i="16"/>
  <c r="R18" i="15"/>
  <c r="AB18" i="15"/>
  <c r="R21" i="14"/>
  <c r="R24" i="9"/>
  <c r="AA9" i="19"/>
  <c r="R9" i="19"/>
  <c r="Z9" i="19"/>
  <c r="AB9" i="19" s="1"/>
  <c r="AA9" i="15"/>
  <c r="R9" i="15"/>
  <c r="Z9" i="15"/>
  <c r="AB9" i="15" s="1"/>
  <c r="AB17" i="19"/>
  <c r="AB13" i="19"/>
  <c r="R24" i="18"/>
  <c r="R20" i="18"/>
  <c r="AB20" i="18"/>
  <c r="AB16" i="18"/>
  <c r="R12" i="18"/>
  <c r="AB12" i="18"/>
  <c r="R23" i="17"/>
  <c r="AB19" i="17"/>
  <c r="R15" i="17"/>
  <c r="AB15" i="17"/>
  <c r="R11" i="17"/>
  <c r="R22" i="16"/>
  <c r="R18" i="16"/>
  <c r="AB18" i="16"/>
  <c r="R14" i="16"/>
  <c r="AB14" i="16"/>
  <c r="R10" i="16"/>
  <c r="AB10" i="16"/>
  <c r="R21" i="15"/>
  <c r="AB21" i="15"/>
  <c r="R17" i="15"/>
  <c r="AB17" i="15"/>
  <c r="R13" i="15"/>
  <c r="AB13" i="15"/>
  <c r="R24" i="14"/>
  <c r="R20" i="14"/>
  <c r="R16" i="14"/>
  <c r="AB16" i="14"/>
  <c r="R12" i="14"/>
  <c r="AB12" i="14"/>
  <c r="R23" i="9"/>
  <c r="U17" i="9"/>
  <c r="O67" i="43"/>
  <c r="O77" i="46"/>
  <c r="N62" i="43"/>
  <c r="N91" i="46"/>
  <c r="N66" i="43"/>
  <c r="N52" i="46"/>
  <c r="P13" i="9"/>
  <c r="U13" i="9" s="1"/>
  <c r="O63" i="43"/>
  <c r="O89" i="46"/>
  <c r="O66" i="43"/>
  <c r="O52" i="46"/>
  <c r="O59" i="43"/>
  <c r="O67" i="46"/>
  <c r="O61" i="43"/>
  <c r="O72" i="46"/>
  <c r="O62" i="43"/>
  <c r="O91" i="46"/>
  <c r="N58" i="43"/>
  <c r="N61" i="46"/>
  <c r="O6" i="43"/>
  <c r="O7" i="46"/>
  <c r="O7" i="43"/>
  <c r="O13" i="46"/>
  <c r="N17" i="43"/>
  <c r="N28" i="46"/>
  <c r="N9" i="43"/>
  <c r="N34" i="46"/>
  <c r="N18" i="43"/>
  <c r="N36" i="46"/>
  <c r="O8" i="43"/>
  <c r="O17" i="46"/>
  <c r="N6" i="43"/>
  <c r="N7" i="46"/>
  <c r="O18" i="43"/>
  <c r="O36" i="46"/>
  <c r="O11" i="43"/>
  <c r="O9" i="46"/>
  <c r="O9" i="43"/>
  <c r="O34" i="46"/>
  <c r="O19" i="43"/>
  <c r="O42" i="46"/>
  <c r="N15" i="43"/>
  <c r="N27" i="46"/>
  <c r="N8" i="43"/>
  <c r="N17" i="46"/>
  <c r="X14" i="10"/>
  <c r="Y14" i="10" s="1"/>
  <c r="X21" i="10"/>
  <c r="Y21" i="10" s="1"/>
  <c r="X17" i="10"/>
  <c r="Y17" i="10" s="1"/>
  <c r="X13" i="10"/>
  <c r="Y13" i="10" s="1"/>
  <c r="AA9" i="10"/>
  <c r="AB9" i="10" s="1"/>
  <c r="Z9" i="10"/>
  <c r="X22" i="10"/>
  <c r="Y22" i="10" s="1"/>
  <c r="X10" i="10"/>
  <c r="Y10" i="10" s="1"/>
  <c r="X24" i="10"/>
  <c r="Y24" i="10" s="1"/>
  <c r="R24" i="10" s="1"/>
  <c r="X20" i="10"/>
  <c r="Y20" i="10" s="1"/>
  <c r="X16" i="10"/>
  <c r="Y16" i="10" s="1"/>
  <c r="X12" i="10"/>
  <c r="Y12" i="10" s="1"/>
  <c r="X18" i="10"/>
  <c r="Y18" i="10" s="1"/>
  <c r="AB23" i="10"/>
  <c r="X19" i="10"/>
  <c r="Y19" i="10" s="1"/>
  <c r="X15" i="10"/>
  <c r="Y15" i="10" s="1"/>
  <c r="X11" i="10"/>
  <c r="Y11" i="10" s="1"/>
  <c r="U20" i="14"/>
  <c r="Q20" i="14"/>
  <c r="N12" i="43"/>
  <c r="P21" i="10"/>
  <c r="P16" i="46" s="1"/>
  <c r="N11" i="43"/>
  <c r="P14" i="10"/>
  <c r="P9" i="46" s="1"/>
  <c r="N78" i="43"/>
  <c r="P9" i="15"/>
  <c r="P73" i="46" s="1"/>
  <c r="U17" i="19"/>
  <c r="Q17" i="19"/>
  <c r="P52" i="40" s="1"/>
  <c r="N97" i="43"/>
  <c r="P10" i="19"/>
  <c r="P64" i="46" s="1"/>
  <c r="P23" i="17"/>
  <c r="P48" i="46" s="1"/>
  <c r="P22" i="16"/>
  <c r="N73" i="43"/>
  <c r="P20" i="15"/>
  <c r="P62" i="46" s="1"/>
  <c r="N64" i="43"/>
  <c r="P10" i="9"/>
  <c r="P97" i="46" s="1"/>
  <c r="N16" i="40"/>
  <c r="P12" i="10"/>
  <c r="P7" i="46" s="1"/>
  <c r="N50" i="40"/>
  <c r="P24" i="14"/>
  <c r="P17" i="14"/>
  <c r="P15" i="14"/>
  <c r="P6" i="46" s="1"/>
  <c r="U16" i="10"/>
  <c r="N7" i="43"/>
  <c r="P11" i="10"/>
  <c r="P13" i="46" s="1"/>
  <c r="N100" i="43"/>
  <c r="P9" i="19"/>
  <c r="P93" i="46" s="1"/>
  <c r="N102" i="43"/>
  <c r="P23" i="19"/>
  <c r="P68" i="46" s="1"/>
  <c r="N54" i="43"/>
  <c r="P21" i="18"/>
  <c r="P8" i="46" s="1"/>
  <c r="P19" i="17"/>
  <c r="U24" i="16"/>
  <c r="Q24" i="16"/>
  <c r="P18" i="16"/>
  <c r="N76" i="43"/>
  <c r="P16" i="15"/>
  <c r="P76" i="46" s="1"/>
  <c r="U21" i="14"/>
  <c r="Q21" i="14"/>
  <c r="U19" i="14"/>
  <c r="Q19" i="14"/>
  <c r="N110" i="43"/>
  <c r="P19" i="19"/>
  <c r="P102" i="46" s="1"/>
  <c r="U23" i="18"/>
  <c r="N50" i="43"/>
  <c r="P17" i="18"/>
  <c r="P45" i="46" s="1"/>
  <c r="U21" i="17"/>
  <c r="Q21" i="17"/>
  <c r="N32" i="43"/>
  <c r="P15" i="17"/>
  <c r="P15" i="46" s="1"/>
  <c r="U20" i="16"/>
  <c r="Q20" i="16"/>
  <c r="N93" i="43"/>
  <c r="P14" i="16"/>
  <c r="P104" i="46" s="1"/>
  <c r="Q18" i="15"/>
  <c r="Q74" i="46" s="1"/>
  <c r="N84" i="43"/>
  <c r="P11" i="15"/>
  <c r="P105" i="46" s="1"/>
  <c r="P19" i="9"/>
  <c r="N13" i="40"/>
  <c r="P12" i="18"/>
  <c r="P26" i="46" s="1"/>
  <c r="N40" i="40"/>
  <c r="P12" i="16"/>
  <c r="P79" i="46" s="1"/>
  <c r="N24" i="40"/>
  <c r="N15" i="40"/>
  <c r="P23" i="14"/>
  <c r="P16" i="14"/>
  <c r="P10" i="14"/>
  <c r="P47" i="46" s="1"/>
  <c r="N20" i="43"/>
  <c r="P18" i="10"/>
  <c r="P44" i="46" s="1"/>
  <c r="N107" i="43"/>
  <c r="P15" i="19"/>
  <c r="P98" i="46" s="1"/>
  <c r="U19" i="18"/>
  <c r="N44" i="43"/>
  <c r="P13" i="18"/>
  <c r="P33" i="46" s="1"/>
  <c r="N35" i="43"/>
  <c r="P11" i="17"/>
  <c r="P32" i="46" s="1"/>
  <c r="P24" i="15"/>
  <c r="Q14" i="15"/>
  <c r="Q96" i="46" s="1"/>
  <c r="U21" i="9"/>
  <c r="Q21" i="9"/>
  <c r="P23" i="9"/>
  <c r="P15" i="9"/>
  <c r="P61" i="46" s="1"/>
  <c r="O15" i="43"/>
  <c r="O49" i="43"/>
  <c r="N26" i="40"/>
  <c r="O95" i="43"/>
  <c r="N46" i="40"/>
  <c r="N61" i="43"/>
  <c r="P12" i="9"/>
  <c r="P72" i="46" s="1"/>
  <c r="O84" i="43"/>
  <c r="O92" i="43"/>
  <c r="N44" i="40"/>
  <c r="O34" i="43"/>
  <c r="O40" i="43"/>
  <c r="N25" i="40"/>
  <c r="O108" i="43"/>
  <c r="O68" i="43"/>
  <c r="O16" i="43"/>
  <c r="O17" i="43"/>
  <c r="N7" i="40"/>
  <c r="O80" i="43"/>
  <c r="N37" i="40"/>
  <c r="O64" i="43"/>
  <c r="O58" i="43"/>
  <c r="N43" i="40"/>
  <c r="O77" i="43"/>
  <c r="O86" i="43"/>
  <c r="N34" i="40"/>
  <c r="O36" i="43"/>
  <c r="O31" i="43"/>
  <c r="O107" i="43"/>
  <c r="O109" i="43"/>
  <c r="P22" i="43"/>
  <c r="P23" i="10"/>
  <c r="N19" i="43"/>
  <c r="P15" i="10"/>
  <c r="P42" i="46" s="1"/>
  <c r="N39" i="43"/>
  <c r="P9" i="18"/>
  <c r="P14" i="46" s="1"/>
  <c r="N104" i="43"/>
  <c r="P20" i="19"/>
  <c r="P81" i="46" s="1"/>
  <c r="N48" i="43"/>
  <c r="P18" i="18"/>
  <c r="P30" i="46" s="1"/>
  <c r="P16" i="17"/>
  <c r="P12" i="46" s="1"/>
  <c r="N31" i="43"/>
  <c r="N87" i="43"/>
  <c r="P15" i="16"/>
  <c r="P59" i="46" s="1"/>
  <c r="N74" i="43"/>
  <c r="P13" i="15"/>
  <c r="P66" i="46" s="1"/>
  <c r="P24" i="9"/>
  <c r="O51" i="40"/>
  <c r="N19" i="40"/>
  <c r="M47" i="40"/>
  <c r="M7" i="40"/>
  <c r="N8" i="40"/>
  <c r="N32" i="40"/>
  <c r="N38" i="40"/>
  <c r="M49" i="40"/>
  <c r="N20" i="40"/>
  <c r="N9" i="40"/>
  <c r="N39" i="40"/>
  <c r="N52" i="40"/>
  <c r="N47" i="40"/>
  <c r="P18" i="14"/>
  <c r="N26" i="43"/>
  <c r="P11" i="14"/>
  <c r="P39" i="46" s="1"/>
  <c r="P24" i="10"/>
  <c r="P24" i="19"/>
  <c r="P103" i="43"/>
  <c r="P22" i="18"/>
  <c r="P20" i="17"/>
  <c r="P19" i="16"/>
  <c r="N79" i="43"/>
  <c r="P17" i="15"/>
  <c r="P78" i="46" s="1"/>
  <c r="N59" i="43"/>
  <c r="P11" i="9"/>
  <c r="P67" i="46" s="1"/>
  <c r="N14" i="43"/>
  <c r="P19" i="10"/>
  <c r="P22" i="46" s="1"/>
  <c r="N63" i="43"/>
  <c r="P9" i="9"/>
  <c r="P89" i="46" s="1"/>
  <c r="N95" i="43"/>
  <c r="P11" i="19"/>
  <c r="P60" i="46" s="1"/>
  <c r="P24" i="17"/>
  <c r="P23" i="16"/>
  <c r="N80" i="43"/>
  <c r="P21" i="15"/>
  <c r="P88" i="46" s="1"/>
  <c r="N67" i="43"/>
  <c r="P16" i="9"/>
  <c r="P77" i="46" s="1"/>
  <c r="P13" i="10"/>
  <c r="P28" i="46" s="1"/>
  <c r="P22" i="14"/>
  <c r="N24" i="43"/>
  <c r="P14" i="14"/>
  <c r="P23" i="46" s="1"/>
  <c r="P9" i="10"/>
  <c r="P34" i="46" s="1"/>
  <c r="P20" i="10"/>
  <c r="P31" i="46" s="1"/>
  <c r="P17" i="10"/>
  <c r="P36" i="46" s="1"/>
  <c r="P10" i="10"/>
  <c r="P17" i="46" s="1"/>
  <c r="P9" i="16"/>
  <c r="P84" i="46" s="1"/>
  <c r="N106" i="43"/>
  <c r="P16" i="19"/>
  <c r="P87" i="46" s="1"/>
  <c r="N45" i="43"/>
  <c r="P14" i="18"/>
  <c r="P43" i="46" s="1"/>
  <c r="N34" i="43"/>
  <c r="P12" i="17"/>
  <c r="P21" i="46" s="1"/>
  <c r="N89" i="43"/>
  <c r="P10" i="16"/>
  <c r="P85" i="46" s="1"/>
  <c r="P77" i="43"/>
  <c r="P20" i="9"/>
  <c r="P22" i="19"/>
  <c r="P83" i="46" s="1"/>
  <c r="P18" i="19"/>
  <c r="P99" i="46" s="1"/>
  <c r="P14" i="19"/>
  <c r="P75" i="46" s="1"/>
  <c r="P24" i="18"/>
  <c r="P20" i="18"/>
  <c r="P25" i="46" s="1"/>
  <c r="P16" i="18"/>
  <c r="P19" i="46" s="1"/>
  <c r="P11" i="18"/>
  <c r="P41" i="46" s="1"/>
  <c r="P22" i="17"/>
  <c r="P18" i="17"/>
  <c r="P14" i="17"/>
  <c r="P24" i="46" s="1"/>
  <c r="P10" i="17"/>
  <c r="P40" i="46" s="1"/>
  <c r="P21" i="16"/>
  <c r="P17" i="16"/>
  <c r="P13" i="16"/>
  <c r="P82" i="46" s="1"/>
  <c r="P23" i="15"/>
  <c r="P58" i="46" s="1"/>
  <c r="P19" i="15"/>
  <c r="P57" i="46" s="1"/>
  <c r="P15" i="15"/>
  <c r="P106" i="46" s="1"/>
  <c r="P10" i="15"/>
  <c r="P53" i="46" s="1"/>
  <c r="P22" i="9"/>
  <c r="P18" i="9"/>
  <c r="P94" i="46" s="1"/>
  <c r="P14" i="9"/>
  <c r="P91" i="46" s="1"/>
  <c r="Q12" i="19" l="1"/>
  <c r="Q63" i="46" s="1"/>
  <c r="U12" i="19"/>
  <c r="P96" i="43"/>
  <c r="Q13" i="19"/>
  <c r="Q90" i="46" s="1"/>
  <c r="R25" i="40"/>
  <c r="P49" i="43"/>
  <c r="R24" i="40"/>
  <c r="P41" i="43"/>
  <c r="U10" i="18"/>
  <c r="Q13" i="17"/>
  <c r="Q11" i="46" s="1"/>
  <c r="U13" i="17"/>
  <c r="P11" i="46"/>
  <c r="Q9" i="17"/>
  <c r="Q36" i="43" s="1"/>
  <c r="R20" i="40"/>
  <c r="U12" i="15"/>
  <c r="P81" i="43"/>
  <c r="P95" i="46"/>
  <c r="P75" i="43"/>
  <c r="Q22" i="15"/>
  <c r="Q70" i="46" s="1"/>
  <c r="P82" i="43"/>
  <c r="P23" i="43"/>
  <c r="R19" i="40"/>
  <c r="U13" i="14"/>
  <c r="Q12" i="14"/>
  <c r="Q10" i="46" s="1"/>
  <c r="U12" i="14"/>
  <c r="P25" i="43"/>
  <c r="Q13" i="14"/>
  <c r="Q29" i="46" s="1"/>
  <c r="O14" i="40"/>
  <c r="U9" i="14"/>
  <c r="Q17" i="9"/>
  <c r="Q52" i="46" s="1"/>
  <c r="P66" i="43"/>
  <c r="O31" i="40"/>
  <c r="P13" i="43"/>
  <c r="R37" i="40"/>
  <c r="R45" i="40"/>
  <c r="R15" i="40"/>
  <c r="R38" i="40"/>
  <c r="R49" i="40"/>
  <c r="R13" i="40"/>
  <c r="Q23" i="18"/>
  <c r="U15" i="18"/>
  <c r="R22" i="40"/>
  <c r="R7" i="40"/>
  <c r="R9" i="40"/>
  <c r="R19" i="18"/>
  <c r="R10" i="40"/>
  <c r="R31" i="40"/>
  <c r="R21" i="40"/>
  <c r="R26" i="40"/>
  <c r="R14" i="40"/>
  <c r="P36" i="43"/>
  <c r="Q17" i="17"/>
  <c r="R8" i="40"/>
  <c r="R46" i="40"/>
  <c r="R47" i="40"/>
  <c r="R32" i="40"/>
  <c r="R51" i="40"/>
  <c r="R50" i="40"/>
  <c r="P27" i="43"/>
  <c r="R11" i="10"/>
  <c r="AA11" i="10"/>
  <c r="Z11" i="10"/>
  <c r="R18" i="10"/>
  <c r="AA18" i="10"/>
  <c r="AB18" i="10" s="1"/>
  <c r="Z18" i="10"/>
  <c r="R14" i="10"/>
  <c r="AA14" i="10"/>
  <c r="Z14" i="10"/>
  <c r="R15" i="10"/>
  <c r="AA15" i="10"/>
  <c r="Z15" i="10"/>
  <c r="R12" i="10"/>
  <c r="AA12" i="10"/>
  <c r="Z12" i="10"/>
  <c r="R10" i="10"/>
  <c r="AA10" i="10"/>
  <c r="AB10" i="10" s="1"/>
  <c r="Z10" i="10"/>
  <c r="R13" i="10"/>
  <c r="AA13" i="10"/>
  <c r="Z13" i="10"/>
  <c r="R19" i="10"/>
  <c r="AA19" i="10"/>
  <c r="Z19" i="10"/>
  <c r="R16" i="10"/>
  <c r="AA16" i="10"/>
  <c r="Z16" i="10"/>
  <c r="R22" i="10"/>
  <c r="AA22" i="10"/>
  <c r="Z22" i="10"/>
  <c r="R17" i="10"/>
  <c r="AA17" i="10"/>
  <c r="Z17" i="10"/>
  <c r="R20" i="10"/>
  <c r="AA20" i="10"/>
  <c r="AB20" i="10" s="1"/>
  <c r="Z20" i="10"/>
  <c r="R21" i="10"/>
  <c r="AA21" i="10"/>
  <c r="Z21" i="10"/>
  <c r="R39" i="40"/>
  <c r="R52" i="40"/>
  <c r="R44" i="40"/>
  <c r="R33" i="40"/>
  <c r="P60" i="43"/>
  <c r="Q13" i="9"/>
  <c r="Q71" i="46" s="1"/>
  <c r="Q21" i="19"/>
  <c r="Q101" i="46" s="1"/>
  <c r="U21" i="19"/>
  <c r="P109" i="43"/>
  <c r="P43" i="43"/>
  <c r="Q10" i="18"/>
  <c r="Q20" i="46" s="1"/>
  <c r="P20" i="46"/>
  <c r="U13" i="19"/>
  <c r="P99" i="43"/>
  <c r="O34" i="40"/>
  <c r="U16" i="16"/>
  <c r="P86" i="43"/>
  <c r="Q16" i="16"/>
  <c r="Q55" i="46" s="1"/>
  <c r="P71" i="46"/>
  <c r="R34" i="40"/>
  <c r="R43" i="40"/>
  <c r="R12" i="40"/>
  <c r="R16" i="40"/>
  <c r="R18" i="40"/>
  <c r="R40" i="40"/>
  <c r="P91" i="43"/>
  <c r="P88" i="43"/>
  <c r="Q11" i="16"/>
  <c r="Q88" i="43" s="1"/>
  <c r="O49" i="40"/>
  <c r="U11" i="16"/>
  <c r="P15" i="43"/>
  <c r="P27" i="46"/>
  <c r="Q22" i="10"/>
  <c r="O13" i="40"/>
  <c r="U22" i="10"/>
  <c r="P38" i="46"/>
  <c r="O26" i="40"/>
  <c r="R15" i="18"/>
  <c r="Q49" i="43"/>
  <c r="P26" i="40"/>
  <c r="Q103" i="43"/>
  <c r="Q80" i="46"/>
  <c r="R17" i="19"/>
  <c r="P35" i="46"/>
  <c r="R21" i="17"/>
  <c r="P37" i="46"/>
  <c r="Q74" i="43"/>
  <c r="P70" i="46"/>
  <c r="Q82" i="43"/>
  <c r="Q81" i="43"/>
  <c r="P74" i="46"/>
  <c r="P96" i="46"/>
  <c r="P46" i="46"/>
  <c r="Q15" i="43"/>
  <c r="AB12" i="10"/>
  <c r="AB17" i="10"/>
  <c r="AB11" i="10"/>
  <c r="AB19" i="10"/>
  <c r="AB16" i="10"/>
  <c r="AB22" i="10"/>
  <c r="AB13" i="10"/>
  <c r="AB21" i="10"/>
  <c r="AB14" i="10"/>
  <c r="AB15" i="10"/>
  <c r="U10" i="15"/>
  <c r="Q10" i="15"/>
  <c r="Q53" i="46" s="1"/>
  <c r="U13" i="16"/>
  <c r="Q13" i="16"/>
  <c r="Q82" i="46" s="1"/>
  <c r="U14" i="17"/>
  <c r="Q14" i="17"/>
  <c r="Q24" i="46" s="1"/>
  <c r="U16" i="18"/>
  <c r="Q16" i="18"/>
  <c r="U18" i="19"/>
  <c r="Q18" i="19"/>
  <c r="U20" i="9"/>
  <c r="Q20" i="9"/>
  <c r="U16" i="19"/>
  <c r="Q16" i="19"/>
  <c r="Q87" i="46" s="1"/>
  <c r="U9" i="16"/>
  <c r="Q9" i="16"/>
  <c r="Q84" i="46" s="1"/>
  <c r="Q9" i="10"/>
  <c r="Q34" i="46" s="1"/>
  <c r="U9" i="10"/>
  <c r="U21" i="15"/>
  <c r="Q21" i="15"/>
  <c r="Q88" i="46" s="1"/>
  <c r="U19" i="16"/>
  <c r="Q19" i="16"/>
  <c r="U11" i="14"/>
  <c r="Q11" i="14"/>
  <c r="Q39" i="46" s="1"/>
  <c r="U18" i="18"/>
  <c r="Q18" i="18"/>
  <c r="U15" i="10"/>
  <c r="Q15" i="10"/>
  <c r="Q42" i="46" s="1"/>
  <c r="U24" i="15"/>
  <c r="Q24" i="15"/>
  <c r="P35" i="43"/>
  <c r="U11" i="17"/>
  <c r="Q11" i="17"/>
  <c r="Q32" i="46" s="1"/>
  <c r="O20" i="40"/>
  <c r="P44" i="43"/>
  <c r="U13" i="18"/>
  <c r="Q13" i="18"/>
  <c r="Q33" i="46" s="1"/>
  <c r="P107" i="43"/>
  <c r="U15" i="19"/>
  <c r="Q15" i="19"/>
  <c r="Q98" i="46" s="1"/>
  <c r="U16" i="14"/>
  <c r="Q16" i="14"/>
  <c r="U12" i="16"/>
  <c r="Q12" i="16"/>
  <c r="Q79" i="46" s="1"/>
  <c r="P6" i="43"/>
  <c r="U12" i="10"/>
  <c r="Q12" i="10"/>
  <c r="Q7" i="46" s="1"/>
  <c r="P11" i="43"/>
  <c r="U14" i="10"/>
  <c r="Q14" i="10"/>
  <c r="Q9" i="46" s="1"/>
  <c r="U14" i="9"/>
  <c r="Q14" i="9"/>
  <c r="Q91" i="46" s="1"/>
  <c r="U15" i="15"/>
  <c r="Q15" i="15"/>
  <c r="Q106" i="46" s="1"/>
  <c r="U17" i="16"/>
  <c r="Q17" i="16"/>
  <c r="U18" i="17"/>
  <c r="Q18" i="17"/>
  <c r="U20" i="18"/>
  <c r="Q20" i="18"/>
  <c r="Q25" i="46" s="1"/>
  <c r="U22" i="19"/>
  <c r="Q22" i="19"/>
  <c r="U14" i="18"/>
  <c r="Q14" i="18"/>
  <c r="U10" i="10"/>
  <c r="Q10" i="10"/>
  <c r="Q17" i="46" s="1"/>
  <c r="U22" i="14"/>
  <c r="Q22" i="14"/>
  <c r="U16" i="9"/>
  <c r="Q16" i="9"/>
  <c r="Q77" i="46" s="1"/>
  <c r="U11" i="19"/>
  <c r="Q11" i="19"/>
  <c r="Q60" i="46" s="1"/>
  <c r="U9" i="9"/>
  <c r="Q9" i="9"/>
  <c r="Q89" i="46" s="1"/>
  <c r="U17" i="15"/>
  <c r="Q17" i="15"/>
  <c r="Q78" i="46" s="1"/>
  <c r="U24" i="19"/>
  <c r="Q24" i="19"/>
  <c r="U24" i="10"/>
  <c r="Q24" i="10"/>
  <c r="U24" i="9"/>
  <c r="Q24" i="9"/>
  <c r="U12" i="9"/>
  <c r="Q12" i="9"/>
  <c r="Q72" i="46" s="1"/>
  <c r="P58" i="43"/>
  <c r="U15" i="9"/>
  <c r="Q15" i="9"/>
  <c r="Q61" i="46" s="1"/>
  <c r="O43" i="40"/>
  <c r="P20" i="43"/>
  <c r="U18" i="10"/>
  <c r="Q18" i="10"/>
  <c r="Q44" i="46" s="1"/>
  <c r="U23" i="14"/>
  <c r="Q23" i="14"/>
  <c r="P84" i="43"/>
  <c r="U11" i="15"/>
  <c r="Q11" i="15"/>
  <c r="Q105" i="46" s="1"/>
  <c r="P93" i="43"/>
  <c r="U14" i="16"/>
  <c r="Q14" i="16"/>
  <c r="Q104" i="46" s="1"/>
  <c r="P32" i="43"/>
  <c r="U15" i="17"/>
  <c r="Q15" i="17"/>
  <c r="Q15" i="46" s="1"/>
  <c r="O21" i="40"/>
  <c r="P50" i="43"/>
  <c r="U17" i="18"/>
  <c r="Q17" i="18"/>
  <c r="O15" i="40"/>
  <c r="P110" i="43"/>
  <c r="U19" i="19"/>
  <c r="Q19" i="19"/>
  <c r="P76" i="43"/>
  <c r="U16" i="15"/>
  <c r="Q16" i="15"/>
  <c r="Q76" i="46" s="1"/>
  <c r="O32" i="40"/>
  <c r="U18" i="16"/>
  <c r="Q18" i="16"/>
  <c r="U19" i="17"/>
  <c r="Q19" i="17"/>
  <c r="P54" i="43"/>
  <c r="U21" i="18"/>
  <c r="Q21" i="18"/>
  <c r="Q8" i="46" s="1"/>
  <c r="P102" i="43"/>
  <c r="U23" i="19"/>
  <c r="Q23" i="19"/>
  <c r="Q68" i="46" s="1"/>
  <c r="O40" i="40"/>
  <c r="P7" i="43"/>
  <c r="U11" i="10"/>
  <c r="Q11" i="10"/>
  <c r="Q13" i="46" s="1"/>
  <c r="U15" i="14"/>
  <c r="Q15" i="14"/>
  <c r="Q6" i="46" s="1"/>
  <c r="O8" i="40"/>
  <c r="P64" i="43"/>
  <c r="U10" i="9"/>
  <c r="Q10" i="9"/>
  <c r="Q43" i="43"/>
  <c r="U18" i="9"/>
  <c r="Q18" i="9"/>
  <c r="Q94" i="46" s="1"/>
  <c r="U19" i="15"/>
  <c r="Q19" i="15"/>
  <c r="Q57" i="46" s="1"/>
  <c r="U21" i="16"/>
  <c r="Q21" i="16"/>
  <c r="U22" i="17"/>
  <c r="Q22" i="17"/>
  <c r="U24" i="18"/>
  <c r="Q24" i="18"/>
  <c r="U12" i="17"/>
  <c r="Q12" i="17"/>
  <c r="Q21" i="46" s="1"/>
  <c r="U17" i="10"/>
  <c r="Q17" i="10"/>
  <c r="Q36" i="46" s="1"/>
  <c r="U13" i="10"/>
  <c r="Q13" i="10"/>
  <c r="Q28" i="46" s="1"/>
  <c r="U24" i="17"/>
  <c r="Q24" i="17"/>
  <c r="U11" i="9"/>
  <c r="Q11" i="9"/>
  <c r="U22" i="18"/>
  <c r="Q22" i="18"/>
  <c r="U18" i="14"/>
  <c r="Q18" i="14"/>
  <c r="U15" i="16"/>
  <c r="Q15" i="16"/>
  <c r="Q59" i="46" s="1"/>
  <c r="U16" i="17"/>
  <c r="Q16" i="17"/>
  <c r="U9" i="18"/>
  <c r="Q9" i="18"/>
  <c r="Q14" i="46" s="1"/>
  <c r="Q23" i="10"/>
  <c r="U23" i="10"/>
  <c r="U23" i="9"/>
  <c r="Q23" i="9"/>
  <c r="U17" i="14"/>
  <c r="Q17" i="14"/>
  <c r="P78" i="43"/>
  <c r="U9" i="15"/>
  <c r="Q9" i="15"/>
  <c r="Q73" i="46" s="1"/>
  <c r="P12" i="43"/>
  <c r="U21" i="10"/>
  <c r="Q21" i="10"/>
  <c r="Q16" i="46" s="1"/>
  <c r="U22" i="9"/>
  <c r="Q22" i="9"/>
  <c r="U23" i="15"/>
  <c r="Q23" i="15"/>
  <c r="Q58" i="46" s="1"/>
  <c r="U10" i="17"/>
  <c r="Q10" i="17"/>
  <c r="Q40" i="46" s="1"/>
  <c r="U11" i="18"/>
  <c r="Q11" i="18"/>
  <c r="Q41" i="46" s="1"/>
  <c r="U14" i="19"/>
  <c r="Q14" i="19"/>
  <c r="U10" i="16"/>
  <c r="Q10" i="16"/>
  <c r="Q85" i="46" s="1"/>
  <c r="U20" i="10"/>
  <c r="Q20" i="10"/>
  <c r="Q31" i="46" s="1"/>
  <c r="U14" i="14"/>
  <c r="Q14" i="14"/>
  <c r="Q23" i="46" s="1"/>
  <c r="U23" i="16"/>
  <c r="Q23" i="16"/>
  <c r="U19" i="10"/>
  <c r="Q19" i="10"/>
  <c r="Q22" i="46" s="1"/>
  <c r="U20" i="17"/>
  <c r="Q20" i="17"/>
  <c r="U13" i="15"/>
  <c r="Q13" i="15"/>
  <c r="Q66" i="46" s="1"/>
  <c r="U20" i="19"/>
  <c r="Q20" i="19"/>
  <c r="P28" i="43"/>
  <c r="U10" i="14"/>
  <c r="Q10" i="14"/>
  <c r="Q47" i="46" s="1"/>
  <c r="P42" i="43"/>
  <c r="U12" i="18"/>
  <c r="Q12" i="18"/>
  <c r="Q26" i="46" s="1"/>
  <c r="U19" i="9"/>
  <c r="Q19" i="9"/>
  <c r="P100" i="43"/>
  <c r="U9" i="19"/>
  <c r="Q9" i="19"/>
  <c r="Q93" i="46" s="1"/>
  <c r="U24" i="14"/>
  <c r="Q24" i="14"/>
  <c r="P73" i="43"/>
  <c r="U20" i="15"/>
  <c r="Q20" i="15"/>
  <c r="Q62" i="46" s="1"/>
  <c r="U22" i="16"/>
  <c r="Q22" i="16"/>
  <c r="U23" i="17"/>
  <c r="Q23" i="17"/>
  <c r="Q48" i="46" s="1"/>
  <c r="P97" i="43"/>
  <c r="U10" i="19"/>
  <c r="Q10" i="19"/>
  <c r="Q64" i="46" s="1"/>
  <c r="P71" i="43"/>
  <c r="P108" i="43"/>
  <c r="P9" i="43"/>
  <c r="P17" i="43"/>
  <c r="O7" i="40"/>
  <c r="P67" i="43"/>
  <c r="P14" i="43"/>
  <c r="O18" i="40"/>
  <c r="P31" i="43"/>
  <c r="P18" i="43"/>
  <c r="P79" i="43"/>
  <c r="O33" i="40"/>
  <c r="P19" i="43"/>
  <c r="P68" i="43"/>
  <c r="P40" i="43"/>
  <c r="O25" i="40"/>
  <c r="P59" i="43"/>
  <c r="P26" i="43"/>
  <c r="P62" i="43"/>
  <c r="P83" i="43"/>
  <c r="P72" i="43"/>
  <c r="O38" i="40"/>
  <c r="P37" i="43"/>
  <c r="P46" i="43"/>
  <c r="O24" i="40"/>
  <c r="P52" i="43"/>
  <c r="O10" i="40"/>
  <c r="P98" i="43"/>
  <c r="O39" i="40"/>
  <c r="P105" i="43"/>
  <c r="O50" i="40"/>
  <c r="P90" i="43"/>
  <c r="P63" i="43"/>
  <c r="P61" i="43"/>
  <c r="P70" i="43"/>
  <c r="P92" i="43"/>
  <c r="O44" i="40"/>
  <c r="P33" i="43"/>
  <c r="O9" i="40"/>
  <c r="P8" i="43"/>
  <c r="O12" i="40"/>
  <c r="P24" i="43"/>
  <c r="O19" i="40"/>
  <c r="P80" i="43"/>
  <c r="O37" i="40"/>
  <c r="P95" i="43"/>
  <c r="O46" i="40"/>
  <c r="P89" i="43"/>
  <c r="P34" i="43"/>
  <c r="P45" i="43"/>
  <c r="P106" i="43"/>
  <c r="P16" i="43"/>
  <c r="Q27" i="43"/>
  <c r="P74" i="43"/>
  <c r="P87" i="43"/>
  <c r="O45" i="40"/>
  <c r="P48" i="43"/>
  <c r="O16" i="40"/>
  <c r="P104" i="43"/>
  <c r="O47" i="40"/>
  <c r="P39" i="43"/>
  <c r="O22" i="40"/>
  <c r="Q96" i="43" l="1"/>
  <c r="P51" i="40"/>
  <c r="Q99" i="43"/>
  <c r="R13" i="19"/>
  <c r="R23" i="40"/>
  <c r="Q41" i="43"/>
  <c r="Q30" i="43"/>
  <c r="Q37" i="46"/>
  <c r="R48" i="40"/>
  <c r="R36" i="40"/>
  <c r="R30" i="40"/>
  <c r="R17" i="40"/>
  <c r="R6" i="40"/>
  <c r="R11" i="40"/>
  <c r="Q45" i="46"/>
  <c r="R17" i="18"/>
  <c r="Q12" i="46"/>
  <c r="R16" i="17"/>
  <c r="R21" i="19"/>
  <c r="Q73" i="43"/>
  <c r="Q23" i="43"/>
  <c r="Q25" i="43"/>
  <c r="P14" i="40"/>
  <c r="P31" i="40"/>
  <c r="Q66" i="43"/>
  <c r="P49" i="40"/>
  <c r="Q6" i="43"/>
  <c r="Q30" i="46"/>
  <c r="R18" i="18"/>
  <c r="R17" i="17"/>
  <c r="R18" i="17"/>
  <c r="Q60" i="43"/>
  <c r="Q22" i="43"/>
  <c r="R42" i="40"/>
  <c r="Q109" i="43"/>
  <c r="P34" i="40"/>
  <c r="Q86" i="43"/>
  <c r="Q91" i="43"/>
  <c r="Q80" i="43"/>
  <c r="P13" i="40"/>
  <c r="Q83" i="46"/>
  <c r="R22" i="19"/>
  <c r="Q75" i="46"/>
  <c r="R14" i="19"/>
  <c r="Q99" i="46"/>
  <c r="R18" i="19"/>
  <c r="Q19" i="46"/>
  <c r="R16" i="18"/>
  <c r="R19" i="17"/>
  <c r="Q86" i="46"/>
  <c r="Q18" i="46"/>
  <c r="Q13" i="43"/>
  <c r="Q42" i="43"/>
  <c r="R20" i="17"/>
  <c r="Q81" i="46"/>
  <c r="R20" i="19"/>
  <c r="Q102" i="46"/>
  <c r="R19" i="19"/>
  <c r="Q43" i="46"/>
  <c r="R14" i="18"/>
  <c r="P8" i="40"/>
  <c r="Q97" i="46"/>
  <c r="R10" i="9"/>
  <c r="Q67" i="46"/>
  <c r="R11" i="9"/>
  <c r="Q20" i="43"/>
  <c r="Q100" i="43"/>
  <c r="Q28" i="43"/>
  <c r="Q7" i="43"/>
  <c r="Q110" i="43"/>
  <c r="Q50" i="43"/>
  <c r="P15" i="40"/>
  <c r="P21" i="40"/>
  <c r="Q32" i="43"/>
  <c r="Q93" i="43"/>
  <c r="Q84" i="43"/>
  <c r="Q64" i="43"/>
  <c r="Q58" i="43"/>
  <c r="P43" i="40"/>
  <c r="Q97" i="43"/>
  <c r="Q77" i="43"/>
  <c r="Q11" i="43"/>
  <c r="Q12" i="43"/>
  <c r="Q102" i="43"/>
  <c r="P40" i="40"/>
  <c r="Q54" i="43"/>
  <c r="Q78" i="43"/>
  <c r="P32" i="40"/>
  <c r="Q107" i="43"/>
  <c r="Q44" i="43"/>
  <c r="Q35" i="43"/>
  <c r="P20" i="40"/>
  <c r="Q24" i="43"/>
  <c r="P19" i="40"/>
  <c r="Q8" i="43"/>
  <c r="P12" i="40"/>
  <c r="P9" i="40"/>
  <c r="Q33" i="43"/>
  <c r="Q61" i="43"/>
  <c r="Q63" i="43"/>
  <c r="Q92" i="43"/>
  <c r="Q59" i="43"/>
  <c r="Q40" i="43"/>
  <c r="P25" i="40"/>
  <c r="Q76" i="43"/>
  <c r="P33" i="40"/>
  <c r="Q108" i="43"/>
  <c r="Q68" i="43"/>
  <c r="Q95" i="43"/>
  <c r="P46" i="40"/>
  <c r="Q72" i="43"/>
  <c r="P37" i="40"/>
  <c r="Q89" i="43"/>
  <c r="P44" i="40"/>
  <c r="Q70" i="43"/>
  <c r="P39" i="40"/>
  <c r="Q98" i="43"/>
  <c r="Q46" i="43"/>
  <c r="P24" i="40"/>
  <c r="Q62" i="43"/>
  <c r="Q26" i="43"/>
  <c r="Q14" i="43"/>
  <c r="P18" i="40"/>
  <c r="Q9" i="43"/>
  <c r="Q71" i="43"/>
  <c r="Q19" i="43"/>
  <c r="Q18" i="43"/>
  <c r="Q39" i="43"/>
  <c r="P22" i="40"/>
  <c r="Q104" i="43"/>
  <c r="P47" i="40"/>
  <c r="Q48" i="43"/>
  <c r="P16" i="40"/>
  <c r="P45" i="40"/>
  <c r="Q87" i="43"/>
  <c r="Q79" i="43"/>
  <c r="Q16" i="43"/>
  <c r="Q106" i="43"/>
  <c r="Q45" i="43"/>
  <c r="Q34" i="43"/>
  <c r="Q90" i="43"/>
  <c r="Q105" i="43"/>
  <c r="P50" i="40"/>
  <c r="Q52" i="43"/>
  <c r="P10" i="40"/>
  <c r="Q37" i="43"/>
  <c r="Q75" i="43"/>
  <c r="P38" i="40"/>
  <c r="Q83" i="43"/>
  <c r="Q31" i="43"/>
  <c r="Q67" i="43"/>
  <c r="Q17" i="43"/>
  <c r="P7" i="40"/>
  <c r="P23" i="40" l="1"/>
  <c r="P36" i="40"/>
  <c r="P48" i="40"/>
  <c r="P30" i="40"/>
  <c r="P6" i="40"/>
  <c r="P17" i="40"/>
  <c r="P11" i="40"/>
  <c r="P42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000-000005000000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P7" authorId="0" shapeId="0" xr:uid="{00000000-0006-0000-00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0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0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0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000-00000E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1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1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1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1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1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1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100-00000E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2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2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2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2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2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2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2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2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AB3A0650-6546-7744-8873-FCA113CBEAC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2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2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200-00000E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3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3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300-000005000000}">
      <text>
        <r>
          <rPr>
            <b/>
            <sz val="8"/>
            <color rgb="FF000000"/>
            <rFont val="Tahoma"/>
            <family val="2"/>
          </rPr>
          <t>Automatisk, ikke skriv I dette feltet</t>
        </r>
      </text>
    </comment>
    <comment ref="P7" authorId="0" shapeId="0" xr:uid="{00000000-0006-0000-03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3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3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3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8" authorId="0" shapeId="0" xr:uid="{00000000-0006-0000-03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8" authorId="2" shapeId="0" xr:uid="{6F03EE09-C2DD-4042-83C4-1901209B5C4C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3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0" authorId="2" shapeId="0" xr:uid="{00000000-0006-0000-03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1" authorId="2" shapeId="0" xr:uid="{4ADD773E-B2C8-DF46-B570-E9AF642A07B5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4" authorId="0" shapeId="0" xr:uid="{00000000-0006-0000-0300-00000E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4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4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400-000007000000}">
      <text>
        <r>
          <rPr>
            <b/>
            <sz val="8"/>
            <color rgb="FF000000"/>
            <rFont val="Tahoma"/>
            <family val="2"/>
          </rPr>
          <t xml:space="preserve">Automatisk, ikke skriv I dette feltet
</t>
        </r>
        <r>
          <rPr>
            <b/>
            <sz val="8"/>
            <color rgb="FF000000"/>
            <rFont val="Tahoma"/>
            <family val="2"/>
          </rPr>
          <t xml:space="preserve">Svar ja/yes til Macro
</t>
        </r>
        <r>
          <rPr>
            <b/>
            <sz val="8"/>
            <color rgb="FF000000"/>
            <rFont val="Tahoma"/>
            <family val="2"/>
          </rPr>
          <t xml:space="preserve">under opstart </t>
        </r>
      </text>
    </comment>
    <comment ref="R7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7" authorId="2" shapeId="0" xr:uid="{00000000-0006-0000-04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67D38C4F-FAD6-9747-8532-2977EB52C312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4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4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5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5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5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5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5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5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5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500-00000A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7" authorId="2" shapeId="0" xr:uid="{00000000-0006-0000-05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21B829B-1F23-984E-ADE6-B8B8418C13CD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5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30" authorId="2" shapeId="0" xr:uid="{68B1A222-5963-BA40-87FE-C0E0F7D324E6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5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600-000002000000}">
      <text>
        <r>
          <rPr>
            <b/>
            <sz val="8"/>
            <color rgb="FF000000"/>
            <rFont val="Tahoma"/>
            <family val="2"/>
          </rPr>
          <t xml:space="preserve">UK,JK,SK og VK blir SinclairTabell for Kvinner brukt.
</t>
        </r>
        <r>
          <rPr>
            <b/>
            <sz val="8"/>
            <color rgb="FF000000"/>
            <rFont val="Tahoma"/>
            <family val="2"/>
          </rPr>
          <t xml:space="preserve">M0,M1..Kvinner virker ikke.
</t>
        </r>
        <r>
          <rPr>
            <b/>
            <sz val="8"/>
            <color rgb="FF000000"/>
            <rFont val="Tahoma"/>
            <family val="2"/>
          </rPr>
          <t>For ALLE andre kategorier blir tabell for men brukt.</t>
        </r>
      </text>
    </comment>
    <comment ref="I7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6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6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6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6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6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6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6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6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6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600-00000E000000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00000000-0006-0000-0700-000002000000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00000000-0006-0000-0700-000004000000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00000000-0006-0000-0700-000005000000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00000000-0006-0000-0700-000006000000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00000000-0006-0000-0700-000008000000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00000000-0006-0000-0700-000009000000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00000000-0006-0000-0700-00000A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  <comment ref="I27" authorId="2" shapeId="0" xr:uid="{00000000-0006-0000-0700-00000B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00000000-0006-0000-0700-00000C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00000000-0006-0000-0700-00000D000000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00000000-0006-0000-0700-00000E000000}">
      <text>
        <r>
          <rPr>
            <b/>
            <sz val="8"/>
            <color rgb="FF000000"/>
            <rFont val="Tahoma"/>
            <family val="2"/>
          </rPr>
          <t xml:space="preserve">Navn, Klubb, dommer grad 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SLB</author>
    <author>Schlumberger</author>
    <author>Arne H. Pedersen</author>
  </authors>
  <commentList>
    <comment ref="B7" authorId="0" shapeId="0" xr:uid="{8AF4A4FB-E8BF-EF45-A3CB-0BDAE409221B}">
      <text>
        <r>
          <rPr>
            <b/>
            <sz val="8"/>
            <color indexed="81"/>
            <rFont val="Tahoma"/>
            <family val="2"/>
          </rPr>
          <t>I Norge bruke vi kun en desimal, internasjonalt 2, vi bør bruke 2 dersom innveiings vekta tillater det.</t>
        </r>
      </text>
    </comment>
    <comment ref="C7" authorId="1" shapeId="0" xr:uid="{A606A709-A306-534C-9DE7-ED1A347DC7CA}">
      <text>
        <r>
          <rPr>
            <b/>
            <sz val="8"/>
            <color indexed="81"/>
            <rFont val="Tahoma"/>
            <family val="2"/>
          </rPr>
          <t>UK,JK,SK og VK blir SinclairTabell for Kvinner brukt.
M0,M1..Kvinner virker ikke.
For ALLE andre kategorier blir tabell for men brukt.</t>
        </r>
      </text>
    </comment>
    <comment ref="I7" authorId="0" shapeId="0" xr:uid="{4554B2D3-1D21-EF4F-B4B0-E2CD245DD7AC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L7" authorId="0" shapeId="0" xr:uid="{322AB2F0-0A87-0F43-B127-40208E306861}">
      <text>
        <r>
          <rPr>
            <b/>
            <sz val="8"/>
            <color indexed="81"/>
            <rFont val="Tahoma"/>
            <family val="2"/>
          </rPr>
          <t>NVF:
Bruk minus (-) for underkjent. Feks -140
Bruk N og F for neste og første, feks 170F og 175N</t>
        </r>
      </text>
    </comment>
    <comment ref="O7" authorId="0" shapeId="0" xr:uid="{4DA877DF-9657-694A-A7EA-FB8FDADB5493}">
      <text>
        <r>
          <rPr>
            <b/>
            <sz val="8"/>
            <color indexed="81"/>
            <rFont val="Tahoma"/>
            <family val="2"/>
          </rPr>
          <t>Automatisk, ikke skriv I dette feltet</t>
        </r>
      </text>
    </comment>
    <comment ref="P7" authorId="0" shapeId="0" xr:uid="{AE0B8236-8308-5745-B824-F18036C22B1F}">
      <text>
        <r>
          <rPr>
            <sz val="8"/>
            <color indexed="81"/>
            <rFont val="Tahoma"/>
            <family val="2"/>
          </rPr>
          <t>Automatisk, ikke skriv I dette feltet</t>
        </r>
      </text>
    </comment>
    <comment ref="Q7" authorId="0" shapeId="0" xr:uid="{DFE62C75-6950-3948-8EE8-03EC7FE6BD92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R7" authorId="0" shapeId="0" xr:uid="{67DA1625-382F-E84C-A397-45E74D831A03}">
      <text>
        <r>
          <rPr>
            <b/>
            <sz val="8"/>
            <color indexed="81"/>
            <rFont val="Tahoma"/>
            <family val="2"/>
          </rPr>
          <t xml:space="preserve">Automatisk, ikke skriv I dette feltet
Svar ja/yes til Macro
under opstart </t>
        </r>
      </text>
    </comment>
    <comment ref="U7" authorId="0" shapeId="0" xr:uid="{232E4AC1-1098-BC49-8C02-1AE7C3E60ACC}">
      <text>
        <r>
          <rPr>
            <b/>
            <sz val="8"/>
            <color indexed="81"/>
            <rFont val="Tahoma"/>
            <family val="2"/>
          </rPr>
          <t>Denne kononnen printes ikke</t>
        </r>
      </text>
    </comment>
    <comment ref="C27" authorId="0" shapeId="0" xr:uid="{E6865270-72B4-EC45-BD05-871D5B9855E4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  <comment ref="I27" authorId="2" shapeId="0" xr:uid="{35DD932C-3F40-AD4F-87D3-F1DAC5CFD53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8" authorId="2" shapeId="0" xr:uid="{DB97AFAC-4EDF-8049-9578-5F3499FDA4E1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29" authorId="2" shapeId="0" xr:uid="{1BDF2167-CD92-FC40-BC92-0AB5822BEAA5}">
      <text>
        <r>
          <rPr>
            <b/>
            <sz val="8"/>
            <color rgb="FF000000"/>
            <rFont val="Tahoma"/>
            <family val="2"/>
          </rPr>
          <t>Navn, klubb, dommer grad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C33" authorId="0" shapeId="0" xr:uid="{B5561201-3D1A-C641-A9FC-3EE8EBEC6ACE}">
      <text>
        <r>
          <rPr>
            <b/>
            <sz val="8"/>
            <color indexed="81"/>
            <rFont val="Tahoma"/>
            <family val="2"/>
          </rPr>
          <t xml:space="preserve">Navn, Klubb, dommer grad </t>
        </r>
      </text>
    </comment>
  </commentList>
</comments>
</file>

<file path=xl/sharedStrings.xml><?xml version="1.0" encoding="utf-8"?>
<sst xmlns="http://schemas.openxmlformats.org/spreadsheetml/2006/main" count="1018" uniqueCount="244">
  <si>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</si>
  <si>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</si>
  <si>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</si>
  <si>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</si>
  <si>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</si>
  <si>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</si>
  <si>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</si>
  <si>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</si>
  <si>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</si>
  <si>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</si>
  <si>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>Sammen-</t>
  </si>
  <si>
    <t>Poeng</t>
  </si>
  <si>
    <t>Pl.</t>
  </si>
  <si>
    <t>Sinclair Coeff.</t>
  </si>
  <si>
    <t>klasse</t>
  </si>
  <si>
    <t>vekt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</si>
  <si>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</si>
  <si>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</si>
  <si>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</si>
  <si>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</si>
  <si>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</si>
  <si>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</si>
  <si>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</si>
  <si>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</si>
  <si>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gori</t>
  </si>
  <si>
    <t>Pulje:</t>
  </si>
  <si>
    <t>Stevnekat:</t>
  </si>
  <si>
    <t>St</t>
  </si>
  <si>
    <t>nr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</si>
  <si>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</si>
  <si>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</si>
  <si>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</si>
  <si>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</si>
  <si>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</si>
  <si>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</si>
  <si>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>Norges Vektløfterforbund</t>
  </si>
  <si>
    <t xml:space="preserve"> Kate-</t>
  </si>
  <si>
    <t xml:space="preserve">    Beste forsøk i</t>
  </si>
  <si>
    <t xml:space="preserve">      hver øvelse</t>
  </si>
  <si>
    <t>Alder</t>
  </si>
  <si>
    <t>S t e v n e p r o t o k o l l</t>
  </si>
  <si>
    <t>Veteran</t>
  </si>
  <si>
    <t>KVINNER</t>
  </si>
  <si>
    <t>MENN</t>
  </si>
  <si>
    <t>Meltzer-Faber</t>
  </si>
  <si>
    <t>Poeng menn</t>
  </si>
  <si>
    <t>Poeng kvinner</t>
  </si>
  <si>
    <t>Kjønn</t>
  </si>
  <si>
    <t>Meltzer</t>
  </si>
  <si>
    <t>Faber</t>
  </si>
  <si>
    <t>Menn</t>
  </si>
  <si>
    <t>Meltser</t>
  </si>
  <si>
    <t>Kvinner</t>
  </si>
  <si>
    <t>gyldig</t>
  </si>
  <si>
    <t>Resultat NM Lag finale</t>
  </si>
  <si>
    <t>Resultat NM Junior</t>
  </si>
  <si>
    <t>Ny Sinclair tablell benyttes fra 1.1.2018</t>
  </si>
  <si>
    <t>Arne H. Pedersen, AK Bjørgvin</t>
  </si>
  <si>
    <t>Resultat Kongepokal</t>
  </si>
  <si>
    <t>Kvinner Kongepokal</t>
  </si>
  <si>
    <t>Menn Kongepokal</t>
  </si>
  <si>
    <t>NM Senior</t>
  </si>
  <si>
    <t>Spydeberg Atletene</t>
  </si>
  <si>
    <t>Spydeberghallen</t>
  </si>
  <si>
    <t>Tambarskjelvar IL</t>
  </si>
  <si>
    <t>AK Bjørgvin</t>
  </si>
  <si>
    <t>Trondheim AK</t>
  </si>
  <si>
    <t>Vigrestad IK</t>
  </si>
  <si>
    <t>Hilde Næss, Lørenskog AK, TO II</t>
  </si>
  <si>
    <t>Potensielt
resultat</t>
  </si>
  <si>
    <t>SENIOR MENN ELITE</t>
  </si>
  <si>
    <t>SENIOR KVINNER ELITE</t>
  </si>
  <si>
    <t>Ole Jakob Aas, T&amp;IL National, TO II</t>
  </si>
  <si>
    <t>Ingeborg Endresen, AK Bjørgvin, F</t>
  </si>
  <si>
    <t>Jørgen Kjellevand, Spydeberg Atletene, F</t>
  </si>
  <si>
    <t>Hanna Jørstad, Spydeberg Atletene, F - Ane Westrheim, Spydeberg Atletene</t>
  </si>
  <si>
    <t>Tinna Ringsaker, Spydeberg Atletene</t>
  </si>
  <si>
    <t>Roger Trones, Spydeberg Atletene, F</t>
  </si>
  <si>
    <t>Bjørnar Wold, Spydeberg Atletene, F</t>
  </si>
  <si>
    <t>Leik Simon Aas, T&amp;IL National, F</t>
  </si>
  <si>
    <t>Kine Krøs, Spydeberg Atletene</t>
  </si>
  <si>
    <t>Daniel Roness, Spydeberg Atletene, f</t>
  </si>
  <si>
    <t>Johan Thonerud, Spydeberg Atletene, F</t>
  </si>
  <si>
    <t>Bjørn Thore Olsen, Spydeberg Atletene, F</t>
  </si>
  <si>
    <t>Egon Vee-Haugen, Grenland AK, F</t>
  </si>
  <si>
    <t>Arne Grostad, Nidelv IL, TO II</t>
  </si>
  <si>
    <t>Jonas Grønstad, Spydeberg Atletene, F</t>
  </si>
  <si>
    <t>Daniel Roness, Spydeberg Atletene, F</t>
  </si>
  <si>
    <t>Eirik Mølmshaug, Lørenskog AK, F</t>
  </si>
  <si>
    <t>Lars Joachim Nilsen, T&amp;IL National, F - Karoline Merli, Oslo AK</t>
  </si>
  <si>
    <t>Geir Johansen, T&amp;IL National, F</t>
  </si>
  <si>
    <t>Marcus Bratli, AK Bjørgvin, F</t>
  </si>
  <si>
    <t>Lars Joachim Nilsen, T%IL National, F - Celine Bertheussen, Spydeberg Atletene, F</t>
  </si>
  <si>
    <t>Hanna Jørstad, Spydeberg Atletene, F</t>
  </si>
  <si>
    <t>Celine Bertheussen, Spydeberg Atletene, F</t>
  </si>
  <si>
    <t>Rebekka Tao Jacobsen, Larvik AK, F</t>
  </si>
  <si>
    <t>Celine Bertheussen, Spydeberg Atletene, F - Melissa Schanche, Spydeberg Atletene</t>
  </si>
  <si>
    <t>Danieo Roness, Spydeberg Atletene, F - Karoline Merli, Oslo AK</t>
  </si>
  <si>
    <t>SK</t>
  </si>
  <si>
    <t>Kine Krøs</t>
  </si>
  <si>
    <t>UK</t>
  </si>
  <si>
    <t>Sandra Nævdal</t>
  </si>
  <si>
    <t>Ronja Lenvik</t>
  </si>
  <si>
    <t>Hitra VK</t>
  </si>
  <si>
    <t>Sarah Hovden Øvsthus</t>
  </si>
  <si>
    <t>Karoline Linga</t>
  </si>
  <si>
    <t>Rebekka Tao Jacobsen</t>
  </si>
  <si>
    <t>Larvik AK</t>
  </si>
  <si>
    <t>Sara Broe Østvold</t>
  </si>
  <si>
    <t>Åse Johanne Berge</t>
  </si>
  <si>
    <t>Hanna Rullestad</t>
  </si>
  <si>
    <t>Haugesund VK</t>
  </si>
  <si>
    <t>Evelina Galaibo</t>
  </si>
  <si>
    <t>Oslo AK</t>
  </si>
  <si>
    <t>Oda Wiig</t>
  </si>
  <si>
    <t>Kamilla Storstein Grønnestad</t>
  </si>
  <si>
    <t>Tysvær VK</t>
  </si>
  <si>
    <t>Ragnhild Haug Lillegård</t>
  </si>
  <si>
    <t>Emmy Kristine L. Rustad</t>
  </si>
  <si>
    <t>Grenland AK</t>
  </si>
  <si>
    <t>SM</t>
  </si>
  <si>
    <t>Willy Ly</t>
  </si>
  <si>
    <t>Kvadraturen IK</t>
  </si>
  <si>
    <t>M3</t>
  </si>
  <si>
    <t>Stefan Bender</t>
  </si>
  <si>
    <t>Nidelv IL</t>
  </si>
  <si>
    <t>M1</t>
  </si>
  <si>
    <t>Mauricio Velez Kjeldner</t>
  </si>
  <si>
    <t>Adrian Mendis</t>
  </si>
  <si>
    <t>Aasgard  FFLK</t>
  </si>
  <si>
    <t>Robert Andre Moldestad</t>
  </si>
  <si>
    <t>Breimsbygda IL</t>
  </si>
  <si>
    <t>JM</t>
  </si>
  <si>
    <t>Aron Süssmann</t>
  </si>
  <si>
    <t>Stavanger VK</t>
  </si>
  <si>
    <t>Marcus Bratli</t>
  </si>
  <si>
    <t>Runar Klungervik</t>
  </si>
  <si>
    <t>Daniel Roness</t>
  </si>
  <si>
    <t>Agung Raden</t>
  </si>
  <si>
    <t>Karoline Merli</t>
  </si>
  <si>
    <t>JK</t>
  </si>
  <si>
    <t>Siri Henriksen Vik</t>
  </si>
  <si>
    <t>Frida Baade</t>
  </si>
  <si>
    <t>Julia Jordanger Loen</t>
  </si>
  <si>
    <t>Iselin Hatlenes</t>
  </si>
  <si>
    <t>Celine Mariell Bertheussen</t>
  </si>
  <si>
    <t>Ine Andersson</t>
  </si>
  <si>
    <t>Danny Duy Vo</t>
  </si>
  <si>
    <t>Mats Hofstad</t>
  </si>
  <si>
    <t>Adrian Liland</t>
  </si>
  <si>
    <t>Torbjørn Øverås</t>
  </si>
  <si>
    <t>Remy Heggvik Aune</t>
  </si>
  <si>
    <t>Ragnar Dreier</t>
  </si>
  <si>
    <t>Ciscomar Mogueis</t>
  </si>
  <si>
    <t>Jonas Nord</t>
  </si>
  <si>
    <t>Jonas Grønstad</t>
  </si>
  <si>
    <t>Johannes Jåsund</t>
  </si>
  <si>
    <t>Sigurd Haug Korsvoll</t>
  </si>
  <si>
    <t>Eskil Engelsgjerd Andersen</t>
  </si>
  <si>
    <t>UM</t>
  </si>
  <si>
    <t>Kristen Røyseth</t>
  </si>
  <si>
    <t>Andreas Klinkenberg</t>
  </si>
  <si>
    <t>Jantsen Øverås</t>
  </si>
  <si>
    <t>Simen Leithe Tajet</t>
  </si>
  <si>
    <t>Mikal Akseth</t>
  </si>
  <si>
    <t>Torgeir Brønstad Kaspersen</t>
  </si>
  <si>
    <t>Jonas Hetland Mong</t>
  </si>
  <si>
    <t>Håkon Lorentzen</t>
  </si>
  <si>
    <t>Bent Andre Midtbø</t>
  </si>
  <si>
    <t>Runar Stikholmen</t>
  </si>
  <si>
    <t>Reza Benorouz</t>
  </si>
  <si>
    <t>Hanna Jørstad, Spydeberg Atletene, F - Sara Bø, Spydeberg Atletene, F</t>
  </si>
  <si>
    <t>Celine Brtheussen, Spydeberg Atletene, F - Sara Bø, Spydeberg Atletene, F</t>
  </si>
  <si>
    <t>Sara Bø, Spydeberg Atletene, F</t>
  </si>
  <si>
    <t>-</t>
  </si>
  <si>
    <t>xxx</t>
  </si>
  <si>
    <t>Mauricio Velez Kjeldner, M1, 67 kg: rykk 100 kg, støt 117 kg, 120 kg, sml. 217 kg, 221 kg</t>
  </si>
  <si>
    <t>Ine Andersson, SK, 64 kg: støt 118 kg</t>
  </si>
  <si>
    <t xml:space="preserve">x </t>
  </si>
  <si>
    <t>Hans Bjørnar Hagenes, Vigrestad IK, F - Danieo Roness, Spydeberg Atletene, F</t>
  </si>
  <si>
    <t>Lars Espedal</t>
  </si>
  <si>
    <t>Thomas Malmo</t>
  </si>
  <si>
    <t>Leangen AK</t>
  </si>
  <si>
    <t>Håkon Eik Litland</t>
  </si>
  <si>
    <t>Roy Sømme Ommedal</t>
  </si>
  <si>
    <t>M2</t>
  </si>
  <si>
    <t>Ørjan Østhus</t>
  </si>
  <si>
    <t>Tore Gjøringbø</t>
  </si>
  <si>
    <t>Dennis Åkre Danielsen</t>
  </si>
  <si>
    <t>Oskar Emil Wavold</t>
  </si>
  <si>
    <t>Ørjan Hagelund</t>
  </si>
  <si>
    <t>Hans-Robert Høgbrenna Krefting</t>
  </si>
  <si>
    <t>M5</t>
  </si>
  <si>
    <t>Alexander Bahmanyar</t>
  </si>
  <si>
    <t>Børge Aadland</t>
  </si>
  <si>
    <t>Jon Boye</t>
  </si>
  <si>
    <t>Jon Peter Ueland</t>
  </si>
  <si>
    <t>Stein Inge Holstad</t>
  </si>
  <si>
    <t>Hanna Jørstad</t>
  </si>
  <si>
    <t>Louisa Hjelmås</t>
  </si>
  <si>
    <t>Gjøvik AK</t>
  </si>
  <si>
    <t>Ane Westrheim</t>
  </si>
  <si>
    <t>Tine Pedersen</t>
  </si>
  <si>
    <t>Veslemøy Kollstad</t>
  </si>
  <si>
    <t>Mariell Rørstadbotnen</t>
  </si>
  <si>
    <t>Tinna Ringsaker</t>
  </si>
  <si>
    <t>K1</t>
  </si>
  <si>
    <t>Ruth Kasirye</t>
  </si>
  <si>
    <t>Tønsberg-Kam.</t>
  </si>
  <si>
    <t>Melissa Schanche</t>
  </si>
  <si>
    <t>Karoline Aadne</t>
  </si>
  <si>
    <t>Julie Klæboe</t>
  </si>
  <si>
    <t>Mia Mundal</t>
  </si>
  <si>
    <t>Tamara Cvetkovic</t>
  </si>
  <si>
    <t>Hanna Kongsvik Vihovde</t>
  </si>
  <si>
    <t>Ida Regine Thorstensen</t>
  </si>
  <si>
    <t>Martine Halvorsen Sønju</t>
  </si>
  <si>
    <t>K2</t>
  </si>
  <si>
    <t>Ingeborg Endresen</t>
  </si>
  <si>
    <t>Stine Mari Hasfjord</t>
  </si>
  <si>
    <t>Elisabeth Settem</t>
  </si>
  <si>
    <t>Lone Kalland</t>
  </si>
  <si>
    <t>+87</t>
  </si>
  <si>
    <t>Solfrid Koanda</t>
  </si>
  <si>
    <t>Andreas Hidle</t>
  </si>
  <si>
    <t>Tord Gravdal</t>
  </si>
  <si>
    <t>Jan Egil Austerheim</t>
  </si>
  <si>
    <t>Kristoffer Ytterbø</t>
  </si>
  <si>
    <t>Tor Kristoffer Klethagen</t>
  </si>
  <si>
    <t>Jørgen Kjellevand</t>
  </si>
  <si>
    <t>+109</t>
  </si>
  <si>
    <t>Ragnar Holme</t>
  </si>
  <si>
    <t>Kim Eirik Tollefsen</t>
  </si>
  <si>
    <t>Karoline Merli, Oslo AK</t>
  </si>
  <si>
    <t>Sara Bø, Spydeberg Atletene, F - Ane Westrheim, Spydeberg Atletene</t>
  </si>
  <si>
    <t>xx</t>
  </si>
  <si>
    <t>Håkon Eik Litland, JM, 96 kg: støt 141 kg, 145kg, sml. 266 kg, 270 kg</t>
  </si>
  <si>
    <t>Børge Aadland, M3, 102 kg: støt 142 kg, 145 kg, 250 kg, 253 kg</t>
  </si>
  <si>
    <t>x</t>
  </si>
  <si>
    <t>Ragnar Holme, JM, +109 kg: rykk 153 kg (også nord. Rek.)</t>
  </si>
  <si>
    <t>Mars Hofstad, JM, 81 kg: rykk 124 kg, støt 157 kg, sml. 281 kg</t>
  </si>
  <si>
    <t>Julia Jordanger Lone, JK, 64 kg: rykk 83 kg, støt 104 kg, 107 kg, sml. 187 kg, 190 kg (støt og sml. også nordiske rekorder).</t>
  </si>
  <si>
    <t>Klubb</t>
  </si>
  <si>
    <t>Aasgard FFK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</si>
</sst>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000"/>
    <numFmt numFmtId="165" formatCode="0.0"/>
    <numFmt numFmtId="166" formatCode="General;[Red]\-General"/>
    <numFmt numFmtId="167" formatCode="0.000"/>
    <numFmt numFmtId="168" formatCode="0.000000"/>
    <numFmt numFmtId="169" formatCode="dd/mm/yy;@"/>
    <numFmt numFmtId="170" formatCode="0.0;[Red]0.0"/>
    <numFmt numFmtId="171" formatCode="0;[Red]0"/>
    <numFmt numFmtId="172" formatCode="0.00;[Red]0.00"/>
  </numFmts>
  <fonts count="49" x14ac:knownFonts="1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MS Sans Serif"/>
    </font>
    <font>
      <b/>
      <sz val="14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24"/>
      <name val="MS Sans Serif"/>
      <family val="2"/>
    </font>
    <font>
      <sz val="20"/>
      <name val="MS Sans Serif"/>
      <family val="2"/>
    </font>
    <font>
      <sz val="28"/>
      <name val="Arial Black"/>
      <family val="2"/>
    </font>
    <font>
      <sz val="18"/>
      <name val="Arial Black"/>
      <family val="2"/>
    </font>
    <font>
      <b/>
      <i/>
      <sz val="11"/>
      <name val="Times New Roman"/>
      <family val="1"/>
    </font>
    <font>
      <b/>
      <sz val="22"/>
      <name val="Times New Roman"/>
      <family val="1"/>
    </font>
    <font>
      <sz val="24"/>
      <color indexed="9"/>
      <name val="Times New Roman"/>
      <family val="1"/>
    </font>
    <font>
      <b/>
      <sz val="28"/>
      <color indexed="9"/>
      <name val="Times New Roman"/>
      <family val="1"/>
    </font>
    <font>
      <sz val="2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3"/>
      <color indexed="9"/>
      <name val="Times New Roman"/>
      <family val="1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MS Sans Serif"/>
    </font>
    <font>
      <sz val="10"/>
      <name val="MS Sans Serif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color theme="0" tint="-4.9989318521683403E-2"/>
      <name val="Arial"/>
      <family val="2"/>
    </font>
    <font>
      <sz val="14"/>
      <name val="Times New Roman"/>
      <family val="1"/>
    </font>
    <font>
      <sz val="22"/>
      <color theme="0"/>
      <name val="Times New Roman"/>
      <family val="1"/>
    </font>
    <font>
      <sz val="14"/>
      <name val="MS Sans Serif"/>
    </font>
    <font>
      <sz val="13"/>
      <color rgb="FFC00000"/>
      <name val="Times New Roman"/>
      <family val="1"/>
    </font>
    <font>
      <b/>
      <sz val="11"/>
      <name val="MS Sans Serif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3"/>
      <color rgb="FFFF0000"/>
      <name val="Times New Roman"/>
      <family val="1"/>
    </font>
    <font>
      <sz val="22"/>
      <color rgb="FFFF0000"/>
      <name val="Times New Roman"/>
      <family val="1"/>
    </font>
    <font>
      <sz val="13"/>
      <color rgb="FFFF0000"/>
      <name val="MS Sans Serif"/>
    </font>
    <font>
      <sz val="10"/>
      <color rgb="FFFF0000"/>
      <name val="MS Sans Serif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398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244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/>
    <xf numFmtId="0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0" xfId="0" applyFont="1" applyProtection="1"/>
    <xf numFmtId="165" fontId="6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right"/>
    </xf>
    <xf numFmtId="0" fontId="6" fillId="0" borderId="0" xfId="0" applyFont="1" applyProtection="1"/>
    <xf numFmtId="0" fontId="7" fillId="0" borderId="0" xfId="0" applyFont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169" fontId="0" fillId="0" borderId="0" xfId="0" applyNumberFormat="1"/>
    <xf numFmtId="16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/>
    <xf numFmtId="0" fontId="15" fillId="0" borderId="0" xfId="0" applyFont="1"/>
    <xf numFmtId="0" fontId="3" fillId="0" borderId="0" xfId="0" applyFont="1" applyAlignment="1" applyProtection="1">
      <alignment vertical="top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 vertical="top"/>
    </xf>
    <xf numFmtId="0" fontId="12" fillId="0" borderId="0" xfId="0" applyFont="1" applyAlignment="1">
      <alignment horizontal="left"/>
    </xf>
    <xf numFmtId="0" fontId="3" fillId="0" borderId="0" xfId="0" applyFont="1" applyAlignment="1" applyProtection="1"/>
    <xf numFmtId="2" fontId="2" fillId="0" borderId="0" xfId="0" applyNumberFormat="1" applyFont="1" applyAlignment="1">
      <alignment horizontal="center"/>
    </xf>
    <xf numFmtId="0" fontId="3" fillId="0" borderId="0" xfId="0" applyFont="1" applyProtection="1"/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 applyProtection="1">
      <alignment horizontal="center"/>
    </xf>
    <xf numFmtId="170" fontId="3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/>
    </xf>
    <xf numFmtId="165" fontId="13" fillId="0" borderId="0" xfId="0" applyNumberFormat="1" applyFont="1" applyAlignment="1" applyProtection="1">
      <alignment horizontal="left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2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170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1" fillId="0" borderId="0" xfId="0" applyFont="1" applyAlignment="1" applyProtection="1">
      <alignment horizontal="left"/>
    </xf>
    <xf numFmtId="167" fontId="0" fillId="0" borderId="0" xfId="0" applyNumberFormat="1"/>
    <xf numFmtId="17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applyProtection="1">
      <alignment horizontal="center" vertical="center"/>
      <protection locked="0"/>
    </xf>
    <xf numFmtId="168" fontId="18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169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171" fontId="4" fillId="0" borderId="13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 applyProtection="1">
      <alignment horizontal="center" vertical="center"/>
      <protection locked="0"/>
    </xf>
    <xf numFmtId="0" fontId="4" fillId="0" borderId="8" xfId="0" applyNumberFormat="1" applyFont="1" applyBorder="1" applyAlignment="1" applyProtection="1">
      <alignment horizontal="center" vertical="center"/>
      <protection locked="0"/>
    </xf>
    <xf numFmtId="2" fontId="4" fillId="0" borderId="10" xfId="0" applyNumberFormat="1" applyFont="1" applyBorder="1" applyAlignment="1" applyProtection="1">
      <alignment horizontal="right" vertical="center"/>
      <protection locked="0"/>
    </xf>
    <xf numFmtId="0" fontId="19" fillId="2" borderId="0" xfId="0" applyFont="1" applyFill="1" applyBorder="1" applyAlignment="1"/>
    <xf numFmtId="171" fontId="11" fillId="0" borderId="0" xfId="0" applyNumberFormat="1" applyFont="1" applyBorder="1" applyAlignment="1">
      <alignment horizontal="right"/>
    </xf>
    <xf numFmtId="0" fontId="19" fillId="2" borderId="0" xfId="0" applyFont="1" applyFill="1" applyBorder="1" applyAlignment="1">
      <alignment horizontal="right"/>
    </xf>
    <xf numFmtId="0" fontId="20" fillId="3" borderId="0" xfId="0" applyFont="1" applyFill="1" applyAlignment="1">
      <alignment horizontal="center"/>
    </xf>
    <xf numFmtId="0" fontId="22" fillId="0" borderId="0" xfId="0" applyFont="1"/>
    <xf numFmtId="0" fontId="19" fillId="4" borderId="0" xfId="0" applyFont="1" applyFill="1" applyBorder="1" applyAlignment="1"/>
    <xf numFmtId="0" fontId="19" fillId="4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2" fontId="19" fillId="2" borderId="0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3" fillId="0" borderId="0" xfId="0" applyFont="1" applyAlignment="1" applyProtection="1">
      <alignment horizontal="right"/>
    </xf>
    <xf numFmtId="1" fontId="24" fillId="0" borderId="0" xfId="0" applyNumberFormat="1" applyFont="1" applyAlignment="1" applyProtection="1">
      <alignment horizontal="center"/>
      <protection locked="0"/>
    </xf>
    <xf numFmtId="2" fontId="1" fillId="0" borderId="2" xfId="0" applyNumberFormat="1" applyFont="1" applyBorder="1" applyAlignment="1">
      <alignment horizontal="center" wrapText="1"/>
    </xf>
    <xf numFmtId="0" fontId="4" fillId="0" borderId="14" xfId="0" applyFont="1" applyBorder="1" applyAlignment="1" applyProtection="1">
      <alignment horizontal="right" vertical="center"/>
      <protection locked="0"/>
    </xf>
    <xf numFmtId="2" fontId="4" fillId="0" borderId="15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169" fontId="4" fillId="0" borderId="15" xfId="0" applyNumberFormat="1" applyFont="1" applyBorder="1" applyAlignment="1" applyProtection="1">
      <alignment horizontal="center" vertical="center"/>
      <protection locked="0"/>
    </xf>
    <xf numFmtId="1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171" fontId="3" fillId="0" borderId="16" xfId="0" applyNumberFormat="1" applyFont="1" applyBorder="1" applyAlignment="1" applyProtection="1">
      <alignment horizontal="center" vertical="center"/>
      <protection locked="0"/>
    </xf>
    <xf numFmtId="171" fontId="3" fillId="0" borderId="17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/>
    </xf>
    <xf numFmtId="171" fontId="3" fillId="0" borderId="15" xfId="0" applyNumberFormat="1" applyFont="1" applyBorder="1" applyAlignment="1" applyProtection="1">
      <alignment horizontal="center" vertical="center"/>
      <protection locked="0"/>
    </xf>
    <xf numFmtId="171" fontId="3" fillId="0" borderId="18" xfId="0" applyNumberFormat="1" applyFont="1" applyBorder="1" applyAlignment="1" applyProtection="1">
      <alignment horizontal="center" vertical="center"/>
      <protection locked="0"/>
    </xf>
    <xf numFmtId="171" fontId="3" fillId="0" borderId="19" xfId="0" applyNumberFormat="1" applyFont="1" applyBorder="1" applyAlignment="1" applyProtection="1">
      <alignment horizontal="center" vertical="center"/>
      <protection locked="0"/>
    </xf>
    <xf numFmtId="171" fontId="3" fillId="0" borderId="20" xfId="0" applyNumberFormat="1" applyFont="1" applyBorder="1" applyAlignment="1" applyProtection="1">
      <alignment horizontal="center" vertical="center"/>
      <protection locked="0"/>
    </xf>
    <xf numFmtId="171" fontId="3" fillId="0" borderId="3" xfId="0" applyNumberFormat="1" applyFont="1" applyBorder="1" applyAlignment="1" applyProtection="1">
      <alignment horizontal="center" vertical="center"/>
      <protection locked="0"/>
    </xf>
    <xf numFmtId="171" fontId="3" fillId="0" borderId="21" xfId="0" applyNumberFormat="1" applyFont="1" applyBorder="1" applyAlignment="1" applyProtection="1">
      <alignment horizontal="center" vertical="center"/>
      <protection locked="0"/>
    </xf>
    <xf numFmtId="171" fontId="3" fillId="0" borderId="22" xfId="0" applyNumberFormat="1" applyFont="1" applyBorder="1" applyAlignment="1" applyProtection="1">
      <alignment horizontal="center" vertical="center"/>
      <protection locked="0"/>
    </xf>
    <xf numFmtId="2" fontId="19" fillId="4" borderId="0" xfId="0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left"/>
    </xf>
    <xf numFmtId="169" fontId="1" fillId="0" borderId="0" xfId="0" applyNumberFormat="1" applyFont="1" applyBorder="1" applyAlignment="1">
      <alignment horizontal="center"/>
    </xf>
    <xf numFmtId="171" fontId="3" fillId="0" borderId="23" xfId="0" applyNumberFormat="1" applyFont="1" applyBorder="1" applyAlignment="1" applyProtection="1">
      <alignment horizontal="center" vertical="center"/>
      <protection locked="0"/>
    </xf>
    <xf numFmtId="171" fontId="3" fillId="0" borderId="24" xfId="0" applyNumberFormat="1" applyFont="1" applyBorder="1" applyAlignment="1" applyProtection="1">
      <alignment horizontal="center" vertical="center"/>
      <protection locked="0"/>
    </xf>
    <xf numFmtId="171" fontId="3" fillId="0" borderId="25" xfId="0" applyNumberFormat="1" applyFont="1" applyBorder="1" applyAlignment="1" applyProtection="1">
      <alignment horizontal="center" vertical="center"/>
      <protection locked="0"/>
    </xf>
    <xf numFmtId="169" fontId="24" fillId="0" borderId="0" xfId="0" applyNumberFormat="1" applyFont="1" applyAlignment="1" applyProtection="1">
      <alignment horizontal="left"/>
      <protection locked="0"/>
    </xf>
    <xf numFmtId="0" fontId="20" fillId="3" borderId="0" xfId="0" applyFont="1" applyFill="1" applyAlignment="1">
      <alignment horizontal="center"/>
    </xf>
    <xf numFmtId="0" fontId="4" fillId="0" borderId="14" xfId="0" quotePrefix="1" applyFont="1" applyBorder="1" applyAlignment="1" applyProtection="1">
      <alignment horizontal="right" vertical="center"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Alignment="1">
      <alignment horizontal="right"/>
    </xf>
    <xf numFmtId="0" fontId="26" fillId="0" borderId="0" xfId="0" applyFont="1"/>
    <xf numFmtId="167" fontId="26" fillId="0" borderId="0" xfId="0" applyNumberFormat="1" applyFont="1"/>
    <xf numFmtId="1" fontId="26" fillId="0" borderId="0" xfId="0" applyNumberFormat="1" applyFont="1"/>
    <xf numFmtId="167" fontId="27" fillId="0" borderId="0" xfId="0" applyNumberFormat="1" applyFont="1" applyAlignment="1">
      <alignment horizontal="right" vertical="center"/>
    </xf>
    <xf numFmtId="167" fontId="27" fillId="6" borderId="0" xfId="0" applyNumberFormat="1" applyFont="1" applyFill="1" applyAlignment="1">
      <alignment horizontal="right" vertical="center"/>
    </xf>
    <xf numFmtId="0" fontId="28" fillId="0" borderId="0" xfId="0" applyFont="1" applyAlignment="1">
      <alignment horizontal="right"/>
    </xf>
    <xf numFmtId="0" fontId="20" fillId="3" borderId="0" xfId="0" applyFont="1" applyFill="1" applyAlignment="1">
      <alignment horizontal="center"/>
    </xf>
    <xf numFmtId="0" fontId="31" fillId="0" borderId="0" xfId="0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2" fontId="31" fillId="0" borderId="0" xfId="0" applyNumberFormat="1" applyFont="1" applyBorder="1" applyAlignment="1">
      <alignment horizontal="right"/>
    </xf>
    <xf numFmtId="169" fontId="31" fillId="0" borderId="0" xfId="0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left"/>
    </xf>
    <xf numFmtId="171" fontId="31" fillId="0" borderId="0" xfId="0" applyNumberFormat="1" applyFont="1" applyBorder="1" applyAlignment="1">
      <alignment horizontal="right"/>
    </xf>
    <xf numFmtId="0" fontId="32" fillId="0" borderId="0" xfId="0" applyFont="1"/>
    <xf numFmtId="172" fontId="31" fillId="0" borderId="0" xfId="0" applyNumberFormat="1" applyFont="1" applyBorder="1" applyAlignment="1">
      <alignment horizontal="right"/>
    </xf>
    <xf numFmtId="0" fontId="33" fillId="0" borderId="0" xfId="0" applyFont="1"/>
    <xf numFmtId="0" fontId="7" fillId="0" borderId="0" xfId="0" applyFont="1" applyAlignment="1" applyProtection="1">
      <alignment horizontal="left"/>
      <protection locked="0"/>
    </xf>
    <xf numFmtId="0" fontId="4" fillId="0" borderId="14" xfId="1" applyFont="1" applyBorder="1" applyAlignment="1" applyProtection="1">
      <alignment horizontal="right" vertical="center"/>
      <protection locked="0"/>
    </xf>
    <xf numFmtId="2" fontId="4" fillId="0" borderId="15" xfId="1" applyNumberFormat="1" applyFont="1" applyBorder="1" applyAlignment="1" applyProtection="1">
      <alignment horizontal="right" vertical="center"/>
      <protection locked="0"/>
    </xf>
    <xf numFmtId="0" fontId="4" fillId="0" borderId="15" xfId="1" applyFont="1" applyBorder="1" applyAlignment="1" applyProtection="1">
      <alignment horizontal="center" vertical="center"/>
      <protection locked="0"/>
    </xf>
    <xf numFmtId="169" fontId="4" fillId="0" borderId="15" xfId="1" applyNumberFormat="1" applyFont="1" applyBorder="1" applyAlignment="1" applyProtection="1">
      <alignment horizontal="center" vertical="center"/>
      <protection locked="0"/>
    </xf>
    <xf numFmtId="1" fontId="2" fillId="0" borderId="15" xfId="1" applyNumberFormat="1" applyFont="1" applyBorder="1" applyAlignment="1" applyProtection="1">
      <alignment horizontal="center" vertical="center"/>
      <protection locked="0"/>
    </xf>
    <xf numFmtId="0" fontId="4" fillId="0" borderId="15" xfId="1" applyFont="1" applyBorder="1" applyAlignment="1" applyProtection="1">
      <alignment vertical="center"/>
      <protection locked="0"/>
    </xf>
    <xf numFmtId="166" fontId="3" fillId="0" borderId="26" xfId="1" applyNumberFormat="1" applyFont="1" applyBorder="1" applyAlignment="1" applyProtection="1">
      <alignment horizontal="center" vertical="center"/>
      <protection locked="0"/>
    </xf>
    <xf numFmtId="166" fontId="3" fillId="0" borderId="18" xfId="1" applyNumberFormat="1" applyFont="1" applyBorder="1" applyAlignment="1" applyProtection="1">
      <alignment horizontal="center" vertical="center"/>
      <protection locked="0"/>
    </xf>
    <xf numFmtId="0" fontId="2" fillId="0" borderId="15" xfId="1" applyFont="1" applyBorder="1" applyAlignment="1" applyProtection="1">
      <alignment vertical="center"/>
      <protection locked="0"/>
    </xf>
    <xf numFmtId="166" fontId="3" fillId="0" borderId="20" xfId="1" applyNumberFormat="1" applyFont="1" applyBorder="1" applyAlignment="1" applyProtection="1">
      <alignment horizontal="center" vertical="center"/>
      <protection locked="0"/>
    </xf>
    <xf numFmtId="166" fontId="3" fillId="0" borderId="19" xfId="1" applyNumberFormat="1" applyFont="1" applyBorder="1" applyAlignment="1" applyProtection="1">
      <alignment horizontal="center" vertical="center"/>
      <protection locked="0"/>
    </xf>
    <xf numFmtId="166" fontId="3" fillId="0" borderId="15" xfId="1" applyNumberFormat="1" applyFont="1" applyBorder="1" applyAlignment="1" applyProtection="1">
      <alignment horizontal="center" vertical="center"/>
      <protection locked="0"/>
    </xf>
    <xf numFmtId="2" fontId="4" fillId="0" borderId="15" xfId="1" quotePrefix="1" applyNumberFormat="1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>
      <alignment vertical="center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3" fillId="0" borderId="26" xfId="1" applyFont="1" applyBorder="1" applyAlignment="1" applyProtection="1">
      <alignment horizontal="center" vertical="center"/>
      <protection locked="0"/>
    </xf>
    <xf numFmtId="0" fontId="35" fillId="0" borderId="20" xfId="1" applyFont="1" applyBorder="1" applyAlignment="1" applyProtection="1">
      <alignment horizontal="center" vertical="center"/>
      <protection locked="0"/>
    </xf>
    <xf numFmtId="0" fontId="35" fillId="0" borderId="19" xfId="1" applyFont="1" applyBorder="1" applyAlignment="1" applyProtection="1">
      <alignment horizontal="center" vertical="center"/>
      <protection locked="0"/>
    </xf>
    <xf numFmtId="0" fontId="4" fillId="0" borderId="14" xfId="1" quotePrefix="1" applyFont="1" applyBorder="1" applyAlignment="1" applyProtection="1">
      <alignment horizontal="right" vertical="center"/>
      <protection locked="0"/>
    </xf>
    <xf numFmtId="0" fontId="36" fillId="0" borderId="15" xfId="1" applyFont="1" applyBorder="1" applyAlignment="1" applyProtection="1">
      <alignment vertical="center"/>
      <protection locked="0"/>
    </xf>
    <xf numFmtId="2" fontId="37" fillId="7" borderId="0" xfId="0" applyNumberFormat="1" applyFont="1" applyFill="1" applyAlignment="1">
      <alignment wrapText="1"/>
    </xf>
    <xf numFmtId="2" fontId="14" fillId="0" borderId="0" xfId="0" applyNumberFormat="1" applyFont="1"/>
    <xf numFmtId="2" fontId="0" fillId="0" borderId="0" xfId="0" applyNumberFormat="1"/>
    <xf numFmtId="2" fontId="32" fillId="0" borderId="0" xfId="0" applyNumberFormat="1" applyFont="1"/>
    <xf numFmtId="1" fontId="14" fillId="0" borderId="0" xfId="0" applyNumberFormat="1" applyFont="1"/>
    <xf numFmtId="1" fontId="0" fillId="0" borderId="0" xfId="0" applyNumberFormat="1"/>
    <xf numFmtId="1" fontId="15" fillId="0" borderId="0" xfId="0" applyNumberFormat="1" applyFont="1"/>
    <xf numFmtId="1" fontId="22" fillId="0" borderId="0" xfId="0" applyNumberFormat="1" applyFont="1"/>
    <xf numFmtId="1" fontId="32" fillId="0" borderId="0" xfId="0" applyNumberFormat="1" applyFont="1"/>
    <xf numFmtId="1" fontId="38" fillId="8" borderId="0" xfId="0" applyNumberFormat="1" applyFont="1" applyFill="1" applyAlignment="1">
      <alignment vertical="center"/>
    </xf>
    <xf numFmtId="1" fontId="38" fillId="8" borderId="0" xfId="0" applyNumberFormat="1" applyFont="1" applyFill="1"/>
    <xf numFmtId="2" fontId="39" fillId="7" borderId="0" xfId="0" applyNumberFormat="1" applyFont="1" applyFill="1"/>
    <xf numFmtId="2" fontId="35" fillId="0" borderId="0" xfId="0" applyNumberFormat="1" applyFont="1"/>
    <xf numFmtId="1" fontId="3" fillId="0" borderId="26" xfId="1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32" fillId="0" borderId="0" xfId="0" applyNumberFormat="1" applyFont="1"/>
    <xf numFmtId="171" fontId="3" fillId="0" borderId="28" xfId="0" applyNumberFormat="1" applyFont="1" applyBorder="1" applyAlignment="1" applyProtection="1">
      <alignment horizontal="center" vertical="center"/>
      <protection locked="0"/>
    </xf>
    <xf numFmtId="171" fontId="3" fillId="0" borderId="29" xfId="0" applyNumberFormat="1" applyFont="1" applyBorder="1" applyAlignment="1" applyProtection="1">
      <alignment horizontal="center" vertical="center"/>
      <protection locked="0"/>
    </xf>
    <xf numFmtId="171" fontId="3" fillId="0" borderId="4" xfId="0" applyNumberFormat="1" applyFont="1" applyBorder="1" applyAlignment="1" applyProtection="1">
      <alignment horizontal="center" vertical="center"/>
      <protection locked="0"/>
    </xf>
    <xf numFmtId="171" fontId="3" fillId="0" borderId="17" xfId="0" quotePrefix="1" applyNumberFormat="1" applyFont="1" applyBorder="1" applyAlignment="1" applyProtection="1">
      <alignment horizontal="center" vertical="center"/>
      <protection locked="0"/>
    </xf>
    <xf numFmtId="166" fontId="3" fillId="0" borderId="26" xfId="1" quotePrefix="1" applyNumberFormat="1" applyFont="1" applyBorder="1" applyAlignment="1" applyProtection="1">
      <alignment horizontal="center" vertical="center"/>
      <protection locked="0"/>
    </xf>
    <xf numFmtId="17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 applyProtection="1">
      <alignment horizontal="center" vertical="center"/>
      <protection locked="0"/>
    </xf>
    <xf numFmtId="0" fontId="4" fillId="0" borderId="31" xfId="0" applyNumberFormat="1" applyFont="1" applyBorder="1" applyAlignment="1" applyProtection="1">
      <alignment horizontal="center" vertical="center"/>
      <protection locked="0"/>
    </xf>
    <xf numFmtId="1" fontId="4" fillId="0" borderId="30" xfId="0" applyNumberFormat="1" applyFont="1" applyBorder="1" applyAlignment="1" applyProtection="1">
      <alignment horizontal="center" vertical="center"/>
      <protection locked="0"/>
    </xf>
    <xf numFmtId="0" fontId="4" fillId="0" borderId="30" xfId="0" applyNumberFormat="1" applyFont="1" applyBorder="1" applyAlignment="1" applyProtection="1">
      <alignment horizontal="center" vertical="center"/>
      <protection locked="0"/>
    </xf>
    <xf numFmtId="166" fontId="3" fillId="0" borderId="18" xfId="1" quotePrefix="1" applyNumberFormat="1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/>
    </xf>
    <xf numFmtId="1" fontId="35" fillId="0" borderId="0" xfId="0" applyNumberFormat="1" applyFont="1" applyBorder="1" applyAlignment="1">
      <alignment horizontal="center"/>
    </xf>
    <xf numFmtId="2" fontId="35" fillId="0" borderId="0" xfId="0" applyNumberFormat="1" applyFont="1" applyBorder="1" applyAlignment="1">
      <alignment horizontal="right"/>
    </xf>
    <xf numFmtId="169" fontId="35" fillId="0" borderId="0" xfId="0" applyNumberFormat="1" applyFont="1" applyBorder="1" applyAlignment="1">
      <alignment horizontal="center"/>
    </xf>
    <xf numFmtId="1" fontId="35" fillId="0" borderId="0" xfId="0" applyNumberFormat="1" applyFont="1" applyBorder="1" applyAlignment="1">
      <alignment horizontal="left"/>
    </xf>
    <xf numFmtId="171" fontId="35" fillId="0" borderId="0" xfId="0" applyNumberFormat="1" applyFont="1" applyBorder="1" applyAlignment="1">
      <alignment horizontal="right"/>
    </xf>
    <xf numFmtId="172" fontId="35" fillId="0" borderId="0" xfId="0" applyNumberFormat="1" applyFont="1" applyBorder="1" applyAlignment="1">
      <alignment horizontal="right"/>
    </xf>
    <xf numFmtId="0" fontId="38" fillId="0" borderId="0" xfId="0" applyFont="1"/>
    <xf numFmtId="0" fontId="40" fillId="0" borderId="0" xfId="0" applyFont="1"/>
    <xf numFmtId="1" fontId="35" fillId="0" borderId="0" xfId="0" applyNumberFormat="1" applyFont="1" applyBorder="1" applyAlignment="1">
      <alignment horizontal="center" vertical="center"/>
    </xf>
    <xf numFmtId="2" fontId="35" fillId="0" borderId="0" xfId="0" applyNumberFormat="1" applyFont="1" applyBorder="1" applyAlignment="1">
      <alignment horizontal="right" vertical="center"/>
    </xf>
    <xf numFmtId="169" fontId="35" fillId="0" borderId="0" xfId="0" applyNumberFormat="1" applyFont="1" applyBorder="1" applyAlignment="1">
      <alignment horizontal="center" vertical="center"/>
    </xf>
    <xf numFmtId="1" fontId="35" fillId="0" borderId="0" xfId="0" applyNumberFormat="1" applyFont="1" applyBorder="1" applyAlignment="1">
      <alignment horizontal="left" vertical="center"/>
    </xf>
    <xf numFmtId="171" fontId="35" fillId="0" borderId="0" xfId="0" applyNumberFormat="1" applyFont="1" applyBorder="1" applyAlignment="1">
      <alignment horizontal="right" vertical="center"/>
    </xf>
    <xf numFmtId="0" fontId="38" fillId="0" borderId="0" xfId="0" applyFont="1" applyFill="1"/>
    <xf numFmtId="0" fontId="3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2" fillId="0" borderId="0" xfId="0" applyNumberFormat="1" applyFont="1" applyAlignment="1" applyProtection="1">
      <alignment horizontal="left" vertical="top"/>
      <protection locked="0"/>
    </xf>
    <xf numFmtId="0" fontId="19" fillId="2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5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169" fontId="20" fillId="3" borderId="0" xfId="0" applyNumberFormat="1" applyFont="1" applyFill="1" applyAlignment="1">
      <alignment horizontal="center"/>
    </xf>
    <xf numFmtId="0" fontId="19" fillId="4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left"/>
    </xf>
    <xf numFmtId="0" fontId="44" fillId="9" borderId="32" xfId="0" applyFont="1" applyFill="1" applyBorder="1" applyAlignment="1">
      <alignment horizontal="left"/>
    </xf>
    <xf numFmtId="0" fontId="44" fillId="9" borderId="32" xfId="0" applyFont="1" applyFill="1" applyBorder="1" applyAlignment="1">
      <alignment horizontal="center"/>
    </xf>
    <xf numFmtId="0" fontId="43" fillId="9" borderId="32" xfId="0" applyFont="1" applyFill="1" applyBorder="1" applyAlignment="1">
      <alignment horizontal="left"/>
    </xf>
    <xf numFmtId="0" fontId="43" fillId="9" borderId="32" xfId="0" applyFont="1" applyFill="1" applyBorder="1" applyAlignment="1">
      <alignment horizontal="center"/>
    </xf>
    <xf numFmtId="1" fontId="43" fillId="9" borderId="32" xfId="0" applyNumberFormat="1" applyFont="1" applyFill="1" applyBorder="1" applyAlignment="1">
      <alignment horizontal="left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</cellXfs>
  <cellStyles count="2">
    <cellStyle name="Normal" xfId="0" builtinId="0"/>
    <cellStyle name="Normal_Sheet2" xfId="1" xr:uid="{6BF673CE-52FB-5D4D-96DD-E83FCCE89476}"/>
  </cellStyles>
  <dxfs count="34">
    <dxf>
      <font>
        <b/>
        <i val="0"/>
        <u/>
        <color theme="3"/>
      </font>
    </dxf>
    <dxf>
      <font>
        <b/>
        <i val="0"/>
        <strike/>
        <color rgb="FFFF0000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  <dxf>
      <font>
        <b/>
        <i val="0"/>
        <strike/>
        <condense val="0"/>
        <extend val="0"/>
        <color indexed="10"/>
      </font>
    </dxf>
    <dxf>
      <font>
        <b/>
        <i val="0"/>
        <condense val="0"/>
        <extend val="0"/>
        <u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E8CC5"/>
      <color rgb="FF9570BE"/>
      <color rgb="FFC398C7"/>
      <color rgb="FFB570BB"/>
      <color rgb="FFB972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7336" name="Rectangle 1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7354" name="Picture 192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6316" name="Rectangle 1">
          <a:extLst>
            <a:ext uri="{FF2B5EF4-FFF2-40B4-BE49-F238E27FC236}">
              <a16:creationId xmlns:a16="http://schemas.microsoft.com/office/drawing/2014/main" id="{00000000-0008-0000-0100-0000AC1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6334" name="Picture 192">
          <a:extLst>
            <a:ext uri="{FF2B5EF4-FFF2-40B4-BE49-F238E27FC236}">
              <a16:creationId xmlns:a16="http://schemas.microsoft.com/office/drawing/2014/main" id="{00000000-0008-0000-0100-0000B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8360" name="Rectangle 1">
          <a:extLst>
            <a:ext uri="{FF2B5EF4-FFF2-40B4-BE49-F238E27FC236}">
              <a16:creationId xmlns:a16="http://schemas.microsoft.com/office/drawing/2014/main" id="{00000000-0008-0000-0200-0000A82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8378" name="Picture 192">
          <a:extLst>
            <a:ext uri="{FF2B5EF4-FFF2-40B4-BE49-F238E27FC236}">
              <a16:creationId xmlns:a16="http://schemas.microsoft.com/office/drawing/2014/main" id="{00000000-0008-0000-0200-0000BA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9380" name="Rectangle 1">
          <a:extLst>
            <a:ext uri="{FF2B5EF4-FFF2-40B4-BE49-F238E27FC236}">
              <a16:creationId xmlns:a16="http://schemas.microsoft.com/office/drawing/2014/main" id="{00000000-0008-0000-0300-0000A424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9398" name="Picture 192">
          <a:extLst>
            <a:ext uri="{FF2B5EF4-FFF2-40B4-BE49-F238E27FC236}">
              <a16:creationId xmlns:a16="http://schemas.microsoft.com/office/drawing/2014/main" id="{00000000-0008-0000-0300-0000B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0414" name="Rectangle 1">
          <a:extLst>
            <a:ext uri="{FF2B5EF4-FFF2-40B4-BE49-F238E27FC236}">
              <a16:creationId xmlns:a16="http://schemas.microsoft.com/office/drawing/2014/main" id="{00000000-0008-0000-0400-0000AE28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0432" name="Picture 192">
          <a:extLst>
            <a:ext uri="{FF2B5EF4-FFF2-40B4-BE49-F238E27FC236}">
              <a16:creationId xmlns:a16="http://schemas.microsoft.com/office/drawing/2014/main" id="{00000000-0008-0000-0400-0000C0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1428" name="Rectangle 1">
          <a:extLst>
            <a:ext uri="{FF2B5EF4-FFF2-40B4-BE49-F238E27FC236}">
              <a16:creationId xmlns:a16="http://schemas.microsoft.com/office/drawing/2014/main" id="{00000000-0008-0000-0500-0000A42C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1446" name="Picture 192">
          <a:extLst>
            <a:ext uri="{FF2B5EF4-FFF2-40B4-BE49-F238E27FC236}">
              <a16:creationId xmlns:a16="http://schemas.microsoft.com/office/drawing/2014/main" id="{00000000-0008-0000-0500-0000B62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2452" name="Rectangle 1">
          <a:extLst>
            <a:ext uri="{FF2B5EF4-FFF2-40B4-BE49-F238E27FC236}">
              <a16:creationId xmlns:a16="http://schemas.microsoft.com/office/drawing/2014/main" id="{00000000-0008-0000-0600-0000A430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2469" name="Picture 192">
          <a:extLst>
            <a:ext uri="{FF2B5EF4-FFF2-40B4-BE49-F238E27FC236}">
              <a16:creationId xmlns:a16="http://schemas.microsoft.com/office/drawing/2014/main" id="{00000000-0008-0000-0600-0000B5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13476" name="Rectangle 1">
          <a:extLst>
            <a:ext uri="{FF2B5EF4-FFF2-40B4-BE49-F238E27FC236}">
              <a16:creationId xmlns:a16="http://schemas.microsoft.com/office/drawing/2014/main" id="{00000000-0008-0000-0700-0000A4340000}"/>
            </a:ext>
          </a:extLst>
        </xdr:cNvPr>
        <xdr:cNvSpPr>
          <a:spLocks noChangeArrowheads="1"/>
        </xdr:cNvSpPr>
      </xdr:nvSpPr>
      <xdr:spPr bwMode="auto">
        <a:xfrm>
          <a:off x="33782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13493" name="Picture 192">
          <a:extLst>
            <a:ext uri="{FF2B5EF4-FFF2-40B4-BE49-F238E27FC236}">
              <a16:creationId xmlns:a16="http://schemas.microsoft.com/office/drawing/2014/main" id="{00000000-0008-0000-0700-0000B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6477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1104900</xdr:colOff>
      <xdr:row>0</xdr:row>
      <xdr:rowOff>63500</xdr:rowOff>
    </xdr:from>
    <xdr:to>
      <xdr:col>5</xdr:col>
      <xdr:colOff>1714500</xdr:colOff>
      <xdr:row>2</xdr:row>
      <xdr:rowOff>38100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D8DCE40-B1E4-1A4B-8802-E27383FF581E}"/>
            </a:ext>
          </a:extLst>
        </xdr:cNvPr>
        <xdr:cNvSpPr>
          <a:spLocks noChangeArrowheads="1"/>
        </xdr:cNvSpPr>
      </xdr:nvSpPr>
      <xdr:spPr bwMode="auto">
        <a:xfrm>
          <a:off x="3835400" y="63500"/>
          <a:ext cx="609600" cy="952500"/>
        </a:xfrm>
        <a:prstGeom prst="rect">
          <a:avLst/>
        </a:prstGeom>
        <a:noFill/>
        <a:ln w="2476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nb-NO"/>
        </a:p>
      </xdr:txBody>
    </xdr:sp>
    <xdr:clientData/>
  </xdr:twoCellAnchor>
  <xdr:twoCellAnchor>
    <xdr:from>
      <xdr:col>0</xdr:col>
      <xdr:colOff>342900</xdr:colOff>
      <xdr:row>0</xdr:row>
      <xdr:rowOff>127000</xdr:rowOff>
    </xdr:from>
    <xdr:to>
      <xdr:col>2</xdr:col>
      <xdr:colOff>38100</xdr:colOff>
      <xdr:row>3</xdr:row>
      <xdr:rowOff>101600</xdr:rowOff>
    </xdr:to>
    <xdr:pic>
      <xdr:nvPicPr>
        <xdr:cNvPr id="3" name="Picture 192">
          <a:extLst>
            <a:ext uri="{FF2B5EF4-FFF2-40B4-BE49-F238E27FC236}">
              <a16:creationId xmlns:a16="http://schemas.microsoft.com/office/drawing/2014/main" id="{8B8C5D30-D3E4-0144-8BE3-E3D86DE8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27000"/>
          <a:ext cx="8382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pageSetUpPr autoPageBreaks="0" fitToPage="1"/>
  </sheetPr>
  <dimension ref="A1:AB40"/>
  <sheetViews>
    <sheetView showGridLines="0" showRowColHeaders="0" showZeros="0" showOutlineSymbols="0" topLeftCell="A18" zoomScaleSheetLayoutView="75" workbookViewId="0">
      <selection activeCell="A9" sqref="A9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9.140625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30">
        <v>44485</v>
      </c>
      <c r="S5" s="131" t="s">
        <v>25</v>
      </c>
      <c r="T5" s="101">
        <v>1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55</v>
      </c>
      <c r="B9" s="150">
        <v>54.79</v>
      </c>
      <c r="C9" s="151" t="s">
        <v>98</v>
      </c>
      <c r="D9" s="152">
        <v>32020</v>
      </c>
      <c r="E9" s="153"/>
      <c r="F9" s="154" t="s">
        <v>99</v>
      </c>
      <c r="G9" s="154" t="s">
        <v>62</v>
      </c>
      <c r="H9" s="155">
        <v>55</v>
      </c>
      <c r="I9" s="156">
        <v>57</v>
      </c>
      <c r="J9" s="156">
        <v>-60</v>
      </c>
      <c r="K9" s="155">
        <v>73</v>
      </c>
      <c r="L9" s="111">
        <v>75</v>
      </c>
      <c r="M9" s="111">
        <v>77</v>
      </c>
      <c r="N9" s="74">
        <f t="shared" ref="N9:N24" si="0">IF(MAX(H9:J9)&lt;0,0,TRUNC(MAX(H9:J9)/1)*1)</f>
        <v>57</v>
      </c>
      <c r="O9" s="74">
        <f t="shared" ref="O9:O24" si="1">IF(MAX(K9:M9)&lt;0,0,TRUNC(MAX(K9:M9)/1)*1)</f>
        <v>77</v>
      </c>
      <c r="P9" s="74">
        <f t="shared" ref="P9:P23" si="2">IF(N9=0,0,IF(O9=0,0,SUM(N9:O9)))</f>
        <v>134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192.41873746585421</v>
      </c>
      <c r="R9" s="75" t="str">
        <f>IF(Y9=1,Q9*AB9,"")</f>
        <v/>
      </c>
      <c r="S9" s="76">
        <v>4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1.4359607273571209</v>
      </c>
      <c r="V9" s="123">
        <f>R5</f>
        <v>44485</v>
      </c>
      <c r="W9" s="112" t="str">
        <f>IF(ISNUMBER(FIND("M",C9)),"m",IF(ISNUMBER(FIND("K",C9)),"k"))</f>
        <v>k</v>
      </c>
      <c r="X9" s="112">
        <f>IF(OR(D9="",V9=""),0,(YEAR(V9)-YEAR(D9)))</f>
        <v>34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49">
        <v>55</v>
      </c>
      <c r="B10" s="150">
        <v>54.98</v>
      </c>
      <c r="C10" s="151" t="s">
        <v>100</v>
      </c>
      <c r="D10" s="152">
        <v>38424</v>
      </c>
      <c r="E10" s="153"/>
      <c r="F10" s="154" t="s">
        <v>101</v>
      </c>
      <c r="G10" s="154" t="s">
        <v>65</v>
      </c>
      <c r="H10" s="155">
        <v>65</v>
      </c>
      <c r="I10" s="156">
        <v>68</v>
      </c>
      <c r="J10" s="156">
        <v>-70</v>
      </c>
      <c r="K10" s="155">
        <v>80</v>
      </c>
      <c r="L10" s="111">
        <v>-83</v>
      </c>
      <c r="M10" s="111">
        <v>-83</v>
      </c>
      <c r="N10" s="74">
        <f t="shared" si="0"/>
        <v>68</v>
      </c>
      <c r="O10" s="74">
        <f t="shared" si="1"/>
        <v>80</v>
      </c>
      <c r="P10" s="74">
        <f t="shared" si="2"/>
        <v>148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212.00738090295889</v>
      </c>
      <c r="R10" s="75" t="str">
        <f t="shared" ref="R10:R24" si="4">IF(Y10=1,Q10*AB10,"")</f>
        <v/>
      </c>
      <c r="S10" s="79">
        <v>3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1.4324823033983709</v>
      </c>
      <c r="V10" s="123">
        <f>R5</f>
        <v>44485</v>
      </c>
      <c r="W10" s="112" t="str">
        <f t="shared" ref="W10:W24" si="6">IF(ISNUMBER(FIND("M",C10)),"m",IF(ISNUMBER(FIND("K",C10)),"k"))</f>
        <v>k</v>
      </c>
      <c r="X10" s="112">
        <f t="shared" ref="X10:X24" si="7">IF(OR(D10="",V10=""),0,(YEAR(V10)-YEAR(D10)))</f>
        <v>16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49">
        <v>55</v>
      </c>
      <c r="B11" s="150">
        <v>54.34</v>
      </c>
      <c r="C11" s="151" t="s">
        <v>100</v>
      </c>
      <c r="D11" s="152">
        <v>38084</v>
      </c>
      <c r="E11" s="153"/>
      <c r="F11" s="154" t="s">
        <v>102</v>
      </c>
      <c r="G11" s="154" t="s">
        <v>103</v>
      </c>
      <c r="H11" s="155">
        <v>72</v>
      </c>
      <c r="I11" s="156">
        <v>75</v>
      </c>
      <c r="J11" s="156">
        <v>-78</v>
      </c>
      <c r="K11" s="155">
        <v>85</v>
      </c>
      <c r="L11" s="191" t="s">
        <v>174</v>
      </c>
      <c r="M11" s="191" t="s">
        <v>174</v>
      </c>
      <c r="N11" s="74">
        <f t="shared" si="0"/>
        <v>75</v>
      </c>
      <c r="O11" s="74">
        <f t="shared" si="1"/>
        <v>85</v>
      </c>
      <c r="P11" s="74">
        <f t="shared" si="2"/>
        <v>160</v>
      </c>
      <c r="Q11" s="75">
        <f t="shared" si="3"/>
        <v>231.09263643561013</v>
      </c>
      <c r="R11" s="75" t="str">
        <f t="shared" si="4"/>
        <v/>
      </c>
      <c r="S11" s="79">
        <v>2</v>
      </c>
      <c r="T11" s="80"/>
      <c r="U11" s="78">
        <f t="shared" si="5"/>
        <v>1.4443289777225634</v>
      </c>
      <c r="V11" s="123">
        <f>R5</f>
        <v>44485</v>
      </c>
      <c r="W11" s="112" t="str">
        <f t="shared" si="6"/>
        <v>k</v>
      </c>
      <c r="X11" s="112">
        <f t="shared" si="7"/>
        <v>17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49">
        <v>55</v>
      </c>
      <c r="B12" s="150">
        <v>54.26</v>
      </c>
      <c r="C12" s="151" t="s">
        <v>98</v>
      </c>
      <c r="D12" s="152">
        <v>34413</v>
      </c>
      <c r="E12" s="153"/>
      <c r="F12" s="154" t="s">
        <v>104</v>
      </c>
      <c r="G12" s="154" t="s">
        <v>65</v>
      </c>
      <c r="H12" s="155">
        <v>77</v>
      </c>
      <c r="I12" s="156">
        <v>80</v>
      </c>
      <c r="J12" s="156">
        <v>82</v>
      </c>
      <c r="K12" s="155">
        <v>100</v>
      </c>
      <c r="L12" s="116">
        <v>-103</v>
      </c>
      <c r="M12" s="111">
        <v>103</v>
      </c>
      <c r="N12" s="74">
        <f t="shared" si="0"/>
        <v>82</v>
      </c>
      <c r="O12" s="74">
        <f t="shared" si="1"/>
        <v>103</v>
      </c>
      <c r="P12" s="74">
        <f t="shared" si="2"/>
        <v>185</v>
      </c>
      <c r="Q12" s="75">
        <f t="shared" si="3"/>
        <v>267.4796767149279</v>
      </c>
      <c r="R12" s="75" t="str">
        <f t="shared" si="4"/>
        <v/>
      </c>
      <c r="S12" s="79">
        <v>1</v>
      </c>
      <c r="T12" s="80" t="s">
        <v>20</v>
      </c>
      <c r="U12" s="78">
        <f t="shared" si="5"/>
        <v>1.4458360903509617</v>
      </c>
      <c r="V12" s="123">
        <f>R5</f>
        <v>44485</v>
      </c>
      <c r="W12" s="112" t="str">
        <f t="shared" si="6"/>
        <v>k</v>
      </c>
      <c r="X12" s="112">
        <f t="shared" si="7"/>
        <v>27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59</v>
      </c>
      <c r="B13" s="150">
        <v>55.88</v>
      </c>
      <c r="C13" s="151" t="s">
        <v>98</v>
      </c>
      <c r="D13" s="152">
        <v>33705</v>
      </c>
      <c r="E13" s="153"/>
      <c r="F13" s="154" t="s">
        <v>105</v>
      </c>
      <c r="G13" s="154" t="s">
        <v>64</v>
      </c>
      <c r="H13" s="155">
        <v>60</v>
      </c>
      <c r="I13" s="156">
        <v>63</v>
      </c>
      <c r="J13" s="156">
        <v>-65</v>
      </c>
      <c r="K13" s="155">
        <v>74</v>
      </c>
      <c r="L13" s="111">
        <v>78</v>
      </c>
      <c r="M13" s="111">
        <v>-81</v>
      </c>
      <c r="N13" s="74">
        <f t="shared" si="0"/>
        <v>63</v>
      </c>
      <c r="O13" s="74">
        <f t="shared" si="1"/>
        <v>78</v>
      </c>
      <c r="P13" s="74">
        <f t="shared" si="2"/>
        <v>141</v>
      </c>
      <c r="Q13" s="75">
        <f t="shared" si="3"/>
        <v>199.71712054709175</v>
      </c>
      <c r="R13" s="75" t="str">
        <f t="shared" si="4"/>
        <v/>
      </c>
      <c r="S13" s="79">
        <v>7</v>
      </c>
      <c r="T13" s="80" t="s">
        <v>20</v>
      </c>
      <c r="U13" s="78">
        <f t="shared" si="5"/>
        <v>1.4164334790573883</v>
      </c>
      <c r="V13" s="123">
        <f>R5</f>
        <v>44485</v>
      </c>
      <c r="W13" s="112" t="str">
        <f t="shared" si="6"/>
        <v>k</v>
      </c>
      <c r="X13" s="112">
        <f t="shared" si="7"/>
        <v>29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49">
        <v>59</v>
      </c>
      <c r="B14" s="150">
        <v>55.58</v>
      </c>
      <c r="C14" s="151" t="s">
        <v>98</v>
      </c>
      <c r="D14" s="152">
        <v>35320</v>
      </c>
      <c r="E14" s="153"/>
      <c r="F14" s="154" t="s">
        <v>106</v>
      </c>
      <c r="G14" s="154" t="s">
        <v>107</v>
      </c>
      <c r="H14" s="155">
        <v>76</v>
      </c>
      <c r="I14" s="156">
        <v>78</v>
      </c>
      <c r="J14" s="156">
        <v>79</v>
      </c>
      <c r="K14" s="155">
        <v>97</v>
      </c>
      <c r="L14" s="111">
        <v>100</v>
      </c>
      <c r="M14" s="111">
        <v>-102</v>
      </c>
      <c r="N14" s="74">
        <f t="shared" si="0"/>
        <v>79</v>
      </c>
      <c r="O14" s="74">
        <f t="shared" si="1"/>
        <v>100</v>
      </c>
      <c r="P14" s="74">
        <f t="shared" si="2"/>
        <v>179</v>
      </c>
      <c r="Q14" s="75">
        <f t="shared" si="3"/>
        <v>254.4853554859742</v>
      </c>
      <c r="R14" s="75" t="str">
        <f t="shared" si="4"/>
        <v/>
      </c>
      <c r="S14" s="79">
        <v>1</v>
      </c>
      <c r="T14" s="80" t="s">
        <v>20</v>
      </c>
      <c r="U14" s="78">
        <f t="shared" si="5"/>
        <v>1.4217058965696883</v>
      </c>
      <c r="V14" s="123">
        <f>R5</f>
        <v>44485</v>
      </c>
      <c r="W14" s="112" t="str">
        <f t="shared" si="6"/>
        <v>k</v>
      </c>
      <c r="X14" s="112">
        <f t="shared" si="7"/>
        <v>25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59</v>
      </c>
      <c r="B15" s="150">
        <v>58.96</v>
      </c>
      <c r="C15" s="151" t="s">
        <v>98</v>
      </c>
      <c r="D15" s="152">
        <v>33443</v>
      </c>
      <c r="E15" s="153"/>
      <c r="F15" s="154" t="s">
        <v>108</v>
      </c>
      <c r="G15" s="154" t="s">
        <v>62</v>
      </c>
      <c r="H15" s="155">
        <v>56</v>
      </c>
      <c r="I15" s="156">
        <v>-58</v>
      </c>
      <c r="J15" s="156">
        <v>-58</v>
      </c>
      <c r="K15" s="155">
        <v>72</v>
      </c>
      <c r="L15" s="111">
        <v>-75</v>
      </c>
      <c r="M15" s="111">
        <v>-75</v>
      </c>
      <c r="N15" s="74">
        <f t="shared" si="0"/>
        <v>56</v>
      </c>
      <c r="O15" s="74">
        <f t="shared" si="1"/>
        <v>72</v>
      </c>
      <c r="P15" s="74">
        <f t="shared" si="2"/>
        <v>128</v>
      </c>
      <c r="Q15" s="75">
        <f t="shared" si="3"/>
        <v>174.90083511843554</v>
      </c>
      <c r="R15" s="75" t="str">
        <f t="shared" si="4"/>
        <v/>
      </c>
      <c r="S15" s="79">
        <v>9</v>
      </c>
      <c r="T15" s="80"/>
      <c r="U15" s="78">
        <f t="shared" si="5"/>
        <v>1.3664127743627776</v>
      </c>
      <c r="V15" s="123">
        <f>R5</f>
        <v>44485</v>
      </c>
      <c r="W15" s="112" t="str">
        <f t="shared" si="6"/>
        <v>k</v>
      </c>
      <c r="X15" s="112">
        <f t="shared" si="7"/>
        <v>30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49">
        <v>59</v>
      </c>
      <c r="B16" s="150">
        <v>57.18</v>
      </c>
      <c r="C16" s="151" t="s">
        <v>100</v>
      </c>
      <c r="D16" s="152">
        <v>38256</v>
      </c>
      <c r="E16" s="153"/>
      <c r="F16" s="154" t="s">
        <v>109</v>
      </c>
      <c r="G16" s="154" t="s">
        <v>103</v>
      </c>
      <c r="H16" s="155">
        <v>60</v>
      </c>
      <c r="I16" s="156">
        <v>-63</v>
      </c>
      <c r="J16" s="156">
        <v>64</v>
      </c>
      <c r="K16" s="155">
        <v>80</v>
      </c>
      <c r="L16" s="111">
        <v>-83</v>
      </c>
      <c r="M16" s="111">
        <v>-83</v>
      </c>
      <c r="N16" s="74">
        <f t="shared" si="0"/>
        <v>64</v>
      </c>
      <c r="O16" s="74">
        <f t="shared" si="1"/>
        <v>80</v>
      </c>
      <c r="P16" s="74">
        <f t="shared" si="2"/>
        <v>144</v>
      </c>
      <c r="Q16" s="75">
        <f t="shared" si="3"/>
        <v>200.79902814576161</v>
      </c>
      <c r="R16" s="75" t="str">
        <f t="shared" si="4"/>
        <v/>
      </c>
      <c r="S16" s="79">
        <v>5</v>
      </c>
      <c r="T16" s="80"/>
      <c r="U16" s="78">
        <f t="shared" si="5"/>
        <v>1.394437695456678</v>
      </c>
      <c r="V16" s="123">
        <f>R5</f>
        <v>44485</v>
      </c>
      <c r="W16" s="112" t="str">
        <f t="shared" si="6"/>
        <v>k</v>
      </c>
      <c r="X16" s="112">
        <f t="shared" si="7"/>
        <v>17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 x14ac:dyDescent="0.4">
      <c r="A17" s="149">
        <v>59</v>
      </c>
      <c r="B17" s="150">
        <v>58.16</v>
      </c>
      <c r="C17" s="151" t="s">
        <v>98</v>
      </c>
      <c r="D17" s="152">
        <v>36448</v>
      </c>
      <c r="E17" s="153"/>
      <c r="F17" s="154" t="s">
        <v>110</v>
      </c>
      <c r="G17" s="154" t="s">
        <v>111</v>
      </c>
      <c r="H17" s="155">
        <v>55</v>
      </c>
      <c r="I17" s="156">
        <v>-58</v>
      </c>
      <c r="J17" s="156">
        <v>-59</v>
      </c>
      <c r="K17" s="155">
        <v>70</v>
      </c>
      <c r="L17" s="111">
        <v>75</v>
      </c>
      <c r="M17" s="111">
        <v>78</v>
      </c>
      <c r="N17" s="74">
        <f t="shared" si="0"/>
        <v>55</v>
      </c>
      <c r="O17" s="74">
        <f t="shared" si="1"/>
        <v>78</v>
      </c>
      <c r="P17" s="74">
        <f t="shared" si="2"/>
        <v>133</v>
      </c>
      <c r="Q17" s="75">
        <f t="shared" si="3"/>
        <v>183.37014516461591</v>
      </c>
      <c r="R17" s="75" t="str">
        <f t="shared" si="4"/>
        <v/>
      </c>
      <c r="S17" s="79">
        <v>8</v>
      </c>
      <c r="T17" s="80"/>
      <c r="U17" s="78">
        <f t="shared" si="5"/>
        <v>1.3787228959745557</v>
      </c>
      <c r="V17" s="123">
        <f>R5</f>
        <v>44485</v>
      </c>
      <c r="W17" s="112" t="str">
        <f t="shared" si="6"/>
        <v>k</v>
      </c>
      <c r="X17" s="112">
        <f t="shared" si="7"/>
        <v>22</v>
      </c>
      <c r="Y17" s="12">
        <f t="shared" si="8"/>
        <v>0</v>
      </c>
      <c r="Z17" s="12" t="b">
        <f>IF(Y17=1,LOOKUP(X17,'Meltzer-Faber'!A3:A63,'Meltzer-Faber'!B3:B63))</f>
        <v>0</v>
      </c>
      <c r="AA17" s="12" t="b">
        <f>IF(Y17=1,LOOKUP(X17,'Meltzer-Faber'!A3:A63,'Meltzer-Faber'!C3:C63))</f>
        <v>0</v>
      </c>
      <c r="AB17" s="12" t="b">
        <f t="shared" si="9"/>
        <v>0</v>
      </c>
    </row>
    <row r="18" spans="1:28" s="12" customFormat="1" ht="20" customHeight="1" x14ac:dyDescent="0.4">
      <c r="A18" s="149">
        <v>59</v>
      </c>
      <c r="B18" s="150">
        <v>57.86</v>
      </c>
      <c r="C18" s="151" t="s">
        <v>98</v>
      </c>
      <c r="D18" s="152">
        <v>34618</v>
      </c>
      <c r="E18" s="153"/>
      <c r="F18" s="154" t="s">
        <v>112</v>
      </c>
      <c r="G18" s="154" t="s">
        <v>113</v>
      </c>
      <c r="H18" s="155">
        <v>53</v>
      </c>
      <c r="I18" s="156">
        <v>-56</v>
      </c>
      <c r="J18" s="156">
        <v>56</v>
      </c>
      <c r="K18" s="155">
        <v>69</v>
      </c>
      <c r="L18" s="111">
        <v>-73</v>
      </c>
      <c r="M18" s="111">
        <v>-73</v>
      </c>
      <c r="N18" s="74">
        <f t="shared" si="0"/>
        <v>56</v>
      </c>
      <c r="O18" s="74">
        <f t="shared" si="1"/>
        <v>69</v>
      </c>
      <c r="P18" s="74">
        <f t="shared" si="2"/>
        <v>125</v>
      </c>
      <c r="Q18" s="75">
        <f t="shared" si="3"/>
        <v>172.93220356235841</v>
      </c>
      <c r="R18" s="75" t="str">
        <f t="shared" si="4"/>
        <v/>
      </c>
      <c r="S18" s="79">
        <v>10</v>
      </c>
      <c r="T18" s="80" t="s">
        <v>20</v>
      </c>
      <c r="U18" s="78">
        <f t="shared" si="5"/>
        <v>1.3834576284988673</v>
      </c>
      <c r="V18" s="123">
        <f>R5</f>
        <v>44485</v>
      </c>
      <c r="W18" s="112" t="str">
        <f t="shared" si="6"/>
        <v>k</v>
      </c>
      <c r="X18" s="112">
        <f t="shared" si="7"/>
        <v>27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 x14ac:dyDescent="0.4">
      <c r="A19" s="149">
        <v>59</v>
      </c>
      <c r="B19" s="150">
        <v>58.08</v>
      </c>
      <c r="C19" s="151" t="s">
        <v>98</v>
      </c>
      <c r="D19" s="152">
        <v>34771</v>
      </c>
      <c r="E19" s="153"/>
      <c r="F19" s="154" t="s">
        <v>114</v>
      </c>
      <c r="G19" s="154" t="s">
        <v>62</v>
      </c>
      <c r="H19" s="155">
        <v>-63</v>
      </c>
      <c r="I19" s="156">
        <v>-63</v>
      </c>
      <c r="J19" s="156">
        <v>63</v>
      </c>
      <c r="K19" s="155">
        <v>-83</v>
      </c>
      <c r="L19" s="111">
        <v>83</v>
      </c>
      <c r="M19" s="111">
        <v>85</v>
      </c>
      <c r="N19" s="74">
        <f t="shared" si="0"/>
        <v>63</v>
      </c>
      <c r="O19" s="74">
        <f t="shared" si="1"/>
        <v>85</v>
      </c>
      <c r="P19" s="74">
        <f t="shared" si="2"/>
        <v>148</v>
      </c>
      <c r="Q19" s="75">
        <f t="shared" si="3"/>
        <v>204.23690108663129</v>
      </c>
      <c r="R19" s="75" t="str">
        <f t="shared" si="4"/>
        <v/>
      </c>
      <c r="S19" s="79">
        <v>4</v>
      </c>
      <c r="T19" s="80"/>
      <c r="U19" s="78">
        <f t="shared" si="5"/>
        <v>1.3799790613961573</v>
      </c>
      <c r="V19" s="123">
        <f>R5</f>
        <v>44485</v>
      </c>
      <c r="W19" s="112" t="str">
        <f t="shared" si="6"/>
        <v>k</v>
      </c>
      <c r="X19" s="112">
        <f t="shared" si="7"/>
        <v>26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b">
        <f t="shared" si="9"/>
        <v>0</v>
      </c>
    </row>
    <row r="20" spans="1:28" s="12" customFormat="1" ht="20" customHeight="1" x14ac:dyDescent="0.4">
      <c r="A20" s="149">
        <v>59</v>
      </c>
      <c r="B20" s="150">
        <v>58.08</v>
      </c>
      <c r="C20" s="151" t="s">
        <v>98</v>
      </c>
      <c r="D20" s="152">
        <v>35232</v>
      </c>
      <c r="E20" s="153"/>
      <c r="F20" s="157" t="s">
        <v>115</v>
      </c>
      <c r="G20" s="154" t="s">
        <v>116</v>
      </c>
      <c r="H20" s="155">
        <v>-62</v>
      </c>
      <c r="I20" s="156">
        <v>-62</v>
      </c>
      <c r="J20" s="156">
        <v>62</v>
      </c>
      <c r="K20" s="155">
        <v>75</v>
      </c>
      <c r="L20" s="111">
        <v>78</v>
      </c>
      <c r="M20" s="111">
        <v>82</v>
      </c>
      <c r="N20" s="74">
        <f t="shared" si="0"/>
        <v>62</v>
      </c>
      <c r="O20" s="74">
        <f t="shared" si="1"/>
        <v>82</v>
      </c>
      <c r="P20" s="74">
        <f t="shared" si="2"/>
        <v>144</v>
      </c>
      <c r="Q20" s="75">
        <f t="shared" si="3"/>
        <v>198.71698484104667</v>
      </c>
      <c r="R20" s="75" t="str">
        <f t="shared" si="4"/>
        <v/>
      </c>
      <c r="S20" s="79">
        <v>6</v>
      </c>
      <c r="T20" s="80"/>
      <c r="U20" s="78">
        <f t="shared" si="5"/>
        <v>1.3799790613961573</v>
      </c>
      <c r="V20" s="123">
        <f>R5</f>
        <v>44485</v>
      </c>
      <c r="W20" s="112" t="str">
        <f t="shared" si="6"/>
        <v>k</v>
      </c>
      <c r="X20" s="112">
        <f t="shared" si="7"/>
        <v>25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b">
        <f t="shared" si="9"/>
        <v>0</v>
      </c>
    </row>
    <row r="21" spans="1:28" s="12" customFormat="1" ht="20" customHeight="1" x14ac:dyDescent="0.4">
      <c r="A21" s="149">
        <v>59</v>
      </c>
      <c r="B21" s="150">
        <v>57.7</v>
      </c>
      <c r="C21" s="151" t="s">
        <v>98</v>
      </c>
      <c r="D21" s="152">
        <v>33921</v>
      </c>
      <c r="E21" s="153"/>
      <c r="F21" s="154" t="s">
        <v>117</v>
      </c>
      <c r="G21" s="154" t="s">
        <v>113</v>
      </c>
      <c r="H21" s="155">
        <v>67</v>
      </c>
      <c r="I21" s="156">
        <v>69</v>
      </c>
      <c r="J21" s="156">
        <v>-71</v>
      </c>
      <c r="K21" s="155">
        <v>85</v>
      </c>
      <c r="L21" s="111">
        <v>-88</v>
      </c>
      <c r="M21" s="111">
        <v>88</v>
      </c>
      <c r="N21" s="74">
        <f t="shared" si="0"/>
        <v>69</v>
      </c>
      <c r="O21" s="74">
        <f t="shared" si="1"/>
        <v>88</v>
      </c>
      <c r="P21" s="74">
        <f t="shared" si="2"/>
        <v>157</v>
      </c>
      <c r="Q21" s="75">
        <f t="shared" si="3"/>
        <v>217.60355708023897</v>
      </c>
      <c r="R21" s="75" t="str">
        <f t="shared" si="4"/>
        <v/>
      </c>
      <c r="S21" s="79">
        <v>2</v>
      </c>
      <c r="T21" s="80"/>
      <c r="U21" s="78">
        <f t="shared" si="5"/>
        <v>1.3860099177085285</v>
      </c>
      <c r="V21" s="123">
        <f>R5</f>
        <v>44485</v>
      </c>
      <c r="W21" s="112" t="str">
        <f t="shared" si="6"/>
        <v>k</v>
      </c>
      <c r="X21" s="112">
        <f t="shared" si="7"/>
        <v>29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b">
        <f t="shared" si="9"/>
        <v>0</v>
      </c>
    </row>
    <row r="22" spans="1:28" s="12" customFormat="1" ht="20" customHeight="1" x14ac:dyDescent="0.4">
      <c r="A22" s="149">
        <v>59</v>
      </c>
      <c r="B22" s="150">
        <v>57.58</v>
      </c>
      <c r="C22" s="151" t="s">
        <v>98</v>
      </c>
      <c r="D22" s="152">
        <v>35388</v>
      </c>
      <c r="E22" s="153"/>
      <c r="F22" s="154" t="s">
        <v>118</v>
      </c>
      <c r="G22" s="154" t="s">
        <v>119</v>
      </c>
      <c r="H22" s="155">
        <v>63</v>
      </c>
      <c r="I22" s="156">
        <v>66</v>
      </c>
      <c r="J22" s="156">
        <v>68</v>
      </c>
      <c r="K22" s="155">
        <v>80</v>
      </c>
      <c r="L22" s="111">
        <v>84</v>
      </c>
      <c r="M22" s="111">
        <v>-87</v>
      </c>
      <c r="N22" s="74">
        <f t="shared" si="0"/>
        <v>68</v>
      </c>
      <c r="O22" s="74">
        <f t="shared" si="1"/>
        <v>84</v>
      </c>
      <c r="P22" s="74">
        <f t="shared" si="2"/>
        <v>152</v>
      </c>
      <c r="Q22" s="75">
        <f t="shared" si="3"/>
        <v>210.96637130783199</v>
      </c>
      <c r="R22" s="75" t="str">
        <f t="shared" si="4"/>
        <v/>
      </c>
      <c r="S22" s="79">
        <v>3</v>
      </c>
      <c r="T22" s="80"/>
      <c r="U22" s="78">
        <f t="shared" si="5"/>
        <v>1.387936653341</v>
      </c>
      <c r="V22" s="123">
        <f>R5</f>
        <v>44485</v>
      </c>
      <c r="W22" s="112" t="str">
        <f t="shared" si="6"/>
        <v>k</v>
      </c>
      <c r="X22" s="112">
        <f t="shared" si="7"/>
        <v>25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b">
        <f t="shared" si="9"/>
        <v>0</v>
      </c>
    </row>
    <row r="23" spans="1:28" s="12" customFormat="1" ht="20" customHeight="1" x14ac:dyDescent="0.4">
      <c r="A23" s="149"/>
      <c r="B23" s="150"/>
      <c r="C23" s="151"/>
      <c r="D23" s="152"/>
      <c r="E23" s="153"/>
      <c r="F23" s="154"/>
      <c r="G23" s="154"/>
      <c r="H23" s="155"/>
      <c r="I23" s="158"/>
      <c r="J23" s="159"/>
      <c r="K23" s="155"/>
      <c r="L23" s="111"/>
      <c r="M23" s="111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 t="shared" si="4"/>
        <v/>
      </c>
      <c r="S23" s="79"/>
      <c r="T23" s="80"/>
      <c r="U23" s="78" t="str">
        <f t="shared" si="5"/>
        <v/>
      </c>
      <c r="V23" s="123">
        <f>R5</f>
        <v>44485</v>
      </c>
      <c r="W23" s="112" t="b">
        <f t="shared" si="6"/>
        <v>0</v>
      </c>
      <c r="X23" s="112">
        <f t="shared" si="7"/>
        <v>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 x14ac:dyDescent="0.4">
      <c r="A24" s="129"/>
      <c r="B24" s="88"/>
      <c r="C24" s="105"/>
      <c r="D24" s="81"/>
      <c r="E24" s="82"/>
      <c r="F24" s="83"/>
      <c r="G24" s="84"/>
      <c r="H24" s="117"/>
      <c r="I24" s="118"/>
      <c r="J24" s="119"/>
      <c r="K24" s="110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44485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</row>
    <row r="26" spans="1:28" customFormat="1" ht="12.4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8" s="7" customFormat="1" ht="13.9" x14ac:dyDescent="0.4">
      <c r="A27" s="7" t="s">
        <v>17</v>
      </c>
      <c r="B27"/>
      <c r="C27" s="214" t="s">
        <v>68</v>
      </c>
      <c r="D27" s="214"/>
      <c r="E27" s="214"/>
      <c r="F27" s="214"/>
      <c r="G27" s="46" t="s">
        <v>29</v>
      </c>
      <c r="H27" s="47">
        <v>1</v>
      </c>
      <c r="I27" s="221" t="s">
        <v>72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</row>
    <row r="28" spans="1:28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73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</row>
    <row r="29" spans="1:28" s="7" customFormat="1" ht="13.9" x14ac:dyDescent="0.4">
      <c r="A29" s="49" t="s">
        <v>30</v>
      </c>
      <c r="B29"/>
      <c r="C29" s="214"/>
      <c r="D29" s="214"/>
      <c r="E29" s="214"/>
      <c r="F29" s="214"/>
      <c r="G29" s="50"/>
      <c r="H29" s="47">
        <v>3</v>
      </c>
      <c r="I29" s="221" t="s">
        <v>74</v>
      </c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</row>
    <row r="30" spans="1:28" ht="13.9" x14ac:dyDescent="0.4">
      <c r="A30" s="6"/>
      <c r="B30"/>
      <c r="C30" s="214"/>
      <c r="D30" s="214"/>
      <c r="E30" s="214"/>
      <c r="F30" s="214"/>
      <c r="G30" s="34"/>
      <c r="H30" s="32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</row>
    <row r="31" spans="1:28" ht="13.9" x14ac:dyDescent="0.4">
      <c r="A31" s="7"/>
      <c r="B31"/>
      <c r="C31" s="214"/>
      <c r="D31" s="214"/>
      <c r="E31" s="214"/>
      <c r="F31" s="214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8" ht="13.9" x14ac:dyDescent="0.4">
      <c r="C32" s="38"/>
      <c r="D32" s="33"/>
      <c r="E32" s="33"/>
      <c r="F32" s="34"/>
      <c r="G32" s="52" t="s">
        <v>32</v>
      </c>
      <c r="H32" s="214" t="s">
        <v>75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14" t="s">
        <v>57</v>
      </c>
      <c r="D33" s="214"/>
      <c r="E33" s="214"/>
      <c r="F33" s="214"/>
      <c r="G33" s="52" t="s">
        <v>33</v>
      </c>
      <c r="H33" s="214" t="s">
        <v>76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14"/>
      <c r="D34" s="214"/>
      <c r="E34" s="214"/>
      <c r="F34" s="214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77</v>
      </c>
      <c r="D35" s="214"/>
      <c r="E35" s="214"/>
      <c r="F35" s="214"/>
      <c r="G35" s="52" t="s">
        <v>22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14"/>
      <c r="D36" s="214"/>
      <c r="E36" s="214"/>
      <c r="F36" s="214"/>
      <c r="G36" s="52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dataConsolidate/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L9:M10 H11:M24">
    <cfRule type="cellIs" dxfId="33" priority="7" stopIfTrue="1" operator="between">
      <formula>1</formula>
      <formula>300</formula>
    </cfRule>
    <cfRule type="cellIs" dxfId="32" priority="8" stopIfTrue="1" operator="lessThanOrEqual">
      <formula>0</formula>
    </cfRule>
  </conditionalFormatting>
  <conditionalFormatting sqref="H10:K10">
    <cfRule type="cellIs" dxfId="31" priority="1" stopIfTrue="1" operator="between">
      <formula>1</formula>
      <formula>300</formula>
    </cfRule>
    <cfRule type="cellIs" dxfId="30" priority="1" stopIfTrue="1" operator="lessThanOrEqual">
      <formula>0</formula>
    </cfRule>
  </conditionalFormatting>
  <conditionalFormatting sqref="H9:K9">
    <cfRule type="cellIs" dxfId="29" priority="9" stopIfTrue="1" operator="between">
      <formula>1</formula>
      <formula>300</formula>
    </cfRule>
    <cfRule type="cellIs" dxfId="28" priority="9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23:C24" xr:uid="{00000000-0002-0000-00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23:A24" xr:uid="{00000000-0002-0000-0000-000002000000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Y150"/>
  <sheetViews>
    <sheetView showGridLines="0" tabSelected="1" topLeftCell="A99" zoomScale="110" zoomScaleNormal="110" workbookViewId="0">
      <pane xSplit="12930" ySplit="5483" topLeftCell="K134"/>
      <selection activeCell="G103" sqref="G103"/>
      <selection pane="topRight" activeCell="U126" sqref="U126"/>
      <selection pane="bottomLeft" activeCell="F141" sqref="F141"/>
      <selection pane="bottomRight" activeCell="N138" sqref="N138"/>
    </sheetView>
  </sheetViews>
  <sheetFormatPr baseColWidth="10" defaultColWidth="8.85546875" defaultRowHeight="12.4" x14ac:dyDescent="0.35"/>
  <cols>
    <col min="1" max="1" width="4.640625" customWidth="1"/>
    <col min="2" max="2" width="5.35546875" customWidth="1"/>
    <col min="3" max="3" width="9.640625" style="43" customWidth="1"/>
    <col min="4" max="4" width="5.35546875" customWidth="1"/>
    <col min="5" max="5" width="11.640625" customWidth="1"/>
    <col min="6" max="6" width="39.35546875" style="11" customWidth="1"/>
    <col min="7" max="7" width="25.640625" style="11" customWidth="1"/>
    <col min="8" max="13" width="6.85546875" style="11" customWidth="1"/>
    <col min="14" max="16" width="6.85546875" style="43" customWidth="1"/>
    <col min="17" max="17" width="15.640625" style="43" customWidth="1"/>
  </cols>
  <sheetData>
    <row r="1" spans="1:23" s="44" customFormat="1" ht="33.75" customHeight="1" x14ac:dyDescent="0.9">
      <c r="A1" s="226" t="s">
        <v>55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23" s="44" customFormat="1" ht="27" customHeight="1" x14ac:dyDescent="0.85">
      <c r="A2" s="227" t="str">
        <f>IF('P1'!H5&gt;0,'P1'!H5,"")</f>
        <v>Spydeberg Atletene</v>
      </c>
      <c r="B2" s="227"/>
      <c r="C2" s="227"/>
      <c r="D2" s="227"/>
      <c r="E2" s="227"/>
      <c r="F2" s="228" t="str">
        <f>IF('P1'!M5&gt;0,'P1'!M5,"")</f>
        <v>Spydeberghallen</v>
      </c>
      <c r="G2" s="228"/>
      <c r="H2" s="228"/>
      <c r="I2" s="228"/>
      <c r="J2" s="228"/>
      <c r="K2" s="228"/>
      <c r="L2" s="228"/>
      <c r="M2" s="128"/>
      <c r="N2" s="229">
        <f>IF('P1'!R5&gt;0,'P1'!R5,"")</f>
        <v>44485</v>
      </c>
      <c r="O2" s="229"/>
      <c r="P2" s="229"/>
      <c r="Q2" s="229"/>
    </row>
    <row r="3" spans="1:23" ht="14" customHeight="1" x14ac:dyDescent="0.5">
      <c r="A3" s="40"/>
      <c r="B3" s="40"/>
      <c r="C3" s="97"/>
      <c r="D3" s="40"/>
      <c r="E3" s="42"/>
      <c r="F3" s="96"/>
      <c r="G3" s="96"/>
      <c r="H3" s="96"/>
      <c r="I3" s="96"/>
      <c r="J3" s="96"/>
      <c r="K3" s="96"/>
      <c r="L3" s="96"/>
      <c r="M3" s="96"/>
      <c r="N3" s="90"/>
      <c r="O3" s="90"/>
      <c r="P3" s="90"/>
      <c r="Q3" s="97"/>
    </row>
    <row r="4" spans="1:23" s="45" customFormat="1" ht="28.15" x14ac:dyDescent="0.75">
      <c r="A4" s="225" t="s">
        <v>42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23" ht="14" customHeight="1" x14ac:dyDescent="0.5">
      <c r="A5" s="40"/>
      <c r="B5" s="40"/>
      <c r="C5" s="97"/>
      <c r="D5" s="40"/>
      <c r="E5" s="42"/>
      <c r="F5" s="96"/>
      <c r="G5" s="96"/>
      <c r="H5" s="96"/>
      <c r="I5" s="96"/>
      <c r="J5" s="96"/>
      <c r="K5" s="96"/>
      <c r="L5" s="96"/>
      <c r="M5" s="96"/>
      <c r="N5" s="90"/>
      <c r="O5" s="90"/>
      <c r="P5" s="90"/>
      <c r="Q5" s="97"/>
    </row>
    <row r="6" spans="1:23" s="147" customFormat="1" ht="20" customHeight="1" x14ac:dyDescent="0.45">
      <c r="A6" s="199">
        <v>1</v>
      </c>
      <c r="B6" s="200">
        <f>IF('P1'!A12="","",'P1'!A12)</f>
        <v>55</v>
      </c>
      <c r="C6" s="201">
        <f>IF('P1'!B12="","",'P1'!B12)</f>
        <v>54.26</v>
      </c>
      <c r="D6" s="200" t="str">
        <f>IF('P1'!C12="","",'P1'!C12)</f>
        <v>SK</v>
      </c>
      <c r="E6" s="202">
        <f>IF('P1'!D12="","",'P1'!D12)</f>
        <v>34413</v>
      </c>
      <c r="F6" s="203" t="str">
        <f>IF('P1'!F12="","",'P1'!F12)</f>
        <v>Sarah Hovden Øvsthus</v>
      </c>
      <c r="G6" s="203" t="str">
        <f>IF('P1'!G12="","",'P1'!G12)</f>
        <v>AK Bjørgvin</v>
      </c>
      <c r="H6" s="204">
        <f>IF('P1'!H12=0,"",'P1'!H12)</f>
        <v>77</v>
      </c>
      <c r="I6" s="204">
        <f>IF('P1'!I12=0,"",'P1'!I12)</f>
        <v>80</v>
      </c>
      <c r="J6" s="204">
        <f>IF('P1'!J12=0,"",'P1'!J12)</f>
        <v>82</v>
      </c>
      <c r="K6" s="204">
        <f>IF('P1'!K12=0,"",'P1'!K12)</f>
        <v>100</v>
      </c>
      <c r="L6" s="204">
        <f>IF('P1'!L12=0,"",'P1'!L12)</f>
        <v>-103</v>
      </c>
      <c r="M6" s="204">
        <f>IF('P1'!M12=0,"",'P1'!M12)</f>
        <v>103</v>
      </c>
      <c r="N6" s="204">
        <f>IF('P1'!N12=0,"",'P1'!N12)</f>
        <v>82</v>
      </c>
      <c r="O6" s="204">
        <f>IF('P1'!O12=0,"",'P1'!O12)</f>
        <v>103</v>
      </c>
      <c r="P6" s="204">
        <f>IF('P1'!P12=0,"",'P1'!P12)</f>
        <v>185</v>
      </c>
      <c r="Q6" s="205">
        <f>IF('P1'!Q12=0,"",'P1'!Q12)</f>
        <v>267.4796767149279</v>
      </c>
      <c r="R6" s="233">
        <v>12</v>
      </c>
    </row>
    <row r="7" spans="1:23" s="147" customFormat="1" ht="20" customHeight="1" x14ac:dyDescent="0.45">
      <c r="A7" s="199">
        <v>2</v>
      </c>
      <c r="B7" s="200">
        <f>IF('P1'!A11="","",'P1'!A11)</f>
        <v>55</v>
      </c>
      <c r="C7" s="201">
        <f>IF('P1'!B11="","",'P1'!B11)</f>
        <v>54.34</v>
      </c>
      <c r="D7" s="200" t="str">
        <f>IF('P1'!C11="","",'P1'!C11)</f>
        <v>UK</v>
      </c>
      <c r="E7" s="202">
        <f>IF('P1'!D11="","",'P1'!D11)</f>
        <v>38084</v>
      </c>
      <c r="F7" s="203" t="str">
        <f>IF('P1'!F11="","",'P1'!F11)</f>
        <v>Ronja Lenvik</v>
      </c>
      <c r="G7" s="203" t="str">
        <f>IF('P1'!G11="","",'P1'!G11)</f>
        <v>Hitra VK</v>
      </c>
      <c r="H7" s="204">
        <f>IF('P1'!H11=0,"",'P1'!H11)</f>
        <v>72</v>
      </c>
      <c r="I7" s="204">
        <f>IF('P1'!I11=0,"",'P1'!I11)</f>
        <v>75</v>
      </c>
      <c r="J7" s="204">
        <f>IF('P1'!J11=0,"",'P1'!J11)</f>
        <v>-78</v>
      </c>
      <c r="K7" s="204">
        <f>IF('P1'!K11=0,"",'P1'!K11)</f>
        <v>85</v>
      </c>
      <c r="L7" s="204" t="str">
        <f>IF('P1'!L11=0,"",'P1'!L11)</f>
        <v>-</v>
      </c>
      <c r="M7" s="204" t="str">
        <f>IF('P1'!M11=0,"",'P1'!M11)</f>
        <v>-</v>
      </c>
      <c r="N7" s="204">
        <f>IF('P1'!N11=0,"",'P1'!N11)</f>
        <v>75</v>
      </c>
      <c r="O7" s="204">
        <f>IF('P1'!O11=0,"",'P1'!O11)</f>
        <v>85</v>
      </c>
      <c r="P7" s="204">
        <f>IF('P1'!P11=0,"",'P1'!P11)</f>
        <v>160</v>
      </c>
      <c r="Q7" s="205">
        <f>IF('P1'!Q11=0,"",'P1'!Q11)</f>
        <v>231.09263643561013</v>
      </c>
      <c r="R7" s="233">
        <v>10</v>
      </c>
    </row>
    <row r="8" spans="1:23" s="145" customFormat="1" ht="20" customHeight="1" x14ac:dyDescent="0.45">
      <c r="A8" s="199">
        <v>3</v>
      </c>
      <c r="B8" s="200">
        <f>IF('P1'!A10="","",'P1'!A10)</f>
        <v>55</v>
      </c>
      <c r="C8" s="201">
        <f>IF('P1'!B10="","",'P1'!B10)</f>
        <v>54.98</v>
      </c>
      <c r="D8" s="200" t="str">
        <f>IF('P1'!C10="","",'P1'!C10)</f>
        <v>UK</v>
      </c>
      <c r="E8" s="202">
        <f>IF('P1'!D10="","",'P1'!D10)</f>
        <v>38424</v>
      </c>
      <c r="F8" s="203" t="str">
        <f>IF('P1'!F10="","",'P1'!F10)</f>
        <v>Sandra Nævdal</v>
      </c>
      <c r="G8" s="203" t="str">
        <f>IF('P1'!G10="","",'P1'!G10)</f>
        <v>AK Bjørgvin</v>
      </c>
      <c r="H8" s="204">
        <f>IF('P1'!H10=0,"",'P1'!H10)</f>
        <v>65</v>
      </c>
      <c r="I8" s="204">
        <f>IF('P1'!I10=0,"",'P1'!I10)</f>
        <v>68</v>
      </c>
      <c r="J8" s="204">
        <f>IF('P1'!J10=0,"",'P1'!J10)</f>
        <v>-70</v>
      </c>
      <c r="K8" s="204">
        <f>IF('P1'!K10=0,"",'P1'!K10)</f>
        <v>80</v>
      </c>
      <c r="L8" s="204">
        <f>IF('P1'!L10=0,"",'P1'!L10)</f>
        <v>-83</v>
      </c>
      <c r="M8" s="204">
        <f>IF('P1'!M10=0,"",'P1'!M10)</f>
        <v>-83</v>
      </c>
      <c r="N8" s="204">
        <f>IF('P1'!N10=0,"",'P1'!N10)</f>
        <v>68</v>
      </c>
      <c r="O8" s="204">
        <f>IF('P1'!O10=0,"",'P1'!O10)</f>
        <v>80</v>
      </c>
      <c r="P8" s="204">
        <f>IF('P1'!P10=0,"",'P1'!P10)</f>
        <v>148</v>
      </c>
      <c r="Q8" s="205">
        <f>IF('P1'!Q10=0,"",'P1'!Q10)</f>
        <v>212.00738090295889</v>
      </c>
      <c r="R8" s="233">
        <v>9</v>
      </c>
      <c r="W8" s="145" t="s">
        <v>20</v>
      </c>
    </row>
    <row r="9" spans="1:23" s="145" customFormat="1" ht="20" customHeight="1" x14ac:dyDescent="0.45">
      <c r="A9" s="199">
        <v>4</v>
      </c>
      <c r="B9" s="200">
        <f>IF('P1'!A9="","",'P1'!A9)</f>
        <v>55</v>
      </c>
      <c r="C9" s="201">
        <f>IF('P1'!B9="","",'P1'!B9)</f>
        <v>54.79</v>
      </c>
      <c r="D9" s="200" t="str">
        <f>IF('P1'!C9="","",'P1'!C9)</f>
        <v>SK</v>
      </c>
      <c r="E9" s="202">
        <f>IF('P1'!D9="","",'P1'!D9)</f>
        <v>32020</v>
      </c>
      <c r="F9" s="203" t="str">
        <f>IF('P1'!F9="","",'P1'!F9)</f>
        <v>Kine Krøs</v>
      </c>
      <c r="G9" s="203" t="str">
        <f>IF('P1'!G9="","",'P1'!G9)</f>
        <v>Spydeberg Atletene</v>
      </c>
      <c r="H9" s="204">
        <f>IF('P1'!H9=0,"",'P1'!H9)</f>
        <v>55</v>
      </c>
      <c r="I9" s="204">
        <f>IF('P1'!I9=0,"",'P1'!I9)</f>
        <v>57</v>
      </c>
      <c r="J9" s="204">
        <f>IF('P1'!J9=0,"",'P1'!J9)</f>
        <v>-60</v>
      </c>
      <c r="K9" s="204">
        <f>IF('P1'!K9=0,"",'P1'!K9)</f>
        <v>73</v>
      </c>
      <c r="L9" s="204">
        <f>IF('P1'!L9=0,"",'P1'!L9)</f>
        <v>75</v>
      </c>
      <c r="M9" s="204">
        <f>IF('P1'!M9=0,"",'P1'!M9)</f>
        <v>77</v>
      </c>
      <c r="N9" s="204">
        <f>IF('P1'!N9=0,"",'P1'!N9)</f>
        <v>57</v>
      </c>
      <c r="O9" s="204">
        <f>IF('P1'!O9=0,"",'P1'!O9)</f>
        <v>77</v>
      </c>
      <c r="P9" s="204">
        <f>IF('P1'!P9=0,"",'P1'!P9)</f>
        <v>134</v>
      </c>
      <c r="Q9" s="205">
        <f>IF('P1'!Q9=0,"",'P1'!Q9)</f>
        <v>192.41873746585421</v>
      </c>
      <c r="R9" s="233">
        <v>8</v>
      </c>
    </row>
    <row r="10" spans="1:23" s="145" customFormat="1" ht="20" customHeight="1" x14ac:dyDescent="0.45">
      <c r="A10" s="199"/>
      <c r="B10" s="200"/>
      <c r="C10" s="201"/>
      <c r="D10" s="200"/>
      <c r="E10" s="202"/>
      <c r="F10" s="203"/>
      <c r="G10" s="203"/>
      <c r="H10" s="204"/>
      <c r="I10" s="204"/>
      <c r="J10" s="204"/>
      <c r="K10" s="204"/>
      <c r="L10" s="204"/>
      <c r="M10" s="204"/>
      <c r="N10" s="204"/>
      <c r="O10" s="204"/>
      <c r="P10" s="204"/>
      <c r="Q10" s="205"/>
    </row>
    <row r="11" spans="1:23" s="147" customFormat="1" ht="20" customHeight="1" x14ac:dyDescent="0.45">
      <c r="A11" s="199">
        <v>1</v>
      </c>
      <c r="B11" s="200">
        <f>IF('P1'!A14="","",'P1'!A14)</f>
        <v>59</v>
      </c>
      <c r="C11" s="201">
        <f>IF('P1'!B14="","",'P1'!B14)</f>
        <v>55.58</v>
      </c>
      <c r="D11" s="200" t="str">
        <f>IF('P1'!C14="","",'P1'!C14)</f>
        <v>SK</v>
      </c>
      <c r="E11" s="202">
        <f>IF('P1'!D14="","",'P1'!D14)</f>
        <v>35320</v>
      </c>
      <c r="F11" s="203" t="str">
        <f>IF('P1'!F14="","",'P1'!F14)</f>
        <v>Rebekka Tao Jacobsen</v>
      </c>
      <c r="G11" s="203" t="str">
        <f>IF('P1'!G14="","",'P1'!G14)</f>
        <v>Larvik AK</v>
      </c>
      <c r="H11" s="204">
        <f>IF('P1'!H14=0,"",'P1'!H14)</f>
        <v>76</v>
      </c>
      <c r="I11" s="204">
        <f>IF('P1'!I14=0,"",'P1'!I14)</f>
        <v>78</v>
      </c>
      <c r="J11" s="204">
        <f>IF('P1'!J14=0,"",'P1'!J14)</f>
        <v>79</v>
      </c>
      <c r="K11" s="204">
        <f>IF('P1'!K14=0,"",'P1'!K14)</f>
        <v>97</v>
      </c>
      <c r="L11" s="204">
        <f>IF('P1'!L14=0,"",'P1'!L14)</f>
        <v>100</v>
      </c>
      <c r="M11" s="204">
        <f>IF('P1'!M14=0,"",'P1'!M14)</f>
        <v>-102</v>
      </c>
      <c r="N11" s="204">
        <f>IF('P1'!N14=0,"",'P1'!N14)</f>
        <v>79</v>
      </c>
      <c r="O11" s="204">
        <f>IF('P1'!O14=0,"",'P1'!O14)</f>
        <v>100</v>
      </c>
      <c r="P11" s="204">
        <f>IF('P1'!P14=0,"",'P1'!P14)</f>
        <v>179</v>
      </c>
      <c r="Q11" s="205">
        <f>IF('P1'!Q14=0,"",'P1'!Q14)</f>
        <v>254.4853554859742</v>
      </c>
      <c r="R11" s="233">
        <v>12</v>
      </c>
    </row>
    <row r="12" spans="1:23" s="145" customFormat="1" ht="20" customHeight="1" x14ac:dyDescent="0.45">
      <c r="A12" s="199">
        <v>2</v>
      </c>
      <c r="B12" s="200">
        <f>IF('P1'!A21="","",'P1'!A21)</f>
        <v>59</v>
      </c>
      <c r="C12" s="201">
        <f>IF('P1'!B21="","",'P1'!B21)</f>
        <v>57.7</v>
      </c>
      <c r="D12" s="200" t="str">
        <f>IF('P1'!C21="","",'P1'!C21)</f>
        <v>SK</v>
      </c>
      <c r="E12" s="202">
        <f>IF('P1'!D21="","",'P1'!D21)</f>
        <v>33921</v>
      </c>
      <c r="F12" s="203" t="str">
        <f>IF('P1'!F21="","",'P1'!F21)</f>
        <v>Ragnhild Haug Lillegård</v>
      </c>
      <c r="G12" s="203" t="str">
        <f>IF('P1'!G21="","",'P1'!G21)</f>
        <v>Oslo AK</v>
      </c>
      <c r="H12" s="204">
        <f>IF('P1'!H21=0,"",'P1'!H21)</f>
        <v>67</v>
      </c>
      <c r="I12" s="204">
        <f>IF('P1'!I21=0,"",'P1'!I21)</f>
        <v>69</v>
      </c>
      <c r="J12" s="204">
        <f>IF('P1'!J21=0,"",'P1'!J21)</f>
        <v>-71</v>
      </c>
      <c r="K12" s="204">
        <f>IF('P1'!K21=0,"",'P1'!K21)</f>
        <v>85</v>
      </c>
      <c r="L12" s="204">
        <f>IF('P1'!L21=0,"",'P1'!L21)</f>
        <v>-88</v>
      </c>
      <c r="M12" s="204">
        <f>IF('P1'!M21=0,"",'P1'!M21)</f>
        <v>88</v>
      </c>
      <c r="N12" s="204">
        <f>IF('P1'!N21=0,"",'P1'!N21)</f>
        <v>69</v>
      </c>
      <c r="O12" s="204">
        <f>IF('P1'!O21=0,"",'P1'!O21)</f>
        <v>88</v>
      </c>
      <c r="P12" s="204">
        <f>IF('P1'!P21=0,"",'P1'!P21)</f>
        <v>157</v>
      </c>
      <c r="Q12" s="205">
        <f>IF('P1'!Q21=0,"",'P1'!Q21)</f>
        <v>217.60355708023897</v>
      </c>
      <c r="R12" s="233">
        <v>10</v>
      </c>
    </row>
    <row r="13" spans="1:23" s="145" customFormat="1" ht="20" customHeight="1" x14ac:dyDescent="0.45">
      <c r="A13" s="199">
        <v>3</v>
      </c>
      <c r="B13" s="200">
        <f>IF('P1'!A22="","",'P1'!A22)</f>
        <v>59</v>
      </c>
      <c r="C13" s="201">
        <f>IF('P1'!B22="","",'P1'!B22)</f>
        <v>57.58</v>
      </c>
      <c r="D13" s="200" t="str">
        <f>IF('P1'!C22="","",'P1'!C22)</f>
        <v>SK</v>
      </c>
      <c r="E13" s="202">
        <f>IF('P1'!D22="","",'P1'!D22)</f>
        <v>35388</v>
      </c>
      <c r="F13" s="203" t="str">
        <f>IF('P1'!F22="","",'P1'!F22)</f>
        <v>Emmy Kristine L. Rustad</v>
      </c>
      <c r="G13" s="203" t="str">
        <f>IF('P1'!G22="","",'P1'!G22)</f>
        <v>Grenland AK</v>
      </c>
      <c r="H13" s="204">
        <f>IF('P1'!H22=0,"",'P1'!H22)</f>
        <v>63</v>
      </c>
      <c r="I13" s="204">
        <f>IF('P1'!I22=0,"",'P1'!I22)</f>
        <v>66</v>
      </c>
      <c r="J13" s="204">
        <f>IF('P1'!J22=0,"",'P1'!J22)</f>
        <v>68</v>
      </c>
      <c r="K13" s="204">
        <f>IF('P1'!K22=0,"",'P1'!K22)</f>
        <v>80</v>
      </c>
      <c r="L13" s="204">
        <f>IF('P1'!L22=0,"",'P1'!L22)</f>
        <v>84</v>
      </c>
      <c r="M13" s="204">
        <f>IF('P1'!M22=0,"",'P1'!M22)</f>
        <v>-87</v>
      </c>
      <c r="N13" s="204">
        <f>IF('P1'!N22=0,"",'P1'!N22)</f>
        <v>68</v>
      </c>
      <c r="O13" s="204">
        <f>IF('P1'!O22=0,"",'P1'!O22)</f>
        <v>84</v>
      </c>
      <c r="P13" s="204">
        <f>IF('P1'!P22=0,"",'P1'!P22)</f>
        <v>152</v>
      </c>
      <c r="Q13" s="205">
        <f>IF('P1'!Q22=0,"",'P1'!Q22)</f>
        <v>210.96637130783199</v>
      </c>
      <c r="R13" s="233">
        <v>9</v>
      </c>
    </row>
    <row r="14" spans="1:23" s="145" customFormat="1" ht="20" customHeight="1" x14ac:dyDescent="0.45">
      <c r="A14" s="199">
        <v>4</v>
      </c>
      <c r="B14" s="200">
        <f>IF('P1'!A19="","",'P1'!A19)</f>
        <v>59</v>
      </c>
      <c r="C14" s="201">
        <f>IF('P1'!B19="","",'P1'!B19)</f>
        <v>58.08</v>
      </c>
      <c r="D14" s="200" t="str">
        <f>IF('P1'!C19="","",'P1'!C19)</f>
        <v>SK</v>
      </c>
      <c r="E14" s="202">
        <f>IF('P1'!D19="","",'P1'!D19)</f>
        <v>34771</v>
      </c>
      <c r="F14" s="203" t="str">
        <f>IF('P1'!F19="","",'P1'!F19)</f>
        <v>Oda Wiig</v>
      </c>
      <c r="G14" s="203" t="str">
        <f>IF('P1'!G19="","",'P1'!G19)</f>
        <v>Spydeberg Atletene</v>
      </c>
      <c r="H14" s="204">
        <f>IF('P1'!H19=0,"",'P1'!H19)</f>
        <v>-63</v>
      </c>
      <c r="I14" s="204">
        <f>IF('P1'!I19=0,"",'P1'!I19)</f>
        <v>-63</v>
      </c>
      <c r="J14" s="204">
        <f>IF('P1'!J19=0,"",'P1'!J19)</f>
        <v>63</v>
      </c>
      <c r="K14" s="204">
        <f>IF('P1'!K19=0,"",'P1'!K19)</f>
        <v>-83</v>
      </c>
      <c r="L14" s="204">
        <f>IF('P1'!L19=0,"",'P1'!L19)</f>
        <v>83</v>
      </c>
      <c r="M14" s="204">
        <f>IF('P1'!M19=0,"",'P1'!M19)</f>
        <v>85</v>
      </c>
      <c r="N14" s="204">
        <f>IF('P1'!N19=0,"",'P1'!N19)</f>
        <v>63</v>
      </c>
      <c r="O14" s="204">
        <f>IF('P1'!O19=0,"",'P1'!O19)</f>
        <v>85</v>
      </c>
      <c r="P14" s="204">
        <f>IF('P1'!P19=0,"",'P1'!P19)</f>
        <v>148</v>
      </c>
      <c r="Q14" s="205">
        <f>IF('P1'!Q19=0,"",'P1'!Q19)</f>
        <v>204.23690108663129</v>
      </c>
      <c r="R14" s="233">
        <v>8</v>
      </c>
    </row>
    <row r="15" spans="1:23" s="145" customFormat="1" ht="20" customHeight="1" x14ac:dyDescent="0.45">
      <c r="A15" s="199">
        <v>5</v>
      </c>
      <c r="B15" s="200">
        <f>IF('P1'!A16="","",'P1'!A16)</f>
        <v>59</v>
      </c>
      <c r="C15" s="201">
        <f>IF('P1'!B16="","",'P1'!B16)</f>
        <v>57.18</v>
      </c>
      <c r="D15" s="200" t="str">
        <f>IF('P1'!C16="","",'P1'!C16)</f>
        <v>UK</v>
      </c>
      <c r="E15" s="202">
        <f>IF('P1'!D16="","",'P1'!D16)</f>
        <v>38256</v>
      </c>
      <c r="F15" s="203" t="str">
        <f>IF('P1'!F16="","",'P1'!F16)</f>
        <v>Åse Johanne Berge</v>
      </c>
      <c r="G15" s="203" t="str">
        <f>IF('P1'!G16="","",'P1'!G16)</f>
        <v>Hitra VK</v>
      </c>
      <c r="H15" s="204">
        <f>IF('P1'!H16=0,"",'P1'!H16)</f>
        <v>60</v>
      </c>
      <c r="I15" s="204">
        <f>IF('P1'!I16=0,"",'P1'!I16)</f>
        <v>-63</v>
      </c>
      <c r="J15" s="204">
        <f>IF('P1'!J16=0,"",'P1'!J16)</f>
        <v>64</v>
      </c>
      <c r="K15" s="204">
        <f>IF('P1'!K16=0,"",'P1'!K16)</f>
        <v>80</v>
      </c>
      <c r="L15" s="204">
        <f>IF('P1'!L16=0,"",'P1'!L16)</f>
        <v>-83</v>
      </c>
      <c r="M15" s="204">
        <f>IF('P1'!M16=0,"",'P1'!M16)</f>
        <v>-83</v>
      </c>
      <c r="N15" s="204">
        <f>IF('P1'!N16=0,"",'P1'!N16)</f>
        <v>64</v>
      </c>
      <c r="O15" s="204">
        <f>IF('P1'!O16=0,"",'P1'!O16)</f>
        <v>80</v>
      </c>
      <c r="P15" s="204">
        <f>IF('P1'!P16=0,"",'P1'!P16)</f>
        <v>144</v>
      </c>
      <c r="Q15" s="205">
        <f>IF('P1'!Q16=0,"",'P1'!Q16)</f>
        <v>200.79902814576161</v>
      </c>
      <c r="R15" s="233">
        <v>7</v>
      </c>
    </row>
    <row r="16" spans="1:23" s="145" customFormat="1" ht="20" customHeight="1" x14ac:dyDescent="0.45">
      <c r="A16" s="199">
        <v>6</v>
      </c>
      <c r="B16" s="200">
        <f>IF('P1'!A20="","",'P1'!A20)</f>
        <v>59</v>
      </c>
      <c r="C16" s="201">
        <f>IF('P1'!B20="","",'P1'!B20)</f>
        <v>58.08</v>
      </c>
      <c r="D16" s="200" t="str">
        <f>IF('P1'!C20="","",'P1'!C20)</f>
        <v>SK</v>
      </c>
      <c r="E16" s="202">
        <f>IF('P1'!D20="","",'P1'!D20)</f>
        <v>35232</v>
      </c>
      <c r="F16" s="203" t="str">
        <f>IF('P1'!F20="","",'P1'!F20)</f>
        <v>Kamilla Storstein Grønnestad</v>
      </c>
      <c r="G16" s="203" t="str">
        <f>IF('P1'!G20="","",'P1'!G20)</f>
        <v>Tysvær VK</v>
      </c>
      <c r="H16" s="204">
        <f>IF('P1'!H20=0,"",'P1'!H20)</f>
        <v>-62</v>
      </c>
      <c r="I16" s="204">
        <f>IF('P1'!I20=0,"",'P1'!I20)</f>
        <v>-62</v>
      </c>
      <c r="J16" s="204">
        <f>IF('P1'!J20=0,"",'P1'!J20)</f>
        <v>62</v>
      </c>
      <c r="K16" s="204">
        <f>IF('P1'!K20=0,"",'P1'!K20)</f>
        <v>75</v>
      </c>
      <c r="L16" s="204">
        <f>IF('P1'!L20=0,"",'P1'!L20)</f>
        <v>78</v>
      </c>
      <c r="M16" s="204">
        <f>IF('P1'!M20=0,"",'P1'!M20)</f>
        <v>82</v>
      </c>
      <c r="N16" s="204">
        <f>IF('P1'!N20=0,"",'P1'!N20)</f>
        <v>62</v>
      </c>
      <c r="O16" s="204">
        <f>IF('P1'!O20=0,"",'P1'!O20)</f>
        <v>82</v>
      </c>
      <c r="P16" s="204">
        <f>IF('P1'!P20=0,"",'P1'!P20)</f>
        <v>144</v>
      </c>
      <c r="Q16" s="205">
        <f>IF('P1'!Q20=0,"",'P1'!Q20)</f>
        <v>198.71698484104667</v>
      </c>
      <c r="R16" s="233">
        <v>6</v>
      </c>
    </row>
    <row r="17" spans="1:18" s="145" customFormat="1" ht="20" customHeight="1" x14ac:dyDescent="0.45">
      <c r="A17" s="199">
        <v>7</v>
      </c>
      <c r="B17" s="200">
        <f>IF('P1'!A13="","",'P1'!A13)</f>
        <v>59</v>
      </c>
      <c r="C17" s="201">
        <f>IF('P1'!B13="","",'P1'!B13)</f>
        <v>55.88</v>
      </c>
      <c r="D17" s="200" t="str">
        <f>IF('P1'!C13="","",'P1'!C13)</f>
        <v>SK</v>
      </c>
      <c r="E17" s="202">
        <f>IF('P1'!D13="","",'P1'!D13)</f>
        <v>33705</v>
      </c>
      <c r="F17" s="203" t="str">
        <f>IF('P1'!F13="","",'P1'!F13)</f>
        <v>Karoline Linga</v>
      </c>
      <c r="G17" s="203" t="str">
        <f>IF('P1'!G13="","",'P1'!G13)</f>
        <v>Tambarskjelvar IL</v>
      </c>
      <c r="H17" s="204">
        <f>IF('P1'!H13=0,"",'P1'!H13)</f>
        <v>60</v>
      </c>
      <c r="I17" s="204">
        <f>IF('P1'!I13=0,"",'P1'!I13)</f>
        <v>63</v>
      </c>
      <c r="J17" s="204">
        <f>IF('P1'!J13=0,"",'P1'!J13)</f>
        <v>-65</v>
      </c>
      <c r="K17" s="204">
        <f>IF('P1'!K13=0,"",'P1'!K13)</f>
        <v>74</v>
      </c>
      <c r="L17" s="204">
        <f>IF('P1'!L13=0,"",'P1'!L13)</f>
        <v>78</v>
      </c>
      <c r="M17" s="204">
        <f>IF('P1'!M13=0,"",'P1'!M13)</f>
        <v>-81</v>
      </c>
      <c r="N17" s="204">
        <f>IF('P1'!N13=0,"",'P1'!N13)</f>
        <v>63</v>
      </c>
      <c r="O17" s="204">
        <f>IF('P1'!O13=0,"",'P1'!O13)</f>
        <v>78</v>
      </c>
      <c r="P17" s="204">
        <f>IF('P1'!P13=0,"",'P1'!P13)</f>
        <v>141</v>
      </c>
      <c r="Q17" s="205">
        <f>IF('P1'!Q13=0,"",'P1'!Q13)</f>
        <v>199.71712054709175</v>
      </c>
      <c r="R17" s="233">
        <v>5</v>
      </c>
    </row>
    <row r="18" spans="1:18" s="147" customFormat="1" ht="20" customHeight="1" x14ac:dyDescent="0.45">
      <c r="A18" s="199">
        <v>8</v>
      </c>
      <c r="B18" s="200">
        <f>IF('P1'!A17="","",'P1'!A17)</f>
        <v>59</v>
      </c>
      <c r="C18" s="201">
        <f>IF('P1'!B17="","",'P1'!B17)</f>
        <v>58.16</v>
      </c>
      <c r="D18" s="200" t="str">
        <f>IF('P1'!C17="","",'P1'!C17)</f>
        <v>SK</v>
      </c>
      <c r="E18" s="202">
        <f>IF('P1'!D17="","",'P1'!D17)</f>
        <v>36448</v>
      </c>
      <c r="F18" s="203" t="str">
        <f>IF('P1'!F17="","",'P1'!F17)</f>
        <v>Hanna Rullestad</v>
      </c>
      <c r="G18" s="203" t="str">
        <f>IF('P1'!G17="","",'P1'!G17)</f>
        <v>Haugesund VK</v>
      </c>
      <c r="H18" s="204">
        <f>IF('P1'!H17=0,"",'P1'!H17)</f>
        <v>55</v>
      </c>
      <c r="I18" s="204">
        <f>IF('P1'!I17=0,"",'P1'!I17)</f>
        <v>-58</v>
      </c>
      <c r="J18" s="204">
        <f>IF('P1'!J17=0,"",'P1'!J17)</f>
        <v>-59</v>
      </c>
      <c r="K18" s="204">
        <f>IF('P1'!K17=0,"",'P1'!K17)</f>
        <v>70</v>
      </c>
      <c r="L18" s="204">
        <f>IF('P1'!L17=0,"",'P1'!L17)</f>
        <v>75</v>
      </c>
      <c r="M18" s="204">
        <f>IF('P1'!M17=0,"",'P1'!M17)</f>
        <v>78</v>
      </c>
      <c r="N18" s="204">
        <f>IF('P1'!N17=0,"",'P1'!N17)</f>
        <v>55</v>
      </c>
      <c r="O18" s="204">
        <f>IF('P1'!O17=0,"",'P1'!O17)</f>
        <v>78</v>
      </c>
      <c r="P18" s="204">
        <f>IF('P1'!P17=0,"",'P1'!P17)</f>
        <v>133</v>
      </c>
      <c r="Q18" s="205">
        <f>IF('P1'!Q17=0,"",'P1'!Q17)</f>
        <v>183.37014516461591</v>
      </c>
      <c r="R18" s="233">
        <v>4</v>
      </c>
    </row>
    <row r="19" spans="1:18" s="145" customFormat="1" ht="20" customHeight="1" x14ac:dyDescent="0.45">
      <c r="A19" s="199">
        <v>9</v>
      </c>
      <c r="B19" s="200">
        <f>IF('P1'!A15="","",'P1'!A15)</f>
        <v>59</v>
      </c>
      <c r="C19" s="201">
        <f>IF('P1'!B15="","",'P1'!B15)</f>
        <v>58.96</v>
      </c>
      <c r="D19" s="200" t="str">
        <f>IF('P1'!C15="","",'P1'!C15)</f>
        <v>SK</v>
      </c>
      <c r="E19" s="202">
        <f>IF('P1'!D15="","",'P1'!D15)</f>
        <v>33443</v>
      </c>
      <c r="F19" s="203" t="str">
        <f>IF('P1'!F15="","",'P1'!F15)</f>
        <v>Sara Broe Østvold</v>
      </c>
      <c r="G19" s="203" t="str">
        <f>IF('P1'!G15="","",'P1'!G15)</f>
        <v>Spydeberg Atletene</v>
      </c>
      <c r="H19" s="204">
        <f>IF('P1'!H15=0,"",'P1'!H15)</f>
        <v>56</v>
      </c>
      <c r="I19" s="204">
        <f>IF('P1'!I15=0,"",'P1'!I15)</f>
        <v>-58</v>
      </c>
      <c r="J19" s="204">
        <f>IF('P1'!J15=0,"",'P1'!J15)</f>
        <v>-58</v>
      </c>
      <c r="K19" s="204">
        <f>IF('P1'!K15=0,"",'P1'!K15)</f>
        <v>72</v>
      </c>
      <c r="L19" s="204">
        <f>IF('P1'!L15=0,"",'P1'!L15)</f>
        <v>-75</v>
      </c>
      <c r="M19" s="204">
        <f>IF('P1'!M15=0,"",'P1'!M15)</f>
        <v>-75</v>
      </c>
      <c r="N19" s="204">
        <f>IF('P1'!N15=0,"",'P1'!N15)</f>
        <v>56</v>
      </c>
      <c r="O19" s="204">
        <f>IF('P1'!O15=0,"",'P1'!O15)</f>
        <v>72</v>
      </c>
      <c r="P19" s="204">
        <f>IF('P1'!P15=0,"",'P1'!P15)</f>
        <v>128</v>
      </c>
      <c r="Q19" s="205">
        <f>IF('P1'!Q15=0,"",'P1'!Q15)</f>
        <v>174.90083511843554</v>
      </c>
      <c r="R19" s="233">
        <v>3</v>
      </c>
    </row>
    <row r="20" spans="1:18" s="145" customFormat="1" ht="20" customHeight="1" x14ac:dyDescent="0.45">
      <c r="A20" s="199">
        <v>10</v>
      </c>
      <c r="B20" s="200">
        <f>IF('P1'!A18="","",'P1'!A18)</f>
        <v>59</v>
      </c>
      <c r="C20" s="201">
        <f>IF('P1'!B18="","",'P1'!B18)</f>
        <v>57.86</v>
      </c>
      <c r="D20" s="200" t="str">
        <f>IF('P1'!C18="","",'P1'!C18)</f>
        <v>SK</v>
      </c>
      <c r="E20" s="202">
        <f>IF('P1'!D18="","",'P1'!D18)</f>
        <v>34618</v>
      </c>
      <c r="F20" s="203" t="str">
        <f>IF('P1'!F18="","",'P1'!F18)</f>
        <v>Evelina Galaibo</v>
      </c>
      <c r="G20" s="203" t="str">
        <f>IF('P1'!G18="","",'P1'!G18)</f>
        <v>Oslo AK</v>
      </c>
      <c r="H20" s="204">
        <f>IF('P1'!H18=0,"",'P1'!H18)</f>
        <v>53</v>
      </c>
      <c r="I20" s="204">
        <f>IF('P1'!I18=0,"",'P1'!I18)</f>
        <v>-56</v>
      </c>
      <c r="J20" s="204">
        <f>IF('P1'!J18=0,"",'P1'!J18)</f>
        <v>56</v>
      </c>
      <c r="K20" s="204">
        <f>IF('P1'!K18=0,"",'P1'!K18)</f>
        <v>69</v>
      </c>
      <c r="L20" s="204">
        <f>IF('P1'!L18=0,"",'P1'!L18)</f>
        <v>-73</v>
      </c>
      <c r="M20" s="204">
        <f>IF('P1'!M18=0,"",'P1'!M18)</f>
        <v>-73</v>
      </c>
      <c r="N20" s="204">
        <f>IF('P1'!N18=0,"",'P1'!N18)</f>
        <v>56</v>
      </c>
      <c r="O20" s="204">
        <f>IF('P1'!O18=0,"",'P1'!O18)</f>
        <v>69</v>
      </c>
      <c r="P20" s="204">
        <f>IF('P1'!P18=0,"",'P1'!P18)</f>
        <v>125</v>
      </c>
      <c r="Q20" s="205">
        <f>IF('P1'!Q18=0,"",'P1'!Q18)</f>
        <v>172.93220356235841</v>
      </c>
      <c r="R20" s="233">
        <v>2</v>
      </c>
    </row>
    <row r="21" spans="1:18" s="145" customFormat="1" ht="20" customHeight="1" x14ac:dyDescent="0.45">
      <c r="A21" s="199"/>
      <c r="B21" s="200"/>
      <c r="C21" s="201"/>
      <c r="D21" s="200"/>
      <c r="E21" s="202"/>
      <c r="F21" s="203"/>
      <c r="G21" s="203"/>
      <c r="H21" s="204"/>
      <c r="I21" s="204"/>
      <c r="J21" s="204"/>
      <c r="K21" s="204"/>
      <c r="L21" s="204"/>
      <c r="M21" s="204"/>
      <c r="N21" s="204"/>
      <c r="O21" s="204"/>
      <c r="P21" s="204"/>
      <c r="Q21" s="205"/>
    </row>
    <row r="22" spans="1:18" s="145" customFormat="1" ht="20" customHeight="1" x14ac:dyDescent="0.45">
      <c r="A22" s="199">
        <v>1</v>
      </c>
      <c r="B22" s="200">
        <f>IF('P3'!A15="","",'P3'!A15)</f>
        <v>64</v>
      </c>
      <c r="C22" s="201">
        <f>IF('P3'!B15="","",'P3'!B15)</f>
        <v>59.68</v>
      </c>
      <c r="D22" s="200" t="str">
        <f>IF('P3'!C15="","",'P3'!C15)</f>
        <v>SK</v>
      </c>
      <c r="E22" s="202">
        <f>IF('P3'!D15="","",'P3'!D15)</f>
        <v>32737</v>
      </c>
      <c r="F22" s="203" t="str">
        <f>IF('P3'!F15="","",'P3'!F15)</f>
        <v>Ine Andersson</v>
      </c>
      <c r="G22" s="203" t="str">
        <f>IF('P3'!G15="","",'P3'!G15)</f>
        <v>Tambarskjelvar IL</v>
      </c>
      <c r="H22" s="204">
        <f>IF('P3'!H15=0,"",'P3'!H15)</f>
        <v>89</v>
      </c>
      <c r="I22" s="204">
        <f>IF('P3'!I15=0,"",'P3'!I15)</f>
        <v>-91</v>
      </c>
      <c r="J22" s="204">
        <f>IF('P3'!J15=0,"",'P3'!J15)</f>
        <v>-91</v>
      </c>
      <c r="K22" s="204">
        <f>IF('P3'!K15=0,"",'P3'!K15)</f>
        <v>114</v>
      </c>
      <c r="L22" s="204">
        <f>IF('P3'!L15=0,"",'P3'!L15)</f>
        <v>118</v>
      </c>
      <c r="M22" s="204">
        <f>IF('P3'!M15=0,"",'P3'!M15)</f>
        <v>-120</v>
      </c>
      <c r="N22" s="204">
        <f>IF('P3'!N15=0,"",'P3'!N15)</f>
        <v>89</v>
      </c>
      <c r="O22" s="204">
        <f>IF('P3'!O15=0,"",'P3'!O15)</f>
        <v>118</v>
      </c>
      <c r="P22" s="204">
        <f>IF('P3'!P15=0,"",'P3'!P15)</f>
        <v>207</v>
      </c>
      <c r="Q22" s="201">
        <f>IF('P3'!Q15=0,"",'P3'!Q15)</f>
        <v>280.63245234827934</v>
      </c>
      <c r="R22" s="233">
        <v>12</v>
      </c>
    </row>
    <row r="23" spans="1:18" s="145" customFormat="1" ht="20" customHeight="1" x14ac:dyDescent="0.45">
      <c r="A23" s="199">
        <v>2</v>
      </c>
      <c r="B23" s="200">
        <f>IF('P3'!A12="","",'P3'!A12)</f>
        <v>64</v>
      </c>
      <c r="C23" s="201">
        <f>IF('P3'!B12="","",'P3'!B12)</f>
        <v>63.36</v>
      </c>
      <c r="D23" s="200" t="str">
        <f>IF('P3'!C12="","",'P3'!C12)</f>
        <v>JK</v>
      </c>
      <c r="E23" s="202">
        <f>IF('P3'!D12="","",'P3'!D12)</f>
        <v>37315</v>
      </c>
      <c r="F23" s="203" t="str">
        <f>IF('P3'!F12="","",'P3'!F12)</f>
        <v>Julia Jordanger Loen</v>
      </c>
      <c r="G23" s="203" t="str">
        <f>IF('P3'!G12="","",'P3'!G12)</f>
        <v>Breimsbygda IL</v>
      </c>
      <c r="H23" s="204">
        <f>IF('P3'!H12=0,"",'P3'!H12)</f>
        <v>80</v>
      </c>
      <c r="I23" s="204">
        <f>IF('P3'!I12=0,"",'P3'!I12)</f>
        <v>83</v>
      </c>
      <c r="J23" s="204">
        <f>IF('P3'!J12=0,"",'P3'!J12)</f>
        <v>-85</v>
      </c>
      <c r="K23" s="204">
        <f>IF('P3'!K12=0,"",'P3'!K12)</f>
        <v>100</v>
      </c>
      <c r="L23" s="204">
        <f>IF('P3'!L12=0,"",'P3'!L12)</f>
        <v>104</v>
      </c>
      <c r="M23" s="204">
        <f>IF('P3'!M12=0,"",'P3'!M12)</f>
        <v>107</v>
      </c>
      <c r="N23" s="204">
        <f>IF('P3'!N12=0,"",'P3'!N12)</f>
        <v>83</v>
      </c>
      <c r="O23" s="204">
        <f>IF('P3'!O12=0,"",'P3'!O12)</f>
        <v>107</v>
      </c>
      <c r="P23" s="204">
        <f>IF('P3'!P12=0,"",'P3'!P12)</f>
        <v>190</v>
      </c>
      <c r="Q23" s="201">
        <f>IF('P3'!Q12=0,"",'P3'!Q12)</f>
        <v>248.15647058036524</v>
      </c>
      <c r="R23" s="233">
        <v>10</v>
      </c>
    </row>
    <row r="24" spans="1:18" s="145" customFormat="1" ht="20" customHeight="1" x14ac:dyDescent="0.45">
      <c r="A24" s="199">
        <v>3</v>
      </c>
      <c r="B24" s="200">
        <f>IF('P3'!A14="","",'P3'!A14)</f>
        <v>64</v>
      </c>
      <c r="C24" s="201">
        <f>IF('P3'!B14="","",'P3'!B14)</f>
        <v>63.82</v>
      </c>
      <c r="D24" s="200" t="str">
        <f>IF('P3'!C14="","",'P3'!C14)</f>
        <v>SK</v>
      </c>
      <c r="E24" s="202">
        <f>IF('P3'!D14="","",'P3'!D14)</f>
        <v>34222</v>
      </c>
      <c r="F24" s="203" t="str">
        <f>IF('P3'!F14="","",'P3'!F14)</f>
        <v>Celine Mariell Bertheussen</v>
      </c>
      <c r="G24" s="203" t="str">
        <f>IF('P3'!G14="","",'P3'!G14)</f>
        <v>Spydeberg Atletene</v>
      </c>
      <c r="H24" s="204">
        <f>IF('P3'!H14=0,"",'P3'!H14)</f>
        <v>66</v>
      </c>
      <c r="I24" s="204">
        <f>IF('P3'!I14=0,"",'P3'!I14)</f>
        <v>-69</v>
      </c>
      <c r="J24" s="204">
        <f>IF('P3'!J14=0,"",'P3'!J14)</f>
        <v>70</v>
      </c>
      <c r="K24" s="204">
        <f>IF('P3'!K14=0,"",'P3'!K14)</f>
        <v>-85</v>
      </c>
      <c r="L24" s="204">
        <f>IF('P3'!L14=0,"",'P3'!L14)</f>
        <v>-85</v>
      </c>
      <c r="M24" s="204">
        <f>IF('P3'!M14=0,"",'P3'!M14)</f>
        <v>87</v>
      </c>
      <c r="N24" s="204">
        <f>IF('P3'!N14=0,"",'P3'!N14)</f>
        <v>70</v>
      </c>
      <c r="O24" s="204">
        <f>IF('P3'!O14=0,"",'P3'!O14)</f>
        <v>87</v>
      </c>
      <c r="P24" s="204">
        <f>IF('P3'!P14=0,"",'P3'!P14)</f>
        <v>157</v>
      </c>
      <c r="Q24" s="201">
        <f>IF('P3'!Q14=0,"",'P3'!Q14)</f>
        <v>204.1669239137529</v>
      </c>
      <c r="R24" s="233">
        <v>9</v>
      </c>
    </row>
    <row r="25" spans="1:18" s="145" customFormat="1" ht="20" customHeight="1" x14ac:dyDescent="0.45">
      <c r="A25" s="199">
        <v>4</v>
      </c>
      <c r="B25" s="200">
        <f>IF('P3'!A13="","",'P3'!A13)</f>
        <v>64</v>
      </c>
      <c r="C25" s="201">
        <f>IF('P3'!B13="","",'P3'!B13)</f>
        <v>62.96</v>
      </c>
      <c r="D25" s="200" t="str">
        <f>IF('P3'!C13="","",'P3'!C13)</f>
        <v>SK</v>
      </c>
      <c r="E25" s="202">
        <f>IF('P3'!D13="","",'P3'!D13)</f>
        <v>33166</v>
      </c>
      <c r="F25" s="203" t="str">
        <f>IF('P3'!F13="","",'P3'!F13)</f>
        <v>Iselin Hatlenes</v>
      </c>
      <c r="G25" s="203" t="str">
        <f>IF('P3'!G13="","",'P3'!G13)</f>
        <v>AK Bjørgvin</v>
      </c>
      <c r="H25" s="204">
        <f>IF('P3'!H13=0,"",'P3'!H13)</f>
        <v>68</v>
      </c>
      <c r="I25" s="204">
        <f>IF('P3'!I13=0,"",'P3'!I13)</f>
        <v>-71</v>
      </c>
      <c r="J25" s="204">
        <f>IF('P3'!J13=0,"",'P3'!J13)</f>
        <v>-71</v>
      </c>
      <c r="K25" s="204">
        <f>IF('P3'!K13=0,"",'P3'!K13)</f>
        <v>84</v>
      </c>
      <c r="L25" s="204">
        <f>IF('P3'!L13=0,"",'P3'!L13)</f>
        <v>-88</v>
      </c>
      <c r="M25" s="204">
        <f>IF('P3'!M13=0,"",'P3'!M13)</f>
        <v>-90</v>
      </c>
      <c r="N25" s="204">
        <f>IF('P3'!N13=0,"",'P3'!N13)</f>
        <v>68</v>
      </c>
      <c r="O25" s="204">
        <f>IF('P3'!O13=0,"",'P3'!O13)</f>
        <v>84</v>
      </c>
      <c r="P25" s="204">
        <f>IF('P3'!P13=0,"",'P3'!P13)</f>
        <v>152</v>
      </c>
      <c r="Q25" s="201">
        <f>IF('P3'!Q13=0,"",'P3'!Q13)</f>
        <v>199.28732956590696</v>
      </c>
      <c r="R25" s="233">
        <v>8</v>
      </c>
    </row>
    <row r="26" spans="1:18" s="145" customFormat="1" ht="20" customHeight="1" x14ac:dyDescent="0.45">
      <c r="A26" s="199">
        <v>5</v>
      </c>
      <c r="B26" s="200">
        <f>IF('P3'!A11="","",'P3'!A11)</f>
        <v>64</v>
      </c>
      <c r="C26" s="201">
        <f>IF('P3'!B11="","",'P3'!B11)</f>
        <v>62.74</v>
      </c>
      <c r="D26" s="200" t="str">
        <f>IF('P3'!C11="","",'P3'!C11)</f>
        <v>SK</v>
      </c>
      <c r="E26" s="202">
        <f>IF('P3'!D11="","",'P3'!D11)</f>
        <v>36509</v>
      </c>
      <c r="F26" s="203" t="str">
        <f>IF('P3'!F11="","",'P3'!F11)</f>
        <v>Frida Baade</v>
      </c>
      <c r="G26" s="203" t="str">
        <f>IF('P3'!G11="","",'P3'!G11)</f>
        <v>Oslo AK</v>
      </c>
      <c r="H26" s="204">
        <f>IF('P3'!H11=0,"",'P3'!H11)</f>
        <v>53</v>
      </c>
      <c r="I26" s="204">
        <f>IF('P3'!I11=0,"",'P3'!I11)</f>
        <v>55</v>
      </c>
      <c r="J26" s="204">
        <f>IF('P3'!J11=0,"",'P3'!J11)</f>
        <v>-59</v>
      </c>
      <c r="K26" s="204">
        <f>IF('P3'!K11=0,"",'P3'!K11)</f>
        <v>73</v>
      </c>
      <c r="L26" s="204">
        <f>IF('P3'!L11=0,"",'P3'!L11)</f>
        <v>77</v>
      </c>
      <c r="M26" s="204">
        <f>IF('P3'!M11=0,"",'P3'!M11)</f>
        <v>80</v>
      </c>
      <c r="N26" s="204">
        <f>IF('P3'!N11=0,"",'P3'!N11)</f>
        <v>55</v>
      </c>
      <c r="O26" s="204">
        <f>IF('P3'!O11=0,"",'P3'!O11)</f>
        <v>80</v>
      </c>
      <c r="P26" s="204">
        <f>IF('P3'!P11=0,"",'P3'!P11)</f>
        <v>135</v>
      </c>
      <c r="Q26" s="201">
        <f>IF('P3'!Q11=0,"",'P3'!Q11)</f>
        <v>177.37594428055274</v>
      </c>
      <c r="R26" s="233">
        <v>7</v>
      </c>
    </row>
    <row r="27" spans="1:18" s="145" customFormat="1" ht="20" customHeight="1" x14ac:dyDescent="0.45">
      <c r="A27" s="199">
        <v>6</v>
      </c>
      <c r="B27" s="200">
        <f>IF('P3'!A9="","",'P3'!A9)</f>
        <v>64</v>
      </c>
      <c r="C27" s="201">
        <f>IF('P3'!B9="","",'P3'!B9)</f>
        <v>63.16</v>
      </c>
      <c r="D27" s="200" t="str">
        <f>IF('P3'!C9="","",'P3'!C9)</f>
        <v>SK</v>
      </c>
      <c r="E27" s="202">
        <f>IF('P3'!D9="","",'P3'!D9)</f>
        <v>32764</v>
      </c>
      <c r="F27" s="203" t="str">
        <f>IF('P3'!F9="","",'P3'!F9)</f>
        <v>Karoline Merli</v>
      </c>
      <c r="G27" s="203" t="str">
        <f>IF('P3'!G9="","",'P3'!G9)</f>
        <v>Oslo AK</v>
      </c>
      <c r="H27" s="204">
        <f>IF('P3'!H9=0,"",'P3'!H9)</f>
        <v>54</v>
      </c>
      <c r="I27" s="204">
        <f>IF('P3'!I9=0,"",'P3'!I9)</f>
        <v>57</v>
      </c>
      <c r="J27" s="204">
        <f>IF('P3'!J9=0,"",'P3'!J9)</f>
        <v>60</v>
      </c>
      <c r="K27" s="204">
        <f>IF('P3'!K9=0,"",'P3'!K9)</f>
        <v>68</v>
      </c>
      <c r="L27" s="204">
        <f>IF('P3'!L9=0,"",'P3'!L9)</f>
        <v>-72</v>
      </c>
      <c r="M27" s="204">
        <f>IF('P3'!M9=0,"",'P3'!M9)</f>
        <v>-72</v>
      </c>
      <c r="N27" s="204">
        <f>IF('P3'!N9=0,"",'P3'!N9)</f>
        <v>60</v>
      </c>
      <c r="O27" s="204">
        <f>IF('P3'!O9=0,"",'P3'!O9)</f>
        <v>68</v>
      </c>
      <c r="P27" s="204">
        <f>IF('P3'!P9=0,"",'P3'!P9)</f>
        <v>128</v>
      </c>
      <c r="Q27" s="201">
        <f>IF('P3'!Q9=0,"",'P3'!Q9)</f>
        <v>167.49861555411755</v>
      </c>
      <c r="R27" s="233">
        <v>6</v>
      </c>
    </row>
    <row r="28" spans="1:18" s="145" customFormat="1" ht="20" customHeight="1" x14ac:dyDescent="0.45">
      <c r="A28" s="199">
        <v>7</v>
      </c>
      <c r="B28" s="200">
        <f>IF('P3'!A10="","",'P3'!A10)</f>
        <v>64</v>
      </c>
      <c r="C28" s="201">
        <f>IF('P3'!B10="","",'P3'!B10)</f>
        <v>63.18</v>
      </c>
      <c r="D28" s="200" t="str">
        <f>IF('P3'!C10="","",'P3'!C10)</f>
        <v>JK</v>
      </c>
      <c r="E28" s="202">
        <f>IF('P3'!D10="","",'P3'!D10)</f>
        <v>36922</v>
      </c>
      <c r="F28" s="203" t="str">
        <f>IF('P3'!F10="","",'P3'!F10)</f>
        <v>Siri Henriksen Vik</v>
      </c>
      <c r="G28" s="203" t="str">
        <f>IF('P3'!G10="","",'P3'!G10)</f>
        <v>Stavanger VK</v>
      </c>
      <c r="H28" s="204">
        <f>IF('P3'!H10=0,"",'P3'!H10)</f>
        <v>48</v>
      </c>
      <c r="I28" s="204">
        <f>IF('P3'!I10=0,"",'P3'!I10)</f>
        <v>58</v>
      </c>
      <c r="J28" s="204">
        <f>IF('P3'!J10=0,"",'P3'!J10)</f>
        <v>-61</v>
      </c>
      <c r="K28" s="204">
        <f>IF('P3'!K10=0,"",'P3'!K10)</f>
        <v>-67</v>
      </c>
      <c r="L28" s="204">
        <f>IF('P3'!L10=0,"",'P3'!L10)</f>
        <v>67</v>
      </c>
      <c r="M28" s="204">
        <f>IF('P3'!M10=0,"",'P3'!M10)</f>
        <v>-71</v>
      </c>
      <c r="N28" s="204">
        <f>IF('P3'!N10=0,"",'P3'!N10)</f>
        <v>58</v>
      </c>
      <c r="O28" s="204">
        <f>IF('P3'!O10=0,"",'P3'!O10)</f>
        <v>67</v>
      </c>
      <c r="P28" s="204">
        <f>IF('P3'!P10=0,"",'P3'!P10)</f>
        <v>125</v>
      </c>
      <c r="Q28" s="201">
        <f>IF('P3'!Q10=0,"",'P3'!Q10)</f>
        <v>163.54154226212117</v>
      </c>
      <c r="R28" s="233">
        <v>5</v>
      </c>
    </row>
    <row r="29" spans="1:18" s="145" customFormat="1" ht="20" customHeight="1" x14ac:dyDescent="0.45">
      <c r="A29" s="199"/>
      <c r="B29" s="200"/>
      <c r="C29" s="201"/>
      <c r="D29" s="200"/>
      <c r="E29" s="202"/>
      <c r="F29" s="203"/>
      <c r="G29" s="203"/>
      <c r="H29" s="204"/>
      <c r="I29" s="204"/>
      <c r="J29" s="204"/>
      <c r="K29" s="204"/>
      <c r="L29" s="204"/>
      <c r="M29" s="204"/>
      <c r="N29" s="204"/>
      <c r="O29" s="204"/>
      <c r="P29" s="204"/>
      <c r="Q29" s="201"/>
    </row>
    <row r="30" spans="1:18" s="145" customFormat="1" ht="20" customHeight="1" x14ac:dyDescent="0.45">
      <c r="A30" s="199">
        <v>1</v>
      </c>
      <c r="B30" s="200">
        <f>IF('P6'!A13="","",'P6'!A13)</f>
        <v>71</v>
      </c>
      <c r="C30" s="201">
        <f>IF('P6'!B13="","",'P6'!B13)</f>
        <v>69.52</v>
      </c>
      <c r="D30" s="200" t="str">
        <f>IF('P6'!C13="","",'P6'!C13)</f>
        <v>SK</v>
      </c>
      <c r="E30" s="202">
        <f>IF('P6'!D13="","",'P6'!D13)</f>
        <v>35595</v>
      </c>
      <c r="F30" s="203" t="str">
        <f>IF('P6'!F13="","",'P6'!F13)</f>
        <v>Veslemøy Kollstad</v>
      </c>
      <c r="G30" s="203" t="str">
        <f>IF('P6'!G13="","",'P6'!G13)</f>
        <v>Kvadraturen IK</v>
      </c>
      <c r="H30" s="204">
        <f>IF('P6'!H13=0,"",'P6'!H13)</f>
        <v>80</v>
      </c>
      <c r="I30" s="204">
        <f>IF('P6'!I13=0,"",'P6'!I13)</f>
        <v>83</v>
      </c>
      <c r="J30" s="204">
        <f>IF('P6'!J13=0,"",'P6'!J13)</f>
        <v>86</v>
      </c>
      <c r="K30" s="204">
        <f>IF('P6'!K13=0,"",'P6'!K13)</f>
        <v>105</v>
      </c>
      <c r="L30" s="204">
        <f>IF('P6'!L13=0,"",'P6'!L13)</f>
        <v>110</v>
      </c>
      <c r="M30" s="204">
        <f>IF('P6'!M13=0,"",'P6'!M13)</f>
        <v>-114</v>
      </c>
      <c r="N30" s="204">
        <f>IF('P6'!N13=0,"",'P6'!N13)</f>
        <v>86</v>
      </c>
      <c r="O30" s="204">
        <f>IF('P6'!O13=0,"",'P6'!O13)</f>
        <v>110</v>
      </c>
      <c r="P30" s="204">
        <f>IF('P6'!P13=0,"",'P6'!P13)</f>
        <v>196</v>
      </c>
      <c r="Q30" s="201">
        <f>IF('P6'!Q13=0,"",'P6'!Q13)</f>
        <v>242.77709229276471</v>
      </c>
      <c r="R30" s="233">
        <v>12</v>
      </c>
    </row>
    <row r="31" spans="1:18" s="145" customFormat="1" ht="20" customHeight="1" x14ac:dyDescent="0.45">
      <c r="A31" s="199">
        <v>2</v>
      </c>
      <c r="B31" s="200">
        <f>IF('P6'!A16="","",'P6'!A16)</f>
        <v>71</v>
      </c>
      <c r="C31" s="201">
        <f>IF('P6'!B16="","",'P6'!B16)</f>
        <v>67.84</v>
      </c>
      <c r="D31" s="200" t="str">
        <f>IF('P6'!C16="","",'P6'!C16)</f>
        <v>K1</v>
      </c>
      <c r="E31" s="202">
        <f>IF('P6'!D16="","",'P6'!D16)</f>
        <v>30112</v>
      </c>
      <c r="F31" s="203" t="str">
        <f>IF('P6'!F16="","",'P6'!F16)</f>
        <v>Ruth Kasirye</v>
      </c>
      <c r="G31" s="203" t="str">
        <f>IF('P6'!G16="","",'P6'!G16)</f>
        <v>Tønsberg-Kam.</v>
      </c>
      <c r="H31" s="204">
        <f>IF('P6'!H16=0,"",'P6'!H16)</f>
        <v>75</v>
      </c>
      <c r="I31" s="204">
        <f>IF('P6'!I16=0,"",'P6'!I16)</f>
        <v>80</v>
      </c>
      <c r="J31" s="204">
        <f>IF('P6'!J16=0,"",'P6'!J16)</f>
        <v>83</v>
      </c>
      <c r="K31" s="204">
        <f>IF('P6'!K16=0,"",'P6'!K16)</f>
        <v>100</v>
      </c>
      <c r="L31" s="204">
        <f>IF('P6'!L16=0,"",'P6'!L16)</f>
        <v>105</v>
      </c>
      <c r="M31" s="204">
        <f>IF('P6'!M16=0,"",'P6'!M16)</f>
        <v>-109</v>
      </c>
      <c r="N31" s="204">
        <f>IF('P6'!N16=0,"",'P6'!N16)</f>
        <v>83</v>
      </c>
      <c r="O31" s="204">
        <f>IF('P6'!O16=0,"",'P6'!O16)</f>
        <v>105</v>
      </c>
      <c r="P31" s="204">
        <f>IF('P6'!P16=0,"",'P6'!P16)</f>
        <v>188</v>
      </c>
      <c r="Q31" s="201">
        <f>IF('P6'!Q16=0,"",'P6'!Q16)</f>
        <v>236.01085363068907</v>
      </c>
      <c r="R31" s="233">
        <v>10</v>
      </c>
    </row>
    <row r="32" spans="1:18" s="145" customFormat="1" ht="20" customHeight="1" x14ac:dyDescent="0.45">
      <c r="A32" s="199">
        <v>3</v>
      </c>
      <c r="B32" s="200">
        <f>IF('P6'!A15="","",'P6'!A15)</f>
        <v>71</v>
      </c>
      <c r="C32" s="201">
        <f>IF('P6'!B15="","",'P6'!B15)</f>
        <v>70.52</v>
      </c>
      <c r="D32" s="200" t="str">
        <f>IF('P6'!C15="","",'P6'!C15)</f>
        <v>SK</v>
      </c>
      <c r="E32" s="202">
        <f>IF('P6'!D15="","",'P6'!D15)</f>
        <v>36401</v>
      </c>
      <c r="F32" s="203" t="str">
        <f>IF('P6'!F15="","",'P6'!F15)</f>
        <v>Tinna Ringsaker</v>
      </c>
      <c r="G32" s="203" t="str">
        <f>IF('P6'!G15="","",'P6'!G15)</f>
        <v>Spydeberg Atletene</v>
      </c>
      <c r="H32" s="204">
        <f>IF('P6'!H15=0,"",'P6'!H15)</f>
        <v>73</v>
      </c>
      <c r="I32" s="204">
        <f>IF('P6'!I15=0,"",'P6'!I15)</f>
        <v>77</v>
      </c>
      <c r="J32" s="204">
        <f>IF('P6'!J15=0,"",'P6'!J15)</f>
        <v>-80</v>
      </c>
      <c r="K32" s="204">
        <f>IF('P6'!K15=0,"",'P6'!K15)</f>
        <v>95</v>
      </c>
      <c r="L32" s="204">
        <f>IF('P6'!L15=0,"",'P6'!L15)</f>
        <v>100</v>
      </c>
      <c r="M32" s="204">
        <f>IF('P6'!M15=0,"",'P6'!M15)</f>
        <v>102</v>
      </c>
      <c r="N32" s="204">
        <f>IF('P6'!N15=0,"",'P6'!N15)</f>
        <v>77</v>
      </c>
      <c r="O32" s="204">
        <f>IF('P6'!O15=0,"",'P6'!O15)</f>
        <v>102</v>
      </c>
      <c r="P32" s="204">
        <f>IF('P6'!P15=0,"",'P6'!P15)</f>
        <v>179</v>
      </c>
      <c r="Q32" s="201">
        <f>IF('P6'!Q15=0,"",'P6'!Q15)</f>
        <v>220.03263757273058</v>
      </c>
      <c r="R32" s="233">
        <v>9</v>
      </c>
    </row>
    <row r="33" spans="1:18" s="145" customFormat="1" ht="20" customHeight="1" x14ac:dyDescent="0.45">
      <c r="A33" s="199">
        <v>4</v>
      </c>
      <c r="B33" s="200">
        <f>IF('P6'!A14="","",'P6'!A14)</f>
        <v>71</v>
      </c>
      <c r="C33" s="201">
        <f>IF('P6'!B14="","",'P6'!B14)</f>
        <v>68.36</v>
      </c>
      <c r="D33" s="200" t="str">
        <f>IF('P6'!C14="","",'P6'!C14)</f>
        <v>SK</v>
      </c>
      <c r="E33" s="202">
        <f>IF('P6'!D14="","",'P6'!D14)</f>
        <v>32694</v>
      </c>
      <c r="F33" s="203" t="str">
        <f>IF('P6'!F14="","",'P6'!F14)</f>
        <v>Mariell Rørstadbotnen</v>
      </c>
      <c r="G33" s="203" t="str">
        <f>IF('P6'!G14="","",'P6'!G14)</f>
        <v>Tambarskjelvar IL</v>
      </c>
      <c r="H33" s="204">
        <f>IF('P6'!H14=0,"",'P6'!H14)</f>
        <v>65</v>
      </c>
      <c r="I33" s="204">
        <f>IF('P6'!I14=0,"",'P6'!I14)</f>
        <v>68</v>
      </c>
      <c r="J33" s="204">
        <f>IF('P6'!J14=0,"",'P6'!J14)</f>
        <v>70</v>
      </c>
      <c r="K33" s="204">
        <f>IF('P6'!K14=0,"",'P6'!K14)</f>
        <v>90</v>
      </c>
      <c r="L33" s="204">
        <f>IF('P6'!L14=0,"",'P6'!L14)</f>
        <v>93</v>
      </c>
      <c r="M33" s="204">
        <f>IF('P6'!M14=0,"",'P6'!M14)</f>
        <v>-96</v>
      </c>
      <c r="N33" s="204">
        <f>IF('P6'!N14=0,"",'P6'!N14)</f>
        <v>70</v>
      </c>
      <c r="O33" s="204">
        <f>IF('P6'!O14=0,"",'P6'!O14)</f>
        <v>93</v>
      </c>
      <c r="P33" s="204">
        <f>IF('P6'!P14=0,"",'P6'!P14)</f>
        <v>163</v>
      </c>
      <c r="Q33" s="201">
        <f>IF('P6'!Q14=0,"",'P6'!Q14)</f>
        <v>203.76297663960881</v>
      </c>
      <c r="R33" s="233">
        <v>8</v>
      </c>
    </row>
    <row r="34" spans="1:18" s="145" customFormat="1" ht="20" customHeight="1" x14ac:dyDescent="0.45">
      <c r="A34" s="199">
        <v>5</v>
      </c>
      <c r="B34" s="200">
        <f>IF('P6'!A12="","",'P6'!A12)</f>
        <v>71</v>
      </c>
      <c r="C34" s="201">
        <f>IF('P6'!B12="","",'P6'!B12)</f>
        <v>65.06</v>
      </c>
      <c r="D34" s="200" t="str">
        <f>IF('P6'!C12="","",'P6'!C12)</f>
        <v>UK</v>
      </c>
      <c r="E34" s="202">
        <f>IF('P6'!D12="","",'P6'!D12)</f>
        <v>38060</v>
      </c>
      <c r="F34" s="203" t="str">
        <f>IF('P6'!F12="","",'P6'!F12)</f>
        <v>Tine Pedersen</v>
      </c>
      <c r="G34" s="203" t="str">
        <f>IF('P6'!G12="","",'P6'!G12)</f>
        <v>Tambarskjelvar IL</v>
      </c>
      <c r="H34" s="204">
        <f>IF('P6'!H12=0,"",'P6'!H12)</f>
        <v>68</v>
      </c>
      <c r="I34" s="204">
        <f>IF('P6'!I12=0,"",'P6'!I12)</f>
        <v>70</v>
      </c>
      <c r="J34" s="204">
        <f>IF('P6'!J12=0,"",'P6'!J12)</f>
        <v>-72</v>
      </c>
      <c r="K34" s="204">
        <f>IF('P6'!K12=0,"",'P6'!K12)</f>
        <v>85</v>
      </c>
      <c r="L34" s="204">
        <f>IF('P6'!L12=0,"",'P6'!L12)</f>
        <v>88</v>
      </c>
      <c r="M34" s="204">
        <f>IF('P6'!M12=0,"",'P6'!M12)</f>
        <v>90</v>
      </c>
      <c r="N34" s="204">
        <f>IF('P6'!N12=0,"",'P6'!N12)</f>
        <v>70</v>
      </c>
      <c r="O34" s="204">
        <f>IF('P6'!O12=0,"",'P6'!O12)</f>
        <v>90</v>
      </c>
      <c r="P34" s="204">
        <f>IF('P6'!P12=0,"",'P6'!P12)</f>
        <v>160</v>
      </c>
      <c r="Q34" s="201">
        <f>IF('P6'!Q12=0,"",'P6'!Q12)</f>
        <v>205.71370200560406</v>
      </c>
      <c r="R34" s="233">
        <v>7</v>
      </c>
    </row>
    <row r="35" spans="1:18" s="145" customFormat="1" ht="20" customHeight="1" x14ac:dyDescent="0.45">
      <c r="A35" s="199">
        <v>6</v>
      </c>
      <c r="B35" s="200">
        <f>IF('P6'!A11="","",'P6'!A11)</f>
        <v>71</v>
      </c>
      <c r="C35" s="201">
        <f>IF('P6'!B11="","",'P6'!B11)</f>
        <v>66.760000000000005</v>
      </c>
      <c r="D35" s="200" t="str">
        <f>IF('P6'!C11="","",'P6'!C11)</f>
        <v>SK</v>
      </c>
      <c r="E35" s="202">
        <f>IF('P6'!D11="","",'P6'!D11)</f>
        <v>35725</v>
      </c>
      <c r="F35" s="203" t="str">
        <f>IF('P6'!F11="","",'P6'!F11)</f>
        <v>Ane Westrheim</v>
      </c>
      <c r="G35" s="203" t="str">
        <f>IF('P6'!G11="","",'P6'!G11)</f>
        <v>Spydeberg Atletene</v>
      </c>
      <c r="H35" s="204">
        <f>IF('P6'!H11=0,"",'P6'!H11)</f>
        <v>63</v>
      </c>
      <c r="I35" s="204">
        <f>IF('P6'!I11=0,"",'P6'!I11)</f>
        <v>65</v>
      </c>
      <c r="J35" s="204">
        <f>IF('P6'!J11=0,"",'P6'!J11)</f>
        <v>68</v>
      </c>
      <c r="K35" s="204">
        <f>IF('P6'!K11=0,"",'P6'!K11)</f>
        <v>85</v>
      </c>
      <c r="L35" s="204">
        <f>IF('P6'!L11=0,"",'P6'!L11)</f>
        <v>88</v>
      </c>
      <c r="M35" s="204">
        <f>IF('P6'!M11=0,"",'P6'!M11)</f>
        <v>-91</v>
      </c>
      <c r="N35" s="204">
        <f>IF('P6'!N11=0,"",'P6'!N11)</f>
        <v>68</v>
      </c>
      <c r="O35" s="204">
        <f>IF('P6'!O11=0,"",'P6'!O11)</f>
        <v>88</v>
      </c>
      <c r="P35" s="204">
        <f>IF('P6'!P11=0,"",'P6'!P11)</f>
        <v>156</v>
      </c>
      <c r="Q35" s="201">
        <f>IF('P6'!Q11=0,"",'P6'!Q11)</f>
        <v>197.6125258028996</v>
      </c>
      <c r="R35" s="233">
        <v>6</v>
      </c>
    </row>
    <row r="36" spans="1:18" s="145" customFormat="1" ht="20" customHeight="1" x14ac:dyDescent="0.45">
      <c r="A36" s="199">
        <v>7</v>
      </c>
      <c r="B36" s="200">
        <f>IF('P6'!A9="","",'P6'!A9)</f>
        <v>71</v>
      </c>
      <c r="C36" s="201">
        <f>IF('P6'!B9="","",'P6'!B9)</f>
        <v>69.38</v>
      </c>
      <c r="D36" s="200" t="str">
        <f>IF('P6'!C9="","",'P6'!C9)</f>
        <v>SK</v>
      </c>
      <c r="E36" s="202">
        <f>IF('P6'!D9="","",'P6'!D9)</f>
        <v>33479</v>
      </c>
      <c r="F36" s="203" t="str">
        <f>IF('P6'!F9="","",'P6'!F9)</f>
        <v>Hanna Jørstad</v>
      </c>
      <c r="G36" s="203" t="str">
        <f>IF('P6'!G9="","",'P6'!G9)</f>
        <v>Spydeberg Atletene</v>
      </c>
      <c r="H36" s="204">
        <f>IF('P6'!H9=0,"",'P6'!H9)</f>
        <v>61</v>
      </c>
      <c r="I36" s="204">
        <f>IF('P6'!I9=0,"",'P6'!I9)</f>
        <v>64</v>
      </c>
      <c r="J36" s="204">
        <f>IF('P6'!J9=0,"",'P6'!J9)</f>
        <v>67</v>
      </c>
      <c r="K36" s="204">
        <f>IF('P6'!K9=0,"",'P6'!K9)</f>
        <v>73</v>
      </c>
      <c r="L36" s="204">
        <f>IF('P6'!L9=0,"",'P6'!L9)</f>
        <v>76</v>
      </c>
      <c r="M36" s="204">
        <f>IF('P6'!M9=0,"",'P6'!M9)</f>
        <v>78</v>
      </c>
      <c r="N36" s="204">
        <f>IF('P6'!N9=0,"",'P6'!N9)</f>
        <v>67</v>
      </c>
      <c r="O36" s="204">
        <f>IF('P6'!O9=0,"",'P6'!O9)</f>
        <v>78</v>
      </c>
      <c r="P36" s="204">
        <f>IF('P6'!P9=0,"",'P6'!P9)</f>
        <v>145</v>
      </c>
      <c r="Q36" s="201">
        <f>IF('P6'!Q9=0,"",'P6'!Q9)</f>
        <v>179.80126965269611</v>
      </c>
      <c r="R36" s="233">
        <v>5</v>
      </c>
    </row>
    <row r="37" spans="1:18" s="145" customFormat="1" ht="20" customHeight="1" x14ac:dyDescent="0.45">
      <c r="A37" s="199">
        <v>8</v>
      </c>
      <c r="B37" s="200">
        <f>IF('P6'!A10="","",'P6'!A10)</f>
        <v>71</v>
      </c>
      <c r="C37" s="201">
        <f>IF('P6'!B10="","",'P6'!B10)</f>
        <v>70.599999999999994</v>
      </c>
      <c r="D37" s="200" t="str">
        <f>IF('P6'!C10="","",'P6'!C10)</f>
        <v>JK</v>
      </c>
      <c r="E37" s="202">
        <f>IF('P6'!D10="","",'P6'!D10)</f>
        <v>37977</v>
      </c>
      <c r="F37" s="203" t="str">
        <f>IF('P6'!F10="","",'P6'!F10)</f>
        <v>Louisa Hjelmås</v>
      </c>
      <c r="G37" s="203" t="str">
        <f>IF('P6'!G10="","",'P6'!G10)</f>
        <v>Gjøvik AK</v>
      </c>
      <c r="H37" s="204">
        <f>IF('P6'!H10=0,"",'P6'!H10)</f>
        <v>60</v>
      </c>
      <c r="I37" s="204">
        <f>IF('P6'!I10=0,"",'P6'!I10)</f>
        <v>64</v>
      </c>
      <c r="J37" s="204">
        <f>IF('P6'!J10=0,"",'P6'!J10)</f>
        <v>66</v>
      </c>
      <c r="K37" s="204">
        <f>IF('P6'!K10=0,"",'P6'!K10)</f>
        <v>73</v>
      </c>
      <c r="L37" s="204">
        <f>IF('P6'!L10=0,"",'P6'!L10)</f>
        <v>-77</v>
      </c>
      <c r="M37" s="204">
        <f>IF('P6'!M10=0,"",'P6'!M10)</f>
        <v>77</v>
      </c>
      <c r="N37" s="204">
        <f>IF('P6'!N10=0,"",'P6'!N10)</f>
        <v>66</v>
      </c>
      <c r="O37" s="204">
        <f>IF('P6'!O10=0,"",'P6'!O10)</f>
        <v>77</v>
      </c>
      <c r="P37" s="204">
        <f>IF('P6'!P10=0,"",'P6'!P10)</f>
        <v>143</v>
      </c>
      <c r="Q37" s="201">
        <f>IF('P6'!Q10=0,"",'P6'!Q10)</f>
        <v>175.67474219160198</v>
      </c>
      <c r="R37" s="233">
        <v>4</v>
      </c>
    </row>
    <row r="38" spans="1:18" s="145" customFormat="1" ht="20" customHeight="1" x14ac:dyDescent="0.45">
      <c r="A38" s="199"/>
      <c r="B38" s="200"/>
      <c r="C38" s="201"/>
      <c r="D38" s="200"/>
      <c r="E38" s="202"/>
      <c r="F38" s="203"/>
      <c r="G38" s="203"/>
      <c r="H38" s="204"/>
      <c r="I38" s="204"/>
      <c r="J38" s="204"/>
      <c r="K38" s="204"/>
      <c r="L38" s="204"/>
      <c r="M38" s="204"/>
      <c r="N38" s="204"/>
      <c r="O38" s="204"/>
      <c r="P38" s="204"/>
      <c r="Q38" s="201"/>
    </row>
    <row r="39" spans="1:18" s="145" customFormat="1" ht="20" customHeight="1" x14ac:dyDescent="0.45">
      <c r="A39" s="199">
        <v>1</v>
      </c>
      <c r="B39" s="200">
        <f>IF('P7'!A9="","",'P7'!A9)</f>
        <v>76</v>
      </c>
      <c r="C39" s="201">
        <f>IF('P7'!B9="","",'P7'!B9)</f>
        <v>73.52</v>
      </c>
      <c r="D39" s="200" t="str">
        <f>IF('P7'!C9="","",'P7'!C9)</f>
        <v>SK</v>
      </c>
      <c r="E39" s="202">
        <f>IF('P7'!D9="","",'P7'!D9)</f>
        <v>32509</v>
      </c>
      <c r="F39" s="203" t="str">
        <f>IF('P7'!F9="","",'P7'!F9)</f>
        <v>Melissa Schanche</v>
      </c>
      <c r="G39" s="203" t="str">
        <f>IF('P7'!G9="","",'P7'!G9)</f>
        <v>Spydeberg Atletene</v>
      </c>
      <c r="H39" s="204">
        <f>IF('P7'!H9=0,"",'P7'!H9)</f>
        <v>84</v>
      </c>
      <c r="I39" s="204">
        <f>IF('P7'!I9=0,"",'P7'!I9)</f>
        <v>87</v>
      </c>
      <c r="J39" s="204">
        <f>IF('P7'!J9=0,"",'P7'!J9)</f>
        <v>90</v>
      </c>
      <c r="K39" s="204">
        <f>IF('P7'!K9=0,"",'P7'!K9)</f>
        <v>-102</v>
      </c>
      <c r="L39" s="204">
        <f>IF('P7'!L9=0,"",'P7'!L9)</f>
        <v>102</v>
      </c>
      <c r="M39" s="204">
        <f>IF('P7'!M9=0,"",'P7'!M9)</f>
        <v>-109</v>
      </c>
      <c r="N39" s="204">
        <f>IF('P7'!N9=0,"",'P7'!N9)</f>
        <v>90</v>
      </c>
      <c r="O39" s="204">
        <f>IF('P7'!O9=0,"",'P7'!O9)</f>
        <v>102</v>
      </c>
      <c r="P39" s="204">
        <f>IF('P7'!P9=0,"",'P7'!P9)</f>
        <v>192</v>
      </c>
      <c r="Q39" s="201">
        <f>IF('P7'!Q9=0,"",'P7'!Q9)</f>
        <v>230.99479191288714</v>
      </c>
      <c r="R39" s="233">
        <v>12</v>
      </c>
    </row>
    <row r="40" spans="1:18" s="145" customFormat="1" ht="20" customHeight="1" x14ac:dyDescent="0.45">
      <c r="A40" s="199">
        <v>2</v>
      </c>
      <c r="B40" s="200">
        <f>IF('P7'!A16="","",'P7'!A16)</f>
        <v>76</v>
      </c>
      <c r="C40" s="201">
        <f>IF('P7'!B16="","",'P7'!B16)</f>
        <v>74.42</v>
      </c>
      <c r="D40" s="200" t="str">
        <f>IF('P7'!C16="","",'P7'!C16)</f>
        <v>SK</v>
      </c>
      <c r="E40" s="202">
        <f>IF('P7'!D16="","",'P7'!D16)</f>
        <v>34500</v>
      </c>
      <c r="F40" s="203" t="str">
        <f>IF('P7'!F16="","",'P7'!F16)</f>
        <v>Martine Halvorsen Sønju</v>
      </c>
      <c r="G40" s="203" t="str">
        <f>IF('P7'!G16="","",'P7'!G16)</f>
        <v>Trondheim AK</v>
      </c>
      <c r="H40" s="204">
        <f>IF('P7'!H16=0,"",'P7'!H16)</f>
        <v>75</v>
      </c>
      <c r="I40" s="204">
        <f>IF('P7'!I16=0,"",'P7'!I16)</f>
        <v>78</v>
      </c>
      <c r="J40" s="204">
        <f>IF('P7'!J16=0,"",'P7'!J16)</f>
        <v>81</v>
      </c>
      <c r="K40" s="204">
        <f>IF('P7'!K16=0,"",'P7'!K16)</f>
        <v>90</v>
      </c>
      <c r="L40" s="204">
        <f>IF('P7'!L16=0,"",'P7'!L16)</f>
        <v>93</v>
      </c>
      <c r="M40" s="204">
        <f>IF('P7'!M16=0,"",'P7'!M16)</f>
        <v>-96</v>
      </c>
      <c r="N40" s="204">
        <f>IF('P7'!N16=0,"",'P7'!N16)</f>
        <v>81</v>
      </c>
      <c r="O40" s="204">
        <f>IF('P7'!O16=0,"",'P7'!O16)</f>
        <v>93</v>
      </c>
      <c r="P40" s="204">
        <f>IF('P7'!P16=0,"",'P7'!P16)</f>
        <v>174</v>
      </c>
      <c r="Q40" s="201">
        <f>IF('P7'!Q16=0,"",'P7'!Q16)</f>
        <v>208.07563635260016</v>
      </c>
      <c r="R40" s="233">
        <v>10</v>
      </c>
    </row>
    <row r="41" spans="1:18" s="145" customFormat="1" ht="20" customHeight="1" x14ac:dyDescent="0.45">
      <c r="A41" s="199">
        <v>3</v>
      </c>
      <c r="B41" s="200">
        <f>IF('P7'!A10="","",'P7'!A10)</f>
        <v>76</v>
      </c>
      <c r="C41" s="201">
        <f>IF('P7'!B10="","",'P7'!B10)</f>
        <v>71.42</v>
      </c>
      <c r="D41" s="200" t="str">
        <f>IF('P7'!C10="","",'P7'!C10)</f>
        <v>SK</v>
      </c>
      <c r="E41" s="202">
        <f>IF('P7'!D10="","",'P7'!D10)</f>
        <v>36277</v>
      </c>
      <c r="F41" s="203" t="str">
        <f>IF('P7'!F10="","",'P7'!F10)</f>
        <v>Karoline Aadne</v>
      </c>
      <c r="G41" s="203" t="str">
        <f>IF('P7'!G10="","",'P7'!G10)</f>
        <v>Larvik AK</v>
      </c>
      <c r="H41" s="204">
        <f>IF('P7'!H10=0,"",'P7'!H10)</f>
        <v>71</v>
      </c>
      <c r="I41" s="204">
        <f>IF('P7'!I10=0,"",'P7'!I10)</f>
        <v>-73</v>
      </c>
      <c r="J41" s="204">
        <f>IF('P7'!J10=0,"",'P7'!J10)</f>
        <v>74</v>
      </c>
      <c r="K41" s="204">
        <f>IF('P7'!K10=0,"",'P7'!K10)</f>
        <v>93</v>
      </c>
      <c r="L41" s="204">
        <f>IF('P7'!L10=0,"",'P7'!L10)</f>
        <v>95</v>
      </c>
      <c r="M41" s="204">
        <f>IF('P7'!M10=0,"",'P7'!M10)</f>
        <v>-98</v>
      </c>
      <c r="N41" s="204">
        <f>IF('P7'!N10=0,"",'P7'!N10)</f>
        <v>74</v>
      </c>
      <c r="O41" s="204">
        <f>IF('P7'!O10=0,"",'P7'!O10)</f>
        <v>95</v>
      </c>
      <c r="P41" s="204">
        <f>IF('P7'!P10=0,"",'P7'!P10)</f>
        <v>169</v>
      </c>
      <c r="Q41" s="201">
        <f>IF('P7'!Q10=0,"",'P7'!Q10)</f>
        <v>206.35998281895618</v>
      </c>
      <c r="R41" s="233">
        <v>9</v>
      </c>
    </row>
    <row r="42" spans="1:18" s="145" customFormat="1" ht="20" customHeight="1" x14ac:dyDescent="0.45">
      <c r="A42" s="199">
        <v>4</v>
      </c>
      <c r="B42" s="200">
        <f>IF('P7'!A12="","",'P7'!A12)</f>
        <v>76</v>
      </c>
      <c r="C42" s="201">
        <f>IF('P7'!B12="","",'P7'!B12)</f>
        <v>74.319999999999993</v>
      </c>
      <c r="D42" s="200" t="str">
        <f>IF('P7'!C12="","",'P7'!C12)</f>
        <v>JK</v>
      </c>
      <c r="E42" s="202">
        <f>IF('P7'!D12="","",'P7'!D12)</f>
        <v>37485</v>
      </c>
      <c r="F42" s="203" t="str">
        <f>IF('P7'!F12="","",'P7'!F12)</f>
        <v>Mia Mundal</v>
      </c>
      <c r="G42" s="203" t="str">
        <f>IF('P7'!G12="","",'P7'!G12)</f>
        <v>Tønsberg-Kam.</v>
      </c>
      <c r="H42" s="204">
        <f>IF('P7'!H12=0,"",'P7'!H12)</f>
        <v>65</v>
      </c>
      <c r="I42" s="204">
        <f>IF('P7'!I12=0,"",'P7'!I12)</f>
        <v>68</v>
      </c>
      <c r="J42" s="204">
        <f>IF('P7'!J12=0,"",'P7'!J12)</f>
        <v>-70</v>
      </c>
      <c r="K42" s="204">
        <f>IF('P7'!K12=0,"",'P7'!K12)</f>
        <v>92</v>
      </c>
      <c r="L42" s="204">
        <f>IF('P7'!L12=0,"",'P7'!L12)</f>
        <v>97</v>
      </c>
      <c r="M42" s="204">
        <f>IF('P7'!M12=0,"",'P7'!M12)</f>
        <v>100</v>
      </c>
      <c r="N42" s="204">
        <f>IF('P7'!N12=0,"",'P7'!N12)</f>
        <v>68</v>
      </c>
      <c r="O42" s="204">
        <f>IF('P7'!O12=0,"",'P7'!O12)</f>
        <v>100</v>
      </c>
      <c r="P42" s="204">
        <f>IF('P7'!P12=0,"",'P7'!P12)</f>
        <v>168</v>
      </c>
      <c r="Q42" s="201">
        <f>IF('P7'!Q12=0,"",'P7'!Q12)</f>
        <v>201.03406217242349</v>
      </c>
      <c r="R42" s="233">
        <v>8</v>
      </c>
    </row>
    <row r="43" spans="1:18" s="145" customFormat="1" ht="20" customHeight="1" x14ac:dyDescent="0.45">
      <c r="A43" s="199">
        <v>5</v>
      </c>
      <c r="B43" s="200">
        <f>IF('P7'!A15="","",'P7'!A15)</f>
        <v>76</v>
      </c>
      <c r="C43" s="201">
        <f>IF('P7'!B15="","",'P7'!B15)</f>
        <v>73.98</v>
      </c>
      <c r="D43" s="200" t="str">
        <f>IF('P7'!C15="","",'P7'!C15)</f>
        <v>SK</v>
      </c>
      <c r="E43" s="202">
        <f>IF('P7'!D15="","",'P7'!D15)</f>
        <v>36430</v>
      </c>
      <c r="F43" s="203" t="str">
        <f>IF('P7'!F15="","",'P7'!F15)</f>
        <v>Ida Regine Thorstensen</v>
      </c>
      <c r="G43" s="203" t="str">
        <f>IF('P7'!G15="","",'P7'!G15)</f>
        <v>Nidelv IL</v>
      </c>
      <c r="H43" s="204">
        <f>IF('P7'!H15=0,"",'P7'!H15)</f>
        <v>-72</v>
      </c>
      <c r="I43" s="204">
        <f>IF('P7'!I15=0,"",'P7'!I15)</f>
        <v>-72</v>
      </c>
      <c r="J43" s="204">
        <f>IF('P7'!J15=0,"",'P7'!J15)</f>
        <v>72</v>
      </c>
      <c r="K43" s="204">
        <f>IF('P7'!K15=0,"",'P7'!K15)</f>
        <v>85</v>
      </c>
      <c r="L43" s="204">
        <f>IF('P7'!L15=0,"",'P7'!L15)</f>
        <v>-88</v>
      </c>
      <c r="M43" s="204">
        <f>IF('P7'!M15=0,"",'P7'!M15)</f>
        <v>88</v>
      </c>
      <c r="N43" s="204">
        <f>IF('P7'!N15=0,"",'P7'!N15)</f>
        <v>72</v>
      </c>
      <c r="O43" s="204">
        <f>IF('P7'!O15=0,"",'P7'!O15)</f>
        <v>88</v>
      </c>
      <c r="P43" s="204">
        <f>IF('P7'!P15=0,"",'P7'!P15)</f>
        <v>160</v>
      </c>
      <c r="Q43" s="201">
        <f>IF('P7'!Q15=0,"",'P7'!Q15)</f>
        <v>191.89682150343822</v>
      </c>
      <c r="R43" s="233">
        <v>7</v>
      </c>
    </row>
    <row r="44" spans="1:18" s="145" customFormat="1" ht="20" customHeight="1" x14ac:dyDescent="0.45">
      <c r="A44" s="199">
        <v>6</v>
      </c>
      <c r="B44" s="200">
        <f>IF('P7'!A13="","",'P7'!A13)</f>
        <v>76</v>
      </c>
      <c r="C44" s="201">
        <f>IF('P7'!B13="","",'P7'!B13)</f>
        <v>71.58</v>
      </c>
      <c r="D44" s="200" t="str">
        <f>IF('P7'!C13="","",'P7'!C13)</f>
        <v>SK</v>
      </c>
      <c r="E44" s="202">
        <f>IF('P7'!D13="","",'P7'!D13)</f>
        <v>35335</v>
      </c>
      <c r="F44" s="203" t="str">
        <f>IF('P7'!F13="","",'P7'!F13)</f>
        <v>Tamara Cvetkovic</v>
      </c>
      <c r="G44" s="203" t="str">
        <f>IF('P7'!G13="","",'P7'!G13)</f>
        <v>Grenland AK</v>
      </c>
      <c r="H44" s="204">
        <f>IF('P7'!H13=0,"",'P7'!H13)</f>
        <v>70</v>
      </c>
      <c r="I44" s="204">
        <f>IF('P7'!I13=0,"",'P7'!I13)</f>
        <v>-75</v>
      </c>
      <c r="J44" s="204">
        <f>IF('P7'!J13=0,"",'P7'!J13)</f>
        <v>-75</v>
      </c>
      <c r="K44" s="204">
        <f>IF('P7'!K13=0,"",'P7'!K13)</f>
        <v>82</v>
      </c>
      <c r="L44" s="204">
        <f>IF('P7'!L13=0,"",'P7'!L13)</f>
        <v>85</v>
      </c>
      <c r="M44" s="204">
        <f>IF('P7'!M13=0,"",'P7'!M13)</f>
        <v>90</v>
      </c>
      <c r="N44" s="204">
        <f>IF('P7'!N13=0,"",'P7'!N13)</f>
        <v>70</v>
      </c>
      <c r="O44" s="204">
        <f>IF('P7'!O13=0,"",'P7'!O13)</f>
        <v>90</v>
      </c>
      <c r="P44" s="204">
        <f>IF('P7'!P13=0,"",'P7'!P13)</f>
        <v>160</v>
      </c>
      <c r="Q44" s="201">
        <f>IF('P7'!Q13=0,"",'P7'!Q13)</f>
        <v>195.1429192793245</v>
      </c>
      <c r="R44" s="233">
        <v>6</v>
      </c>
    </row>
    <row r="45" spans="1:18" s="145" customFormat="1" ht="20" customHeight="1" x14ac:dyDescent="0.45">
      <c r="A45" s="199">
        <v>7</v>
      </c>
      <c r="B45" s="200">
        <f>IF('P7'!A14="","",'P7'!A14)</f>
        <v>76</v>
      </c>
      <c r="C45" s="201">
        <f>IF('P7'!B14="","",'P7'!B14)</f>
        <v>74.64</v>
      </c>
      <c r="D45" s="200" t="str">
        <f>IF('P7'!C14="","",'P7'!C14)</f>
        <v>JK</v>
      </c>
      <c r="E45" s="202">
        <f>IF('P7'!D14="","",'P7'!D14)</f>
        <v>37657</v>
      </c>
      <c r="F45" s="203" t="str">
        <f>IF('P7'!F14="","",'P7'!F14)</f>
        <v>Hanna Kongsvik Vihovde</v>
      </c>
      <c r="G45" s="203" t="str">
        <f>IF('P7'!G14="","",'P7'!G14)</f>
        <v>Haugesund VK</v>
      </c>
      <c r="H45" s="204">
        <f>IF('P7'!H14=0,"",'P7'!H14)</f>
        <v>63</v>
      </c>
      <c r="I45" s="204">
        <f>IF('P7'!I14=0,"",'P7'!I14)</f>
        <v>67</v>
      </c>
      <c r="J45" s="204">
        <f>IF('P7'!J14=0,"",'P7'!J14)</f>
        <v>-71</v>
      </c>
      <c r="K45" s="204">
        <f>IF('P7'!K14=0,"",'P7'!K14)</f>
        <v>79</v>
      </c>
      <c r="L45" s="204">
        <f>IF('P7'!L14=0,"",'P7'!L14)</f>
        <v>-83</v>
      </c>
      <c r="M45" s="204">
        <f>IF('P7'!M14=0,"",'P7'!M14)</f>
        <v>-85</v>
      </c>
      <c r="N45" s="204">
        <f>IF('P7'!N14=0,"",'P7'!N14)</f>
        <v>67</v>
      </c>
      <c r="O45" s="204">
        <f>IF('P7'!O14=0,"",'P7'!O14)</f>
        <v>79</v>
      </c>
      <c r="P45" s="204">
        <f>IF('P7'!P14=0,"",'P7'!P14)</f>
        <v>146</v>
      </c>
      <c r="Q45" s="201">
        <f>IF('P7'!Q14=0,"",'P7'!Q14)</f>
        <v>174.33863106245096</v>
      </c>
      <c r="R45" s="233">
        <v>5</v>
      </c>
    </row>
    <row r="46" spans="1:18" s="145" customFormat="1" ht="20" customHeight="1" x14ac:dyDescent="0.45">
      <c r="A46" s="199">
        <v>8</v>
      </c>
      <c r="B46" s="200">
        <f>IF('P7'!A11="","",'P7'!A11)</f>
        <v>76</v>
      </c>
      <c r="C46" s="201">
        <f>IF('P7'!B11="","",'P7'!B11)</f>
        <v>73.88</v>
      </c>
      <c r="D46" s="200" t="str">
        <f>IF('P7'!C11="","",'P7'!C11)</f>
        <v>SK</v>
      </c>
      <c r="E46" s="202">
        <f>IF('P7'!D11="","",'P7'!D11)</f>
        <v>34343</v>
      </c>
      <c r="F46" s="203" t="str">
        <f>IF('P7'!F11="","",'P7'!F11)</f>
        <v>Julie Klæboe</v>
      </c>
      <c r="G46" s="203" t="str">
        <f>IF('P7'!G11="","",'P7'!G11)</f>
        <v>Trondheim AK</v>
      </c>
      <c r="H46" s="204">
        <f>IF('P7'!H11=0,"",'P7'!H11)</f>
        <v>63</v>
      </c>
      <c r="I46" s="204">
        <f>IF('P7'!I11=0,"",'P7'!I11)</f>
        <v>66</v>
      </c>
      <c r="J46" s="204">
        <f>IF('P7'!J11=0,"",'P7'!J11)</f>
        <v>-69</v>
      </c>
      <c r="K46" s="204">
        <f>IF('P7'!K11=0,"",'P7'!K11)</f>
        <v>77</v>
      </c>
      <c r="L46" s="204">
        <f>IF('P7'!L11=0,"",'P7'!L11)</f>
        <v>80</v>
      </c>
      <c r="M46" s="204">
        <f>IF('P7'!M11=0,"",'P7'!M11)</f>
        <v>-83</v>
      </c>
      <c r="N46" s="204">
        <f>IF('P7'!N11=0,"",'P7'!N11)</f>
        <v>66</v>
      </c>
      <c r="O46" s="204">
        <f>IF('P7'!O11=0,"",'P7'!O11)</f>
        <v>80</v>
      </c>
      <c r="P46" s="204">
        <f>IF('P7'!P11=0,"",'P7'!P11)</f>
        <v>146</v>
      </c>
      <c r="Q46" s="201">
        <f>IF('P7'!Q11=0,"",'P7'!Q11)</f>
        <v>175.22381287328761</v>
      </c>
      <c r="R46" s="233">
        <v>4</v>
      </c>
    </row>
    <row r="47" spans="1:18" s="145" customFormat="1" ht="20" customHeight="1" x14ac:dyDescent="0.45">
      <c r="A47" s="199"/>
      <c r="B47" s="200"/>
      <c r="C47" s="201"/>
      <c r="D47" s="200"/>
      <c r="E47" s="202"/>
      <c r="F47" s="203"/>
      <c r="G47" s="203"/>
      <c r="H47" s="204"/>
      <c r="I47" s="204"/>
      <c r="J47" s="204"/>
      <c r="K47" s="204"/>
      <c r="L47" s="204"/>
      <c r="M47" s="204"/>
      <c r="N47" s="204"/>
      <c r="O47" s="204"/>
      <c r="P47" s="204"/>
      <c r="Q47" s="201"/>
    </row>
    <row r="48" spans="1:18" s="145" customFormat="1" ht="20" customHeight="1" x14ac:dyDescent="0.45">
      <c r="A48" s="199">
        <v>1</v>
      </c>
      <c r="B48" s="200">
        <f>IF('P7'!A18="","",'P7'!A18)</f>
        <v>81</v>
      </c>
      <c r="C48" s="201">
        <f>IF('P7'!B18="","",'P7'!B18)</f>
        <v>79.64</v>
      </c>
      <c r="D48" s="200" t="str">
        <f>IF('P7'!C18="","",'P7'!C18)</f>
        <v>SK</v>
      </c>
      <c r="E48" s="202">
        <f>IF('P7'!D18="","",'P7'!D18)</f>
        <v>33204</v>
      </c>
      <c r="F48" s="203" t="str">
        <f>IF('P7'!F18="","",'P7'!F18)</f>
        <v>Stine Mari Hasfjord</v>
      </c>
      <c r="G48" s="203" t="str">
        <f>IF('P7'!G18="","",'P7'!G18)</f>
        <v>AK Bjørgvin</v>
      </c>
      <c r="H48" s="204">
        <f>IF('P7'!H18=0,"",'P7'!H18)</f>
        <v>72</v>
      </c>
      <c r="I48" s="204">
        <f>IF('P7'!I18=0,"",'P7'!I18)</f>
        <v>75</v>
      </c>
      <c r="J48" s="204">
        <f>IF('P7'!J18=0,"",'P7'!J18)</f>
        <v>-78</v>
      </c>
      <c r="K48" s="204">
        <f>IF('P7'!K18=0,"",'P7'!K18)</f>
        <v>93</v>
      </c>
      <c r="L48" s="204">
        <f>IF('P7'!L18=0,"",'P7'!L18)</f>
        <v>97</v>
      </c>
      <c r="M48" s="204">
        <f>IF('P7'!M18=0,"",'P7'!M18)</f>
        <v>-100</v>
      </c>
      <c r="N48" s="204">
        <f>IF('P7'!N18=0,"",'P7'!N18)</f>
        <v>75</v>
      </c>
      <c r="O48" s="204">
        <f>IF('P7'!O18=0,"",'P7'!O18)</f>
        <v>97</v>
      </c>
      <c r="P48" s="204">
        <f>IF('P7'!P18=0,"",'P7'!P18)</f>
        <v>172</v>
      </c>
      <c r="Q48" s="201">
        <f>IF('P7'!Q18=0,"",'P7'!Q18)</f>
        <v>199.22952519752931</v>
      </c>
      <c r="R48" s="233">
        <v>12</v>
      </c>
    </row>
    <row r="49" spans="1:18" s="145" customFormat="1" ht="20" customHeight="1" x14ac:dyDescent="0.45">
      <c r="A49" s="199">
        <v>2</v>
      </c>
      <c r="B49" s="200">
        <f>IF('P7'!A19="","",'P7'!A19)</f>
        <v>81</v>
      </c>
      <c r="C49" s="201">
        <f>IF('P7'!B19="","",'P7'!B19)</f>
        <v>77.64</v>
      </c>
      <c r="D49" s="200" t="str">
        <f>IF('P7'!C19="","",'P7'!C19)</f>
        <v>SK</v>
      </c>
      <c r="E49" s="202">
        <f>IF('P7'!D19="","",'P7'!D19)</f>
        <v>31888</v>
      </c>
      <c r="F49" s="203" t="str">
        <f>IF('P7'!F19="","",'P7'!F19)</f>
        <v>Elisabeth Settem</v>
      </c>
      <c r="G49" s="203" t="str">
        <f>IF('P7'!G19="","",'P7'!G19)</f>
        <v>Trondheim AK</v>
      </c>
      <c r="H49" s="204">
        <f>IF('P7'!H19=0,"",'P7'!H19)</f>
        <v>67</v>
      </c>
      <c r="I49" s="204">
        <f>IF('P7'!I19=0,"",'P7'!I19)</f>
        <v>70</v>
      </c>
      <c r="J49" s="204">
        <f>IF('P7'!J19=0,"",'P7'!J19)</f>
        <v>-73</v>
      </c>
      <c r="K49" s="204">
        <f>IF('P7'!K19=0,"",'P7'!K19)</f>
        <v>83</v>
      </c>
      <c r="L49" s="204">
        <f>IF('P7'!L19=0,"",'P7'!L19)</f>
        <v>-86</v>
      </c>
      <c r="M49" s="204">
        <f>IF('P7'!M19=0,"",'P7'!M19)</f>
        <v>-86</v>
      </c>
      <c r="N49" s="204">
        <f>IF('P7'!N19=0,"",'P7'!N19)</f>
        <v>70</v>
      </c>
      <c r="O49" s="204">
        <f>IF('P7'!O19=0,"",'P7'!O19)</f>
        <v>83</v>
      </c>
      <c r="P49" s="204">
        <f>IF('P7'!P19=0,"",'P7'!P19)</f>
        <v>153</v>
      </c>
      <c r="Q49" s="201">
        <f>IF('P7'!Q19=0,"",'P7'!Q19)</f>
        <v>179.28849313837796</v>
      </c>
      <c r="R49" s="233">
        <v>10</v>
      </c>
    </row>
    <row r="50" spans="1:18" s="145" customFormat="1" ht="20" customHeight="1" x14ac:dyDescent="0.45">
      <c r="A50" s="199">
        <v>3</v>
      </c>
      <c r="B50" s="200">
        <f>IF('P7'!A17="","",'P7'!A17)</f>
        <v>81</v>
      </c>
      <c r="C50" s="201">
        <f>IF('P7'!B17="","",'P7'!B17)</f>
        <v>79.78</v>
      </c>
      <c r="D50" s="200" t="str">
        <f>IF('P7'!C17="","",'P7'!C17)</f>
        <v>K2</v>
      </c>
      <c r="E50" s="202">
        <f>IF('P7'!D17="","",'P7'!D17)</f>
        <v>29367</v>
      </c>
      <c r="F50" s="203" t="str">
        <f>IF('P7'!F17="","",'P7'!F17)</f>
        <v>Ingeborg Endresen</v>
      </c>
      <c r="G50" s="203" t="str">
        <f>IF('P7'!G17="","",'P7'!G17)</f>
        <v>AK Bjørgvin</v>
      </c>
      <c r="H50" s="204">
        <f>IF('P7'!H17=0,"",'P7'!H17)</f>
        <v>62</v>
      </c>
      <c r="I50" s="204">
        <f>IF('P7'!I17=0,"",'P7'!I17)</f>
        <v>67</v>
      </c>
      <c r="J50" s="204">
        <f>IF('P7'!J17=0,"",'P7'!J17)</f>
        <v>-71</v>
      </c>
      <c r="K50" s="204">
        <f>IF('P7'!K17=0,"",'P7'!K17)</f>
        <v>73</v>
      </c>
      <c r="L50" s="204">
        <f>IF('P7'!L17=0,"",'P7'!L17)</f>
        <v>77</v>
      </c>
      <c r="M50" s="204">
        <f>IF('P7'!M17=0,"",'P7'!M17)</f>
        <v>81</v>
      </c>
      <c r="N50" s="204">
        <f>IF('P7'!N17=0,"",'P7'!N17)</f>
        <v>67</v>
      </c>
      <c r="O50" s="204">
        <f>IF('P7'!O17=0,"",'P7'!O17)</f>
        <v>81</v>
      </c>
      <c r="P50" s="204">
        <f>IF('P7'!P17=0,"",'P7'!P17)</f>
        <v>148</v>
      </c>
      <c r="Q50" s="201">
        <f>IF('P7'!Q17=0,"",'P7'!Q17)</f>
        <v>171.29562652771816</v>
      </c>
      <c r="R50" s="233">
        <v>9</v>
      </c>
    </row>
    <row r="51" spans="1:18" s="145" customFormat="1" ht="20" customHeight="1" x14ac:dyDescent="0.45">
      <c r="A51" s="199"/>
      <c r="B51" s="200"/>
      <c r="C51" s="201"/>
      <c r="D51" s="200"/>
      <c r="E51" s="202"/>
      <c r="F51" s="203"/>
      <c r="G51" s="203"/>
      <c r="H51" s="204"/>
      <c r="I51" s="204"/>
      <c r="J51" s="204"/>
      <c r="K51" s="204"/>
      <c r="L51" s="204"/>
      <c r="M51" s="204"/>
      <c r="N51" s="204"/>
      <c r="O51" s="204"/>
      <c r="P51" s="204"/>
      <c r="Q51" s="201"/>
    </row>
    <row r="52" spans="1:18" s="145" customFormat="1" ht="20" customHeight="1" x14ac:dyDescent="0.45">
      <c r="A52" s="199">
        <v>1</v>
      </c>
      <c r="B52" s="200">
        <f>IF('P7'!A20="","",'P7'!A20)</f>
        <v>87</v>
      </c>
      <c r="C52" s="201">
        <f>IF('P7'!B20="","",'P7'!B20)</f>
        <v>81.58</v>
      </c>
      <c r="D52" s="200" t="str">
        <f>IF('P7'!C20="","",'P7'!C20)</f>
        <v>SK</v>
      </c>
      <c r="E52" s="202">
        <f>IF('P7'!D20="","",'P7'!D20)</f>
        <v>33918</v>
      </c>
      <c r="F52" s="203" t="str">
        <f>IF('P7'!F20="","",'P7'!F20)</f>
        <v>Lone Kalland</v>
      </c>
      <c r="G52" s="203" t="str">
        <f>IF('P7'!G20="","",'P7'!G20)</f>
        <v>Tambarskjelvar IL</v>
      </c>
      <c r="H52" s="204">
        <f>IF('P7'!H20=0,"",'P7'!H20)</f>
        <v>74</v>
      </c>
      <c r="I52" s="204">
        <f>IF('P7'!I20=0,"",'P7'!I20)</f>
        <v>78</v>
      </c>
      <c r="J52" s="204">
        <f>IF('P7'!J20=0,"",'P7'!J20)</f>
        <v>-82</v>
      </c>
      <c r="K52" s="204">
        <f>IF('P7'!K20=0,"",'P7'!K20)</f>
        <v>87</v>
      </c>
      <c r="L52" s="204">
        <f>IF('P7'!L20=0,"",'P7'!L20)</f>
        <v>92</v>
      </c>
      <c r="M52" s="204">
        <f>IF('P7'!M20=0,"",'P7'!M20)</f>
        <v>98</v>
      </c>
      <c r="N52" s="204">
        <f>IF('P7'!N20=0,"",'P7'!N20)</f>
        <v>78</v>
      </c>
      <c r="O52" s="204">
        <f>IF('P7'!O20=0,"",'P7'!O20)</f>
        <v>98</v>
      </c>
      <c r="P52" s="204">
        <f>IF('P7'!P20=0,"",'P7'!P20)</f>
        <v>176</v>
      </c>
      <c r="Q52" s="201">
        <f>IF('P7'!Q20=0,"",'P7'!Q20)</f>
        <v>201.71988857774286</v>
      </c>
      <c r="R52" s="233">
        <v>12</v>
      </c>
    </row>
    <row r="53" spans="1:18" s="145" customFormat="1" ht="20" customHeight="1" x14ac:dyDescent="0.45">
      <c r="A53" s="199"/>
      <c r="B53" s="200"/>
      <c r="C53" s="201"/>
      <c r="D53" s="200"/>
      <c r="E53" s="202"/>
      <c r="F53" s="203"/>
      <c r="G53" s="203"/>
      <c r="H53" s="204"/>
      <c r="I53" s="204"/>
      <c r="J53" s="204"/>
      <c r="K53" s="204"/>
      <c r="L53" s="204"/>
      <c r="M53" s="204"/>
      <c r="N53" s="204"/>
      <c r="O53" s="204"/>
      <c r="P53" s="204"/>
      <c r="Q53" s="201"/>
      <c r="R53" s="233"/>
    </row>
    <row r="54" spans="1:18" s="145" customFormat="1" ht="20" customHeight="1" x14ac:dyDescent="0.45">
      <c r="A54" s="199">
        <v>1</v>
      </c>
      <c r="B54" s="200" t="str">
        <f>IF('P7'!A21="","",'P7'!A21)</f>
        <v>+87</v>
      </c>
      <c r="C54" s="201">
        <f>IF('P7'!B21="","",'P7'!B21)</f>
        <v>90.26</v>
      </c>
      <c r="D54" s="200" t="str">
        <f>IF('P7'!C21="","",'P7'!C21)</f>
        <v>SK</v>
      </c>
      <c r="E54" s="202">
        <f>IF('P7'!D21="","",'P7'!D21)</f>
        <v>36112</v>
      </c>
      <c r="F54" s="203" t="str">
        <f>IF('P7'!F21="","",'P7'!F21)</f>
        <v>Solfrid Koanda</v>
      </c>
      <c r="G54" s="203" t="str">
        <f>IF('P7'!G21="","",'P7'!G21)</f>
        <v>Kvadraturen IK</v>
      </c>
      <c r="H54" s="204">
        <f>IF('P7'!H21=0,"",'P7'!H21)</f>
        <v>90</v>
      </c>
      <c r="I54" s="204">
        <f>IF('P7'!I21=0,"",'P7'!I21)</f>
        <v>95</v>
      </c>
      <c r="J54" s="204">
        <f>IF('P7'!J21=0,"",'P7'!J21)</f>
        <v>100</v>
      </c>
      <c r="K54" s="204">
        <f>IF('P7'!K21=0,"",'P7'!K21)</f>
        <v>125</v>
      </c>
      <c r="L54" s="204">
        <f>IF('P7'!L21=0,"",'P7'!L21)</f>
        <v>130</v>
      </c>
      <c r="M54" s="204">
        <f>IF('P7'!M21=0,"",'P7'!M21)</f>
        <v>135</v>
      </c>
      <c r="N54" s="204">
        <f>IF('P7'!N21=0,"",'P7'!N21)</f>
        <v>100</v>
      </c>
      <c r="O54" s="204">
        <f>IF('P7'!O21=0,"",'P7'!O21)</f>
        <v>135</v>
      </c>
      <c r="P54" s="204">
        <f>IF('P7'!P21=0,"",'P7'!P21)</f>
        <v>235</v>
      </c>
      <c r="Q54" s="201">
        <f>IF('P7'!Q21=0,"",'P7'!Q21)</f>
        <v>258.75852510599509</v>
      </c>
      <c r="R54" s="233">
        <v>12</v>
      </c>
    </row>
    <row r="55" spans="1:18" ht="14" customHeight="1" x14ac:dyDescent="0.5">
      <c r="A55" s="40"/>
      <c r="B55" s="40"/>
      <c r="C55" s="97"/>
      <c r="D55" s="40"/>
      <c r="E55" s="42"/>
      <c r="F55" s="96"/>
      <c r="G55" s="96"/>
      <c r="H55" s="96"/>
      <c r="I55" s="96"/>
      <c r="J55" s="96"/>
      <c r="K55" s="96"/>
      <c r="L55" s="96"/>
      <c r="M55" s="96"/>
      <c r="N55" s="90"/>
      <c r="O55" s="90"/>
      <c r="P55" s="90"/>
      <c r="Q55" s="97"/>
    </row>
    <row r="56" spans="1:18" s="93" customFormat="1" ht="28.5" x14ac:dyDescent="0.8">
      <c r="A56" s="224" t="s">
        <v>43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</row>
    <row r="57" spans="1:18" ht="14" customHeight="1" x14ac:dyDescent="0.5">
      <c r="A57" s="40"/>
      <c r="B57" s="40"/>
      <c r="C57" s="97"/>
      <c r="D57" s="40"/>
      <c r="E57" s="42"/>
      <c r="F57" s="96"/>
      <c r="G57" s="96"/>
      <c r="H57" s="96"/>
      <c r="I57" s="96"/>
      <c r="J57" s="96"/>
      <c r="K57" s="96"/>
      <c r="L57" s="96"/>
      <c r="M57" s="96"/>
      <c r="N57" s="90"/>
      <c r="O57" s="90"/>
      <c r="P57" s="90"/>
      <c r="Q57" s="97"/>
    </row>
    <row r="58" spans="1:18" s="206" customFormat="1" ht="20" customHeight="1" x14ac:dyDescent="0.5">
      <c r="A58" s="199">
        <v>1</v>
      </c>
      <c r="B58" s="200">
        <f>IF('P2'!A15="","",'P2'!A15)</f>
        <v>67</v>
      </c>
      <c r="C58" s="201">
        <f>IF('P2'!B15="","",'P2'!B15)</f>
        <v>64.400000000000006</v>
      </c>
      <c r="D58" s="200" t="str">
        <f>IF('P2'!C15="","",'P2'!C15)</f>
        <v>SM</v>
      </c>
      <c r="E58" s="202">
        <f>IF('P2'!D15="","",'P2'!D15)</f>
        <v>36879</v>
      </c>
      <c r="F58" s="203" t="str">
        <f>IF('P2'!F15="","",'P2'!F15)</f>
        <v>Marcus Bratli</v>
      </c>
      <c r="G58" s="203" t="str">
        <f>IF('P2'!G15="","",'P2'!G15)</f>
        <v>AK Bjørgvin</v>
      </c>
      <c r="H58" s="204">
        <f>IF('P2'!H15=0,"",'P2'!H15)</f>
        <v>95</v>
      </c>
      <c r="I58" s="204">
        <f>IF('P2'!I15=0,"",'P2'!I15)</f>
        <v>100</v>
      </c>
      <c r="J58" s="204">
        <f>IF('P2'!J15=0,"",'P2'!J15)</f>
        <v>-102</v>
      </c>
      <c r="K58" s="204">
        <f>IF('P2'!K15=0,"",'P2'!K15)</f>
        <v>119</v>
      </c>
      <c r="L58" s="204">
        <f>IF('P2'!L15=0,"",'P2'!L15)</f>
        <v>122</v>
      </c>
      <c r="M58" s="204">
        <f>IF('P2'!M15=0,"",'P2'!M15)</f>
        <v>-126</v>
      </c>
      <c r="N58" s="204">
        <f>IF('P2'!N15=0,"",'P2'!N15)</f>
        <v>100</v>
      </c>
      <c r="O58" s="204">
        <f>IF('P2'!O15=0,"",'P2'!O15)</f>
        <v>122</v>
      </c>
      <c r="P58" s="204">
        <f>IF('P2'!P15=0,"",'P2'!P15)</f>
        <v>222</v>
      </c>
      <c r="Q58" s="201">
        <f>IF('P2'!Q15=0,"",'P2'!Q15)</f>
        <v>308.25406003316863</v>
      </c>
      <c r="R58" s="233">
        <v>12</v>
      </c>
    </row>
    <row r="59" spans="1:18" s="206" customFormat="1" ht="20" customHeight="1" x14ac:dyDescent="0.5">
      <c r="A59" s="199">
        <v>2</v>
      </c>
      <c r="B59" s="200">
        <f>IF('P2'!A11="","",'P2'!A11)</f>
        <v>67</v>
      </c>
      <c r="C59" s="201">
        <f>IF('P2'!B11="","",'P2'!B11)</f>
        <v>66.28</v>
      </c>
      <c r="D59" s="200" t="str">
        <f>IF('P2'!C11="","",'P2'!C11)</f>
        <v>M1</v>
      </c>
      <c r="E59" s="202">
        <f>IF('P2'!D11="","",'P2'!D11)</f>
        <v>31229</v>
      </c>
      <c r="F59" s="203" t="str">
        <f>IF('P2'!F11="","",'P2'!F11)</f>
        <v>Mauricio Velez Kjeldner</v>
      </c>
      <c r="G59" s="203" t="str">
        <f>IF('P2'!G11="","",'P2'!G11)</f>
        <v>Oslo AK</v>
      </c>
      <c r="H59" s="204">
        <f>IF('P2'!H11=0,"",'P2'!H11)</f>
        <v>91</v>
      </c>
      <c r="I59" s="204">
        <f>IF('P2'!I11=0,"",'P2'!I11)</f>
        <v>95</v>
      </c>
      <c r="J59" s="204">
        <f>IF('P2'!J11=0,"",'P2'!J11)</f>
        <v>100</v>
      </c>
      <c r="K59" s="204">
        <f>IF('P2'!K11=0,"",'P2'!K11)</f>
        <v>117</v>
      </c>
      <c r="L59" s="204">
        <f>IF('P2'!L11=0,"",'P2'!L11)</f>
        <v>121</v>
      </c>
      <c r="M59" s="204">
        <f>IF('P2'!M11=0,"",'P2'!M11)</f>
        <v>-126</v>
      </c>
      <c r="N59" s="204">
        <f>IF('P2'!N11=0,"",'P2'!N11)</f>
        <v>100</v>
      </c>
      <c r="O59" s="204">
        <f>IF('P2'!O11=0,"",'P2'!O11)</f>
        <v>121</v>
      </c>
      <c r="P59" s="204">
        <f>IF('P2'!P11=0,"",'P2'!P11)</f>
        <v>221</v>
      </c>
      <c r="Q59" s="201">
        <f>IF('P2'!Q11=0,"",'P2'!Q11)</f>
        <v>301.21917072295969</v>
      </c>
      <c r="R59" s="233">
        <v>10</v>
      </c>
    </row>
    <row r="60" spans="1:18" s="206" customFormat="1" ht="20" customHeight="1" x14ac:dyDescent="0.5">
      <c r="A60" s="199">
        <v>3</v>
      </c>
      <c r="B60" s="200">
        <f>IF('P2'!A13="","",'P2'!A13)</f>
        <v>67</v>
      </c>
      <c r="C60" s="201">
        <f>IF('P2'!B13="","",'P2'!B13)</f>
        <v>66.92</v>
      </c>
      <c r="D60" s="200" t="str">
        <f>IF('P2'!C13="","",'P2'!C13)</f>
        <v>SM</v>
      </c>
      <c r="E60" s="202">
        <f>IF('P2'!D13="","",'P2'!D13)</f>
        <v>36529</v>
      </c>
      <c r="F60" s="203" t="str">
        <f>IF('P2'!F13="","",'P2'!F13)</f>
        <v>Robert Andre Moldestad</v>
      </c>
      <c r="G60" s="203" t="str">
        <f>IF('P2'!G13="","",'P2'!G13)</f>
        <v>Breimsbygda IL</v>
      </c>
      <c r="H60" s="204">
        <f>IF('P2'!H13=0,"",'P2'!H13)</f>
        <v>92</v>
      </c>
      <c r="I60" s="204">
        <f>IF('P2'!I13=0,"",'P2'!I13)</f>
        <v>96</v>
      </c>
      <c r="J60" s="204">
        <f>IF('P2'!J13=0,"",'P2'!J13)</f>
        <v>-104</v>
      </c>
      <c r="K60" s="204">
        <f>IF('P2'!K13=0,"",'P2'!K13)</f>
        <v>117</v>
      </c>
      <c r="L60" s="204">
        <f>IF('P2'!L13=0,"",'P2'!L13)</f>
        <v>-124</v>
      </c>
      <c r="M60" s="204">
        <f>IF('P2'!M13=0,"",'P2'!M13)</f>
        <v>-126</v>
      </c>
      <c r="N60" s="204">
        <f>IF('P2'!N13=0,"",'P2'!N13)</f>
        <v>96</v>
      </c>
      <c r="O60" s="204">
        <f>IF('P2'!O13=0,"",'P2'!O13)</f>
        <v>117</v>
      </c>
      <c r="P60" s="204">
        <f>IF('P2'!P13=0,"",'P2'!P13)</f>
        <v>213</v>
      </c>
      <c r="Q60" s="201">
        <f>IF('P2'!Q13=0,"",'P2'!Q13)</f>
        <v>288.55503861918766</v>
      </c>
      <c r="R60" s="233">
        <v>9</v>
      </c>
    </row>
    <row r="61" spans="1:18" s="206" customFormat="1" ht="20" customHeight="1" x14ac:dyDescent="0.5">
      <c r="A61" s="199">
        <v>4</v>
      </c>
      <c r="B61" s="200">
        <f>IF('P2'!A12="","",'P2'!A12)</f>
        <v>67</v>
      </c>
      <c r="C61" s="201">
        <f>IF('P2'!B12="","",'P2'!B12)</f>
        <v>66.400000000000006</v>
      </c>
      <c r="D61" s="200" t="str">
        <f>IF('P2'!C12="","",'P2'!C12)</f>
        <v>SM</v>
      </c>
      <c r="E61" s="202">
        <f>IF('P2'!D12="","",'P2'!D12)</f>
        <v>35172</v>
      </c>
      <c r="F61" s="203" t="str">
        <f>IF('P2'!F12="","",'P2'!F12)</f>
        <v>Adrian Mendis</v>
      </c>
      <c r="G61" s="203" t="str">
        <f>IF('P2'!G12="","",'P2'!G12)</f>
        <v>Aasgard  FFLK</v>
      </c>
      <c r="H61" s="204">
        <f>IF('P2'!H12=0,"",'P2'!H12)</f>
        <v>85</v>
      </c>
      <c r="I61" s="204">
        <f>IF('P2'!I12=0,"",'P2'!I12)</f>
        <v>90</v>
      </c>
      <c r="J61" s="204">
        <f>IF('P2'!J12=0,"",'P2'!J12)</f>
        <v>-94</v>
      </c>
      <c r="K61" s="204">
        <f>IF('P2'!K12=0,"",'P2'!K12)</f>
        <v>-115</v>
      </c>
      <c r="L61" s="204">
        <f>IF('P2'!L12=0,"",'P2'!L12)</f>
        <v>117</v>
      </c>
      <c r="M61" s="204">
        <f>IF('P2'!M12=0,"",'P2'!M12)</f>
        <v>120</v>
      </c>
      <c r="N61" s="204">
        <f>IF('P2'!N12=0,"",'P2'!N12)</f>
        <v>90</v>
      </c>
      <c r="O61" s="204">
        <f>IF('P2'!O12=0,"",'P2'!O12)</f>
        <v>120</v>
      </c>
      <c r="P61" s="204">
        <f>IF('P2'!P12=0,"",'P2'!P12)</f>
        <v>210</v>
      </c>
      <c r="Q61" s="201">
        <f>IF('P2'!Q12=0,"",'P2'!Q12)</f>
        <v>285.89756193668904</v>
      </c>
      <c r="R61" s="233">
        <v>8</v>
      </c>
    </row>
    <row r="62" spans="1:18" s="206" customFormat="1" ht="20" customHeight="1" x14ac:dyDescent="0.5">
      <c r="A62" s="199">
        <v>5</v>
      </c>
      <c r="B62" s="200">
        <f>IF('P2'!A14="","",'P2'!A14)</f>
        <v>67</v>
      </c>
      <c r="C62" s="201">
        <f>IF('P2'!B14="","",'P2'!B14)</f>
        <v>65.86</v>
      </c>
      <c r="D62" s="200" t="str">
        <f>IF('P2'!C14="","",'P2'!C14)</f>
        <v>JM</v>
      </c>
      <c r="E62" s="202">
        <f>IF('P2'!D14="","",'P2'!D14)</f>
        <v>37220</v>
      </c>
      <c r="F62" s="203" t="str">
        <f>IF('P2'!F14="","",'P2'!F14)</f>
        <v>Aron Süssmann</v>
      </c>
      <c r="G62" s="203" t="str">
        <f>IF('P2'!G14="","",'P2'!G14)</f>
        <v>Stavanger VK</v>
      </c>
      <c r="H62" s="204">
        <f>IF('P2'!H14=0,"",'P2'!H14)</f>
        <v>89</v>
      </c>
      <c r="I62" s="204">
        <f>IF('P2'!I14=0,"",'P2'!I14)</f>
        <v>92</v>
      </c>
      <c r="J62" s="204">
        <f>IF('P2'!J14=0,"",'P2'!J14)</f>
        <v>94</v>
      </c>
      <c r="K62" s="204">
        <f>IF('P2'!K14=0,"",'P2'!K14)</f>
        <v>105</v>
      </c>
      <c r="L62" s="204">
        <f>IF('P2'!L14=0,"",'P2'!L14)</f>
        <v>-108</v>
      </c>
      <c r="M62" s="204">
        <f>IF('P2'!M14=0,"",'P2'!M14)</f>
        <v>-108</v>
      </c>
      <c r="N62" s="204">
        <f>IF('P2'!N14=0,"",'P2'!N14)</f>
        <v>94</v>
      </c>
      <c r="O62" s="204">
        <f>IF('P2'!O14=0,"",'P2'!O14)</f>
        <v>105</v>
      </c>
      <c r="P62" s="204">
        <f>IF('P2'!P14=0,"",'P2'!P14)</f>
        <v>199</v>
      </c>
      <c r="Q62" s="201">
        <f>IF('P2'!Q14=0,"",'P2'!Q14)</f>
        <v>272.33599143511151</v>
      </c>
      <c r="R62" s="233">
        <v>7</v>
      </c>
    </row>
    <row r="63" spans="1:18" s="206" customFormat="1" ht="20" customHeight="1" x14ac:dyDescent="0.5">
      <c r="A63" s="199">
        <v>6</v>
      </c>
      <c r="B63" s="200">
        <f>IF('P2'!A9="","",'P2'!A9)</f>
        <v>67</v>
      </c>
      <c r="C63" s="201">
        <f>IF('P2'!B9="","",'P2'!B9)</f>
        <v>65.56</v>
      </c>
      <c r="D63" s="200" t="str">
        <f>IF('P2'!C9="","",'P2'!C9)</f>
        <v>SM</v>
      </c>
      <c r="E63" s="202">
        <f>IF('P2'!D9="","",'P2'!D9)</f>
        <v>34237</v>
      </c>
      <c r="F63" s="203" t="str">
        <f>IF('P2'!F9="","",'P2'!F9)</f>
        <v>Willy Ly</v>
      </c>
      <c r="G63" s="203" t="str">
        <f>IF('P2'!G9="","",'P2'!G9)</f>
        <v>Kvadraturen IK</v>
      </c>
      <c r="H63" s="204">
        <f>IF('P2'!H9=0,"",'P2'!H9)</f>
        <v>85</v>
      </c>
      <c r="I63" s="204">
        <f>IF('P2'!I9=0,"",'P2'!I9)</f>
        <v>-88</v>
      </c>
      <c r="J63" s="204">
        <f>IF('P2'!J9=0,"",'P2'!J9)</f>
        <v>89</v>
      </c>
      <c r="K63" s="204">
        <f>IF('P2'!K9=0,"",'P2'!K9)</f>
        <v>105</v>
      </c>
      <c r="L63" s="204">
        <f>IF('P2'!L9=0,"",'P2'!L9)</f>
        <v>110</v>
      </c>
      <c r="M63" s="204">
        <f>IF('P2'!M9=0,"",'P2'!M9)</f>
        <v>-115</v>
      </c>
      <c r="N63" s="204">
        <f>IF('P2'!N9=0,"",'P2'!N9)</f>
        <v>89</v>
      </c>
      <c r="O63" s="204">
        <f>IF('P2'!O9=0,"",'P2'!O9)</f>
        <v>110</v>
      </c>
      <c r="P63" s="204">
        <f>IF('P2'!P9=0,"",'P2'!P9)</f>
        <v>199</v>
      </c>
      <c r="Q63" s="201">
        <f>IF('P2'!Q9=0,"",'P2'!Q9)</f>
        <v>273.1349726903714</v>
      </c>
      <c r="R63" s="233">
        <v>6</v>
      </c>
    </row>
    <row r="64" spans="1:18" s="206" customFormat="1" ht="20" customHeight="1" x14ac:dyDescent="0.5">
      <c r="A64" s="199">
        <v>7</v>
      </c>
      <c r="B64" s="200">
        <f>IF('P2'!A10="","",'P2'!A10)</f>
        <v>67</v>
      </c>
      <c r="C64" s="201">
        <f>IF('P2'!B10="","",'P2'!B10)</f>
        <v>64.12</v>
      </c>
      <c r="D64" s="200" t="str">
        <f>IF('P2'!C10="","",'P2'!C10)</f>
        <v>M3</v>
      </c>
      <c r="E64" s="202">
        <f>IF('P2'!D10="","",'P2'!D10)</f>
        <v>27882</v>
      </c>
      <c r="F64" s="203" t="str">
        <f>IF('P2'!F10="","",'P2'!F10)</f>
        <v>Stefan Bender</v>
      </c>
      <c r="G64" s="203" t="str">
        <f>IF('P2'!G10="","",'P2'!G10)</f>
        <v>Nidelv IL</v>
      </c>
      <c r="H64" s="204">
        <f>IF('P2'!H10=0,"",'P2'!H10)</f>
        <v>83</v>
      </c>
      <c r="I64" s="204">
        <f>IF('P2'!I10=0,"",'P2'!I10)</f>
        <v>87</v>
      </c>
      <c r="J64" s="204">
        <f>IF('P2'!J10=0,"",'P2'!J10)</f>
        <v>-90</v>
      </c>
      <c r="K64" s="204">
        <f>IF('P2'!K10=0,"",'P2'!K10)</f>
        <v>100</v>
      </c>
      <c r="L64" s="204">
        <f>IF('P2'!L10=0,"",'P2'!L10)</f>
        <v>104</v>
      </c>
      <c r="M64" s="204">
        <f>IF('P2'!M10=0,"",'P2'!M10)</f>
        <v>-108</v>
      </c>
      <c r="N64" s="204">
        <f>IF('P2'!N10=0,"",'P2'!N10)</f>
        <v>87</v>
      </c>
      <c r="O64" s="204">
        <f>IF('P2'!O10=0,"",'P2'!O10)</f>
        <v>104</v>
      </c>
      <c r="P64" s="204">
        <f>IF('P2'!P10=0,"",'P2'!P10)</f>
        <v>191</v>
      </c>
      <c r="Q64" s="201">
        <f>IF('P2'!Q10=0,"",'P2'!Q10)</f>
        <v>265.96900201966514</v>
      </c>
      <c r="R64" s="233">
        <v>5</v>
      </c>
    </row>
    <row r="65" spans="1:25" s="206" customFormat="1" ht="20" customHeight="1" x14ac:dyDescent="0.5">
      <c r="A65" s="199"/>
      <c r="B65" s="200"/>
      <c r="C65" s="201"/>
      <c r="D65" s="200"/>
      <c r="E65" s="202"/>
      <c r="F65" s="203"/>
      <c r="G65" s="203"/>
      <c r="H65" s="204"/>
      <c r="I65" s="204"/>
      <c r="J65" s="204"/>
      <c r="K65" s="204"/>
      <c r="L65" s="204"/>
      <c r="M65" s="204"/>
      <c r="N65" s="204"/>
      <c r="O65" s="204"/>
      <c r="P65" s="204"/>
      <c r="Q65" s="201"/>
      <c r="R65" s="233"/>
    </row>
    <row r="66" spans="1:25" s="206" customFormat="1" ht="20" customHeight="1" x14ac:dyDescent="0.5">
      <c r="A66" s="199">
        <v>1</v>
      </c>
      <c r="B66" s="200">
        <f>IF('P2'!A17="","",'P2'!A17)</f>
        <v>73</v>
      </c>
      <c r="C66" s="201">
        <f>IF('P2'!B17="","",'P2'!B17)</f>
        <v>72.86</v>
      </c>
      <c r="D66" s="200" t="str">
        <f>IF('P2'!C17="","",'P2'!C17)</f>
        <v>SM</v>
      </c>
      <c r="E66" s="202">
        <f>IF('P2'!D17="","",'P2'!D17)</f>
        <v>33342</v>
      </c>
      <c r="F66" s="203" t="str">
        <f>IF('P2'!F17="","",'P2'!F17)</f>
        <v>Daniel Roness</v>
      </c>
      <c r="G66" s="203" t="str">
        <f>IF('P2'!G17="","",'P2'!G17)</f>
        <v>Spydeberg Atletene</v>
      </c>
      <c r="H66" s="204">
        <f>IF('P2'!H17=0,"",'P2'!H17)</f>
        <v>-120</v>
      </c>
      <c r="I66" s="204">
        <f>IF('P2'!I17=0,"",'P2'!I17)</f>
        <v>120</v>
      </c>
      <c r="J66" s="204">
        <f>IF('P2'!J17=0,"",'P2'!J17)</f>
        <v>-125</v>
      </c>
      <c r="K66" s="204">
        <f>IF('P2'!K17=0,"",'P2'!K17)</f>
        <v>150</v>
      </c>
      <c r="L66" s="204">
        <f>IF('P2'!L17=0,"",'P2'!L17)</f>
        <v>160</v>
      </c>
      <c r="M66" s="204">
        <f>IF('P2'!M17=0,"",'P2'!M17)</f>
        <v>-165</v>
      </c>
      <c r="N66" s="204">
        <f>IF('P2'!N17=0,"",'P2'!N17)</f>
        <v>120</v>
      </c>
      <c r="O66" s="204">
        <f>IF('P2'!O17=0,"",'P2'!O17)</f>
        <v>160</v>
      </c>
      <c r="P66" s="204">
        <f>IF('P2'!P17=0,"",'P2'!P17)</f>
        <v>280</v>
      </c>
      <c r="Q66" s="201">
        <f>IF('P2'!Q17=0,"",'P2'!Q17)</f>
        <v>360.39141831432943</v>
      </c>
      <c r="R66" s="233">
        <v>12</v>
      </c>
    </row>
    <row r="67" spans="1:25" s="206" customFormat="1" ht="20" customHeight="1" x14ac:dyDescent="0.5">
      <c r="A67" s="199">
        <v>2</v>
      </c>
      <c r="B67" s="200">
        <f>IF('P2'!A16="","",'P2'!A16)</f>
        <v>73</v>
      </c>
      <c r="C67" s="201">
        <f>IF('P2'!B16="","",'P2'!B16)</f>
        <v>72.44</v>
      </c>
      <c r="D67" s="200" t="str">
        <f>IF('P2'!C16="","",'P2'!C16)</f>
        <v>SM</v>
      </c>
      <c r="E67" s="202">
        <f>IF('P2'!D16="","",'P2'!D16)</f>
        <v>35378</v>
      </c>
      <c r="F67" s="203" t="str">
        <f>IF('P2'!F16="","",'P2'!F16)</f>
        <v>Runar Klungervik</v>
      </c>
      <c r="G67" s="203" t="str">
        <f>IF('P2'!G16="","",'P2'!G16)</f>
        <v>Hitra VK</v>
      </c>
      <c r="H67" s="204">
        <f>IF('P2'!H16=0,"",'P2'!H16)</f>
        <v>94</v>
      </c>
      <c r="I67" s="204">
        <f>IF('P2'!I16=0,"",'P2'!I16)</f>
        <v>97</v>
      </c>
      <c r="J67" s="204">
        <f>IF('P2'!J16=0,"",'P2'!J16)</f>
        <v>100</v>
      </c>
      <c r="K67" s="204">
        <f>IF('P2'!K16=0,"",'P2'!K16)</f>
        <v>115</v>
      </c>
      <c r="L67" s="204">
        <f>IF('P2'!L16=0,"",'P2'!L16)</f>
        <v>120</v>
      </c>
      <c r="M67" s="204">
        <f>IF('P2'!M16=0,"",'P2'!M16)</f>
        <v>-123</v>
      </c>
      <c r="N67" s="204">
        <f>IF('P2'!N16=0,"",'P2'!N16)</f>
        <v>100</v>
      </c>
      <c r="O67" s="204">
        <f>IF('P2'!O16=0,"",'P2'!O16)</f>
        <v>120</v>
      </c>
      <c r="P67" s="204">
        <f>IF('P2'!P16=0,"",'P2'!P16)</f>
        <v>220</v>
      </c>
      <c r="Q67" s="201">
        <f>IF('P2'!Q16=0,"",'P2'!Q16)</f>
        <v>284.10932029116981</v>
      </c>
      <c r="R67" s="233">
        <v>10</v>
      </c>
    </row>
    <row r="68" spans="1:25" s="206" customFormat="1" ht="20" customHeight="1" x14ac:dyDescent="0.5">
      <c r="A68" s="199">
        <v>3</v>
      </c>
      <c r="B68" s="200">
        <f>IF('P2'!A18="","",'P2'!A18)</f>
        <v>73</v>
      </c>
      <c r="C68" s="201">
        <f>IF('P2'!B18="","",'P2'!B18)</f>
        <v>71.64</v>
      </c>
      <c r="D68" s="200" t="str">
        <f>IF('P2'!C18="","",'P2'!C18)</f>
        <v>SM</v>
      </c>
      <c r="E68" s="202">
        <f>IF('P2'!D18="","",'P2'!D18)</f>
        <v>35300</v>
      </c>
      <c r="F68" s="203" t="str">
        <f>IF('P2'!F18="","",'P2'!F18)</f>
        <v>Agung Raden</v>
      </c>
      <c r="G68" s="203" t="str">
        <f>IF('P2'!G18="","",'P2'!G18)</f>
        <v>Kvadraturen IK</v>
      </c>
      <c r="H68" s="204">
        <f>IF('P2'!H18=0,"",'P2'!H18)</f>
        <v>90</v>
      </c>
      <c r="I68" s="204">
        <f>IF('P2'!I18=0,"",'P2'!I18)</f>
        <v>-94</v>
      </c>
      <c r="J68" s="204">
        <f>IF('P2'!J18=0,"",'P2'!J18)</f>
        <v>-96</v>
      </c>
      <c r="K68" s="204">
        <f>IF('P2'!K18=0,"",'P2'!K18)</f>
        <v>107</v>
      </c>
      <c r="L68" s="204">
        <f>IF('P2'!L18=0,"",'P2'!L18)</f>
        <v>113</v>
      </c>
      <c r="M68" s="204">
        <f>IF('P2'!M18=0,"",'P2'!M18)</f>
        <v>118</v>
      </c>
      <c r="N68" s="204">
        <f>IF('P2'!N18=0,"",'P2'!N18)</f>
        <v>90</v>
      </c>
      <c r="O68" s="204">
        <f>IF('P2'!O18=0,"",'P2'!O18)</f>
        <v>118</v>
      </c>
      <c r="P68" s="204">
        <f>IF('P2'!P18=0,"",'P2'!P18)</f>
        <v>208</v>
      </c>
      <c r="Q68" s="201">
        <f>IF('P2'!Q18=0,"",'P2'!Q18)</f>
        <v>270.35294805160743</v>
      </c>
      <c r="R68" s="233">
        <v>9</v>
      </c>
    </row>
    <row r="69" spans="1:25" s="206" customFormat="1" ht="20" customHeight="1" x14ac:dyDescent="0.5">
      <c r="A69" s="199"/>
      <c r="B69" s="200"/>
      <c r="C69" s="201"/>
      <c r="D69" s="200"/>
      <c r="E69" s="202"/>
      <c r="F69" s="203"/>
      <c r="G69" s="203"/>
      <c r="H69" s="204"/>
      <c r="I69" s="204"/>
      <c r="J69" s="204"/>
      <c r="K69" s="204"/>
      <c r="L69" s="204"/>
      <c r="M69" s="204"/>
      <c r="N69" s="204"/>
      <c r="O69" s="204"/>
      <c r="P69" s="204"/>
      <c r="Q69" s="201"/>
    </row>
    <row r="70" spans="1:25" s="206" customFormat="1" ht="20" customHeight="1" x14ac:dyDescent="0.5">
      <c r="A70" s="199">
        <v>1</v>
      </c>
      <c r="B70" s="200">
        <f>IF('P4'!A10="","",'P4'!A10)</f>
        <v>81</v>
      </c>
      <c r="C70" s="201">
        <f>IF('P4'!B10="","",'P4'!B10)</f>
        <v>76.66</v>
      </c>
      <c r="D70" s="200" t="str">
        <f>IF('P4'!C10="","",'P4'!C10)</f>
        <v>JM</v>
      </c>
      <c r="E70" s="202">
        <f>IF('P4'!D10="","",'P4'!D10)</f>
        <v>37500</v>
      </c>
      <c r="F70" s="203" t="str">
        <f>IF('P4'!F10="","",'P4'!F10)</f>
        <v>Mats Hofstad</v>
      </c>
      <c r="G70" s="203" t="str">
        <f>IF('P4'!G10="","",'P4'!G10)</f>
        <v>Trondheim AK</v>
      </c>
      <c r="H70" s="204">
        <f>IF('P4'!H10=0,"",'P4'!H10)</f>
        <v>118</v>
      </c>
      <c r="I70" s="204">
        <f>IF('P4'!I10=0,"",'P4'!I10)</f>
        <v>124</v>
      </c>
      <c r="J70" s="204">
        <f>IF('P4'!J10=0,"",'P4'!J10)</f>
        <v>-129</v>
      </c>
      <c r="K70" s="204">
        <f>IF('P4'!K10=0,"",'P4'!K10)</f>
        <v>148</v>
      </c>
      <c r="L70" s="204">
        <f>IF('P4'!L10=0,"",'P4'!L10)</f>
        <v>-155</v>
      </c>
      <c r="M70" s="204">
        <f>IF('P4'!M10=0,"",'P4'!M10)</f>
        <v>157</v>
      </c>
      <c r="N70" s="204">
        <f>IF('P4'!N10=0,"",'P4'!N10)</f>
        <v>124</v>
      </c>
      <c r="O70" s="204">
        <f>IF('P4'!O10=0,"",'P4'!O10)</f>
        <v>157</v>
      </c>
      <c r="P70" s="204">
        <f>IF('P4'!P10=0,"",'P4'!P10)</f>
        <v>281</v>
      </c>
      <c r="Q70" s="201">
        <f>IF('P4'!Q10=0,"",'P4'!Q10)</f>
        <v>351.56954415426588</v>
      </c>
      <c r="R70" s="233">
        <v>12</v>
      </c>
    </row>
    <row r="71" spans="1:25" s="206" customFormat="1" ht="20" customHeight="1" x14ac:dyDescent="0.5">
      <c r="A71" s="199">
        <v>2</v>
      </c>
      <c r="B71" s="200">
        <f>IF('P4'!A19="","",'P4'!A19)</f>
        <v>81</v>
      </c>
      <c r="C71" s="201">
        <f>IF('P4'!B19="","",'P4'!B19)</f>
        <v>80.94</v>
      </c>
      <c r="D71" s="200" t="str">
        <f>IF('P4'!C19="","",'P4'!C19)</f>
        <v>SM</v>
      </c>
      <c r="E71" s="202">
        <f>IF('P4'!D19="","",'P4'!D19)</f>
        <v>35744</v>
      </c>
      <c r="F71" s="203" t="str">
        <f>IF('P4'!F19="","",'P4'!F19)</f>
        <v>Sigurd Haug Korsvoll</v>
      </c>
      <c r="G71" s="203" t="str">
        <f>IF('P4'!G19="","",'P4'!G19)</f>
        <v>Trondheim AK</v>
      </c>
      <c r="H71" s="204">
        <f>IF('P4'!H19=0,"",'P4'!H19)</f>
        <v>112</v>
      </c>
      <c r="I71" s="204">
        <f>IF('P4'!I19=0,"",'P4'!I19)</f>
        <v>116</v>
      </c>
      <c r="J71" s="204">
        <f>IF('P4'!J19=0,"",'P4'!J19)</f>
        <v>-120</v>
      </c>
      <c r="K71" s="204">
        <f>IF('P4'!K19=0,"",'P4'!K19)</f>
        <v>141</v>
      </c>
      <c r="L71" s="204">
        <f>IF('P4'!L19=0,"",'P4'!L19)</f>
        <v>-145</v>
      </c>
      <c r="M71" s="204">
        <f>IF('P4'!M19=0,"",'P4'!M19)</f>
        <v>145</v>
      </c>
      <c r="N71" s="204">
        <f>IF('P4'!N19=0,"",'P4'!N19)</f>
        <v>116</v>
      </c>
      <c r="O71" s="204">
        <f>IF('P4'!O19=0,"",'P4'!O19)</f>
        <v>145</v>
      </c>
      <c r="P71" s="204">
        <f>IF('P4'!P19=0,"",'P4'!P19)</f>
        <v>261</v>
      </c>
      <c r="Q71" s="201">
        <f>IF('P4'!Q19=0,"",'P4'!Q19)</f>
        <v>317.39470343386154</v>
      </c>
      <c r="R71" s="233">
        <v>10</v>
      </c>
    </row>
    <row r="72" spans="1:25" s="206" customFormat="1" ht="20" customHeight="1" x14ac:dyDescent="0.5">
      <c r="A72" s="199">
        <v>3</v>
      </c>
      <c r="B72" s="200">
        <f>IF('P4'!A23="","",'P4'!A23)</f>
        <v>81</v>
      </c>
      <c r="C72" s="201">
        <f>IF('P4'!B23="","",'P4'!B23)</f>
        <v>79.72</v>
      </c>
      <c r="D72" s="200" t="str">
        <f>IF('P4'!C23="","",'P4'!C23)</f>
        <v>SM</v>
      </c>
      <c r="E72" s="202">
        <f>IF('P4'!D23="","",'P4'!D23)</f>
        <v>34609</v>
      </c>
      <c r="F72" s="203" t="str">
        <f>IF('P4'!F23="","",'P4'!F23)</f>
        <v>Jantsen Øverås</v>
      </c>
      <c r="G72" s="203" t="str">
        <f>IF('P4'!G23="","",'P4'!G23)</f>
        <v>Tambarskjelvar IL</v>
      </c>
      <c r="H72" s="204">
        <f>IF('P4'!H23=0,"",'P4'!H23)</f>
        <v>112</v>
      </c>
      <c r="I72" s="204">
        <f>IF('P4'!I23=0,"",'P4'!I23)</f>
        <v>117</v>
      </c>
      <c r="J72" s="204">
        <f>IF('P4'!J23=0,"",'P4'!J23)</f>
        <v>-120</v>
      </c>
      <c r="K72" s="204">
        <f>IF('P4'!K23=0,"",'P4'!K23)</f>
        <v>-135</v>
      </c>
      <c r="L72" s="204">
        <f>IF('P4'!L23=0,"",'P4'!L23)</f>
        <v>135</v>
      </c>
      <c r="M72" s="204">
        <f>IF('P4'!M23=0,"",'P4'!M23)</f>
        <v>140</v>
      </c>
      <c r="N72" s="204">
        <f>IF('P4'!N23=0,"",'P4'!N23)</f>
        <v>117</v>
      </c>
      <c r="O72" s="204">
        <f>IF('P4'!O23=0,"",'P4'!O23)</f>
        <v>140</v>
      </c>
      <c r="P72" s="204">
        <f>IF('P4'!P23=0,"",'P4'!P23)</f>
        <v>257</v>
      </c>
      <c r="Q72" s="201">
        <f>IF('P4'!Q21=0,"",'P4'!Q21)</f>
        <v>274.7293146708202</v>
      </c>
      <c r="R72" s="233">
        <v>9</v>
      </c>
    </row>
    <row r="73" spans="1:25" s="206" customFormat="1" ht="20" customHeight="1" x14ac:dyDescent="0.5">
      <c r="A73" s="199">
        <v>4</v>
      </c>
      <c r="B73" s="200">
        <f>IF('P4'!A20="","",'P4'!A20)</f>
        <v>81</v>
      </c>
      <c r="C73" s="201">
        <f>IF('P4'!B20="","",'P4'!B20)</f>
        <v>80.14</v>
      </c>
      <c r="D73" s="200" t="str">
        <f>IF('P4'!C20="","",'P4'!C20)</f>
        <v>SM</v>
      </c>
      <c r="E73" s="202">
        <f>IF('P4'!D20="","",'P4'!D20)</f>
        <v>36192</v>
      </c>
      <c r="F73" s="203" t="str">
        <f>IF('P4'!F20="","",'P4'!F20)</f>
        <v>Eskil Engelsgjerd Andersen</v>
      </c>
      <c r="G73" s="203" t="str">
        <f>IF('P4'!G20="","",'P4'!G20)</f>
        <v>Stavanger VK</v>
      </c>
      <c r="H73" s="204">
        <f>IF('P4'!H20=0,"",'P4'!H20)</f>
        <v>105</v>
      </c>
      <c r="I73" s="204">
        <f>IF('P4'!I20=0,"",'P4'!I20)</f>
        <v>110</v>
      </c>
      <c r="J73" s="204">
        <f>IF('P4'!J20=0,"",'P4'!J20)</f>
        <v>116</v>
      </c>
      <c r="K73" s="204">
        <f>IF('P4'!K20=0,"",'P4'!K20)</f>
        <v>128</v>
      </c>
      <c r="L73" s="204">
        <f>IF('P4'!L20=0,"",'P4'!L20)</f>
        <v>-134</v>
      </c>
      <c r="M73" s="204">
        <f>IF('P4'!M20=0,"",'P4'!M20)</f>
        <v>134</v>
      </c>
      <c r="N73" s="204">
        <f>IF('P4'!N20=0,"",'P4'!N20)</f>
        <v>116</v>
      </c>
      <c r="O73" s="204">
        <f>IF('P4'!O20=0,"",'P4'!O20)</f>
        <v>134</v>
      </c>
      <c r="P73" s="204">
        <f>IF('P4'!P20=0,"",'P4'!P20)</f>
        <v>250</v>
      </c>
      <c r="Q73" s="201">
        <f>IF('P4'!Q22=0,"",'P4'!Q22)</f>
        <v>289.0771690028883</v>
      </c>
      <c r="R73" s="233">
        <v>8</v>
      </c>
    </row>
    <row r="74" spans="1:25" s="206" customFormat="1" ht="20" customHeight="1" x14ac:dyDescent="0.5">
      <c r="A74" s="199">
        <v>5</v>
      </c>
      <c r="B74" s="200">
        <f>IF('P4'!A13="","",'P4'!A13)</f>
        <v>81</v>
      </c>
      <c r="C74" s="201">
        <f>IF('P4'!B13="","",'P4'!B13)</f>
        <v>76.12</v>
      </c>
      <c r="D74" s="200" t="str">
        <f>IF('P4'!C13="","",'P4'!C13)</f>
        <v>JM</v>
      </c>
      <c r="E74" s="202">
        <f>IF('P4'!D13="","",'P4'!D13)</f>
        <v>37160</v>
      </c>
      <c r="F74" s="203" t="str">
        <f>IF('P4'!F13="","",'P4'!F13)</f>
        <v>Remy Heggvik Aune</v>
      </c>
      <c r="G74" s="203" t="str">
        <f>IF('P4'!G13="","",'P4'!G13)</f>
        <v>Hitra VK</v>
      </c>
      <c r="H74" s="204">
        <f>IF('P4'!H13=0,"",'P4'!H13)</f>
        <v>95</v>
      </c>
      <c r="I74" s="204">
        <f>IF('P4'!I13=0,"",'P4'!I13)</f>
        <v>100</v>
      </c>
      <c r="J74" s="204">
        <f>IF('P4'!J13=0,"",'P4'!J13)</f>
        <v>-104</v>
      </c>
      <c r="K74" s="204">
        <f>IF('P4'!K13=0,"",'P4'!K13)</f>
        <v>135</v>
      </c>
      <c r="L74" s="204">
        <f>IF('P4'!L13=0,"",'P4'!L13)</f>
        <v>140</v>
      </c>
      <c r="M74" s="204">
        <f>IF('P4'!M13=0,"",'P4'!M13)</f>
        <v>-145</v>
      </c>
      <c r="N74" s="204">
        <f>IF('P4'!N13=0,"",'P4'!N13)</f>
        <v>100</v>
      </c>
      <c r="O74" s="204">
        <f>IF('P4'!O13=0,"",'P4'!O13)</f>
        <v>140</v>
      </c>
      <c r="P74" s="204">
        <f>IF('P4'!P13=0,"",'P4'!P13)</f>
        <v>240</v>
      </c>
      <c r="Q74" s="201">
        <f>IF('P4'!Q18=0,"",'P4'!Q18)</f>
        <v>285.22770500000814</v>
      </c>
      <c r="R74" s="233">
        <v>7</v>
      </c>
    </row>
    <row r="75" spans="1:25" s="206" customFormat="1" ht="20" customHeight="1" x14ac:dyDescent="0.5">
      <c r="A75" s="199">
        <v>6</v>
      </c>
      <c r="B75" s="200">
        <f>IF('P4'!A22="","",'P4'!A22)</f>
        <v>81</v>
      </c>
      <c r="C75" s="201">
        <f>IF('P4'!B22="","",'P4'!B22)</f>
        <v>79.8</v>
      </c>
      <c r="D75" s="200" t="str">
        <f>IF('P4'!C22="","",'P4'!C22)</f>
        <v>SM</v>
      </c>
      <c r="E75" s="202">
        <f>IF('P4'!D22="","",'P4'!D22)</f>
        <v>35506</v>
      </c>
      <c r="F75" s="203" t="str">
        <f>IF('P4'!F22="","",'P4'!F22)</f>
        <v>Andreas Klinkenberg</v>
      </c>
      <c r="G75" s="203" t="str">
        <f>IF('P4'!G22="","",'P4'!G22)</f>
        <v>Nidelv IL</v>
      </c>
      <c r="H75" s="204">
        <f>IF('P4'!H22=0,"",'P4'!H22)</f>
        <v>96</v>
      </c>
      <c r="I75" s="204">
        <f>IF('P4'!I22=0,"",'P4'!I22)</f>
        <v>100</v>
      </c>
      <c r="J75" s="204">
        <f>IF('P4'!J22=0,"",'P4'!J22)</f>
        <v>-102</v>
      </c>
      <c r="K75" s="204">
        <f>IF('P4'!K22=0,"",'P4'!K22)</f>
        <v>-131</v>
      </c>
      <c r="L75" s="204">
        <f>IF('P4'!L22=0,"",'P4'!L22)</f>
        <v>132</v>
      </c>
      <c r="M75" s="204">
        <f>IF('P4'!M22=0,"",'P4'!M22)</f>
        <v>136</v>
      </c>
      <c r="N75" s="204">
        <f>IF('P4'!N22=0,"",'P4'!N22)</f>
        <v>100</v>
      </c>
      <c r="O75" s="204">
        <f>IF('P4'!O22=0,"",'P4'!O22)</f>
        <v>136</v>
      </c>
      <c r="P75" s="204">
        <f>IF('P4'!P22=0,"",'P4'!P22)</f>
        <v>236</v>
      </c>
      <c r="Q75" s="201">
        <f>IF('P4'!Q23=0,"",'P4'!Q23)</f>
        <v>314.96282098307125</v>
      </c>
      <c r="R75" s="233">
        <v>6</v>
      </c>
    </row>
    <row r="76" spans="1:25" s="206" customFormat="1" ht="20" customHeight="1" x14ac:dyDescent="0.5">
      <c r="A76" s="199">
        <v>7</v>
      </c>
      <c r="B76" s="200">
        <f>IF('P4'!A16="","",'P4'!A16)</f>
        <v>81</v>
      </c>
      <c r="C76" s="201">
        <f>IF('P4'!B16="","",'P4'!B16)</f>
        <v>80.3</v>
      </c>
      <c r="D76" s="200" t="str">
        <f>IF('P4'!C16="","",'P4'!C16)</f>
        <v>SM</v>
      </c>
      <c r="E76" s="202">
        <f>IF('P4'!D16="","",'P4'!D16)</f>
        <v>32640</v>
      </c>
      <c r="F76" s="203" t="str">
        <f>IF('P4'!F16="","",'P4'!F16)</f>
        <v>Jonas Nord</v>
      </c>
      <c r="G76" s="203" t="str">
        <f>IF('P4'!G16="","",'P4'!G16)</f>
        <v>Spydeberg Atletene</v>
      </c>
      <c r="H76" s="204">
        <f>IF('P4'!H16=0,"",'P4'!H16)</f>
        <v>95</v>
      </c>
      <c r="I76" s="204">
        <f>IF('P4'!I16=0,"",'P4'!I16)</f>
        <v>100</v>
      </c>
      <c r="J76" s="204">
        <f>IF('P4'!J16=0,"",'P4'!J16)</f>
        <v>103</v>
      </c>
      <c r="K76" s="204">
        <f>IF('P4'!K16=0,"",'P4'!K16)</f>
        <v>120</v>
      </c>
      <c r="L76" s="204">
        <f>IF('P4'!L16=0,"",'P4'!L16)</f>
        <v>130</v>
      </c>
      <c r="M76" s="204">
        <f>IF('P4'!M16=0,"",'P4'!M16)</f>
        <v>-136</v>
      </c>
      <c r="N76" s="204">
        <f>IF('P4'!N16=0,"",'P4'!N16)</f>
        <v>103</v>
      </c>
      <c r="O76" s="204">
        <f>IF('P4'!O16=0,"",'P4'!O16)</f>
        <v>130</v>
      </c>
      <c r="P76" s="204">
        <f>IF('P4'!P16=0,"",'P4'!P16)</f>
        <v>233</v>
      </c>
      <c r="Q76" s="201">
        <f>IF('P4'!Q17=0,"",'P4'!Q17)</f>
        <v>282.0199427437617</v>
      </c>
      <c r="R76" s="233">
        <v>5</v>
      </c>
      <c r="Y76" s="206" t="s">
        <v>20</v>
      </c>
    </row>
    <row r="77" spans="1:25" s="206" customFormat="1" ht="20" customHeight="1" x14ac:dyDescent="0.5">
      <c r="A77" s="199">
        <v>8</v>
      </c>
      <c r="B77" s="200">
        <f>IF('P4'!A18="","",'P4'!A18)</f>
        <v>81</v>
      </c>
      <c r="C77" s="201">
        <f>IF('P4'!B18="","",'P4'!B18)</f>
        <v>78.58</v>
      </c>
      <c r="D77" s="200" t="str">
        <f>IF('P4'!C18="","",'P4'!C18)</f>
        <v>SM</v>
      </c>
      <c r="E77" s="202">
        <f>IF('P4'!D18="","",'P4'!D18)</f>
        <v>35318</v>
      </c>
      <c r="F77" s="203" t="str">
        <f>IF('P4'!F18="","",'P4'!F18)</f>
        <v>Johannes Jåsund</v>
      </c>
      <c r="G77" s="203" t="str">
        <f>IF('P4'!G18="","",'P4'!G18)</f>
        <v>Stavanger VK</v>
      </c>
      <c r="H77" s="204">
        <f>IF('P4'!H18=0,"",'P4'!H18)</f>
        <v>90</v>
      </c>
      <c r="I77" s="204">
        <f>IF('P4'!I18=0,"",'P4'!I18)</f>
        <v>95</v>
      </c>
      <c r="J77" s="204">
        <f>IF('P4'!J18=0,"",'P4'!J18)</f>
        <v>100</v>
      </c>
      <c r="K77" s="204">
        <f>IF('P4'!K18=0,"",'P4'!K18)</f>
        <v>125</v>
      </c>
      <c r="L77" s="204">
        <f>IF('P4'!L18=0,"",'P4'!L18)</f>
        <v>131</v>
      </c>
      <c r="M77" s="204">
        <f>IF('P4'!M18=0,"",'P4'!M18)</f>
        <v>-133</v>
      </c>
      <c r="N77" s="204">
        <f>IF('P4'!N18=0,"",'P4'!N18)</f>
        <v>100</v>
      </c>
      <c r="O77" s="204">
        <f>IF('P4'!O18=0,"",'P4'!O18)</f>
        <v>131</v>
      </c>
      <c r="P77" s="204">
        <f>IF('P4'!P18=0,"",'P4'!P18)</f>
        <v>231</v>
      </c>
      <c r="Q77" s="201">
        <f>IF('P4'!Q20=0,"",'P4'!Q20)</f>
        <v>305.55814309816918</v>
      </c>
      <c r="R77" s="233">
        <v>4</v>
      </c>
    </row>
    <row r="78" spans="1:25" s="206" customFormat="1" ht="20" customHeight="1" x14ac:dyDescent="0.5">
      <c r="A78" s="199">
        <v>9</v>
      </c>
      <c r="B78" s="200">
        <f>IF('P4'!A9="","",'P4'!A9)</f>
        <v>81</v>
      </c>
      <c r="C78" s="201">
        <f>IF('P4'!B9="","",'P4'!B9)</f>
        <v>77.760000000000005</v>
      </c>
      <c r="D78" s="200" t="str">
        <f>IF('P4'!C9="","",'P4'!C9)</f>
        <v>SM</v>
      </c>
      <c r="E78" s="202">
        <f>IF('P4'!D9="","",'P4'!D9)</f>
        <v>34358</v>
      </c>
      <c r="F78" s="203" t="str">
        <f>IF('P4'!F9="","",'P4'!F9)</f>
        <v>Danny Duy Vo</v>
      </c>
      <c r="G78" s="203" t="str">
        <f>IF('P4'!G9="","",'P4'!G9)</f>
        <v>Grenland AK</v>
      </c>
      <c r="H78" s="204">
        <f>IF('P4'!H9=0,"",'P4'!H9)</f>
        <v>100</v>
      </c>
      <c r="I78" s="204">
        <f>IF('P4'!I9=0,"",'P4'!I9)</f>
        <v>-105</v>
      </c>
      <c r="J78" s="204">
        <f>IF('P4'!J9=0,"",'P4'!J9)</f>
        <v>105</v>
      </c>
      <c r="K78" s="204">
        <f>IF('P4'!K9=0,"",'P4'!K9)</f>
        <v>120</v>
      </c>
      <c r="L78" s="204">
        <f>IF('P4'!L9=0,"",'P4'!L9)</f>
        <v>125</v>
      </c>
      <c r="M78" s="204">
        <f>IF('P4'!M9=0,"",'P4'!M9)</f>
        <v>-131</v>
      </c>
      <c r="N78" s="204">
        <f>IF('P4'!N9=0,"",'P4'!N9)</f>
        <v>105</v>
      </c>
      <c r="O78" s="204">
        <f>IF('P4'!O9=0,"",'P4'!O9)</f>
        <v>125</v>
      </c>
      <c r="P78" s="204">
        <f>IF('P4'!P9=0,"",'P4'!P9)</f>
        <v>230</v>
      </c>
      <c r="Q78" s="201">
        <f>IF('P4'!Q16=0,"",'P4'!Q16)</f>
        <v>284.48989454315955</v>
      </c>
      <c r="R78" s="233">
        <v>3</v>
      </c>
    </row>
    <row r="79" spans="1:25" s="206" customFormat="1" ht="20" customHeight="1" x14ac:dyDescent="0.5">
      <c r="A79" s="199">
        <v>10</v>
      </c>
      <c r="B79" s="200">
        <f>IF('P4'!A17="","",'P4'!A17)</f>
        <v>81</v>
      </c>
      <c r="C79" s="201">
        <f>IF('P4'!B17="","",'P4'!B17)</f>
        <v>77.67</v>
      </c>
      <c r="D79" s="200" t="str">
        <f>IF('P4'!C17="","",'P4'!C17)</f>
        <v>SM</v>
      </c>
      <c r="E79" s="202">
        <f>IF('P4'!D17="","",'P4'!D17)</f>
        <v>35283</v>
      </c>
      <c r="F79" s="203" t="str">
        <f>IF('P4'!F17="","",'P4'!F17)</f>
        <v>Jonas Grønstad</v>
      </c>
      <c r="G79" s="203" t="str">
        <f>IF('P4'!G17="","",'P4'!G17)</f>
        <v>Spydeberg Atletene</v>
      </c>
      <c r="H79" s="204">
        <f>IF('P4'!H17=0,"",'P4'!H17)</f>
        <v>100</v>
      </c>
      <c r="I79" s="204">
        <f>IF('P4'!I17=0,"",'P4'!I17)</f>
        <v>-104</v>
      </c>
      <c r="J79" s="204">
        <f>IF('P4'!J17=0,"",'P4'!J17)</f>
        <v>-104</v>
      </c>
      <c r="K79" s="204">
        <f>IF('P4'!K17=0,"",'P4'!K17)</f>
        <v>117</v>
      </c>
      <c r="L79" s="204">
        <f>IF('P4'!L17=0,"",'P4'!L17)</f>
        <v>122</v>
      </c>
      <c r="M79" s="204">
        <f>IF('P4'!M17=0,"",'P4'!M17)</f>
        <v>127</v>
      </c>
      <c r="N79" s="204">
        <f>IF('P4'!N17=0,"",'P4'!N17)</f>
        <v>100</v>
      </c>
      <c r="O79" s="204">
        <f>IF('P4'!O17=0,"",'P4'!O17)</f>
        <v>127</v>
      </c>
      <c r="P79" s="204">
        <f>IF('P4'!P17=0,"",'P4'!P17)</f>
        <v>227</v>
      </c>
      <c r="Q79" s="201">
        <f>IF('P4'!Q13=0,"",'P4'!Q13)</f>
        <v>301.42836502826816</v>
      </c>
      <c r="R79" s="233">
        <v>2</v>
      </c>
    </row>
    <row r="80" spans="1:25" s="206" customFormat="1" ht="20" customHeight="1" x14ac:dyDescent="0.5">
      <c r="A80" s="199">
        <v>11</v>
      </c>
      <c r="B80" s="200">
        <f>IF('P4'!A21="","",'P4'!A21)</f>
        <v>81</v>
      </c>
      <c r="C80" s="201">
        <f>IF('P4'!B21="","",'P4'!B21)</f>
        <v>81</v>
      </c>
      <c r="D80" s="200" t="str">
        <f>IF('P4'!C21="","",'P4'!C21)</f>
        <v>UM</v>
      </c>
      <c r="E80" s="202">
        <f>IF('P4'!D21="","",'P4'!D21)</f>
        <v>38067</v>
      </c>
      <c r="F80" s="203" t="str">
        <f>IF('P4'!F21="","",'P4'!F21)</f>
        <v>Kristen Røyseth</v>
      </c>
      <c r="G80" s="203" t="str">
        <f>IF('P4'!G21="","",'P4'!G21)</f>
        <v>Tambarskjelvar IL</v>
      </c>
      <c r="H80" s="204">
        <f>IF('P4'!H21=0,"",'P4'!H21)</f>
        <v>-96</v>
      </c>
      <c r="I80" s="204">
        <f>IF('P4'!I21=0,"",'P4'!I21)</f>
        <v>96</v>
      </c>
      <c r="J80" s="204">
        <f>IF('P4'!J21=0,"",'P4'!J21)</f>
        <v>-100</v>
      </c>
      <c r="K80" s="204">
        <f>IF('P4'!K21=0,"",'P4'!K21)</f>
        <v>125</v>
      </c>
      <c r="L80" s="204">
        <f>IF('P4'!L21=0,"",'P4'!L21)</f>
        <v>130</v>
      </c>
      <c r="M80" s="204">
        <f>IF('P4'!M21=0,"",'P4'!M21)</f>
        <v>-135</v>
      </c>
      <c r="N80" s="204">
        <f>IF('P4'!N21=0,"",'P4'!N21)</f>
        <v>96</v>
      </c>
      <c r="O80" s="204">
        <f>IF('P4'!O21=0,"",'P4'!O21)</f>
        <v>130</v>
      </c>
      <c r="P80" s="204">
        <f>IF('P4'!P21=0,"",'P4'!P21)</f>
        <v>226</v>
      </c>
      <c r="Q80" s="201">
        <f>IF('P4'!Q9=0,"",'P4'!Q9)</f>
        <v>285.57106342941177</v>
      </c>
      <c r="R80" s="233">
        <v>1</v>
      </c>
    </row>
    <row r="81" spans="1:18" s="206" customFormat="1" ht="20" customHeight="1" x14ac:dyDescent="0.5">
      <c r="A81" s="199">
        <v>12</v>
      </c>
      <c r="B81" s="200">
        <f>IF('P4'!A12="","",'P4'!A12)</f>
        <v>81</v>
      </c>
      <c r="C81" s="201">
        <f>IF('P4'!B12="","",'P4'!B12)</f>
        <v>78.819999999999993</v>
      </c>
      <c r="D81" s="200" t="str">
        <f>IF('P4'!C12="","",'P4'!C12)</f>
        <v>SM</v>
      </c>
      <c r="E81" s="202">
        <f>IF('P4'!D12="","",'P4'!D12)</f>
        <v>33523</v>
      </c>
      <c r="F81" s="203" t="str">
        <f>IF('P4'!F12="","",'P4'!F12)</f>
        <v>Torbjørn Øverås</v>
      </c>
      <c r="G81" s="203" t="str">
        <f>IF('P4'!G12="","",'P4'!G12)</f>
        <v>Trondheim AK</v>
      </c>
      <c r="H81" s="204">
        <f>IF('P4'!H12=0,"",'P4'!H12)</f>
        <v>94</v>
      </c>
      <c r="I81" s="204">
        <f>IF('P4'!I12=0,"",'P4'!I12)</f>
        <v>97</v>
      </c>
      <c r="J81" s="204">
        <f>IF('P4'!J12=0,"",'P4'!J12)</f>
        <v>100</v>
      </c>
      <c r="K81" s="204">
        <f>IF('P4'!K12=0,"",'P4'!K12)</f>
        <v>114</v>
      </c>
      <c r="L81" s="204">
        <f>IF('P4'!L12=0,"",'P4'!L12)</f>
        <v>117</v>
      </c>
      <c r="M81" s="204">
        <f>IF('P4'!M12=0,"",'P4'!M12)</f>
        <v>-120</v>
      </c>
      <c r="N81" s="204">
        <f>IF('P4'!N12=0,"",'P4'!N12)</f>
        <v>100</v>
      </c>
      <c r="O81" s="204">
        <f>IF('P4'!O12=0,"",'P4'!O12)</f>
        <v>117</v>
      </c>
      <c r="P81" s="204">
        <f>IF('P4'!P12=0,"",'P4'!P12)</f>
        <v>217</v>
      </c>
      <c r="Q81" s="201">
        <f>IF('P4'!Q12=0,"",'P4'!Q12)</f>
        <v>267.51348917321189</v>
      </c>
      <c r="R81" s="233">
        <v>1</v>
      </c>
    </row>
    <row r="82" spans="1:18" s="206" customFormat="1" ht="20" customHeight="1" x14ac:dyDescent="0.5">
      <c r="A82" s="199">
        <v>13</v>
      </c>
      <c r="B82" s="200">
        <f>IF('P4'!A14="","",'P4'!A14)</f>
        <v>81</v>
      </c>
      <c r="C82" s="201">
        <f>IF('P4'!B14="","",'P4'!B14)</f>
        <v>76.92</v>
      </c>
      <c r="D82" s="200" t="str">
        <f>IF('P4'!C14="","",'P4'!C14)</f>
        <v>SM</v>
      </c>
      <c r="E82" s="202">
        <f>IF('P4'!D14="","",'P4'!D14)</f>
        <v>35983</v>
      </c>
      <c r="F82" s="203" t="str">
        <f>IF('P4'!F14="","",'P4'!F14)</f>
        <v>Ragnar Dreier</v>
      </c>
      <c r="G82" s="203" t="str">
        <f>IF('P4'!G14="","",'P4'!G14)</f>
        <v>Nidelv IL</v>
      </c>
      <c r="H82" s="204">
        <f>IF('P4'!H14=0,"",'P4'!H14)</f>
        <v>90</v>
      </c>
      <c r="I82" s="204">
        <f>IF('P4'!I14=0,"",'P4'!I14)</f>
        <v>94</v>
      </c>
      <c r="J82" s="204">
        <f>IF('P4'!J14=0,"",'P4'!J14)</f>
        <v>-96</v>
      </c>
      <c r="K82" s="204">
        <f>IF('P4'!K14=0,"",'P4'!K14)</f>
        <v>110</v>
      </c>
      <c r="L82" s="204">
        <f>IF('P4'!L14=0,"",'P4'!L14)</f>
        <v>115</v>
      </c>
      <c r="M82" s="204">
        <f>IF('P4'!M14=0,"",'P4'!M14)</f>
        <v>120</v>
      </c>
      <c r="N82" s="204">
        <f>IF('P4'!N14=0,"",'P4'!N14)</f>
        <v>94</v>
      </c>
      <c r="O82" s="204">
        <f>IF('P4'!O14=0,"",'P4'!O14)</f>
        <v>120</v>
      </c>
      <c r="P82" s="204">
        <f>IF('P4'!P14=0,"",'P4'!P14)</f>
        <v>214</v>
      </c>
      <c r="Q82" s="201">
        <f>IF('P4'!Q14=0,"",'P4'!Q14)</f>
        <v>267.25437196006516</v>
      </c>
      <c r="R82" s="233">
        <v>1</v>
      </c>
    </row>
    <row r="83" spans="1:18" s="206" customFormat="1" ht="20" customHeight="1" x14ac:dyDescent="0.5">
      <c r="A83" s="199"/>
      <c r="B83" s="200">
        <f>IF('P4'!A15="","",'P4'!A15)</f>
        <v>81</v>
      </c>
      <c r="C83" s="201">
        <f>IF('P4'!B15="","",'P4'!B15)</f>
        <v>80.64</v>
      </c>
      <c r="D83" s="200" t="str">
        <f>IF('P4'!C15="","",'P4'!C15)</f>
        <v>SM</v>
      </c>
      <c r="E83" s="202">
        <f>IF('P4'!D15="","",'P4'!D15)</f>
        <v>31990</v>
      </c>
      <c r="F83" s="203" t="str">
        <f>IF('P4'!F15="","",'P4'!F15)</f>
        <v>Ciscomar Mogueis</v>
      </c>
      <c r="G83" s="203" t="str">
        <f>IF('P4'!G15="","",'P4'!G15)</f>
        <v>Oslo AK</v>
      </c>
      <c r="H83" s="204">
        <f>IF('P4'!H15=0,"",'P4'!H15)</f>
        <v>-105</v>
      </c>
      <c r="I83" s="204">
        <f>IF('P4'!I15=0,"",'P4'!I15)</f>
        <v>105</v>
      </c>
      <c r="J83" s="204">
        <f>IF('P4'!J15=0,"",'P4'!J15)</f>
        <v>-110</v>
      </c>
      <c r="K83" s="204">
        <f>IF('P4'!K15=0,"",'P4'!K15)</f>
        <v>-131</v>
      </c>
      <c r="L83" s="204">
        <f>IF('P4'!L15=0,"",'P4'!L15)</f>
        <v>-131</v>
      </c>
      <c r="M83" s="204">
        <f>IF('P4'!M15=0,"",'P4'!M15)</f>
        <v>-134</v>
      </c>
      <c r="N83" s="204">
        <f>IF('P4'!N15=0,"",'P4'!N15)</f>
        <v>105</v>
      </c>
      <c r="O83" s="204" t="str">
        <f>IF('P4'!O15=0,"",'P4'!O15)</f>
        <v/>
      </c>
      <c r="P83" s="204" t="str">
        <f>IF('P4'!P15=0,"",'P4'!P15)</f>
        <v/>
      </c>
      <c r="Q83" s="201" t="str">
        <f>IF('P4'!Q15=0,"",'P4'!Q15)</f>
        <v/>
      </c>
    </row>
    <row r="84" spans="1:18" s="206" customFormat="1" ht="20" customHeight="1" x14ac:dyDescent="0.5">
      <c r="A84" s="199"/>
      <c r="B84" s="200">
        <f>IF('P4'!A11="","",'P4'!A11)</f>
        <v>81</v>
      </c>
      <c r="C84" s="201">
        <f>IF('P4'!B11="","",'P4'!B11)</f>
        <v>78.58</v>
      </c>
      <c r="D84" s="200" t="str">
        <f>IF('P4'!C11="","",'P4'!C11)</f>
        <v>SM</v>
      </c>
      <c r="E84" s="202">
        <f>IF('P4'!D11="","",'P4'!D11)</f>
        <v>34766</v>
      </c>
      <c r="F84" s="203" t="str">
        <f>IF('P4'!F11="","",'P4'!F11)</f>
        <v>Adrian Liland</v>
      </c>
      <c r="G84" s="203" t="str">
        <f>IF('P4'!G11="","",'P4'!G11)</f>
        <v>Stavanger VK</v>
      </c>
      <c r="H84" s="204">
        <f>IF('P4'!H11=0,"",'P4'!H11)</f>
        <v>90</v>
      </c>
      <c r="I84" s="204">
        <f>IF('P4'!I11=0,"",'P4'!I11)</f>
        <v>-95</v>
      </c>
      <c r="J84" s="204">
        <f>IF('P4'!J11=0,"",'P4'!J11)</f>
        <v>-96</v>
      </c>
      <c r="K84" s="204" t="str">
        <f>IF('P4'!K11=0,"",'P4'!K11)</f>
        <v>-</v>
      </c>
      <c r="L84" s="204" t="str">
        <f>IF('P4'!L11=0,"",'P4'!L11)</f>
        <v>-</v>
      </c>
      <c r="M84" s="204" t="str">
        <f>IF('P4'!M11=0,"",'P4'!M11)</f>
        <v>-</v>
      </c>
      <c r="N84" s="204">
        <f>IF('P4'!N11=0,"",'P4'!N11)</f>
        <v>90</v>
      </c>
      <c r="O84" s="204" t="str">
        <f>IF('P4'!O11=0,"",'P4'!O11)</f>
        <v/>
      </c>
      <c r="P84" s="204" t="str">
        <f>IF('P4'!P11=0,"",'P4'!P11)</f>
        <v/>
      </c>
      <c r="Q84" s="201" t="str">
        <f>IF('P4'!Q11=0,"",'P4'!Q11)</f>
        <v/>
      </c>
    </row>
    <row r="85" spans="1:18" s="206" customFormat="1" ht="20" customHeight="1" x14ac:dyDescent="0.5">
      <c r="A85" s="199"/>
      <c r="B85" s="200"/>
      <c r="C85" s="201"/>
      <c r="D85" s="200"/>
      <c r="E85" s="202"/>
      <c r="F85" s="203"/>
      <c r="G85" s="203"/>
      <c r="H85" s="204"/>
      <c r="I85" s="204"/>
      <c r="J85" s="204"/>
      <c r="K85" s="204"/>
      <c r="L85" s="204"/>
      <c r="M85" s="204"/>
      <c r="N85" s="204"/>
      <c r="O85" s="204"/>
      <c r="P85" s="204"/>
      <c r="Q85" s="201"/>
    </row>
    <row r="86" spans="1:18" s="206" customFormat="1" ht="20" customHeight="1" x14ac:dyDescent="0.5">
      <c r="A86" s="199">
        <v>1</v>
      </c>
      <c r="B86" s="200">
        <f>IF('P5'!A16="","",'P5'!A16)</f>
        <v>89</v>
      </c>
      <c r="C86" s="201">
        <f>IF('P5'!B16="","",'P5'!B16)</f>
        <v>85.88</v>
      </c>
      <c r="D86" s="200" t="str">
        <f>IF('P5'!C16="","",'P5'!C16)</f>
        <v>SM</v>
      </c>
      <c r="E86" s="202">
        <f>IF('P5'!D16="","",'P5'!D16)</f>
        <v>34601</v>
      </c>
      <c r="F86" s="203" t="str">
        <f>IF('P5'!F16="","",'P5'!F16)</f>
        <v>Reza Benorouz</v>
      </c>
      <c r="G86" s="203" t="str">
        <f>IF('P5'!G16="","",'P5'!G16)</f>
        <v>Spydeberg Atletene</v>
      </c>
      <c r="H86" s="204">
        <f>IF('P5'!H16=0,"",'P5'!H16)</f>
        <v>120</v>
      </c>
      <c r="I86" s="204">
        <f>IF('P5'!I16=0,"",'P5'!I16)</f>
        <v>124</v>
      </c>
      <c r="J86" s="204">
        <f>IF('P5'!J16=0,"",'P5'!J16)</f>
        <v>-128</v>
      </c>
      <c r="K86" s="204">
        <f>IF('P5'!K16=0,"",'P5'!K16)</f>
        <v>145</v>
      </c>
      <c r="L86" s="204">
        <f>IF('P5'!L16=0,"",'P5'!L16)</f>
        <v>151</v>
      </c>
      <c r="M86" s="204" t="str">
        <f>IF('P5'!M16=0,"",'P5'!M16)</f>
        <v>-</v>
      </c>
      <c r="N86" s="204">
        <f>IF('P5'!N16=0,"",'P5'!N16)</f>
        <v>124</v>
      </c>
      <c r="O86" s="204">
        <f>IF('P5'!O16=0,"",'P5'!O16)</f>
        <v>151</v>
      </c>
      <c r="P86" s="204">
        <f>IF('P5'!P16=0,"",'P5'!P16)</f>
        <v>275</v>
      </c>
      <c r="Q86" s="201">
        <f>IF('P5'!Q16=0,"",'P5'!Q16)</f>
        <v>324.92527309201444</v>
      </c>
      <c r="R86" s="233">
        <v>12</v>
      </c>
    </row>
    <row r="87" spans="1:18" s="206" customFormat="1" ht="20" customHeight="1" x14ac:dyDescent="0.5">
      <c r="A87" s="199">
        <v>2</v>
      </c>
      <c r="B87" s="200">
        <f>IF('P5'!A15="","",'P5'!A15)</f>
        <v>89</v>
      </c>
      <c r="C87" s="201">
        <f>IF('P5'!B15="","",'P5'!B15)</f>
        <v>87.52</v>
      </c>
      <c r="D87" s="200" t="str">
        <f>IF('P5'!C15="","",'P5'!C15)</f>
        <v>SM</v>
      </c>
      <c r="E87" s="202">
        <f>IF('P5'!D15="","",'P5'!D15)</f>
        <v>32470</v>
      </c>
      <c r="F87" s="203" t="str">
        <f>IF('P5'!F15="","",'P5'!F15)</f>
        <v>Runar Stikholmen</v>
      </c>
      <c r="G87" s="203" t="str">
        <f>IF('P5'!G15="","",'P5'!G15)</f>
        <v>AK Bjørgvin</v>
      </c>
      <c r="H87" s="204">
        <f>IF('P5'!H15=0,"",'P5'!H15)</f>
        <v>113</v>
      </c>
      <c r="I87" s="204">
        <f>IF('P5'!I15=0,"",'P5'!I15)</f>
        <v>-120</v>
      </c>
      <c r="J87" s="204">
        <f>IF('P5'!J15=0,"",'P5'!J15)</f>
        <v>120</v>
      </c>
      <c r="K87" s="204">
        <f>IF('P5'!K15=0,"",'P5'!K15)</f>
        <v>140</v>
      </c>
      <c r="L87" s="204">
        <f>IF('P5'!L15=0,"",'P5'!L15)</f>
        <v>145</v>
      </c>
      <c r="M87" s="204">
        <f>IF('P5'!M15=0,"",'P5'!M15)</f>
        <v>-150</v>
      </c>
      <c r="N87" s="204">
        <f>IF('P5'!N15=0,"",'P5'!N15)</f>
        <v>120</v>
      </c>
      <c r="O87" s="204">
        <f>IF('P5'!O15=0,"",'P5'!O15)</f>
        <v>145</v>
      </c>
      <c r="P87" s="204">
        <f>IF('P5'!P15=0,"",'P5'!P15)</f>
        <v>265</v>
      </c>
      <c r="Q87" s="201">
        <f>IF('P5'!Q15=0,"",'P5'!Q15)</f>
        <v>310.39335186176788</v>
      </c>
      <c r="R87" s="233">
        <v>10</v>
      </c>
    </row>
    <row r="88" spans="1:18" s="206" customFormat="1" ht="20" customHeight="1" x14ac:dyDescent="0.5">
      <c r="A88" s="199">
        <v>3</v>
      </c>
      <c r="B88" s="200">
        <f>IF('P5'!A12="","",'P5'!A12)</f>
        <v>89</v>
      </c>
      <c r="C88" s="201">
        <f>IF('P5'!B12="","",'P5'!B12)</f>
        <v>87.28</v>
      </c>
      <c r="D88" s="200" t="str">
        <f>IF('P5'!C12="","",'P5'!C12)</f>
        <v>SM</v>
      </c>
      <c r="E88" s="202">
        <f>IF('P5'!D12="","",'P5'!D12)</f>
        <v>33792</v>
      </c>
      <c r="F88" s="203" t="str">
        <f>IF('P5'!F12="","",'P5'!F12)</f>
        <v>Jonas Hetland Mong</v>
      </c>
      <c r="G88" s="203" t="str">
        <f>IF('P5'!G12="","",'P5'!G12)</f>
        <v>Vigrestad IK</v>
      </c>
      <c r="H88" s="204">
        <f>IF('P5'!H12=0,"",'P5'!H12)</f>
        <v>100</v>
      </c>
      <c r="I88" s="204">
        <f>IF('P5'!I12=0,"",'P5'!I12)</f>
        <v>105</v>
      </c>
      <c r="J88" s="204">
        <f>IF('P5'!J12=0,"",'P5'!J12)</f>
        <v>108</v>
      </c>
      <c r="K88" s="204">
        <f>IF('P5'!K12=0,"",'P5'!K12)</f>
        <v>125</v>
      </c>
      <c r="L88" s="204">
        <f>IF('P5'!L12=0,"",'P5'!L12)</f>
        <v>132</v>
      </c>
      <c r="M88" s="204" t="str">
        <f>IF('P5'!M12=0,"",'P5'!M12)</f>
        <v>-</v>
      </c>
      <c r="N88" s="204">
        <f>IF('P5'!N12=0,"",'P5'!N12)</f>
        <v>108</v>
      </c>
      <c r="O88" s="204">
        <f>IF('P5'!O12=0,"",'P5'!O12)</f>
        <v>132</v>
      </c>
      <c r="P88" s="204">
        <f>IF('P5'!P12=0,"",'P5'!P12)</f>
        <v>240</v>
      </c>
      <c r="Q88" s="201">
        <f>IF('P5'!Q11=0,"",'P5'!Q11)</f>
        <v>276.76897601994267</v>
      </c>
      <c r="R88" s="233">
        <v>9</v>
      </c>
    </row>
    <row r="89" spans="1:18" s="206" customFormat="1" ht="20" customHeight="1" x14ac:dyDescent="0.5">
      <c r="A89" s="199">
        <v>4</v>
      </c>
      <c r="B89" s="200">
        <f>IF('P5'!A10="","",'P5'!A10)</f>
        <v>89</v>
      </c>
      <c r="C89" s="201">
        <f>IF('P5'!B10="","",'P5'!B10)</f>
        <v>88.9</v>
      </c>
      <c r="D89" s="200" t="str">
        <f>IF('P5'!C10="","",'P5'!C10)</f>
        <v>JM</v>
      </c>
      <c r="E89" s="202">
        <f>IF('P5'!D10="","",'P5'!D10)</f>
        <v>37217</v>
      </c>
      <c r="F89" s="203" t="str">
        <f>IF('P5'!F10="","",'P5'!F10)</f>
        <v>Mikal Akseth</v>
      </c>
      <c r="G89" s="203" t="str">
        <f>IF('P5'!G10="","",'P5'!G10)</f>
        <v>Hitra VK</v>
      </c>
      <c r="H89" s="204">
        <f>IF('P5'!H10=0,"",'P5'!H10)</f>
        <v>104</v>
      </c>
      <c r="I89" s="204">
        <f>IF('P5'!I10=0,"",'P5'!I10)</f>
        <v>108</v>
      </c>
      <c r="J89" s="204">
        <f>IF('P5'!J10=0,"",'P5'!J10)</f>
        <v>-111</v>
      </c>
      <c r="K89" s="204">
        <f>IF('P5'!K10=0,"",'P5'!K10)</f>
        <v>130</v>
      </c>
      <c r="L89" s="204">
        <f>IF('P5'!L10=0,"",'P5'!L10)</f>
        <v>-135</v>
      </c>
      <c r="M89" s="204">
        <f>IF('P5'!M10=0,"",'P5'!M10)</f>
        <v>-135</v>
      </c>
      <c r="N89" s="204">
        <f>IF('P5'!N10=0,"",'P5'!N10)</f>
        <v>108</v>
      </c>
      <c r="O89" s="204">
        <f>IF('P5'!O10=0,"",'P5'!O10)</f>
        <v>130</v>
      </c>
      <c r="P89" s="204">
        <f>IF('P5'!P10=0,"",'P5'!P10)</f>
        <v>238</v>
      </c>
      <c r="Q89" s="201">
        <f>IF('P5'!Q13=0,"",'P5'!Q13)</f>
        <v>278.94918387717996</v>
      </c>
      <c r="R89" s="233">
        <v>8</v>
      </c>
    </row>
    <row r="90" spans="1:18" s="206" customFormat="1" ht="20" customHeight="1" x14ac:dyDescent="0.5">
      <c r="A90" s="199">
        <v>5</v>
      </c>
      <c r="B90" s="200">
        <f>IF('P5'!A9="","",'P5'!A9)</f>
        <v>89</v>
      </c>
      <c r="C90" s="201">
        <f>IF('P5'!B9="","",'P5'!B9)</f>
        <v>88.14</v>
      </c>
      <c r="D90" s="200" t="str">
        <f>IF('P5'!C9="","",'P5'!C9)</f>
        <v>SM</v>
      </c>
      <c r="E90" s="202">
        <f>IF('P5'!D9="","",'P5'!D9)</f>
        <v>34164</v>
      </c>
      <c r="F90" s="203" t="str">
        <f>IF('P5'!F9="","",'P5'!F9)</f>
        <v>Simen Leithe Tajet</v>
      </c>
      <c r="G90" s="203" t="str">
        <f>IF('P5'!G9="","",'P5'!G9)</f>
        <v>Oslo AK</v>
      </c>
      <c r="H90" s="204">
        <f>IF('P5'!H9=0,"",'P5'!H9)</f>
        <v>-103</v>
      </c>
      <c r="I90" s="204">
        <f>IF('P5'!I9=0,"",'P5'!I9)</f>
        <v>104</v>
      </c>
      <c r="J90" s="204">
        <f>IF('P5'!J9=0,"",'P5'!J9)</f>
        <v>107</v>
      </c>
      <c r="K90" s="204">
        <f>IF('P5'!K9=0,"",'P5'!K9)</f>
        <v>125</v>
      </c>
      <c r="L90" s="204">
        <f>IF('P5'!L9=0,"",'P5'!L9)</f>
        <v>131</v>
      </c>
      <c r="M90" s="204">
        <f>IF('P5'!M9=0,"",'P5'!M9)</f>
        <v>-135</v>
      </c>
      <c r="N90" s="204">
        <f>IF('P5'!N9=0,"",'P5'!N9)</f>
        <v>107</v>
      </c>
      <c r="O90" s="204">
        <f>IF('P5'!O9=0,"",'P5'!O9)</f>
        <v>131</v>
      </c>
      <c r="P90" s="204">
        <f>IF('P5'!P9=0,"",'P5'!P9)</f>
        <v>238</v>
      </c>
      <c r="Q90" s="201">
        <f>IF('P5'!Q10=0,"",'P5'!Q10)</f>
        <v>276.81549776284112</v>
      </c>
      <c r="R90" s="233">
        <v>7</v>
      </c>
    </row>
    <row r="91" spans="1:18" s="206" customFormat="1" ht="20" customHeight="1" x14ac:dyDescent="0.5">
      <c r="A91" s="199">
        <v>6</v>
      </c>
      <c r="B91" s="200">
        <f>IF('P5'!A11="","",'P5'!A11)</f>
        <v>89</v>
      </c>
      <c r="C91" s="201">
        <f>IF('P5'!B11="","",'P5'!B11)</f>
        <v>88.1</v>
      </c>
      <c r="D91" s="200" t="str">
        <f>IF('P5'!C11="","",'P5'!C11)</f>
        <v>SM</v>
      </c>
      <c r="E91" s="202">
        <f>IF('P5'!D11="","",'P5'!D11)</f>
        <v>35645</v>
      </c>
      <c r="F91" s="203" t="str">
        <f>IF('P5'!F11="","",'P5'!F11)</f>
        <v>Torgeir Brønstad Kaspersen</v>
      </c>
      <c r="G91" s="203" t="str">
        <f>IF('P5'!G11="","",'P5'!G11)</f>
        <v>Trondheim AK</v>
      </c>
      <c r="H91" s="204">
        <f>IF('P5'!H11=0,"",'P5'!H11)</f>
        <v>-105</v>
      </c>
      <c r="I91" s="204">
        <f>IF('P5'!I11=0,"",'P5'!I11)</f>
        <v>-107</v>
      </c>
      <c r="J91" s="204">
        <f>IF('P5'!J11=0,"",'P5'!J11)</f>
        <v>107</v>
      </c>
      <c r="K91" s="204">
        <f>IF('P5'!K11=0,"",'P5'!K11)</f>
        <v>120</v>
      </c>
      <c r="L91" s="204">
        <f>IF('P5'!L11=0,"",'P5'!L11)</f>
        <v>127</v>
      </c>
      <c r="M91" s="204">
        <f>IF('P5'!M11=0,"",'P5'!M11)</f>
        <v>130</v>
      </c>
      <c r="N91" s="204">
        <f>IF('P5'!N11=0,"",'P5'!N11)</f>
        <v>107</v>
      </c>
      <c r="O91" s="204">
        <f>IF('P5'!O11=0,"",'P5'!O11)</f>
        <v>130</v>
      </c>
      <c r="P91" s="204">
        <f>IF('P5'!P11=0,"",'P5'!P11)</f>
        <v>237</v>
      </c>
      <c r="Q91" s="201">
        <f>IF('P5'!Q12=0,"",'P5'!Q12)</f>
        <v>281.46268347650522</v>
      </c>
      <c r="R91" s="233">
        <v>6</v>
      </c>
    </row>
    <row r="92" spans="1:18" s="206" customFormat="1" ht="20" customHeight="1" x14ac:dyDescent="0.5">
      <c r="A92" s="199">
        <v>7</v>
      </c>
      <c r="B92" s="200">
        <f>IF('P5'!A13="","",'P5'!A13)</f>
        <v>89</v>
      </c>
      <c r="C92" s="201">
        <f>IF('P5'!B13="","",'P5'!B13)</f>
        <v>85.04</v>
      </c>
      <c r="D92" s="200" t="str">
        <f>IF('P5'!C13="","",'P5'!C13)</f>
        <v>SM</v>
      </c>
      <c r="E92" s="202">
        <f>IF('P5'!D13="","",'P5'!D13)</f>
        <v>34917</v>
      </c>
      <c r="F92" s="203" t="str">
        <f>IF('P5'!F13="","",'P5'!F13)</f>
        <v>Håkon Lorentzen</v>
      </c>
      <c r="G92" s="203" t="str">
        <f>IF('P5'!G13="","",'P5'!G13)</f>
        <v>AK Bjørgvin</v>
      </c>
      <c r="H92" s="204">
        <f>IF('P5'!H13=0,"",'P5'!H13)</f>
        <v>85</v>
      </c>
      <c r="I92" s="204">
        <f>IF('P5'!I13=0,"",'P5'!I13)</f>
        <v>93</v>
      </c>
      <c r="J92" s="204">
        <f>IF('P5'!J13=0,"",'P5'!J13)</f>
        <v>100</v>
      </c>
      <c r="K92" s="204">
        <f>IF('P5'!K13=0,"",'P5'!K13)</f>
        <v>135</v>
      </c>
      <c r="L92" s="204">
        <f>IF('P5'!L13=0,"",'P5'!L13)</f>
        <v>-141</v>
      </c>
      <c r="M92" s="204">
        <f>IF('P5'!M13=0,"",'P5'!M13)</f>
        <v>-141</v>
      </c>
      <c r="N92" s="204">
        <f>IF('P5'!N13=0,"",'P5'!N13)</f>
        <v>100</v>
      </c>
      <c r="O92" s="204">
        <f>IF('P5'!O13=0,"",'P5'!O13)</f>
        <v>135</v>
      </c>
      <c r="P92" s="204">
        <f>IF('P5'!P13=0,"",'P5'!P13)</f>
        <v>235</v>
      </c>
      <c r="Q92" s="201">
        <f>IF('P5'!Q9=0,"",'P5'!Q9)</f>
        <v>277.88001041323554</v>
      </c>
      <c r="R92" s="233">
        <v>5</v>
      </c>
    </row>
    <row r="93" spans="1:18" s="206" customFormat="1" ht="20" customHeight="1" x14ac:dyDescent="0.5">
      <c r="A93" s="199"/>
      <c r="B93" s="200">
        <f>IF('P5'!A14="","",'P5'!A14)</f>
        <v>89</v>
      </c>
      <c r="C93" s="201">
        <f>IF('P5'!B14="","",'P5'!B14)</f>
        <v>87.52</v>
      </c>
      <c r="D93" s="200" t="str">
        <f>IF('P5'!C14="","",'P5'!C14)</f>
        <v>SM</v>
      </c>
      <c r="E93" s="202">
        <f>IF('P5'!D14="","",'P5'!D14)</f>
        <v>36748</v>
      </c>
      <c r="F93" s="203" t="str">
        <f>IF('P5'!F14="","",'P5'!F14)</f>
        <v>Bent Andre Midtbø</v>
      </c>
      <c r="G93" s="203" t="str">
        <f>IF('P5'!G14="","",'P5'!G14)</f>
        <v>Breimsbygda IL</v>
      </c>
      <c r="H93" s="204">
        <f>IF('P5'!H14=0,"",'P5'!H14)</f>
        <v>105</v>
      </c>
      <c r="I93" s="204">
        <f>IF('P5'!I14=0,"",'P5'!I14)</f>
        <v>-112</v>
      </c>
      <c r="J93" s="204">
        <f>IF('P5'!J14=0,"",'P5'!J14)</f>
        <v>-113</v>
      </c>
      <c r="K93" s="204">
        <f>IF('P5'!K14=0,"",'P5'!K14)</f>
        <v>-140</v>
      </c>
      <c r="L93" s="204">
        <f>IF('P5'!L14=0,"",'P5'!L14)</f>
        <v>-141</v>
      </c>
      <c r="M93" s="204">
        <f>IF('P5'!M14=0,"",'P5'!M14)</f>
        <v>-141</v>
      </c>
      <c r="N93" s="204">
        <f>IF('P5'!N14=0,"",'P5'!N14)</f>
        <v>105</v>
      </c>
      <c r="O93" s="204" t="str">
        <f>IF('P5'!O14=0,"",'P5'!O14)</f>
        <v/>
      </c>
      <c r="P93" s="204" t="str">
        <f>IF('P5'!P14=0,"",'P5'!P14)</f>
        <v/>
      </c>
      <c r="Q93" s="201" t="str">
        <f>IF('P5'!Q14=0,"",'P5'!Q14)</f>
        <v/>
      </c>
    </row>
    <row r="94" spans="1:18" s="206" customFormat="1" ht="20" customHeight="1" x14ac:dyDescent="0.5">
      <c r="A94" s="199"/>
      <c r="B94" s="200"/>
      <c r="C94" s="201"/>
      <c r="D94" s="200"/>
      <c r="E94" s="202"/>
      <c r="F94" s="203"/>
      <c r="G94" s="203"/>
      <c r="H94" s="204"/>
      <c r="I94" s="204"/>
      <c r="J94" s="204"/>
      <c r="K94" s="204"/>
      <c r="L94" s="204"/>
      <c r="M94" s="204"/>
      <c r="N94" s="204"/>
      <c r="O94" s="204"/>
      <c r="P94" s="204"/>
      <c r="Q94" s="201"/>
    </row>
    <row r="95" spans="1:18" s="206" customFormat="1" ht="20" customHeight="1" x14ac:dyDescent="0.5">
      <c r="A95" s="199">
        <v>1</v>
      </c>
      <c r="B95" s="200">
        <f>IF('P8'!A11="","",'P8'!A11)</f>
        <v>96</v>
      </c>
      <c r="C95" s="201">
        <f>IF('P8'!B11="","",'P8'!B11)</f>
        <v>92.68</v>
      </c>
      <c r="D95" s="200" t="str">
        <f>IF('P8'!C11="","",'P8'!C11)</f>
        <v>JM</v>
      </c>
      <c r="E95" s="202">
        <f>IF('P8'!D11="","",'P8'!D11)</f>
        <v>36974</v>
      </c>
      <c r="F95" s="203" t="str">
        <f>IF('P8'!F11="","",'P8'!F11)</f>
        <v>Håkon Eik Litland</v>
      </c>
      <c r="G95" s="203" t="str">
        <f>IF('P8'!G11="","",'P8'!G11)</f>
        <v>AK Bjørgvin</v>
      </c>
      <c r="H95" s="204">
        <f>IF('P8'!H11=0,"",'P8'!H11)</f>
        <v>118</v>
      </c>
      <c r="I95" s="204">
        <f>IF('P8'!I11=0,"",'P8'!I11)</f>
        <v>123</v>
      </c>
      <c r="J95" s="204">
        <f>IF('P8'!J11=0,"",'P8'!J11)</f>
        <v>125</v>
      </c>
      <c r="K95" s="204">
        <f>IF('P8'!K11=0,"",'P8'!K11)</f>
        <v>137</v>
      </c>
      <c r="L95" s="204">
        <f>IF('P8'!L11=0,"",'P8'!L11)</f>
        <v>141</v>
      </c>
      <c r="M95" s="204">
        <f>IF('P8'!M11=0,"",'P8'!M11)</f>
        <v>145</v>
      </c>
      <c r="N95" s="204">
        <f>IF('P8'!N11=0,"",'P8'!N11)</f>
        <v>125</v>
      </c>
      <c r="O95" s="204">
        <f>IF('P8'!O11=0,"",'P8'!O11)</f>
        <v>145</v>
      </c>
      <c r="P95" s="204">
        <f>IF('P8'!P11=0,"",'P8'!P11)</f>
        <v>270</v>
      </c>
      <c r="Q95" s="201">
        <f>IF('P8'!Q11=0,"",'P8'!Q11)</f>
        <v>308.45324091101475</v>
      </c>
      <c r="R95" s="233">
        <v>12</v>
      </c>
    </row>
    <row r="96" spans="1:18" s="206" customFormat="1" ht="20" customHeight="1" x14ac:dyDescent="0.5">
      <c r="A96" s="199">
        <v>2</v>
      </c>
      <c r="B96" s="200">
        <f>IF('P8'!A12="","",'P8'!A12)</f>
        <v>96</v>
      </c>
      <c r="C96" s="201">
        <f>IF('P8'!B12="","",'P8'!B12)</f>
        <v>90.72</v>
      </c>
      <c r="D96" s="200" t="str">
        <f>IF('P8'!C12="","",'P8'!C12)</f>
        <v>SM</v>
      </c>
      <c r="E96" s="202">
        <f>IF('P8'!D12="","",'P8'!D12)</f>
        <v>34330</v>
      </c>
      <c r="F96" s="203" t="str">
        <f>IF('P8'!F12="","",'P8'!F12)</f>
        <v>Roy Sømme Ommedal</v>
      </c>
      <c r="G96" s="203" t="str">
        <f>IF('P8'!G12="","",'P8'!G12)</f>
        <v>Vigrestad IK</v>
      </c>
      <c r="H96" s="204">
        <f>IF('P8'!H12=0,"",'P8'!H12)</f>
        <v>108</v>
      </c>
      <c r="I96" s="204">
        <f>IF('P8'!I12=0,"",'P8'!I12)</f>
        <v>113</v>
      </c>
      <c r="J96" s="204">
        <f>IF('P8'!J12=0,"",'P8'!J12)</f>
        <v>-117</v>
      </c>
      <c r="K96" s="204">
        <f>IF('P8'!K12=0,"",'P8'!K12)</f>
        <v>146</v>
      </c>
      <c r="L96" s="204">
        <f>IF('P8'!L12=0,"",'P8'!L12)</f>
        <v>151</v>
      </c>
      <c r="M96" s="204">
        <f>IF('P8'!M12=0,"",'P8'!M12)</f>
        <v>-158</v>
      </c>
      <c r="N96" s="204">
        <f>IF('P8'!N12=0,"",'P8'!N12)</f>
        <v>113</v>
      </c>
      <c r="O96" s="204">
        <f>IF('P8'!O12=0,"",'P8'!O12)</f>
        <v>151</v>
      </c>
      <c r="P96" s="204">
        <f>IF('P8'!P12=0,"",'P8'!P12)</f>
        <v>264</v>
      </c>
      <c r="Q96" s="201">
        <f>IF('P8'!Q12=0,"",'P8'!Q12)</f>
        <v>304.34468457827211</v>
      </c>
      <c r="R96" s="233">
        <v>10</v>
      </c>
    </row>
    <row r="97" spans="1:18" s="206" customFormat="1" ht="20" customHeight="1" x14ac:dyDescent="0.5">
      <c r="A97" s="199">
        <v>3</v>
      </c>
      <c r="B97" s="200">
        <f>IF('P8'!A10="","",'P8'!A10)</f>
        <v>96</v>
      </c>
      <c r="C97" s="201">
        <f>IF('P8'!B10="","",'P8'!B10)</f>
        <v>90.86</v>
      </c>
      <c r="D97" s="200" t="str">
        <f>IF('P8'!C10="","",'P8'!C10)</f>
        <v>SM</v>
      </c>
      <c r="E97" s="202">
        <f>IF('P8'!D10="","",'P8'!D10)</f>
        <v>33140</v>
      </c>
      <c r="F97" s="203" t="str">
        <f>IF('P8'!F10="","",'P8'!F10)</f>
        <v>Thomas Malmo</v>
      </c>
      <c r="G97" s="203" t="str">
        <f>IF('P8'!G10="","",'P8'!G10)</f>
        <v>Leangen AK</v>
      </c>
      <c r="H97" s="204">
        <f>IF('P8'!H10=0,"",'P8'!H10)</f>
        <v>109</v>
      </c>
      <c r="I97" s="204">
        <f>IF('P8'!I10=0,"",'P8'!I10)</f>
        <v>112</v>
      </c>
      <c r="J97" s="204">
        <f>IF('P8'!J10=0,"",'P8'!J10)</f>
        <v>117</v>
      </c>
      <c r="K97" s="204">
        <f>IF('P8'!K10=0,"",'P8'!K10)</f>
        <v>140</v>
      </c>
      <c r="L97" s="204">
        <f>IF('P8'!L10=0,"",'P8'!L10)</f>
        <v>-145</v>
      </c>
      <c r="M97" s="204">
        <f>IF('P8'!M10=0,"",'P8'!M10)</f>
        <v>146</v>
      </c>
      <c r="N97" s="204">
        <f>IF('P8'!N10=0,"",'P8'!N10)</f>
        <v>117</v>
      </c>
      <c r="O97" s="204">
        <f>IF('P8'!O10=0,"",'P8'!O10)</f>
        <v>146</v>
      </c>
      <c r="P97" s="204">
        <f>IF('P8'!P10=0,"",'P8'!P10)</f>
        <v>263</v>
      </c>
      <c r="Q97" s="201">
        <f>IF('P8'!Q10=0,"",'P8'!Q10)</f>
        <v>302.99065879391287</v>
      </c>
      <c r="R97" s="233">
        <v>9</v>
      </c>
    </row>
    <row r="98" spans="1:18" s="206" customFormat="1" ht="20" customHeight="1" x14ac:dyDescent="0.5">
      <c r="A98" s="199">
        <v>4</v>
      </c>
      <c r="B98" s="200">
        <f>IF('P8'!A14="","",'P8'!A14)</f>
        <v>96</v>
      </c>
      <c r="C98" s="201">
        <f>IF('P8'!B14="","",'P8'!B14)</f>
        <v>93.48</v>
      </c>
      <c r="D98" s="200" t="str">
        <f>IF('P8'!C14="","",'P8'!C14)</f>
        <v>SM</v>
      </c>
      <c r="E98" s="202">
        <f>IF('P8'!D14="","",'P8'!D14)</f>
        <v>34774</v>
      </c>
      <c r="F98" s="203" t="str">
        <f>IF('P8'!F14="","",'P8'!F14)</f>
        <v>Tore Gjøringbø</v>
      </c>
      <c r="G98" s="203" t="str">
        <f>IF('P8'!G14="","",'P8'!G14)</f>
        <v>Tambarskjelvar IL</v>
      </c>
      <c r="H98" s="204">
        <f>IF('P8'!H14=0,"",'P8'!H14)</f>
        <v>105</v>
      </c>
      <c r="I98" s="204">
        <f>IF('P8'!I14=0,"",'P8'!I14)</f>
        <v>110</v>
      </c>
      <c r="J98" s="204">
        <f>IF('P8'!J14=0,"",'P8'!J14)</f>
        <v>-113</v>
      </c>
      <c r="K98" s="204">
        <f>IF('P8'!K14=0,"",'P8'!K14)</f>
        <v>132</v>
      </c>
      <c r="L98" s="204">
        <f>IF('P8'!L14=0,"",'P8'!L14)</f>
        <v>136</v>
      </c>
      <c r="M98" s="204">
        <f>IF('P8'!M14=0,"",'P8'!M14)</f>
        <v>140</v>
      </c>
      <c r="N98" s="204">
        <f>IF('P8'!N14=0,"",'P8'!N14)</f>
        <v>110</v>
      </c>
      <c r="O98" s="204">
        <f>IF('P8'!O14=0,"",'P8'!O14)</f>
        <v>140</v>
      </c>
      <c r="P98" s="204">
        <f>IF('P8'!P14=0,"",'P8'!P14)</f>
        <v>250</v>
      </c>
      <c r="Q98" s="201">
        <f>IF('P8'!Q14=0,"",'P8'!Q14)</f>
        <v>284.58982179107755</v>
      </c>
      <c r="R98" s="233">
        <v>8</v>
      </c>
    </row>
    <row r="99" spans="1:18" s="206" customFormat="1" ht="20" customHeight="1" x14ac:dyDescent="0.5">
      <c r="A99" s="199">
        <v>5</v>
      </c>
      <c r="B99" s="200">
        <f>IF('P8'!A13="","",'P8'!A13)</f>
        <v>96</v>
      </c>
      <c r="C99" s="201">
        <f>IF('P8'!B13="","",'P8'!B13)</f>
        <v>93.74</v>
      </c>
      <c r="D99" s="200" t="str">
        <f>IF('P8'!C13="","",'P8'!C13)</f>
        <v>M2</v>
      </c>
      <c r="E99" s="202">
        <f>IF('P8'!D13="","",'P8'!D13)</f>
        <v>29244</v>
      </c>
      <c r="F99" s="203" t="str">
        <f>IF('P8'!F13="","",'P8'!F13)</f>
        <v>Ørjan Østhus</v>
      </c>
      <c r="G99" s="203" t="str">
        <f>IF('P8'!G13="","",'P8'!G13)</f>
        <v>Haugesund VK</v>
      </c>
      <c r="H99" s="204">
        <f>IF('P8'!H13=0,"",'P8'!H13)</f>
        <v>105</v>
      </c>
      <c r="I99" s="204">
        <f>IF('P8'!I13=0,"",'P8'!I13)</f>
        <v>110</v>
      </c>
      <c r="J99" s="204">
        <f>IF('P8'!J13=0,"",'P8'!J13)</f>
        <v>-115</v>
      </c>
      <c r="K99" s="204">
        <f>IF('P8'!K13=0,"",'P8'!K13)</f>
        <v>130</v>
      </c>
      <c r="L99" s="204">
        <f>IF('P8'!L13=0,"",'P8'!L13)</f>
        <v>-138</v>
      </c>
      <c r="M99" s="204">
        <f>IF('P8'!M13=0,"",'P8'!M13)</f>
        <v>-138</v>
      </c>
      <c r="N99" s="204">
        <f>IF('P8'!N13=0,"",'P8'!N13)</f>
        <v>110</v>
      </c>
      <c r="O99" s="204">
        <f>IF('P8'!O13=0,"",'P8'!O13)</f>
        <v>130</v>
      </c>
      <c r="P99" s="204">
        <f>IF('P8'!P13=0,"",'P8'!P13)</f>
        <v>240</v>
      </c>
      <c r="Q99" s="201">
        <f>IF('P8'!Q13=0,"",'P8'!Q13)</f>
        <v>272.89488992850607</v>
      </c>
      <c r="R99" s="233">
        <v>7</v>
      </c>
    </row>
    <row r="100" spans="1:18" s="206" customFormat="1" ht="20" customHeight="1" x14ac:dyDescent="0.5">
      <c r="A100" s="199">
        <v>6</v>
      </c>
      <c r="B100" s="200">
        <f>IF('P8'!A9="","",'P8'!A9)</f>
        <v>96</v>
      </c>
      <c r="C100" s="201">
        <f>IF('P8'!B9="","",'P8'!B9)</f>
        <v>93.56</v>
      </c>
      <c r="D100" s="200" t="str">
        <f>IF('P8'!C9="","",'P8'!C9)</f>
        <v>SM</v>
      </c>
      <c r="E100" s="202">
        <f>IF('P8'!D9="","",'P8'!D9)</f>
        <v>34617</v>
      </c>
      <c r="F100" s="203" t="str">
        <f>IF('P8'!F9="","",'P8'!F9)</f>
        <v>Lars Espedal</v>
      </c>
      <c r="G100" s="203" t="str">
        <f>IF('P8'!G9="","",'P8'!G9)</f>
        <v>Vigrestad IK</v>
      </c>
      <c r="H100" s="204">
        <f>IF('P8'!H9=0,"",'P8'!H9)</f>
        <v>102</v>
      </c>
      <c r="I100" s="204">
        <f>IF('P8'!I9=0,"",'P8'!I9)</f>
        <v>106</v>
      </c>
      <c r="J100" s="204">
        <f>IF('P8'!J9=0,"",'P8'!J9)</f>
        <v>-109</v>
      </c>
      <c r="K100" s="204">
        <f>IF('P8'!K9=0,"",'P8'!K9)</f>
        <v>122</v>
      </c>
      <c r="L100" s="204">
        <f>IF('P8'!L9=0,"",'P8'!L9)</f>
        <v>127</v>
      </c>
      <c r="M100" s="204">
        <f>IF('P8'!M9=0,"",'P8'!M9)</f>
        <v>132</v>
      </c>
      <c r="N100" s="204">
        <f>IF('P8'!N9=0,"",'P8'!N9)</f>
        <v>106</v>
      </c>
      <c r="O100" s="204">
        <f>IF('P8'!O9=0,"",'P8'!O9)</f>
        <v>132</v>
      </c>
      <c r="P100" s="204">
        <f>IF('P8'!P9=0,"",'P8'!P9)</f>
        <v>238</v>
      </c>
      <c r="Q100" s="201">
        <f>IF('P8'!Q9=0,"",'P8'!Q9)</f>
        <v>270.83423773223421</v>
      </c>
      <c r="R100" s="233">
        <v>6</v>
      </c>
    </row>
    <row r="101" spans="1:18" s="206" customFormat="1" ht="20" customHeight="1" x14ac:dyDescent="0.5">
      <c r="A101" s="199"/>
      <c r="B101" s="200"/>
      <c r="C101" s="201"/>
      <c r="D101" s="200"/>
      <c r="E101" s="202"/>
      <c r="F101" s="203"/>
      <c r="G101" s="203"/>
      <c r="H101" s="204"/>
      <c r="I101" s="204"/>
      <c r="J101" s="204"/>
      <c r="K101" s="204"/>
      <c r="L101" s="204"/>
      <c r="M101" s="204"/>
      <c r="N101" s="204"/>
      <c r="O101" s="204"/>
      <c r="P101" s="204"/>
      <c r="Q101" s="201"/>
      <c r="R101" s="233"/>
    </row>
    <row r="102" spans="1:18" s="206" customFormat="1" ht="20" customHeight="1" x14ac:dyDescent="0.5">
      <c r="A102" s="199">
        <v>1</v>
      </c>
      <c r="B102" s="200">
        <f>IF('P8'!A23="","",'P8'!A23)</f>
        <v>102</v>
      </c>
      <c r="C102" s="201">
        <f>IF('P8'!B23="","",'P8'!B23)</f>
        <v>96.8</v>
      </c>
      <c r="D102" s="200" t="str">
        <f>IF('P8'!C23="","",'P8'!C23)</f>
        <v>SM</v>
      </c>
      <c r="E102" s="202">
        <f>IF('P8'!D23="","",'P8'!D23)</f>
        <v>33520</v>
      </c>
      <c r="F102" s="203" t="str">
        <f>IF('P8'!F23="","",'P8'!F23)</f>
        <v>Stein Inge Holstad</v>
      </c>
      <c r="G102" s="203" t="str">
        <f>IF('P8'!G23="","",'P8'!G23)</f>
        <v>Tambarskjelvar IL</v>
      </c>
      <c r="H102" s="204">
        <f>IF('P8'!H23=0,"",'P8'!H23)</f>
        <v>-114</v>
      </c>
      <c r="I102" s="204">
        <f>IF('P8'!I23=0,"",'P8'!I23)</f>
        <v>116</v>
      </c>
      <c r="J102" s="204">
        <f>IF('P8'!J23=0,"",'P8'!J23)</f>
        <v>120</v>
      </c>
      <c r="K102" s="204">
        <f>IF('P8'!K23=0,"",'P8'!K23)</f>
        <v>142</v>
      </c>
      <c r="L102" s="204">
        <f>IF('P8'!L23=0,"",'P8'!L23)</f>
        <v>147</v>
      </c>
      <c r="M102" s="204">
        <f>IF('P8'!M23=0,"",'P8'!M23)</f>
        <v>-150</v>
      </c>
      <c r="N102" s="204">
        <f>IF('P8'!N23=0,"",'P8'!N23)</f>
        <v>120</v>
      </c>
      <c r="O102" s="204">
        <f>IF('P8'!O23=0,"",'P8'!O23)</f>
        <v>147</v>
      </c>
      <c r="P102" s="204">
        <f>IF('P8'!P23=0,"",'P8'!P23)</f>
        <v>267</v>
      </c>
      <c r="Q102" s="201">
        <f>IF('P8'!Q23=0,"",'P8'!Q23)</f>
        <v>299.72807935678202</v>
      </c>
      <c r="R102" s="233">
        <v>12</v>
      </c>
    </row>
    <row r="103" spans="1:18" s="206" customFormat="1" ht="20" customHeight="1" x14ac:dyDescent="0.5">
      <c r="A103" s="199">
        <v>2</v>
      </c>
      <c r="B103" s="200">
        <f>IF('P8'!A17="","",'P8'!A17)</f>
        <v>102</v>
      </c>
      <c r="C103" s="201">
        <f>IF('P8'!B17="","",'P8'!B17)</f>
        <v>101.36</v>
      </c>
      <c r="D103" s="200" t="str">
        <f>IF('P8'!C17="","",'P8'!C17)</f>
        <v>M1</v>
      </c>
      <c r="E103" s="202">
        <f>IF('P8'!D17="","",'P8'!D17)</f>
        <v>30743</v>
      </c>
      <c r="F103" s="203" t="str">
        <f>IF('P8'!F17="","",'P8'!F17)</f>
        <v>Ørjan Hagelund</v>
      </c>
      <c r="G103" s="203" t="str">
        <f>IF('P8'!G17="","",'P8'!G17)</f>
        <v>Vigrestad IK</v>
      </c>
      <c r="H103" s="204">
        <f>IF('P8'!H17=0,"",'P8'!H17)</f>
        <v>115</v>
      </c>
      <c r="I103" s="204">
        <f>IF('P8'!I17=0,"",'P8'!I17)</f>
        <v>-122</v>
      </c>
      <c r="J103" s="204">
        <f>IF('P8'!J17=0,"",'P8'!J17)</f>
        <v>-123</v>
      </c>
      <c r="K103" s="204">
        <f>IF('P8'!K17=0,"",'P8'!K17)</f>
        <v>140</v>
      </c>
      <c r="L103" s="204">
        <f>IF('P8'!L17=0,"",'P8'!L17)</f>
        <v>-145</v>
      </c>
      <c r="M103" s="204">
        <f>IF('P8'!M17=0,"",'P8'!M17)</f>
        <v>-148</v>
      </c>
      <c r="N103" s="204">
        <f>IF('P8'!N17=0,"",'P8'!N17)</f>
        <v>115</v>
      </c>
      <c r="O103" s="204">
        <f>IF('P8'!O17=0,"",'P8'!O17)</f>
        <v>140</v>
      </c>
      <c r="P103" s="204">
        <f>IF('P8'!P17=0,"",'P8'!P17)</f>
        <v>255</v>
      </c>
      <c r="Q103" s="201">
        <f>IF('P8'!Q17=0,"",'P8'!Q17)</f>
        <v>281.37630027449148</v>
      </c>
      <c r="R103" s="233">
        <v>10</v>
      </c>
    </row>
    <row r="104" spans="1:18" s="206" customFormat="1" ht="20" customHeight="1" x14ac:dyDescent="0.5">
      <c r="A104" s="199">
        <v>3</v>
      </c>
      <c r="B104" s="200">
        <f>IF('P8'!A20="","",'P8'!A20)</f>
        <v>102</v>
      </c>
      <c r="C104" s="201">
        <f>IF('P8'!B20="","",'P8'!B20)</f>
        <v>101.32</v>
      </c>
      <c r="D104" s="200" t="str">
        <f>IF('P8'!C20="","",'P8'!C20)</f>
        <v>M3</v>
      </c>
      <c r="E104" s="202">
        <f>IF('P8'!D20="","",'P8'!D20)</f>
        <v>27849</v>
      </c>
      <c r="F104" s="203" t="str">
        <f>IF('P8'!F20="","",'P8'!F20)</f>
        <v>Børge Aadland</v>
      </c>
      <c r="G104" s="203" t="str">
        <f>IF('P8'!G20="","",'P8'!G20)</f>
        <v>AK Bjørgvin</v>
      </c>
      <c r="H104" s="204">
        <f>IF('P8'!H20=0,"",'P8'!H20)</f>
        <v>104</v>
      </c>
      <c r="I104" s="204">
        <f>IF('P8'!I20=0,"",'P8'!I20)</f>
        <v>-108</v>
      </c>
      <c r="J104" s="204">
        <f>IF('P8'!J20=0,"",'P8'!J20)</f>
        <v>108</v>
      </c>
      <c r="K104" s="204">
        <f>IF('P8'!K20=0,"",'P8'!K20)</f>
        <v>142</v>
      </c>
      <c r="L104" s="204">
        <f>IF('P8'!L20=0,"",'P8'!L20)</f>
        <v>145</v>
      </c>
      <c r="M104" s="204">
        <f>IF('P8'!M20=0,"",'P8'!M20)</f>
        <v>-148</v>
      </c>
      <c r="N104" s="204">
        <f>IF('P8'!N20=0,"",'P8'!N20)</f>
        <v>108</v>
      </c>
      <c r="O104" s="204">
        <f>IF('P8'!O20=0,"",'P8'!O20)</f>
        <v>145</v>
      </c>
      <c r="P104" s="204">
        <f>IF('P8'!P20=0,"",'P8'!P20)</f>
        <v>253</v>
      </c>
      <c r="Q104" s="201">
        <f>IF('P8'!Q20=0,"",'P8'!Q20)</f>
        <v>279.20895592367197</v>
      </c>
      <c r="R104" s="233">
        <v>9</v>
      </c>
    </row>
    <row r="105" spans="1:18" s="206" customFormat="1" ht="20" customHeight="1" x14ac:dyDescent="0.5">
      <c r="A105" s="199">
        <v>4</v>
      </c>
      <c r="B105" s="200">
        <f>IF('P8'!A22="","",'P8'!A22)</f>
        <v>102</v>
      </c>
      <c r="C105" s="201">
        <f>IF('P8'!B22="","",'P8'!B22)</f>
        <v>101.32</v>
      </c>
      <c r="D105" s="200" t="str">
        <f>IF('P8'!C22="","",'P8'!C22)</f>
        <v>SM</v>
      </c>
      <c r="E105" s="202">
        <f>IF('P8'!D22="","",'P8'!D22)</f>
        <v>32442</v>
      </c>
      <c r="F105" s="203" t="str">
        <f>IF('P8'!F22="","",'P8'!F22)</f>
        <v>Jon Peter Ueland</v>
      </c>
      <c r="G105" s="203" t="str">
        <f>IF('P8'!G22="","",'P8'!G22)</f>
        <v>Vigrestad IK</v>
      </c>
      <c r="H105" s="204">
        <f>IF('P8'!H22=0,"",'P8'!H22)</f>
        <v>109</v>
      </c>
      <c r="I105" s="204">
        <f>IF('P8'!I22=0,"",'P8'!I22)</f>
        <v>114</v>
      </c>
      <c r="J105" s="204">
        <f>IF('P8'!J22=0,"",'P8'!J22)</f>
        <v>-118</v>
      </c>
      <c r="K105" s="204">
        <f>IF('P8'!K22=0,"",'P8'!K22)</f>
        <v>138</v>
      </c>
      <c r="L105" s="204">
        <f>IF('P8'!L22=0,"",'P8'!L22)</f>
        <v>-142</v>
      </c>
      <c r="M105" s="204">
        <f>IF('P8'!M22=0,"",'P8'!M22)</f>
        <v>-142</v>
      </c>
      <c r="N105" s="204">
        <f>IF('P8'!N22=0,"",'P8'!N22)</f>
        <v>114</v>
      </c>
      <c r="O105" s="204">
        <f>IF('P8'!O22=0,"",'P8'!O22)</f>
        <v>138</v>
      </c>
      <c r="P105" s="204">
        <f>IF('P8'!P22=0,"",'P8'!P22)</f>
        <v>252</v>
      </c>
      <c r="Q105" s="201">
        <f>IF('P8'!Q22=0,"",'P8'!Q22)</f>
        <v>278.10536321251124</v>
      </c>
      <c r="R105" s="233">
        <v>8</v>
      </c>
    </row>
    <row r="106" spans="1:18" s="206" customFormat="1" ht="20" customHeight="1" x14ac:dyDescent="0.5">
      <c r="A106" s="199">
        <v>5</v>
      </c>
      <c r="B106" s="200">
        <f>IF('P8'!A16="","",'P8'!A16)</f>
        <v>102</v>
      </c>
      <c r="C106" s="201">
        <f>IF('P8'!B16="","",'P8'!B16)</f>
        <v>99.62</v>
      </c>
      <c r="D106" s="200" t="str">
        <f>IF('P8'!C16="","",'P8'!C16)</f>
        <v>SM</v>
      </c>
      <c r="E106" s="202">
        <f>IF('P8'!D16="","",'P8'!D16)</f>
        <v>36497</v>
      </c>
      <c r="F106" s="203" t="str">
        <f>IF('P8'!F16="","",'P8'!F16)</f>
        <v>Oskar Emil Wavold</v>
      </c>
      <c r="G106" s="203" t="str">
        <f>IF('P8'!G16="","",'P8'!G16)</f>
        <v>Nidelv IL</v>
      </c>
      <c r="H106" s="204">
        <f>IF('P8'!H16=0,"",'P8'!H16)</f>
        <v>117</v>
      </c>
      <c r="I106" s="204">
        <f>IF('P8'!I16=0,"",'P8'!I16)</f>
        <v>-122</v>
      </c>
      <c r="J106" s="204">
        <f>IF('P8'!J16=0,"",'P8'!J16)</f>
        <v>-122</v>
      </c>
      <c r="K106" s="204">
        <f>IF('P8'!K16=0,"",'P8'!K16)</f>
        <v>132</v>
      </c>
      <c r="L106" s="204">
        <f>IF('P8'!L16=0,"",'P8'!L16)</f>
        <v>-138</v>
      </c>
      <c r="M106" s="204">
        <f>IF('P8'!M16=0,"",'P8'!M16)</f>
        <v>-138</v>
      </c>
      <c r="N106" s="204">
        <f>IF('P8'!N16=0,"",'P8'!N16)</f>
        <v>117</v>
      </c>
      <c r="O106" s="204">
        <f>IF('P8'!O16=0,"",'P8'!O16)</f>
        <v>132</v>
      </c>
      <c r="P106" s="204">
        <f>IF('P8'!P16=0,"",'P8'!P16)</f>
        <v>249</v>
      </c>
      <c r="Q106" s="201">
        <f>IF('P8'!Q16=0,"",'P8'!Q16)</f>
        <v>276.49399085621394</v>
      </c>
      <c r="R106" s="233">
        <v>7</v>
      </c>
    </row>
    <row r="107" spans="1:18" s="206" customFormat="1" ht="20" customHeight="1" x14ac:dyDescent="0.5">
      <c r="A107" s="199">
        <v>6</v>
      </c>
      <c r="B107" s="200">
        <f>IF('P8'!A15="","",'P8'!A15)</f>
        <v>102</v>
      </c>
      <c r="C107" s="201">
        <f>IF('P8'!B15="","",'P8'!B15)</f>
        <v>100.9</v>
      </c>
      <c r="D107" s="200" t="str">
        <f>IF('P8'!C15="","",'P8'!C15)</f>
        <v>SM</v>
      </c>
      <c r="E107" s="202">
        <f>IF('P8'!D15="","",'P8'!D15)</f>
        <v>33319</v>
      </c>
      <c r="F107" s="203" t="str">
        <f>IF('P8'!F15="","",'P8'!F15)</f>
        <v>Dennis Åkre Danielsen</v>
      </c>
      <c r="G107" s="203" t="str">
        <f>IF('P8'!G15="","",'P8'!G15)</f>
        <v>Grenland AK</v>
      </c>
      <c r="H107" s="204">
        <f>IF('P8'!H15=0,"",'P8'!H15)</f>
        <v>99</v>
      </c>
      <c r="I107" s="204">
        <f>IF('P8'!I15=0,"",'P8'!I15)</f>
        <v>-105</v>
      </c>
      <c r="J107" s="204">
        <f>IF('P8'!J15=0,"",'P8'!J15)</f>
        <v>105</v>
      </c>
      <c r="K107" s="204">
        <f>IF('P8'!K15=0,"",'P8'!K15)</f>
        <v>130</v>
      </c>
      <c r="L107" s="204">
        <f>IF('P8'!L15=0,"",'P8'!L15)</f>
        <v>135</v>
      </c>
      <c r="M107" s="204">
        <f>IF('P8'!M15=0,"",'P8'!M15)</f>
        <v>-140</v>
      </c>
      <c r="N107" s="204">
        <f>IF('P8'!N15=0,"",'P8'!N15)</f>
        <v>105</v>
      </c>
      <c r="O107" s="204">
        <f>IF('P8'!O15=0,"",'P8'!O15)</f>
        <v>135</v>
      </c>
      <c r="P107" s="204">
        <f>IF('P8'!P15=0,"",'P8'!P15)</f>
        <v>240</v>
      </c>
      <c r="Q107" s="201">
        <f>IF('P8'!Q15=0,"",'P8'!Q15)</f>
        <v>265.25882920681727</v>
      </c>
      <c r="R107" s="233">
        <v>6</v>
      </c>
    </row>
    <row r="108" spans="1:18" s="206" customFormat="1" ht="20" customHeight="1" x14ac:dyDescent="0.5">
      <c r="A108" s="199">
        <v>7</v>
      </c>
      <c r="B108" s="200">
        <f>IF('P8'!A18="","",'P8'!A18)</f>
        <v>102</v>
      </c>
      <c r="C108" s="201">
        <f>IF('P8'!B18="","",'P8'!B18)</f>
        <v>97.2</v>
      </c>
      <c r="D108" s="200" t="str">
        <f>IF('P8'!C18="","",'P8'!C18)</f>
        <v>SM</v>
      </c>
      <c r="E108" s="202">
        <f>IF('P8'!D18="","",'P8'!D18)</f>
        <v>34369</v>
      </c>
      <c r="F108" s="203" t="str">
        <f>IF('P8'!F18="","",'P8'!F18)</f>
        <v>Hans-Robert Høgbrenna Krefting</v>
      </c>
      <c r="G108" s="203" t="str">
        <f>IF('P8'!G18="","",'P8'!G18)</f>
        <v>Spydeberg Atletene</v>
      </c>
      <c r="H108" s="204">
        <f>IF('P8'!H18=0,"",'P8'!H18)</f>
        <v>94</v>
      </c>
      <c r="I108" s="204">
        <f>IF('P8'!I18=0,"",'P8'!I18)</f>
        <v>101</v>
      </c>
      <c r="J108" s="204">
        <f>IF('P8'!J18=0,"",'P8'!J18)</f>
        <v>-106</v>
      </c>
      <c r="K108" s="204">
        <f>IF('P8'!K18=0,"",'P8'!K18)</f>
        <v>124</v>
      </c>
      <c r="L108" s="204">
        <f>IF('P8'!L18=0,"",'P8'!L18)</f>
        <v>130</v>
      </c>
      <c r="M108" s="204">
        <f>IF('P8'!M18=0,"",'P8'!M18)</f>
        <v>135</v>
      </c>
      <c r="N108" s="204">
        <f>IF('P8'!N18=0,"",'P8'!N18)</f>
        <v>101</v>
      </c>
      <c r="O108" s="204">
        <f>IF('P8'!O18=0,"",'P8'!O18)</f>
        <v>135</v>
      </c>
      <c r="P108" s="204">
        <f>IF('P8'!P18=0,"",'P8'!P18)</f>
        <v>236</v>
      </c>
      <c r="Q108" s="201">
        <f>IF('P8'!Q18=0,"",'P8'!Q18)</f>
        <v>264.50541660752333</v>
      </c>
      <c r="R108" s="233">
        <v>5</v>
      </c>
    </row>
    <row r="109" spans="1:18" s="206" customFormat="1" ht="20" customHeight="1" x14ac:dyDescent="0.5">
      <c r="A109" s="199">
        <v>8</v>
      </c>
      <c r="B109" s="200">
        <f>IF('P8'!A21="","",'P8'!A21)</f>
        <v>102</v>
      </c>
      <c r="C109" s="201">
        <f>IF('P8'!B21="","",'P8'!B21)</f>
        <v>99.72</v>
      </c>
      <c r="D109" s="200" t="str">
        <f>IF('P8'!C21="","",'P8'!C21)</f>
        <v>M3</v>
      </c>
      <c r="E109" s="202">
        <f>IF('P8'!D21="","",'P8'!D21)</f>
        <v>27555</v>
      </c>
      <c r="F109" s="203" t="str">
        <f>IF('P8'!F21="","",'P8'!F21)</f>
        <v>Jon Boye</v>
      </c>
      <c r="G109" s="203" t="str">
        <f>IF('P8'!G21="","",'P8'!G21)</f>
        <v>Kvadraturen IK</v>
      </c>
      <c r="H109" s="204">
        <f>IF('P8'!H21=0,"",'P8'!H21)</f>
        <v>105</v>
      </c>
      <c r="I109" s="204">
        <f>IF('P8'!I21=0,"",'P8'!I21)</f>
        <v>108</v>
      </c>
      <c r="J109" s="204">
        <f>IF('P8'!J21=0,"",'P8'!J21)</f>
        <v>-111</v>
      </c>
      <c r="K109" s="204">
        <f>IF('P8'!K21=0,"",'P8'!K21)</f>
        <v>-125</v>
      </c>
      <c r="L109" s="204">
        <f>IF('P8'!L21=0,"",'P8'!L21)</f>
        <v>125</v>
      </c>
      <c r="M109" s="204">
        <f>IF('P8'!M21=0,"",'P8'!M21)</f>
        <v>-130</v>
      </c>
      <c r="N109" s="204">
        <f>IF('P8'!N21=0,"",'P8'!N21)</f>
        <v>108</v>
      </c>
      <c r="O109" s="204">
        <f>IF('P8'!O21=0,"",'P8'!O21)</f>
        <v>125</v>
      </c>
      <c r="P109" s="204">
        <f>IF('P8'!P21=0,"",'P8'!P21)</f>
        <v>233</v>
      </c>
      <c r="Q109" s="201">
        <f>IF('P8'!Q21=0,"",'P8'!Q21)</f>
        <v>258.63139602755996</v>
      </c>
      <c r="R109" s="233">
        <v>4</v>
      </c>
    </row>
    <row r="110" spans="1:18" s="206" customFormat="1" ht="20" customHeight="1" x14ac:dyDescent="0.5">
      <c r="A110" s="199">
        <v>9</v>
      </c>
      <c r="B110" s="200">
        <f>IF('P8'!A19="","",'P8'!A19)</f>
        <v>102</v>
      </c>
      <c r="C110" s="201">
        <f>IF('P8'!B19="","",'P8'!B19)</f>
        <v>101.84</v>
      </c>
      <c r="D110" s="200" t="str">
        <f>IF('P8'!C19="","",'P8'!C19)</f>
        <v>M5</v>
      </c>
      <c r="E110" s="202">
        <f>IF('P8'!D19="","",'P8'!D19)</f>
        <v>24011</v>
      </c>
      <c r="F110" s="203" t="str">
        <f>IF('P8'!F19="","",'P8'!F19)</f>
        <v>Alexander Bahmanyar</v>
      </c>
      <c r="G110" s="203" t="str">
        <f>IF('P8'!G19="","",'P8'!G19)</f>
        <v>Spydeberg Atletene</v>
      </c>
      <c r="H110" s="204">
        <f>IF('P8'!H19=0,"",'P8'!H19)</f>
        <v>95</v>
      </c>
      <c r="I110" s="204">
        <f>IF('P8'!I19=0,"",'P8'!I19)</f>
        <v>-100</v>
      </c>
      <c r="J110" s="204">
        <f>IF('P8'!J19=0,"",'P8'!J19)</f>
        <v>-100</v>
      </c>
      <c r="K110" s="204">
        <f>IF('P8'!K19=0,"",'P8'!K19)</f>
        <v>130</v>
      </c>
      <c r="L110" s="204">
        <f>IF('P8'!L19=0,"",'P8'!L19)</f>
        <v>-133</v>
      </c>
      <c r="M110" s="204" t="str">
        <f>IF('P8'!M19=0,"",'P8'!M19)</f>
        <v>-</v>
      </c>
      <c r="N110" s="204">
        <f>IF('P8'!N19=0,"",'P8'!N19)</f>
        <v>95</v>
      </c>
      <c r="O110" s="204">
        <f>IF('P8'!O19=0,"",'P8'!O19)</f>
        <v>130</v>
      </c>
      <c r="P110" s="204">
        <f>IF('P8'!P19=0,"",'P8'!P19)</f>
        <v>225</v>
      </c>
      <c r="Q110" s="201">
        <f>IF('P8'!Q19=0,"",'P8'!Q19)</f>
        <v>247.85478186413633</v>
      </c>
      <c r="R110" s="233">
        <v>3</v>
      </c>
    </row>
    <row r="111" spans="1:18" s="206" customFormat="1" ht="20" customHeight="1" x14ac:dyDescent="0.5">
      <c r="A111" s="199"/>
      <c r="B111" s="200"/>
      <c r="C111" s="201"/>
      <c r="D111" s="200"/>
      <c r="E111" s="202"/>
      <c r="F111" s="203"/>
      <c r="G111" s="203"/>
      <c r="H111" s="204"/>
      <c r="I111" s="204"/>
      <c r="J111" s="204"/>
      <c r="K111" s="204"/>
      <c r="L111" s="204"/>
      <c r="M111" s="204"/>
      <c r="N111" s="204"/>
      <c r="O111" s="204"/>
      <c r="P111" s="204"/>
      <c r="Q111" s="201"/>
    </row>
    <row r="112" spans="1:18" s="207" customFormat="1" ht="20" customHeight="1" x14ac:dyDescent="0.65">
      <c r="A112" s="199">
        <v>1</v>
      </c>
      <c r="B112" s="200">
        <f>IF('P9'!A14="","",'P9'!A14)</f>
        <v>109</v>
      </c>
      <c r="C112" s="201">
        <f>IF('P9'!B14="","",'P9'!B14)</f>
        <v>107.38</v>
      </c>
      <c r="D112" s="200" t="str">
        <f>IF('P9'!C14="","",'P9'!C14)</f>
        <v>SM</v>
      </c>
      <c r="E112" s="202">
        <f>IF('P9'!D14="","",'P9'!D14)</f>
        <v>33892</v>
      </c>
      <c r="F112" s="203" t="str">
        <f>IF('P9'!F14="","",'P9'!F14)</f>
        <v>Jørgen Kjellevand</v>
      </c>
      <c r="G112" s="203" t="str">
        <f>IF('P9'!G14="","",'P9'!G14)</f>
        <v>Spydeberg Atletene</v>
      </c>
      <c r="H112" s="204">
        <f>IF('P9'!H14=0,"",'P9'!H14)</f>
        <v>125</v>
      </c>
      <c r="I112" s="204">
        <f>IF('P9'!I14=0,"",'P9'!I14)</f>
        <v>130</v>
      </c>
      <c r="J112" s="204">
        <f>IF('P9'!J14=0,"",'P9'!J14)</f>
        <v>-135</v>
      </c>
      <c r="K112" s="204">
        <f>IF('P9'!K14=0,"",'P9'!K14)</f>
        <v>157</v>
      </c>
      <c r="L112" s="204">
        <f>IF('P9'!L14=0,"",'P9'!L14)</f>
        <v>161</v>
      </c>
      <c r="M112" s="204">
        <f>IF('P9'!M14=0,"",'P9'!M14)</f>
        <v>165</v>
      </c>
      <c r="N112" s="204">
        <f>IF('P9'!N14=0,"",'P9'!N14)</f>
        <v>130</v>
      </c>
      <c r="O112" s="204">
        <f>IF('P9'!O14=0,"",'P9'!O14)</f>
        <v>165</v>
      </c>
      <c r="P112" s="204">
        <f>IF('P9'!P14=0,"",'P9'!P14)</f>
        <v>295</v>
      </c>
      <c r="Q112" s="201">
        <f>IF('P9'!Q14=0,"",'P9'!Q14)</f>
        <v>319.19550239600846</v>
      </c>
      <c r="R112" s="233">
        <v>12</v>
      </c>
    </row>
    <row r="113" spans="1:18" s="207" customFormat="1" ht="20" customHeight="1" x14ac:dyDescent="0.65">
      <c r="A113" s="199">
        <v>2</v>
      </c>
      <c r="B113" s="200">
        <f>IF('P9'!A10="","",'P9'!A10)</f>
        <v>109</v>
      </c>
      <c r="C113" s="201">
        <f>IF('P9'!B10="","",'P9'!B10)</f>
        <v>108.6</v>
      </c>
      <c r="D113" s="200" t="str">
        <f>IF('P9'!C10="","",'P9'!C10)</f>
        <v>SM</v>
      </c>
      <c r="E113" s="202">
        <f>IF('P9'!D10="","",'P9'!D10)</f>
        <v>33559</v>
      </c>
      <c r="F113" s="203" t="str">
        <f>IF('P9'!F10="","",'P9'!F10)</f>
        <v>Tord Gravdal</v>
      </c>
      <c r="G113" s="203" t="str">
        <f>IF('P9'!G10="","",'P9'!G10)</f>
        <v>Vigrestad IK</v>
      </c>
      <c r="H113" s="204">
        <f>IF('P9'!H10=0,"",'P9'!H10)</f>
        <v>120</v>
      </c>
      <c r="I113" s="204">
        <f>IF('P9'!I10=0,"",'P9'!I10)</f>
        <v>125</v>
      </c>
      <c r="J113" s="204" t="str">
        <f>IF('P9'!J10=0,"",'P9'!J10)</f>
        <v>-</v>
      </c>
      <c r="K113" s="204">
        <f>IF('P9'!K10=0,"",'P9'!K10)</f>
        <v>150</v>
      </c>
      <c r="L113" s="204">
        <f>IF('P9'!L10=0,"",'P9'!L10)</f>
        <v>155</v>
      </c>
      <c r="M113" s="204" t="str">
        <f>IF('P9'!M10=0,"",'P9'!M10)</f>
        <v>-</v>
      </c>
      <c r="N113" s="204">
        <f>IF('P9'!N10=0,"",'P9'!N10)</f>
        <v>125</v>
      </c>
      <c r="O113" s="204">
        <f>IF('P9'!O10=0,"",'P9'!O10)</f>
        <v>155</v>
      </c>
      <c r="P113" s="204">
        <f>IF('P9'!P10=0,"",'P9'!P10)</f>
        <v>280</v>
      </c>
      <c r="Q113" s="201">
        <f>IF('P9'!Q10=0,"",'P9'!Q10)</f>
        <v>301.88146980096695</v>
      </c>
      <c r="R113" s="233">
        <v>10</v>
      </c>
    </row>
    <row r="114" spans="1:18" s="207" customFormat="1" ht="20" customHeight="1" x14ac:dyDescent="0.65">
      <c r="A114" s="199">
        <v>3</v>
      </c>
      <c r="B114" s="200">
        <f>IF('P9'!A13="","",'P9'!A13)</f>
        <v>109</v>
      </c>
      <c r="C114" s="201">
        <f>IF('P9'!B13="","",'P9'!B13)</f>
        <v>107.98</v>
      </c>
      <c r="D114" s="200" t="str">
        <f>IF('P9'!C13="","",'P9'!C13)</f>
        <v>SM</v>
      </c>
      <c r="E114" s="202">
        <f>IF('P9'!D13="","",'P9'!D13)</f>
        <v>31951</v>
      </c>
      <c r="F114" s="203" t="str">
        <f>IF('P9'!F13="","",'P9'!F13)</f>
        <v>Tor Kristoffer Klethagen</v>
      </c>
      <c r="G114" s="203" t="str">
        <f>IF('P9'!G13="","",'P9'!G13)</f>
        <v>Gjøvik AK</v>
      </c>
      <c r="H114" s="204">
        <f>IF('P9'!H13=0,"",'P9'!H13)</f>
        <v>-120</v>
      </c>
      <c r="I114" s="204">
        <f>IF('P9'!I13=0,"",'P9'!I13)</f>
        <v>120</v>
      </c>
      <c r="J114" s="204">
        <f>IF('P9'!J13=0,"",'P9'!J13)</f>
        <v>-125</v>
      </c>
      <c r="K114" s="204">
        <f>IF('P9'!K13=0,"",'P9'!K13)</f>
        <v>150</v>
      </c>
      <c r="L114" s="204">
        <f>IF('P9'!L13=0,"",'P9'!L13)</f>
        <v>155</v>
      </c>
      <c r="M114" s="204">
        <f>IF('P9'!M13=0,"",'P9'!M13)</f>
        <v>-160</v>
      </c>
      <c r="N114" s="204">
        <f>IF('P9'!N13=0,"",'P9'!N13)</f>
        <v>120</v>
      </c>
      <c r="O114" s="204">
        <f>IF('P9'!O13=0,"",'P9'!O13)</f>
        <v>155</v>
      </c>
      <c r="P114" s="204">
        <f>IF('P9'!P13=0,"",'P9'!P13)</f>
        <v>275</v>
      </c>
      <c r="Q114" s="201">
        <f>IF('P9'!Q13=0,"",'P9'!Q13)</f>
        <v>297.02657988829003</v>
      </c>
      <c r="R114" s="233">
        <v>9</v>
      </c>
    </row>
    <row r="115" spans="1:18" s="207" customFormat="1" ht="20" customHeight="1" x14ac:dyDescent="0.65">
      <c r="A115" s="199">
        <v>4</v>
      </c>
      <c r="B115" s="200">
        <f>IF('P9'!A11="","",'P9'!A11)</f>
        <v>109</v>
      </c>
      <c r="C115" s="201">
        <f>IF('P9'!B11="","",'P9'!B11)</f>
        <v>106.66</v>
      </c>
      <c r="D115" s="200" t="str">
        <f>IF('P9'!C11="","",'P9'!C11)</f>
        <v>SM</v>
      </c>
      <c r="E115" s="202">
        <f>IF('P9'!D11="","",'P9'!D11)</f>
        <v>32856</v>
      </c>
      <c r="F115" s="203" t="str">
        <f>IF('P9'!F11="","",'P9'!F11)</f>
        <v>Jan Egil Austerheim</v>
      </c>
      <c r="G115" s="203" t="str">
        <f>IF('P9'!G11="","",'P9'!G11)</f>
        <v>Tysvær VK</v>
      </c>
      <c r="H115" s="204">
        <f>IF('P9'!H11=0,"",'P9'!H11)</f>
        <v>100</v>
      </c>
      <c r="I115" s="204">
        <f>IF('P9'!I11=0,"",'P9'!I11)</f>
        <v>105</v>
      </c>
      <c r="J115" s="204">
        <f>IF('P9'!J11=0,"",'P9'!J11)</f>
        <v>108</v>
      </c>
      <c r="K115" s="204">
        <f>IF('P9'!K11=0,"",'P9'!K11)</f>
        <v>130</v>
      </c>
      <c r="L115" s="204">
        <f>IF('P9'!L11=0,"",'P9'!L11)</f>
        <v>138</v>
      </c>
      <c r="M115" s="204">
        <f>IF('P9'!M11=0,"",'P9'!M11)</f>
        <v>142</v>
      </c>
      <c r="N115" s="204">
        <f>IF('P9'!N11=0,"",'P9'!N11)</f>
        <v>108</v>
      </c>
      <c r="O115" s="204">
        <f>IF('P9'!O11=0,"",'P9'!O11)</f>
        <v>142</v>
      </c>
      <c r="P115" s="204">
        <f>IF('P9'!P11=0,"",'P9'!P11)</f>
        <v>250</v>
      </c>
      <c r="Q115" s="201">
        <f>IF('P9'!Q11=0,"",'P9'!Q11)</f>
        <v>271.0932843823378</v>
      </c>
      <c r="R115" s="233">
        <v>8</v>
      </c>
    </row>
    <row r="116" spans="1:18" s="207" customFormat="1" ht="20" customHeight="1" x14ac:dyDescent="0.65">
      <c r="A116" s="199">
        <v>5</v>
      </c>
      <c r="B116" s="200">
        <f>IF('P9'!A12="","",'P9'!A12)</f>
        <v>109</v>
      </c>
      <c r="C116" s="201">
        <f>IF('P9'!B12="","",'P9'!B12)</f>
        <v>103.9</v>
      </c>
      <c r="D116" s="200" t="str">
        <f>IF('P9'!C12="","",'P9'!C12)</f>
        <v>SM</v>
      </c>
      <c r="E116" s="202">
        <f>IF('P9'!D12="","",'P9'!D12)</f>
        <v>33148</v>
      </c>
      <c r="F116" s="203" t="str">
        <f>IF('P9'!F12="","",'P9'!F12)</f>
        <v>Kristoffer Ytterbø</v>
      </c>
      <c r="G116" s="203" t="str">
        <f>IF('P9'!G12="","",'P9'!G12)</f>
        <v>Trondheim AK</v>
      </c>
      <c r="H116" s="204">
        <f>IF('P9'!H12=0,"",'P9'!H12)</f>
        <v>-103</v>
      </c>
      <c r="I116" s="204">
        <f>IF('P9'!I12=0,"",'P9'!I12)</f>
        <v>103</v>
      </c>
      <c r="J116" s="204">
        <f>IF('P9'!J12=0,"",'P9'!J12)</f>
        <v>108</v>
      </c>
      <c r="K116" s="204">
        <f>IF('P9'!K12=0,"",'P9'!K12)</f>
        <v>125</v>
      </c>
      <c r="L116" s="204">
        <f>IF('P9'!L12=0,"",'P9'!L12)</f>
        <v>-132</v>
      </c>
      <c r="M116" s="204">
        <f>IF('P9'!M12=0,"",'P9'!M12)</f>
        <v>132</v>
      </c>
      <c r="N116" s="204">
        <f>IF('P9'!N12=0,"",'P9'!N12)</f>
        <v>108</v>
      </c>
      <c r="O116" s="204">
        <f>IF('P9'!O12=0,"",'P9'!O12)</f>
        <v>132</v>
      </c>
      <c r="P116" s="204">
        <f>IF('P9'!P12=0,"",'P9'!P12)</f>
        <v>240</v>
      </c>
      <c r="Q116" s="201">
        <f>IF('P9'!Q12=0,"",'P9'!Q12)</f>
        <v>262.53739659406301</v>
      </c>
      <c r="R116" s="233">
        <v>7</v>
      </c>
    </row>
    <row r="117" spans="1:18" s="207" customFormat="1" ht="20" customHeight="1" x14ac:dyDescent="0.65">
      <c r="A117" s="199">
        <v>6</v>
      </c>
      <c r="B117" s="200">
        <f>IF('P9'!A9="","",'P9'!A9)</f>
        <v>109</v>
      </c>
      <c r="C117" s="201">
        <f>IF('P9'!B9="","",'P9'!B9)</f>
        <v>107.78</v>
      </c>
      <c r="D117" s="200" t="str">
        <f>IF('P9'!C9="","",'P9'!C9)</f>
        <v>SM</v>
      </c>
      <c r="E117" s="202">
        <f>IF('P9'!D9="","",'P9'!D9)</f>
        <v>32818</v>
      </c>
      <c r="F117" s="203" t="str">
        <f>IF('P9'!F9="","",'P9'!F9)</f>
        <v>Andreas Hidle</v>
      </c>
      <c r="G117" s="203" t="str">
        <f>IF('P9'!G9="","",'P9'!G9)</f>
        <v>Spydeberg Atletene</v>
      </c>
      <c r="H117" s="204">
        <f>IF('P9'!H9=0,"",'P9'!H9)</f>
        <v>100</v>
      </c>
      <c r="I117" s="204">
        <f>IF('P9'!I9=0,"",'P9'!I9)</f>
        <v>-105</v>
      </c>
      <c r="J117" s="204">
        <f>IF('P9'!J9=0,"",'P9'!J9)</f>
        <v>-105</v>
      </c>
      <c r="K117" s="204">
        <f>IF('P9'!K9=0,"",'P9'!K9)</f>
        <v>120</v>
      </c>
      <c r="L117" s="204">
        <f>IF('P9'!L9=0,"",'P9'!L9)</f>
        <v>-130</v>
      </c>
      <c r="M117" s="204">
        <f>IF('P9'!M9=0,"",'P9'!M9)</f>
        <v>-130</v>
      </c>
      <c r="N117" s="204">
        <f>IF('P9'!N9=0,"",'P9'!N9)</f>
        <v>100</v>
      </c>
      <c r="O117" s="204">
        <f>IF('P9'!O9=0,"",'P9'!O9)</f>
        <v>120</v>
      </c>
      <c r="P117" s="204">
        <f>IF('P9'!P9=0,"",'P9'!P9)</f>
        <v>220</v>
      </c>
      <c r="Q117" s="201">
        <f>IF('P9'!Q9=0,"",'P9'!Q9)</f>
        <v>237.76133014773072</v>
      </c>
      <c r="R117" s="233">
        <v>6</v>
      </c>
    </row>
    <row r="118" spans="1:18" s="207" customFormat="1" ht="20" customHeight="1" x14ac:dyDescent="0.65">
      <c r="A118" s="199"/>
      <c r="B118" s="200"/>
      <c r="C118" s="201"/>
      <c r="D118" s="200"/>
      <c r="E118" s="202"/>
      <c r="F118" s="203"/>
      <c r="G118" s="203"/>
      <c r="H118" s="204"/>
      <c r="I118" s="204"/>
      <c r="J118" s="204"/>
      <c r="K118" s="204"/>
      <c r="L118" s="204"/>
      <c r="M118" s="204"/>
      <c r="N118" s="204"/>
      <c r="O118" s="204"/>
      <c r="P118" s="204"/>
      <c r="Q118" s="201"/>
      <c r="R118" s="233"/>
    </row>
    <row r="119" spans="1:18" s="207" customFormat="1" ht="20" customHeight="1" x14ac:dyDescent="0.65">
      <c r="A119" s="199">
        <v>1</v>
      </c>
      <c r="B119" s="200" t="str">
        <f>IF('P9'!A16="","",'P9'!A16)</f>
        <v>+109</v>
      </c>
      <c r="C119" s="201">
        <f>IF('P9'!B16="","",'P9'!B16)</f>
        <v>121.36</v>
      </c>
      <c r="D119" s="200" t="str">
        <f>IF('P9'!C16="","",'P9'!C16)</f>
        <v>SM</v>
      </c>
      <c r="E119" s="202">
        <f>IF('P9'!D16="","",'P9'!D16)</f>
        <v>32866</v>
      </c>
      <c r="F119" s="203" t="str">
        <f>IF('P9'!F16="","",'P9'!F16)</f>
        <v>Kim Eirik Tollefsen</v>
      </c>
      <c r="G119" s="203" t="str">
        <f>IF('P9'!G16="","",'P9'!G16)</f>
        <v>Tønsberg-Kam.</v>
      </c>
      <c r="H119" s="204">
        <f>IF('P9'!H16=0,"",'P9'!H16)</f>
        <v>153</v>
      </c>
      <c r="I119" s="204">
        <f>IF('P9'!I16=0,"",'P9'!I16)</f>
        <v>-156</v>
      </c>
      <c r="J119" s="204">
        <f>IF('P9'!J16=0,"",'P9'!J16)</f>
        <v>156</v>
      </c>
      <c r="K119" s="204">
        <f>IF('P9'!K16=0,"",'P9'!K16)</f>
        <v>190</v>
      </c>
      <c r="L119" s="204">
        <f>IF('P9'!L16=0,"",'P9'!L16)</f>
        <v>197</v>
      </c>
      <c r="M119" s="204">
        <f>IF('P9'!M16=0,"",'P9'!M16)</f>
        <v>-203</v>
      </c>
      <c r="N119" s="204">
        <f>IF('P9'!N16=0,"",'P9'!N16)</f>
        <v>156</v>
      </c>
      <c r="O119" s="204">
        <f>IF('P9'!O16=0,"",'P9'!O16)</f>
        <v>197</v>
      </c>
      <c r="P119" s="204">
        <f>IF('P9'!P16=0,"",'P9'!P16)</f>
        <v>353</v>
      </c>
      <c r="Q119" s="201">
        <f>IF('P9'!Q16=0,"",'P9'!Q16)</f>
        <v>369.04370069705033</v>
      </c>
      <c r="R119" s="233">
        <v>12</v>
      </c>
    </row>
    <row r="120" spans="1:18" s="207" customFormat="1" ht="20" customHeight="1" x14ac:dyDescent="0.65">
      <c r="A120" s="199">
        <v>2</v>
      </c>
      <c r="B120" s="200" t="str">
        <f>IF('P9'!A15="","",'P9'!A15)</f>
        <v>+109</v>
      </c>
      <c r="C120" s="201">
        <f>IF('P9'!B15="","",'P9'!B15)</f>
        <v>134.38</v>
      </c>
      <c r="D120" s="200" t="str">
        <f>IF('P9'!C15="","",'P9'!C15)</f>
        <v>JM</v>
      </c>
      <c r="E120" s="202">
        <f>IF('P9'!D15="","",'P9'!D15)</f>
        <v>37061</v>
      </c>
      <c r="F120" s="203" t="str">
        <f>IF('P9'!F15="","",'P9'!F15)</f>
        <v>Ragnar Holme</v>
      </c>
      <c r="G120" s="203" t="str">
        <f>IF('P9'!G15="","",'P9'!G15)</f>
        <v>Tambarskjelvar IL</v>
      </c>
      <c r="H120" s="204">
        <f>IF('P9'!H15=0,"",'P9'!H15)</f>
        <v>145</v>
      </c>
      <c r="I120" s="204">
        <f>IF('P9'!I15=0,"",'P9'!I15)</f>
        <v>150</v>
      </c>
      <c r="J120" s="204">
        <f>IF('P9'!J15=0,"",'P9'!J15)</f>
        <v>153</v>
      </c>
      <c r="K120" s="204">
        <f>IF('P9'!K15=0,"",'P9'!K15)</f>
        <v>-180</v>
      </c>
      <c r="L120" s="204">
        <f>IF('P9'!L15=0,"",'P9'!L15)</f>
        <v>180</v>
      </c>
      <c r="M120" s="204">
        <f>IF('P9'!M15=0,"",'P9'!M15)</f>
        <v>187</v>
      </c>
      <c r="N120" s="204">
        <f>IF('P9'!N15=0,"",'P9'!N15)</f>
        <v>153</v>
      </c>
      <c r="O120" s="204">
        <f>IF('P9'!O15=0,"",'P9'!O15)</f>
        <v>187</v>
      </c>
      <c r="P120" s="204">
        <f>IF('P9'!P15=0,"",'P9'!P15)</f>
        <v>340</v>
      </c>
      <c r="Q120" s="201">
        <f>IF('P9'!Q15=0,"",'P9'!Q15)</f>
        <v>348.00902777868885</v>
      </c>
      <c r="R120" s="233">
        <v>10</v>
      </c>
    </row>
    <row r="121" spans="1:18" ht="16.5" x14ac:dyDescent="0.45">
      <c r="A121" s="139"/>
      <c r="B121" s="140" t="str">
        <f>IF('P9'!A17="","",'P9'!A17)</f>
        <v/>
      </c>
      <c r="C121" s="141" t="str">
        <f>IF('P9'!B17="","",'P9'!B17)</f>
        <v/>
      </c>
      <c r="D121" s="140" t="str">
        <f>IF('P9'!C17="","",'P9'!C17)</f>
        <v/>
      </c>
      <c r="E121" s="142" t="str">
        <f>IF('P9'!D17="","",'P9'!D17)</f>
        <v/>
      </c>
      <c r="F121" s="143" t="str">
        <f>IF('P9'!F17="","",'P9'!F17)</f>
        <v/>
      </c>
      <c r="G121" s="143" t="str">
        <f>IF('P9'!G17="","",'P9'!G17)</f>
        <v/>
      </c>
      <c r="H121" s="144" t="str">
        <f>IF('P9'!H17=0,"",'P9'!H17)</f>
        <v/>
      </c>
      <c r="I121" s="144" t="str">
        <f>IF('P9'!I17=0,"",'P9'!I17)</f>
        <v/>
      </c>
      <c r="J121" s="144" t="str">
        <f>IF('P9'!J17=0,"",'P9'!J17)</f>
        <v/>
      </c>
      <c r="K121" s="144" t="str">
        <f>IF('P9'!K17=0,"",'P9'!K17)</f>
        <v/>
      </c>
      <c r="L121" s="144" t="str">
        <f>IF('P9'!L17=0,"",'P9'!L17)</f>
        <v/>
      </c>
      <c r="M121" s="144" t="str">
        <f>IF('P9'!M17=0,"",'P9'!M17)</f>
        <v/>
      </c>
      <c r="N121" s="144" t="str">
        <f>IF('P9'!N17=0,"",'P9'!N17)</f>
        <v/>
      </c>
      <c r="O121" s="144" t="str">
        <f>IF('P9'!O17=0,"",'P9'!O17)</f>
        <v/>
      </c>
      <c r="P121" s="144" t="str">
        <f>IF('P9'!P17=0,"",'P9'!P17)</f>
        <v/>
      </c>
      <c r="Q121" s="141" t="str">
        <f>IF('P9'!Q17=0,"",'P9'!Q17)</f>
        <v/>
      </c>
    </row>
    <row r="123" spans="1:18" ht="15" x14ac:dyDescent="0.4">
      <c r="F123" s="235" t="s">
        <v>242</v>
      </c>
      <c r="G123" s="236" t="s">
        <v>11</v>
      </c>
    </row>
    <row r="124" spans="1:18" ht="15.4" x14ac:dyDescent="0.45">
      <c r="F124" s="237"/>
      <c r="G124" s="238"/>
    </row>
    <row r="125" spans="1:18" ht="15.4" x14ac:dyDescent="0.45">
      <c r="F125" s="237" t="s">
        <v>65</v>
      </c>
      <c r="G125" s="238">
        <f>SUM(R6,R8,R25,R48,R50,R58,R87,R92,R95,S104,R104)</f>
        <v>98</v>
      </c>
    </row>
    <row r="126" spans="1:18" ht="15.4" x14ac:dyDescent="0.45">
      <c r="F126" s="237" t="s">
        <v>131</v>
      </c>
      <c r="G126" s="238">
        <f>SUM(R23,R60)</f>
        <v>19</v>
      </c>
    </row>
    <row r="127" spans="1:18" ht="15.4" x14ac:dyDescent="0.45">
      <c r="F127" s="237" t="s">
        <v>200</v>
      </c>
      <c r="G127" s="238">
        <f>SUM(R37,R114)</f>
        <v>13</v>
      </c>
    </row>
    <row r="128" spans="1:18" ht="15.4" x14ac:dyDescent="0.45">
      <c r="F128" s="237" t="s">
        <v>119</v>
      </c>
      <c r="G128" s="238">
        <f>SUM(R13,R44,R78)</f>
        <v>18</v>
      </c>
    </row>
    <row r="129" spans="6:7" ht="15.4" x14ac:dyDescent="0.45">
      <c r="F129" s="237" t="s">
        <v>111</v>
      </c>
      <c r="G129" s="238">
        <f>SUM(R18,R45,R99)</f>
        <v>16</v>
      </c>
    </row>
    <row r="130" spans="6:7" ht="15.4" x14ac:dyDescent="0.45">
      <c r="F130" s="237" t="s">
        <v>103</v>
      </c>
      <c r="G130" s="238">
        <f>SUM(R67,R74,R89,R7,R15,DZ37)</f>
        <v>42</v>
      </c>
    </row>
    <row r="131" spans="6:7" ht="15.4" x14ac:dyDescent="0.45">
      <c r="F131" s="237" t="s">
        <v>122</v>
      </c>
      <c r="G131" s="238">
        <f>SUM(R30,R54,R63,R68,R109)</f>
        <v>43</v>
      </c>
    </row>
    <row r="132" spans="6:7" ht="15.4" x14ac:dyDescent="0.45">
      <c r="F132" s="237" t="s">
        <v>107</v>
      </c>
      <c r="G132" s="238">
        <f>SUM(R11,R41,R63,R68,R109)</f>
        <v>40</v>
      </c>
    </row>
    <row r="133" spans="6:7" ht="15.4" x14ac:dyDescent="0.45">
      <c r="F133" s="237" t="s">
        <v>125</v>
      </c>
      <c r="G133" s="238">
        <f>SUM(R43,R66,R75,R82,R106)</f>
        <v>33</v>
      </c>
    </row>
    <row r="134" spans="6:7" ht="15.4" x14ac:dyDescent="0.45">
      <c r="F134" s="237" t="s">
        <v>113</v>
      </c>
      <c r="G134" s="238">
        <f>SUM(R12,R20,R26,R27,R59,R90)</f>
        <v>42</v>
      </c>
    </row>
    <row r="135" spans="6:7" ht="15.4" x14ac:dyDescent="0.45">
      <c r="F135" s="237" t="s">
        <v>62</v>
      </c>
      <c r="G135" s="238">
        <f>SUM(R9,R14,R19,R24,R32,R35,R36,R39,R66,R76,R79,R86,R108,R110,R112,R117)</f>
        <v>117</v>
      </c>
    </row>
    <row r="136" spans="6:7" ht="15.4" x14ac:dyDescent="0.45">
      <c r="F136" s="237" t="s">
        <v>134</v>
      </c>
      <c r="G136" s="238">
        <f>SUM(R28,R62,R73,R77)</f>
        <v>24</v>
      </c>
    </row>
    <row r="137" spans="6:7" ht="15.4" x14ac:dyDescent="0.45">
      <c r="F137" s="237" t="s">
        <v>64</v>
      </c>
      <c r="G137" s="238">
        <f>SUM(R17,R22,R33,R34,R52,R72,R80,R98,R102,R120)</f>
        <v>84</v>
      </c>
    </row>
    <row r="138" spans="6:7" ht="15.4" x14ac:dyDescent="0.45">
      <c r="F138" s="237" t="s">
        <v>66</v>
      </c>
      <c r="G138" s="238">
        <f>SUM(R40,R46,R49,R70,R71,R81,R91,R116)</f>
        <v>60</v>
      </c>
    </row>
    <row r="139" spans="6:7" ht="15.4" x14ac:dyDescent="0.45">
      <c r="F139" s="237" t="s">
        <v>116</v>
      </c>
      <c r="G139" s="238">
        <f>SUM(R16)</f>
        <v>6</v>
      </c>
    </row>
    <row r="140" spans="6:7" ht="15.4" x14ac:dyDescent="0.45">
      <c r="F140" s="237" t="s">
        <v>208</v>
      </c>
      <c r="G140" s="238">
        <f>SUM(R31,R42,R119)</f>
        <v>30</v>
      </c>
    </row>
    <row r="141" spans="6:7" ht="15.4" x14ac:dyDescent="0.45">
      <c r="F141" s="239" t="s">
        <v>67</v>
      </c>
      <c r="G141" s="238">
        <f>SUM(R96,R100,R105,R113)</f>
        <v>34</v>
      </c>
    </row>
    <row r="142" spans="6:7" ht="15.4" x14ac:dyDescent="0.45">
      <c r="F142" s="237" t="s">
        <v>243</v>
      </c>
      <c r="G142" s="238">
        <f>SUM(R61)</f>
        <v>8</v>
      </c>
    </row>
    <row r="143" spans="6:7" x14ac:dyDescent="0.35">
      <c r="F143" s="234"/>
    </row>
    <row r="144" spans="6:7" x14ac:dyDescent="0.35">
      <c r="F144" s="234"/>
    </row>
    <row r="145" spans="6:6" x14ac:dyDescent="0.35">
      <c r="F145" s="234"/>
    </row>
    <row r="146" spans="6:6" x14ac:dyDescent="0.35">
      <c r="F146" s="234"/>
    </row>
    <row r="147" spans="6:6" x14ac:dyDescent="0.35">
      <c r="F147" s="234"/>
    </row>
    <row r="148" spans="6:6" x14ac:dyDescent="0.35">
      <c r="F148" s="234"/>
    </row>
    <row r="149" spans="6:6" x14ac:dyDescent="0.35">
      <c r="F149" s="234"/>
    </row>
    <row r="150" spans="6:6" x14ac:dyDescent="0.35">
      <c r="F150" s="234"/>
    </row>
  </sheetData>
  <sortState xmlns:xlrd2="http://schemas.microsoft.com/office/spreadsheetml/2017/richdata2" ref="F125:F142">
    <sortCondition ref="F125:F142"/>
  </sortState>
  <mergeCells count="6">
    <mergeCell ref="A56:Q56"/>
    <mergeCell ref="A4:Q4"/>
    <mergeCell ref="A1:Q1"/>
    <mergeCell ref="A2:E2"/>
    <mergeCell ref="F2:L2"/>
    <mergeCell ref="N2:Q2"/>
  </mergeCells>
  <pageMargins left="0.75" right="0.75" top="1" bottom="1" header="0.5" footer="0.5"/>
  <pageSetup paperSize="9" scale="45" fitToHeight="0" orientation="portrait" copies="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24989-7FC1-4D44-8ADF-CCAA993F2282}">
  <sheetPr>
    <pageSetUpPr fitToPage="1"/>
  </sheetPr>
  <dimension ref="A1:W107"/>
  <sheetViews>
    <sheetView showGridLines="0" topLeftCell="A97" workbookViewId="0">
      <selection activeCell="F6" sqref="F6:G6"/>
    </sheetView>
  </sheetViews>
  <sheetFormatPr baseColWidth="10" defaultColWidth="8.85546875" defaultRowHeight="12.4" x14ac:dyDescent="0.35"/>
  <cols>
    <col min="1" max="1" width="4.640625" customWidth="1"/>
    <col min="2" max="2" width="6.35546875" customWidth="1"/>
    <col min="3" max="3" width="9.640625" style="43" customWidth="1"/>
    <col min="4" max="4" width="5.35546875" customWidth="1"/>
    <col min="5" max="5" width="11.640625" customWidth="1"/>
    <col min="6" max="6" width="39.35546875" style="11" customWidth="1"/>
    <col min="7" max="7" width="25.640625" style="11" customWidth="1"/>
    <col min="8" max="13" width="6.85546875" style="11" customWidth="1"/>
    <col min="14" max="16" width="6.85546875" style="43" customWidth="1"/>
    <col min="17" max="17" width="15.640625" style="43" customWidth="1"/>
  </cols>
  <sheetData>
    <row r="1" spans="1:17" s="44" customFormat="1" ht="33.75" customHeight="1" x14ac:dyDescent="0.9">
      <c r="A1" s="226" t="s">
        <v>58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</row>
    <row r="2" spans="1:17" s="44" customFormat="1" ht="27" customHeight="1" x14ac:dyDescent="0.85">
      <c r="A2" s="227" t="str">
        <f>IF('P1'!H5&gt;0,'P1'!H5,"")</f>
        <v>Spydeberg Atletene</v>
      </c>
      <c r="B2" s="227"/>
      <c r="C2" s="227"/>
      <c r="D2" s="227"/>
      <c r="E2" s="227"/>
      <c r="F2" s="228" t="str">
        <f>IF('P1'!M5&gt;0,'P1'!M5,"")</f>
        <v>Spydeberghallen</v>
      </c>
      <c r="G2" s="228"/>
      <c r="H2" s="228"/>
      <c r="I2" s="228"/>
      <c r="J2" s="228"/>
      <c r="K2" s="228"/>
      <c r="L2" s="228"/>
      <c r="M2" s="138"/>
      <c r="N2" s="229">
        <f>IF('P1'!R5&gt;0,'P1'!R5,"")</f>
        <v>44485</v>
      </c>
      <c r="O2" s="229"/>
      <c r="P2" s="229"/>
      <c r="Q2" s="229"/>
    </row>
    <row r="3" spans="1:17" ht="14" customHeight="1" x14ac:dyDescent="0.5">
      <c r="A3" s="40"/>
      <c r="B3" s="40"/>
      <c r="C3" s="97"/>
      <c r="D3" s="40"/>
      <c r="E3" s="42"/>
      <c r="F3" s="96"/>
      <c r="G3" s="96"/>
      <c r="H3" s="96"/>
      <c r="I3" s="96"/>
      <c r="J3" s="96"/>
      <c r="K3" s="96"/>
      <c r="L3" s="96"/>
      <c r="M3" s="96"/>
      <c r="N3" s="90"/>
      <c r="O3" s="90"/>
      <c r="P3" s="90"/>
      <c r="Q3" s="97"/>
    </row>
    <row r="4" spans="1:17" s="45" customFormat="1" ht="28.15" x14ac:dyDescent="0.75">
      <c r="A4" s="225" t="s">
        <v>59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</row>
    <row r="5" spans="1:17" ht="14" customHeight="1" x14ac:dyDescent="0.5">
      <c r="A5" s="40"/>
      <c r="B5" s="40"/>
      <c r="C5" s="97"/>
      <c r="D5" s="40"/>
      <c r="E5" s="42"/>
      <c r="F5" s="96"/>
      <c r="G5" s="96"/>
      <c r="H5" s="96"/>
      <c r="I5" s="96"/>
      <c r="J5" s="96"/>
      <c r="K5" s="96"/>
      <c r="L5" s="96"/>
      <c r="M5" s="96"/>
      <c r="N5" s="90"/>
      <c r="O5" s="90"/>
      <c r="P5" s="90"/>
      <c r="Q5" s="97"/>
    </row>
    <row r="6" spans="1:17" s="206" customFormat="1" ht="20" customHeight="1" x14ac:dyDescent="0.5">
      <c r="A6" s="199">
        <v>1</v>
      </c>
      <c r="B6" s="200">
        <f>IF('P3'!A15="","",'P3'!A15)</f>
        <v>64</v>
      </c>
      <c r="C6" s="201">
        <f>IF('P3'!B15="","",'P3'!B15)</f>
        <v>59.68</v>
      </c>
      <c r="D6" s="200" t="str">
        <f>IF('P3'!C15="","",'P3'!C15)</f>
        <v>SK</v>
      </c>
      <c r="E6" s="202">
        <f>IF('P3'!D15="","",'P3'!D15)</f>
        <v>32737</v>
      </c>
      <c r="F6" s="203" t="str">
        <f>IF('P3'!F15="","",'P3'!F15)</f>
        <v>Ine Andersson</v>
      </c>
      <c r="G6" s="203" t="str">
        <f>IF('P3'!G15="","",'P3'!G15)</f>
        <v>Tambarskjelvar IL</v>
      </c>
      <c r="H6" s="204">
        <f>IF('P3'!H15=0,"",'P3'!H15)</f>
        <v>89</v>
      </c>
      <c r="I6" s="204">
        <f>IF('P3'!I15=0,"",'P3'!I15)</f>
        <v>-91</v>
      </c>
      <c r="J6" s="204">
        <f>IF('P3'!J15=0,"",'P3'!J15)</f>
        <v>-91</v>
      </c>
      <c r="K6" s="204">
        <f>IF('P3'!K15=0,"",'P3'!K15)</f>
        <v>114</v>
      </c>
      <c r="L6" s="204">
        <f>IF('P3'!L15=0,"",'P3'!L15)</f>
        <v>118</v>
      </c>
      <c r="M6" s="204">
        <f>IF('P3'!M15=0,"",'P3'!M15)</f>
        <v>-120</v>
      </c>
      <c r="N6" s="204">
        <f>IF('P3'!N15=0,"",'P3'!N15)</f>
        <v>89</v>
      </c>
      <c r="O6" s="204">
        <f>IF('P3'!O15=0,"",'P3'!O15)</f>
        <v>118</v>
      </c>
      <c r="P6" s="204">
        <f>IF('P3'!P15=0,"",'P3'!P15)</f>
        <v>207</v>
      </c>
      <c r="Q6" s="201">
        <f>IF('P3'!Q15=0,"",'P3'!Q15)</f>
        <v>280.63245234827934</v>
      </c>
    </row>
    <row r="7" spans="1:17" s="206" customFormat="1" ht="20" customHeight="1" x14ac:dyDescent="0.5">
      <c r="A7" s="199">
        <v>2</v>
      </c>
      <c r="B7" s="200">
        <f>IF('P1'!A12="","",'P1'!A12)</f>
        <v>55</v>
      </c>
      <c r="C7" s="201">
        <f>IF('P1'!B12="","",'P1'!B12)</f>
        <v>54.26</v>
      </c>
      <c r="D7" s="200" t="str">
        <f>IF('P1'!C12="","",'P1'!C12)</f>
        <v>SK</v>
      </c>
      <c r="E7" s="202">
        <f>IF('P1'!D12="","",'P1'!D12)</f>
        <v>34413</v>
      </c>
      <c r="F7" s="203" t="str">
        <f>IF('P1'!F12="","",'P1'!F12)</f>
        <v>Sarah Hovden Øvsthus</v>
      </c>
      <c r="G7" s="203" t="str">
        <f>IF('P1'!G12="","",'P1'!G12)</f>
        <v>AK Bjørgvin</v>
      </c>
      <c r="H7" s="204">
        <f>IF('P1'!H12=0,"",'P1'!H12)</f>
        <v>77</v>
      </c>
      <c r="I7" s="204">
        <f>IF('P1'!I12=0,"",'P1'!I12)</f>
        <v>80</v>
      </c>
      <c r="J7" s="204">
        <f>IF('P1'!J12=0,"",'P1'!J12)</f>
        <v>82</v>
      </c>
      <c r="K7" s="204">
        <f>IF('P1'!K12=0,"",'P1'!K12)</f>
        <v>100</v>
      </c>
      <c r="L7" s="204">
        <f>IF('P1'!L12=0,"",'P1'!L12)</f>
        <v>-103</v>
      </c>
      <c r="M7" s="204">
        <f>IF('P1'!M12=0,"",'P1'!M12)</f>
        <v>103</v>
      </c>
      <c r="N7" s="204">
        <f>IF('P1'!N12=0,"",'P1'!N12)</f>
        <v>82</v>
      </c>
      <c r="O7" s="204">
        <f>IF('P1'!O12=0,"",'P1'!O12)</f>
        <v>103</v>
      </c>
      <c r="P7" s="204">
        <f>IF('P1'!P12=0,"",'P1'!P12)</f>
        <v>185</v>
      </c>
      <c r="Q7" s="205">
        <f>IF('P1'!Q12=0,"",'P1'!Q12)</f>
        <v>267.4796767149279</v>
      </c>
    </row>
    <row r="8" spans="1:17" s="206" customFormat="1" ht="20" customHeight="1" x14ac:dyDescent="0.5">
      <c r="A8" s="199">
        <v>3</v>
      </c>
      <c r="B8" s="200" t="str">
        <f>IF('P7'!A21="","",'P7'!A21)</f>
        <v>+87</v>
      </c>
      <c r="C8" s="201">
        <f>IF('P7'!B21="","",'P7'!B21)</f>
        <v>90.26</v>
      </c>
      <c r="D8" s="200" t="str">
        <f>IF('P7'!C21="","",'P7'!C21)</f>
        <v>SK</v>
      </c>
      <c r="E8" s="202">
        <f>IF('P7'!D21="","",'P7'!D21)</f>
        <v>36112</v>
      </c>
      <c r="F8" s="203" t="str">
        <f>IF('P7'!F21="","",'P7'!F21)</f>
        <v>Solfrid Koanda</v>
      </c>
      <c r="G8" s="203" t="str">
        <f>IF('P7'!G21="","",'P7'!G21)</f>
        <v>Kvadraturen IK</v>
      </c>
      <c r="H8" s="204">
        <f>IF('P7'!H21=0,"",'P7'!H21)</f>
        <v>90</v>
      </c>
      <c r="I8" s="204">
        <f>IF('P7'!I21=0,"",'P7'!I21)</f>
        <v>95</v>
      </c>
      <c r="J8" s="204">
        <f>IF('P7'!J21=0,"",'P7'!J21)</f>
        <v>100</v>
      </c>
      <c r="K8" s="204">
        <f>IF('P7'!K21=0,"",'P7'!K21)</f>
        <v>125</v>
      </c>
      <c r="L8" s="204">
        <f>IF('P7'!L21=0,"",'P7'!L21)</f>
        <v>130</v>
      </c>
      <c r="M8" s="204">
        <f>IF('P7'!M21=0,"",'P7'!M21)</f>
        <v>135</v>
      </c>
      <c r="N8" s="204">
        <f>IF('P7'!N21=0,"",'P7'!N21)</f>
        <v>100</v>
      </c>
      <c r="O8" s="204">
        <f>IF('P7'!O21=0,"",'P7'!O21)</f>
        <v>135</v>
      </c>
      <c r="P8" s="204">
        <f>IF('P7'!P21=0,"",'P7'!P21)</f>
        <v>235</v>
      </c>
      <c r="Q8" s="201">
        <f>IF('P7'!Q21=0,"",'P7'!Q21)</f>
        <v>258.75852510599509</v>
      </c>
    </row>
    <row r="9" spans="1:17" s="206" customFormat="1" ht="20" customHeight="1" x14ac:dyDescent="0.5">
      <c r="A9" s="199">
        <v>4</v>
      </c>
      <c r="B9" s="200">
        <f>IF('P1'!A14="","",'P1'!A14)</f>
        <v>59</v>
      </c>
      <c r="C9" s="201">
        <f>IF('P1'!B14="","",'P1'!B14)</f>
        <v>55.58</v>
      </c>
      <c r="D9" s="200" t="str">
        <f>IF('P1'!C14="","",'P1'!C14)</f>
        <v>SK</v>
      </c>
      <c r="E9" s="202">
        <f>IF('P1'!D14="","",'P1'!D14)</f>
        <v>35320</v>
      </c>
      <c r="F9" s="203" t="str">
        <f>IF('P1'!F14="","",'P1'!F14)</f>
        <v>Rebekka Tao Jacobsen</v>
      </c>
      <c r="G9" s="203" t="str">
        <f>IF('P1'!G14="","",'P1'!G14)</f>
        <v>Larvik AK</v>
      </c>
      <c r="H9" s="204">
        <f>IF('P1'!H14=0,"",'P1'!H14)</f>
        <v>76</v>
      </c>
      <c r="I9" s="204">
        <f>IF('P1'!I14=0,"",'P1'!I14)</f>
        <v>78</v>
      </c>
      <c r="J9" s="204">
        <f>IF('P1'!J14=0,"",'P1'!J14)</f>
        <v>79</v>
      </c>
      <c r="K9" s="204">
        <f>IF('P1'!K14=0,"",'P1'!K14)</f>
        <v>97</v>
      </c>
      <c r="L9" s="204">
        <f>IF('P1'!L14=0,"",'P1'!L14)</f>
        <v>100</v>
      </c>
      <c r="M9" s="204">
        <f>IF('P1'!M14=0,"",'P1'!M14)</f>
        <v>-102</v>
      </c>
      <c r="N9" s="204">
        <f>IF('P1'!N14=0,"",'P1'!N14)</f>
        <v>79</v>
      </c>
      <c r="O9" s="204">
        <f>IF('P1'!O14=0,"",'P1'!O14)</f>
        <v>100</v>
      </c>
      <c r="P9" s="204">
        <f>IF('P1'!P14=0,"",'P1'!P14)</f>
        <v>179</v>
      </c>
      <c r="Q9" s="205">
        <f>IF('P1'!Q14=0,"",'P1'!Q14)</f>
        <v>254.4853554859742</v>
      </c>
    </row>
    <row r="10" spans="1:17" s="206" customFormat="1" ht="20" customHeight="1" x14ac:dyDescent="0.5">
      <c r="A10" s="199">
        <v>5</v>
      </c>
      <c r="B10" s="200">
        <f>IF('P3'!A12="","",'P3'!A12)</f>
        <v>64</v>
      </c>
      <c r="C10" s="201">
        <f>IF('P3'!B12="","",'P3'!B12)</f>
        <v>63.36</v>
      </c>
      <c r="D10" s="200" t="str">
        <f>IF('P3'!C12="","",'P3'!C12)</f>
        <v>JK</v>
      </c>
      <c r="E10" s="202">
        <f>IF('P3'!D12="","",'P3'!D12)</f>
        <v>37315</v>
      </c>
      <c r="F10" s="203" t="str">
        <f>IF('P3'!F12="","",'P3'!F12)</f>
        <v>Julia Jordanger Loen</v>
      </c>
      <c r="G10" s="203" t="str">
        <f>IF('P3'!G12="","",'P3'!G12)</f>
        <v>Breimsbygda IL</v>
      </c>
      <c r="H10" s="204">
        <f>IF('P3'!H12=0,"",'P3'!H12)</f>
        <v>80</v>
      </c>
      <c r="I10" s="204">
        <f>IF('P3'!I12=0,"",'P3'!I12)</f>
        <v>83</v>
      </c>
      <c r="J10" s="204">
        <f>IF('P3'!J12=0,"",'P3'!J12)</f>
        <v>-85</v>
      </c>
      <c r="K10" s="204">
        <f>IF('P3'!K12=0,"",'P3'!K12)</f>
        <v>100</v>
      </c>
      <c r="L10" s="204">
        <f>IF('P3'!L12=0,"",'P3'!L12)</f>
        <v>104</v>
      </c>
      <c r="M10" s="204">
        <f>IF('P3'!M12=0,"",'P3'!M12)</f>
        <v>107</v>
      </c>
      <c r="N10" s="204">
        <f>IF('P3'!N12=0,"",'P3'!N12)</f>
        <v>83</v>
      </c>
      <c r="O10" s="204">
        <f>IF('P3'!O12=0,"",'P3'!O12)</f>
        <v>107</v>
      </c>
      <c r="P10" s="204">
        <f>IF('P3'!P12=0,"",'P3'!P12)</f>
        <v>190</v>
      </c>
      <c r="Q10" s="201">
        <f>IF('P3'!Q12=0,"",'P3'!Q12)</f>
        <v>248.15647058036524</v>
      </c>
    </row>
    <row r="11" spans="1:17" s="206" customFormat="1" ht="20" customHeight="1" x14ac:dyDescent="0.5">
      <c r="A11" s="199">
        <v>6</v>
      </c>
      <c r="B11" s="200">
        <f>IF('P6'!A13="","",'P6'!A13)</f>
        <v>71</v>
      </c>
      <c r="C11" s="201">
        <f>IF('P6'!B13="","",'P6'!B13)</f>
        <v>69.52</v>
      </c>
      <c r="D11" s="200" t="str">
        <f>IF('P6'!C13="","",'P6'!C13)</f>
        <v>SK</v>
      </c>
      <c r="E11" s="202">
        <f>IF('P6'!D13="","",'P6'!D13)</f>
        <v>35595</v>
      </c>
      <c r="F11" s="203" t="str">
        <f>IF('P6'!F13="","",'P6'!F13)</f>
        <v>Veslemøy Kollstad</v>
      </c>
      <c r="G11" s="203" t="str">
        <f>IF('P6'!G13="","",'P6'!G13)</f>
        <v>Kvadraturen IK</v>
      </c>
      <c r="H11" s="204">
        <f>IF('P6'!H13=0,"",'P6'!H13)</f>
        <v>80</v>
      </c>
      <c r="I11" s="204">
        <f>IF('P6'!I13=0,"",'P6'!I13)</f>
        <v>83</v>
      </c>
      <c r="J11" s="204">
        <f>IF('P6'!J13=0,"",'P6'!J13)</f>
        <v>86</v>
      </c>
      <c r="K11" s="204">
        <f>IF('P6'!K13=0,"",'P6'!K13)</f>
        <v>105</v>
      </c>
      <c r="L11" s="204">
        <f>IF('P6'!L13=0,"",'P6'!L13)</f>
        <v>110</v>
      </c>
      <c r="M11" s="204">
        <f>IF('P6'!M13=0,"",'P6'!M13)</f>
        <v>-114</v>
      </c>
      <c r="N11" s="204">
        <f>IF('P6'!N13=0,"",'P6'!N13)</f>
        <v>86</v>
      </c>
      <c r="O11" s="204">
        <f>IF('P6'!O13=0,"",'P6'!O13)</f>
        <v>110</v>
      </c>
      <c r="P11" s="204">
        <f>IF('P6'!P13=0,"",'P6'!P13)</f>
        <v>196</v>
      </c>
      <c r="Q11" s="201">
        <f>IF('P6'!Q13=0,"",'P6'!Q13)</f>
        <v>242.77709229276471</v>
      </c>
    </row>
    <row r="12" spans="1:17" s="206" customFormat="1" ht="20" customHeight="1" x14ac:dyDescent="0.5">
      <c r="A12" s="199">
        <v>7</v>
      </c>
      <c r="B12" s="200">
        <f>IF('P6'!A16="","",'P6'!A16)</f>
        <v>71</v>
      </c>
      <c r="C12" s="201">
        <f>IF('P6'!B16="","",'P6'!B16)</f>
        <v>67.84</v>
      </c>
      <c r="D12" s="200" t="str">
        <f>IF('P6'!C16="","",'P6'!C16)</f>
        <v>K1</v>
      </c>
      <c r="E12" s="202">
        <f>IF('P6'!D16="","",'P6'!D16)</f>
        <v>30112</v>
      </c>
      <c r="F12" s="203" t="str">
        <f>IF('P6'!F16="","",'P6'!F16)</f>
        <v>Ruth Kasirye</v>
      </c>
      <c r="G12" s="203" t="str">
        <f>IF('P6'!G16="","",'P6'!G16)</f>
        <v>Tønsberg-Kam.</v>
      </c>
      <c r="H12" s="204">
        <f>IF('P6'!H16=0,"",'P6'!H16)</f>
        <v>75</v>
      </c>
      <c r="I12" s="204">
        <f>IF('P6'!I16=0,"",'P6'!I16)</f>
        <v>80</v>
      </c>
      <c r="J12" s="204">
        <f>IF('P6'!J16=0,"",'P6'!J16)</f>
        <v>83</v>
      </c>
      <c r="K12" s="204">
        <f>IF('P6'!K16=0,"",'P6'!K16)</f>
        <v>100</v>
      </c>
      <c r="L12" s="204">
        <f>IF('P6'!L16=0,"",'P6'!L16)</f>
        <v>105</v>
      </c>
      <c r="M12" s="204">
        <f>IF('P6'!M16=0,"",'P6'!M16)</f>
        <v>-109</v>
      </c>
      <c r="N12" s="204">
        <f>IF('P6'!N16=0,"",'P6'!N16)</f>
        <v>83</v>
      </c>
      <c r="O12" s="204">
        <f>IF('P6'!O16=0,"",'P6'!O16)</f>
        <v>105</v>
      </c>
      <c r="P12" s="204">
        <f>IF('P6'!P16=0,"",'P6'!P16)</f>
        <v>188</v>
      </c>
      <c r="Q12" s="201">
        <f>IF('P6'!Q16=0,"",'P6'!Q16)</f>
        <v>236.01085363068907</v>
      </c>
    </row>
    <row r="13" spans="1:17" s="206" customFormat="1" ht="20" customHeight="1" x14ac:dyDescent="0.5">
      <c r="A13" s="199">
        <v>8</v>
      </c>
      <c r="B13" s="200">
        <f>IF('P1'!A11="","",'P1'!A11)</f>
        <v>55</v>
      </c>
      <c r="C13" s="201">
        <f>IF('P1'!B11="","",'P1'!B11)</f>
        <v>54.34</v>
      </c>
      <c r="D13" s="200" t="str">
        <f>IF('P1'!C11="","",'P1'!C11)</f>
        <v>UK</v>
      </c>
      <c r="E13" s="202">
        <f>IF('P1'!D11="","",'P1'!D11)</f>
        <v>38084</v>
      </c>
      <c r="F13" s="203" t="str">
        <f>IF('P1'!F11="","",'P1'!F11)</f>
        <v>Ronja Lenvik</v>
      </c>
      <c r="G13" s="203" t="str">
        <f>IF('P1'!G11="","",'P1'!G11)</f>
        <v>Hitra VK</v>
      </c>
      <c r="H13" s="204">
        <f>IF('P1'!H11=0,"",'P1'!H11)</f>
        <v>72</v>
      </c>
      <c r="I13" s="204">
        <f>IF('P1'!I11=0,"",'P1'!I11)</f>
        <v>75</v>
      </c>
      <c r="J13" s="204">
        <f>IF('P1'!J11=0,"",'P1'!J11)</f>
        <v>-78</v>
      </c>
      <c r="K13" s="204">
        <f>IF('P1'!K11=0,"",'P1'!K11)</f>
        <v>85</v>
      </c>
      <c r="L13" s="204" t="str">
        <f>IF('P1'!L11=0,"",'P1'!L11)</f>
        <v>-</v>
      </c>
      <c r="M13" s="204" t="str">
        <f>IF('P1'!M11=0,"",'P1'!M11)</f>
        <v>-</v>
      </c>
      <c r="N13" s="204">
        <f>IF('P1'!N11=0,"",'P1'!N11)</f>
        <v>75</v>
      </c>
      <c r="O13" s="204">
        <f>IF('P1'!O11=0,"",'P1'!O11)</f>
        <v>85</v>
      </c>
      <c r="P13" s="204">
        <f>IF('P1'!P11=0,"",'P1'!P11)</f>
        <v>160</v>
      </c>
      <c r="Q13" s="205">
        <f>IF('P1'!Q11=0,"",'P1'!Q11)</f>
        <v>231.09263643561013</v>
      </c>
    </row>
    <row r="14" spans="1:17" s="206" customFormat="1" ht="20" customHeight="1" x14ac:dyDescent="0.5">
      <c r="A14" s="199">
        <v>9</v>
      </c>
      <c r="B14" s="200">
        <f>IF('P7'!A9="","",'P7'!A9)</f>
        <v>76</v>
      </c>
      <c r="C14" s="201">
        <f>IF('P7'!B9="","",'P7'!B9)</f>
        <v>73.52</v>
      </c>
      <c r="D14" s="200" t="str">
        <f>IF('P7'!C9="","",'P7'!C9)</f>
        <v>SK</v>
      </c>
      <c r="E14" s="202">
        <f>IF('P7'!D9="","",'P7'!D9)</f>
        <v>32509</v>
      </c>
      <c r="F14" s="203" t="str">
        <f>IF('P7'!F9="","",'P7'!F9)</f>
        <v>Melissa Schanche</v>
      </c>
      <c r="G14" s="203" t="str">
        <f>IF('P7'!G9="","",'P7'!G9)</f>
        <v>Spydeberg Atletene</v>
      </c>
      <c r="H14" s="204">
        <f>IF('P7'!H9=0,"",'P7'!H9)</f>
        <v>84</v>
      </c>
      <c r="I14" s="204">
        <f>IF('P7'!I9=0,"",'P7'!I9)</f>
        <v>87</v>
      </c>
      <c r="J14" s="204">
        <f>IF('P7'!J9=0,"",'P7'!J9)</f>
        <v>90</v>
      </c>
      <c r="K14" s="204">
        <f>IF('P7'!K9=0,"",'P7'!K9)</f>
        <v>-102</v>
      </c>
      <c r="L14" s="204">
        <f>IF('P7'!L9=0,"",'P7'!L9)</f>
        <v>102</v>
      </c>
      <c r="M14" s="204">
        <f>IF('P7'!M9=0,"",'P7'!M9)</f>
        <v>-109</v>
      </c>
      <c r="N14" s="204">
        <f>IF('P7'!N9=0,"",'P7'!N9)</f>
        <v>90</v>
      </c>
      <c r="O14" s="204">
        <f>IF('P7'!O9=0,"",'P7'!O9)</f>
        <v>102</v>
      </c>
      <c r="P14" s="204">
        <f>IF('P7'!P9=0,"",'P7'!P9)</f>
        <v>192</v>
      </c>
      <c r="Q14" s="201">
        <f>IF('P7'!Q9=0,"",'P7'!Q9)</f>
        <v>230.99479191288714</v>
      </c>
    </row>
    <row r="15" spans="1:17" s="206" customFormat="1" ht="20" customHeight="1" x14ac:dyDescent="0.5">
      <c r="A15" s="199">
        <v>10</v>
      </c>
      <c r="B15" s="200">
        <f>IF('P6'!A15="","",'P6'!A15)</f>
        <v>71</v>
      </c>
      <c r="C15" s="201">
        <f>IF('P6'!B15="","",'P6'!B15)</f>
        <v>70.52</v>
      </c>
      <c r="D15" s="200" t="str">
        <f>IF('P6'!C15="","",'P6'!C15)</f>
        <v>SK</v>
      </c>
      <c r="E15" s="202">
        <f>IF('P6'!D15="","",'P6'!D15)</f>
        <v>36401</v>
      </c>
      <c r="F15" s="203" t="str">
        <f>IF('P6'!F15="","",'P6'!F15)</f>
        <v>Tinna Ringsaker</v>
      </c>
      <c r="G15" s="203" t="str">
        <f>IF('P6'!G15="","",'P6'!G15)</f>
        <v>Spydeberg Atletene</v>
      </c>
      <c r="H15" s="204">
        <f>IF('P6'!H15=0,"",'P6'!H15)</f>
        <v>73</v>
      </c>
      <c r="I15" s="204">
        <f>IF('P6'!I15=0,"",'P6'!I15)</f>
        <v>77</v>
      </c>
      <c r="J15" s="204">
        <f>IF('P6'!J15=0,"",'P6'!J15)</f>
        <v>-80</v>
      </c>
      <c r="K15" s="204">
        <f>IF('P6'!K15=0,"",'P6'!K15)</f>
        <v>95</v>
      </c>
      <c r="L15" s="204">
        <f>IF('P6'!L15=0,"",'P6'!L15)</f>
        <v>100</v>
      </c>
      <c r="M15" s="204">
        <f>IF('P6'!M15=0,"",'P6'!M15)</f>
        <v>102</v>
      </c>
      <c r="N15" s="204">
        <f>IF('P6'!N15=0,"",'P6'!N15)</f>
        <v>77</v>
      </c>
      <c r="O15" s="204">
        <f>IF('P6'!O15=0,"",'P6'!O15)</f>
        <v>102</v>
      </c>
      <c r="P15" s="204">
        <f>IF('P6'!P15=0,"",'P6'!P15)</f>
        <v>179</v>
      </c>
      <c r="Q15" s="201">
        <f>IF('P6'!Q15=0,"",'P6'!Q15)</f>
        <v>220.03263757273058</v>
      </c>
    </row>
    <row r="16" spans="1:17" s="206" customFormat="1" ht="20" customHeight="1" x14ac:dyDescent="0.5">
      <c r="A16" s="199">
        <v>11</v>
      </c>
      <c r="B16" s="200">
        <f>IF('P1'!A21="","",'P1'!A21)</f>
        <v>59</v>
      </c>
      <c r="C16" s="201">
        <f>IF('P1'!B21="","",'P1'!B21)</f>
        <v>57.7</v>
      </c>
      <c r="D16" s="200" t="str">
        <f>IF('P1'!C21="","",'P1'!C21)</f>
        <v>SK</v>
      </c>
      <c r="E16" s="202">
        <f>IF('P1'!D21="","",'P1'!D21)</f>
        <v>33921</v>
      </c>
      <c r="F16" s="203" t="str">
        <f>IF('P1'!F21="","",'P1'!F21)</f>
        <v>Ragnhild Haug Lillegård</v>
      </c>
      <c r="G16" s="203" t="str">
        <f>IF('P1'!G21="","",'P1'!G21)</f>
        <v>Oslo AK</v>
      </c>
      <c r="H16" s="204">
        <f>IF('P1'!H21=0,"",'P1'!H21)</f>
        <v>67</v>
      </c>
      <c r="I16" s="204">
        <f>IF('P1'!I21=0,"",'P1'!I21)</f>
        <v>69</v>
      </c>
      <c r="J16" s="204">
        <f>IF('P1'!J21=0,"",'P1'!J21)</f>
        <v>-71</v>
      </c>
      <c r="K16" s="204">
        <f>IF('P1'!K21=0,"",'P1'!K21)</f>
        <v>85</v>
      </c>
      <c r="L16" s="204">
        <f>IF('P1'!L21=0,"",'P1'!L21)</f>
        <v>-88</v>
      </c>
      <c r="M16" s="204">
        <f>IF('P1'!M21=0,"",'P1'!M21)</f>
        <v>88</v>
      </c>
      <c r="N16" s="204">
        <f>IF('P1'!N21=0,"",'P1'!N21)</f>
        <v>69</v>
      </c>
      <c r="O16" s="204">
        <f>IF('P1'!O21=0,"",'P1'!O21)</f>
        <v>88</v>
      </c>
      <c r="P16" s="204">
        <f>IF('P1'!P21=0,"",'P1'!P21)</f>
        <v>157</v>
      </c>
      <c r="Q16" s="205">
        <f>IF('P1'!Q21=0,"",'P1'!Q21)</f>
        <v>217.60355708023897</v>
      </c>
    </row>
    <row r="17" spans="1:17" s="206" customFormat="1" ht="20" customHeight="1" x14ac:dyDescent="0.5">
      <c r="A17" s="199">
        <v>12</v>
      </c>
      <c r="B17" s="200">
        <f>IF('P1'!A10="","",'P1'!A10)</f>
        <v>55</v>
      </c>
      <c r="C17" s="201">
        <f>IF('P1'!B10="","",'P1'!B10)</f>
        <v>54.98</v>
      </c>
      <c r="D17" s="200" t="str">
        <f>IF('P1'!C10="","",'P1'!C10)</f>
        <v>UK</v>
      </c>
      <c r="E17" s="202">
        <f>IF('P1'!D10="","",'P1'!D10)</f>
        <v>38424</v>
      </c>
      <c r="F17" s="203" t="str">
        <f>IF('P1'!F10="","",'P1'!F10)</f>
        <v>Sandra Nævdal</v>
      </c>
      <c r="G17" s="203" t="str">
        <f>IF('P1'!G10="","",'P1'!G10)</f>
        <v>AK Bjørgvin</v>
      </c>
      <c r="H17" s="204">
        <f>IF('P1'!H10=0,"",'P1'!H10)</f>
        <v>65</v>
      </c>
      <c r="I17" s="204">
        <f>IF('P1'!I10=0,"",'P1'!I10)</f>
        <v>68</v>
      </c>
      <c r="J17" s="204">
        <f>IF('P1'!J10=0,"",'P1'!J10)</f>
        <v>-70</v>
      </c>
      <c r="K17" s="204">
        <f>IF('P1'!K10=0,"",'P1'!K10)</f>
        <v>80</v>
      </c>
      <c r="L17" s="204">
        <f>IF('P1'!L10=0,"",'P1'!L10)</f>
        <v>-83</v>
      </c>
      <c r="M17" s="204">
        <f>IF('P1'!M10=0,"",'P1'!M10)</f>
        <v>-83</v>
      </c>
      <c r="N17" s="204">
        <f>IF('P1'!N10=0,"",'P1'!N10)</f>
        <v>68</v>
      </c>
      <c r="O17" s="204">
        <f>IF('P1'!O10=0,"",'P1'!O10)</f>
        <v>80</v>
      </c>
      <c r="P17" s="204">
        <f>IF('P1'!P10=0,"",'P1'!P10)</f>
        <v>148</v>
      </c>
      <c r="Q17" s="205">
        <f>IF('P1'!Q10=0,"",'P1'!Q10)</f>
        <v>212.00738090295889</v>
      </c>
    </row>
    <row r="18" spans="1:17" s="206" customFormat="1" ht="20" customHeight="1" x14ac:dyDescent="0.5">
      <c r="A18" s="199">
        <v>13</v>
      </c>
      <c r="B18" s="200">
        <f>IF('P1'!A22="","",'P1'!A22)</f>
        <v>59</v>
      </c>
      <c r="C18" s="201">
        <f>IF('P1'!B22="","",'P1'!B22)</f>
        <v>57.58</v>
      </c>
      <c r="D18" s="200" t="str">
        <f>IF('P1'!C22="","",'P1'!C22)</f>
        <v>SK</v>
      </c>
      <c r="E18" s="202">
        <f>IF('P1'!D22="","",'P1'!D22)</f>
        <v>35388</v>
      </c>
      <c r="F18" s="203" t="str">
        <f>IF('P1'!F22="","",'P1'!F22)</f>
        <v>Emmy Kristine L. Rustad</v>
      </c>
      <c r="G18" s="203" t="str">
        <f>IF('P1'!G22="","",'P1'!G22)</f>
        <v>Grenland AK</v>
      </c>
      <c r="H18" s="204">
        <f>IF('P1'!H22=0,"",'P1'!H22)</f>
        <v>63</v>
      </c>
      <c r="I18" s="204">
        <f>IF('P1'!I22=0,"",'P1'!I22)</f>
        <v>66</v>
      </c>
      <c r="J18" s="204">
        <f>IF('P1'!J22=0,"",'P1'!J22)</f>
        <v>68</v>
      </c>
      <c r="K18" s="204">
        <f>IF('P1'!K22=0,"",'P1'!K22)</f>
        <v>80</v>
      </c>
      <c r="L18" s="204">
        <f>IF('P1'!L22=0,"",'P1'!L22)</f>
        <v>84</v>
      </c>
      <c r="M18" s="204">
        <f>IF('P1'!M22=0,"",'P1'!M22)</f>
        <v>-87</v>
      </c>
      <c r="N18" s="204">
        <f>IF('P1'!N22=0,"",'P1'!N22)</f>
        <v>68</v>
      </c>
      <c r="O18" s="204">
        <f>IF('P1'!O22=0,"",'P1'!O22)</f>
        <v>84</v>
      </c>
      <c r="P18" s="204">
        <f>IF('P1'!P22=0,"",'P1'!P22)</f>
        <v>152</v>
      </c>
      <c r="Q18" s="205">
        <f>IF('P1'!Q22=0,"",'P1'!Q22)</f>
        <v>210.96637130783199</v>
      </c>
    </row>
    <row r="19" spans="1:17" s="206" customFormat="1" ht="20" customHeight="1" x14ac:dyDescent="0.5">
      <c r="A19" s="199">
        <v>14</v>
      </c>
      <c r="B19" s="200">
        <f>IF('P7'!A16="","",'P7'!A16)</f>
        <v>76</v>
      </c>
      <c r="C19" s="201">
        <f>IF('P7'!B16="","",'P7'!B16)</f>
        <v>74.42</v>
      </c>
      <c r="D19" s="200" t="str">
        <f>IF('P7'!C16="","",'P7'!C16)</f>
        <v>SK</v>
      </c>
      <c r="E19" s="202">
        <f>IF('P7'!D16="","",'P7'!D16)</f>
        <v>34500</v>
      </c>
      <c r="F19" s="203" t="str">
        <f>IF('P7'!F16="","",'P7'!F16)</f>
        <v>Martine Halvorsen Sønju</v>
      </c>
      <c r="G19" s="203" t="str">
        <f>IF('P7'!G16="","",'P7'!G16)</f>
        <v>Trondheim AK</v>
      </c>
      <c r="H19" s="204">
        <f>IF('P7'!H16=0,"",'P7'!H16)</f>
        <v>75</v>
      </c>
      <c r="I19" s="204">
        <f>IF('P7'!I16=0,"",'P7'!I16)</f>
        <v>78</v>
      </c>
      <c r="J19" s="204">
        <f>IF('P7'!J16=0,"",'P7'!J16)</f>
        <v>81</v>
      </c>
      <c r="K19" s="204">
        <f>IF('P7'!K16=0,"",'P7'!K16)</f>
        <v>90</v>
      </c>
      <c r="L19" s="204">
        <f>IF('P7'!L16=0,"",'P7'!L16)</f>
        <v>93</v>
      </c>
      <c r="M19" s="204">
        <f>IF('P7'!M16=0,"",'P7'!M16)</f>
        <v>-96</v>
      </c>
      <c r="N19" s="204">
        <f>IF('P7'!N16=0,"",'P7'!N16)</f>
        <v>81</v>
      </c>
      <c r="O19" s="204">
        <f>IF('P7'!O16=0,"",'P7'!O16)</f>
        <v>93</v>
      </c>
      <c r="P19" s="204">
        <f>IF('P7'!P16=0,"",'P7'!P16)</f>
        <v>174</v>
      </c>
      <c r="Q19" s="201">
        <f>IF('P7'!Q16=0,"",'P7'!Q16)</f>
        <v>208.07563635260016</v>
      </c>
    </row>
    <row r="20" spans="1:17" s="206" customFormat="1" ht="20" customHeight="1" x14ac:dyDescent="0.5">
      <c r="A20" s="199">
        <v>15</v>
      </c>
      <c r="B20" s="200">
        <f>IF('P7'!A10="","",'P7'!A10)</f>
        <v>76</v>
      </c>
      <c r="C20" s="201">
        <f>IF('P7'!B10="","",'P7'!B10)</f>
        <v>71.42</v>
      </c>
      <c r="D20" s="200" t="str">
        <f>IF('P7'!C10="","",'P7'!C10)</f>
        <v>SK</v>
      </c>
      <c r="E20" s="202">
        <f>IF('P7'!D10="","",'P7'!D10)</f>
        <v>36277</v>
      </c>
      <c r="F20" s="203" t="str">
        <f>IF('P7'!F10="","",'P7'!F10)</f>
        <v>Karoline Aadne</v>
      </c>
      <c r="G20" s="203" t="str">
        <f>IF('P7'!G10="","",'P7'!G10)</f>
        <v>Larvik AK</v>
      </c>
      <c r="H20" s="204">
        <f>IF('P7'!H10=0,"",'P7'!H10)</f>
        <v>71</v>
      </c>
      <c r="I20" s="204">
        <f>IF('P7'!I10=0,"",'P7'!I10)</f>
        <v>-73</v>
      </c>
      <c r="J20" s="204">
        <f>IF('P7'!J10=0,"",'P7'!J10)</f>
        <v>74</v>
      </c>
      <c r="K20" s="204">
        <f>IF('P7'!K10=0,"",'P7'!K10)</f>
        <v>93</v>
      </c>
      <c r="L20" s="204">
        <f>IF('P7'!L10=0,"",'P7'!L10)</f>
        <v>95</v>
      </c>
      <c r="M20" s="204">
        <f>IF('P7'!M10=0,"",'P7'!M10)</f>
        <v>-98</v>
      </c>
      <c r="N20" s="204">
        <f>IF('P7'!N10=0,"",'P7'!N10)</f>
        <v>74</v>
      </c>
      <c r="O20" s="204">
        <f>IF('P7'!O10=0,"",'P7'!O10)</f>
        <v>95</v>
      </c>
      <c r="P20" s="204">
        <f>IF('P7'!P10=0,"",'P7'!P10)</f>
        <v>169</v>
      </c>
      <c r="Q20" s="201">
        <f>IF('P7'!Q10=0,"",'P7'!Q10)</f>
        <v>206.35998281895618</v>
      </c>
    </row>
    <row r="21" spans="1:17" s="206" customFormat="1" ht="20" customHeight="1" x14ac:dyDescent="0.5">
      <c r="A21" s="199">
        <v>16</v>
      </c>
      <c r="B21" s="200">
        <f>IF('P6'!A12="","",'P6'!A12)</f>
        <v>71</v>
      </c>
      <c r="C21" s="201">
        <f>IF('P6'!B12="","",'P6'!B12)</f>
        <v>65.06</v>
      </c>
      <c r="D21" s="200" t="str">
        <f>IF('P6'!C12="","",'P6'!C12)</f>
        <v>UK</v>
      </c>
      <c r="E21" s="202">
        <f>IF('P6'!D12="","",'P6'!D12)</f>
        <v>38060</v>
      </c>
      <c r="F21" s="203" t="str">
        <f>IF('P6'!F12="","",'P6'!F12)</f>
        <v>Tine Pedersen</v>
      </c>
      <c r="G21" s="203" t="str">
        <f>IF('P6'!G12="","",'P6'!G12)</f>
        <v>Tambarskjelvar IL</v>
      </c>
      <c r="H21" s="204">
        <f>IF('P6'!H12=0,"",'P6'!H12)</f>
        <v>68</v>
      </c>
      <c r="I21" s="204">
        <f>IF('P6'!I12=0,"",'P6'!I12)</f>
        <v>70</v>
      </c>
      <c r="J21" s="204">
        <f>IF('P6'!J12=0,"",'P6'!J12)</f>
        <v>-72</v>
      </c>
      <c r="K21" s="204">
        <f>IF('P6'!K12=0,"",'P6'!K12)</f>
        <v>85</v>
      </c>
      <c r="L21" s="204">
        <f>IF('P6'!L12=0,"",'P6'!L12)</f>
        <v>88</v>
      </c>
      <c r="M21" s="204">
        <f>IF('P6'!M12=0,"",'P6'!M12)</f>
        <v>90</v>
      </c>
      <c r="N21" s="204">
        <f>IF('P6'!N12=0,"",'P6'!N12)</f>
        <v>70</v>
      </c>
      <c r="O21" s="204">
        <f>IF('P6'!O12=0,"",'P6'!O12)</f>
        <v>90</v>
      </c>
      <c r="P21" s="204">
        <f>IF('P6'!P12=0,"",'P6'!P12)</f>
        <v>160</v>
      </c>
      <c r="Q21" s="201">
        <f>IF('P6'!Q12=0,"",'P6'!Q12)</f>
        <v>205.71370200560406</v>
      </c>
    </row>
    <row r="22" spans="1:17" s="206" customFormat="1" ht="20" customHeight="1" x14ac:dyDescent="0.5">
      <c r="A22" s="199">
        <v>17</v>
      </c>
      <c r="B22" s="200">
        <f>IF('P1'!A19="","",'P1'!A19)</f>
        <v>59</v>
      </c>
      <c r="C22" s="201">
        <f>IF('P1'!B19="","",'P1'!B19)</f>
        <v>58.08</v>
      </c>
      <c r="D22" s="200" t="str">
        <f>IF('P1'!C19="","",'P1'!C19)</f>
        <v>SK</v>
      </c>
      <c r="E22" s="202">
        <f>IF('P1'!D19="","",'P1'!D19)</f>
        <v>34771</v>
      </c>
      <c r="F22" s="203" t="str">
        <f>IF('P1'!F19="","",'P1'!F19)</f>
        <v>Oda Wiig</v>
      </c>
      <c r="G22" s="203" t="str">
        <f>IF('P1'!G19="","",'P1'!G19)</f>
        <v>Spydeberg Atletene</v>
      </c>
      <c r="H22" s="204">
        <f>IF('P1'!H19=0,"",'P1'!H19)</f>
        <v>-63</v>
      </c>
      <c r="I22" s="204">
        <f>IF('P1'!I19=0,"",'P1'!I19)</f>
        <v>-63</v>
      </c>
      <c r="J22" s="204">
        <f>IF('P1'!J19=0,"",'P1'!J19)</f>
        <v>63</v>
      </c>
      <c r="K22" s="204">
        <f>IF('P1'!K19=0,"",'P1'!K19)</f>
        <v>-83</v>
      </c>
      <c r="L22" s="204">
        <f>IF('P1'!L19=0,"",'P1'!L19)</f>
        <v>83</v>
      </c>
      <c r="M22" s="204">
        <f>IF('P1'!M19=0,"",'P1'!M19)</f>
        <v>85</v>
      </c>
      <c r="N22" s="204">
        <f>IF('P1'!N19=0,"",'P1'!N19)</f>
        <v>63</v>
      </c>
      <c r="O22" s="204">
        <f>IF('P1'!O19=0,"",'P1'!O19)</f>
        <v>85</v>
      </c>
      <c r="P22" s="204">
        <f>IF('P1'!P19=0,"",'P1'!P19)</f>
        <v>148</v>
      </c>
      <c r="Q22" s="205">
        <f>IF('P1'!Q19=0,"",'P1'!Q19)</f>
        <v>204.23690108663129</v>
      </c>
    </row>
    <row r="23" spans="1:17" s="206" customFormat="1" ht="20" customHeight="1" x14ac:dyDescent="0.5">
      <c r="A23" s="199">
        <v>18</v>
      </c>
      <c r="B23" s="200">
        <f>IF('P3'!A14="","",'P3'!A14)</f>
        <v>64</v>
      </c>
      <c r="C23" s="201">
        <f>IF('P3'!B14="","",'P3'!B14)</f>
        <v>63.82</v>
      </c>
      <c r="D23" s="200" t="str">
        <f>IF('P3'!C14="","",'P3'!C14)</f>
        <v>SK</v>
      </c>
      <c r="E23" s="202">
        <f>IF('P3'!D14="","",'P3'!D14)</f>
        <v>34222</v>
      </c>
      <c r="F23" s="203" t="str">
        <f>IF('P3'!F14="","",'P3'!F14)</f>
        <v>Celine Mariell Bertheussen</v>
      </c>
      <c r="G23" s="203" t="str">
        <f>IF('P3'!G14="","",'P3'!G14)</f>
        <v>Spydeberg Atletene</v>
      </c>
      <c r="H23" s="204">
        <f>IF('P3'!H14=0,"",'P3'!H14)</f>
        <v>66</v>
      </c>
      <c r="I23" s="204">
        <f>IF('P3'!I14=0,"",'P3'!I14)</f>
        <v>-69</v>
      </c>
      <c r="J23" s="204">
        <f>IF('P3'!J14=0,"",'P3'!J14)</f>
        <v>70</v>
      </c>
      <c r="K23" s="204">
        <f>IF('P3'!K14=0,"",'P3'!K14)</f>
        <v>-85</v>
      </c>
      <c r="L23" s="204">
        <f>IF('P3'!L14=0,"",'P3'!L14)</f>
        <v>-85</v>
      </c>
      <c r="M23" s="204">
        <f>IF('P3'!M14=0,"",'P3'!M14)</f>
        <v>87</v>
      </c>
      <c r="N23" s="204">
        <f>IF('P3'!N14=0,"",'P3'!N14)</f>
        <v>70</v>
      </c>
      <c r="O23" s="204">
        <f>IF('P3'!O14=0,"",'P3'!O14)</f>
        <v>87</v>
      </c>
      <c r="P23" s="204">
        <f>IF('P3'!P14=0,"",'P3'!P14)</f>
        <v>157</v>
      </c>
      <c r="Q23" s="201">
        <f>IF('P3'!Q14=0,"",'P3'!Q14)</f>
        <v>204.1669239137529</v>
      </c>
    </row>
    <row r="24" spans="1:17" s="206" customFormat="1" ht="20" customHeight="1" x14ac:dyDescent="0.5">
      <c r="A24" s="199">
        <v>19</v>
      </c>
      <c r="B24" s="200">
        <f>IF('P6'!A14="","",'P6'!A14)</f>
        <v>71</v>
      </c>
      <c r="C24" s="201">
        <f>IF('P6'!B14="","",'P6'!B14)</f>
        <v>68.36</v>
      </c>
      <c r="D24" s="200" t="str">
        <f>IF('P6'!C14="","",'P6'!C14)</f>
        <v>SK</v>
      </c>
      <c r="E24" s="202">
        <f>IF('P6'!D14="","",'P6'!D14)</f>
        <v>32694</v>
      </c>
      <c r="F24" s="203" t="str">
        <f>IF('P6'!F14="","",'P6'!F14)</f>
        <v>Mariell Rørstadbotnen</v>
      </c>
      <c r="G24" s="203" t="str">
        <f>IF('P6'!G14="","",'P6'!G14)</f>
        <v>Tambarskjelvar IL</v>
      </c>
      <c r="H24" s="204">
        <f>IF('P6'!H14=0,"",'P6'!H14)</f>
        <v>65</v>
      </c>
      <c r="I24" s="204">
        <f>IF('P6'!I14=0,"",'P6'!I14)</f>
        <v>68</v>
      </c>
      <c r="J24" s="204">
        <f>IF('P6'!J14=0,"",'P6'!J14)</f>
        <v>70</v>
      </c>
      <c r="K24" s="204">
        <f>IF('P6'!K14=0,"",'P6'!K14)</f>
        <v>90</v>
      </c>
      <c r="L24" s="204">
        <f>IF('P6'!L14=0,"",'P6'!L14)</f>
        <v>93</v>
      </c>
      <c r="M24" s="204">
        <f>IF('P6'!M14=0,"",'P6'!M14)</f>
        <v>-96</v>
      </c>
      <c r="N24" s="204">
        <f>IF('P6'!N14=0,"",'P6'!N14)</f>
        <v>70</v>
      </c>
      <c r="O24" s="204">
        <f>IF('P6'!O14=0,"",'P6'!O14)</f>
        <v>93</v>
      </c>
      <c r="P24" s="204">
        <f>IF('P6'!P14=0,"",'P6'!P14)</f>
        <v>163</v>
      </c>
      <c r="Q24" s="201">
        <f>IF('P6'!Q14=0,"",'P6'!Q14)</f>
        <v>203.76297663960881</v>
      </c>
    </row>
    <row r="25" spans="1:17" s="206" customFormat="1" ht="20" customHeight="1" x14ac:dyDescent="0.5">
      <c r="A25" s="199">
        <v>20</v>
      </c>
      <c r="B25" s="200">
        <f>IF('P7'!A20="","",'P7'!A20)</f>
        <v>87</v>
      </c>
      <c r="C25" s="201">
        <f>IF('P7'!B20="","",'P7'!B20)</f>
        <v>81.58</v>
      </c>
      <c r="D25" s="200" t="str">
        <f>IF('P7'!C20="","",'P7'!C20)</f>
        <v>SK</v>
      </c>
      <c r="E25" s="202">
        <f>IF('P7'!D20="","",'P7'!D20)</f>
        <v>33918</v>
      </c>
      <c r="F25" s="203" t="str">
        <f>IF('P7'!F20="","",'P7'!F20)</f>
        <v>Lone Kalland</v>
      </c>
      <c r="G25" s="203" t="str">
        <f>IF('P7'!G20="","",'P7'!G20)</f>
        <v>Tambarskjelvar IL</v>
      </c>
      <c r="H25" s="204">
        <f>IF('P7'!H20=0,"",'P7'!H20)</f>
        <v>74</v>
      </c>
      <c r="I25" s="204">
        <f>IF('P7'!I20=0,"",'P7'!I20)</f>
        <v>78</v>
      </c>
      <c r="J25" s="204">
        <f>IF('P7'!J20=0,"",'P7'!J20)</f>
        <v>-82</v>
      </c>
      <c r="K25" s="204">
        <f>IF('P7'!K20=0,"",'P7'!K20)</f>
        <v>87</v>
      </c>
      <c r="L25" s="204">
        <f>IF('P7'!L20=0,"",'P7'!L20)</f>
        <v>92</v>
      </c>
      <c r="M25" s="204">
        <f>IF('P7'!M20=0,"",'P7'!M20)</f>
        <v>98</v>
      </c>
      <c r="N25" s="204">
        <f>IF('P7'!N20=0,"",'P7'!N20)</f>
        <v>78</v>
      </c>
      <c r="O25" s="204">
        <f>IF('P7'!O20=0,"",'P7'!O20)</f>
        <v>98</v>
      </c>
      <c r="P25" s="204">
        <f>IF('P7'!P20=0,"",'P7'!P20)</f>
        <v>176</v>
      </c>
      <c r="Q25" s="201">
        <f>IF('P7'!Q20=0,"",'P7'!Q20)</f>
        <v>201.71988857774286</v>
      </c>
    </row>
    <row r="26" spans="1:17" s="206" customFormat="1" ht="20" customHeight="1" x14ac:dyDescent="0.5">
      <c r="A26" s="199">
        <v>21</v>
      </c>
      <c r="B26" s="200">
        <f>IF('P7'!A12="","",'P7'!A12)</f>
        <v>76</v>
      </c>
      <c r="C26" s="201">
        <f>IF('P7'!B12="","",'P7'!B12)</f>
        <v>74.319999999999993</v>
      </c>
      <c r="D26" s="200" t="str">
        <f>IF('P7'!C12="","",'P7'!C12)</f>
        <v>JK</v>
      </c>
      <c r="E26" s="202">
        <f>IF('P7'!D12="","",'P7'!D12)</f>
        <v>37485</v>
      </c>
      <c r="F26" s="203" t="str">
        <f>IF('P7'!F12="","",'P7'!F12)</f>
        <v>Mia Mundal</v>
      </c>
      <c r="G26" s="203" t="str">
        <f>IF('P7'!G12="","",'P7'!G12)</f>
        <v>Tønsberg-Kam.</v>
      </c>
      <c r="H26" s="204">
        <f>IF('P7'!H12=0,"",'P7'!H12)</f>
        <v>65</v>
      </c>
      <c r="I26" s="204">
        <f>IF('P7'!I12=0,"",'P7'!I12)</f>
        <v>68</v>
      </c>
      <c r="J26" s="204">
        <f>IF('P7'!J12=0,"",'P7'!J12)</f>
        <v>-70</v>
      </c>
      <c r="K26" s="204">
        <f>IF('P7'!K12=0,"",'P7'!K12)</f>
        <v>92</v>
      </c>
      <c r="L26" s="204">
        <f>IF('P7'!L12=0,"",'P7'!L12)</f>
        <v>97</v>
      </c>
      <c r="M26" s="204">
        <f>IF('P7'!M12=0,"",'P7'!M12)</f>
        <v>100</v>
      </c>
      <c r="N26" s="204">
        <f>IF('P7'!N12=0,"",'P7'!N12)</f>
        <v>68</v>
      </c>
      <c r="O26" s="204">
        <f>IF('P7'!O12=0,"",'P7'!O12)</f>
        <v>100</v>
      </c>
      <c r="P26" s="204">
        <f>IF('P7'!P12=0,"",'P7'!P12)</f>
        <v>168</v>
      </c>
      <c r="Q26" s="201">
        <f>IF('P7'!Q12=0,"",'P7'!Q12)</f>
        <v>201.03406217242349</v>
      </c>
    </row>
    <row r="27" spans="1:17" s="206" customFormat="1" ht="20" customHeight="1" x14ac:dyDescent="0.5">
      <c r="A27" s="199">
        <v>22</v>
      </c>
      <c r="B27" s="200">
        <f>IF('P1'!A16="","",'P1'!A16)</f>
        <v>59</v>
      </c>
      <c r="C27" s="201">
        <f>IF('P1'!B16="","",'P1'!B16)</f>
        <v>57.18</v>
      </c>
      <c r="D27" s="200" t="str">
        <f>IF('P1'!C16="","",'P1'!C16)</f>
        <v>UK</v>
      </c>
      <c r="E27" s="202">
        <f>IF('P1'!D16="","",'P1'!D16)</f>
        <v>38256</v>
      </c>
      <c r="F27" s="203" t="str">
        <f>IF('P1'!F16="","",'P1'!F16)</f>
        <v>Åse Johanne Berge</v>
      </c>
      <c r="G27" s="203" t="str">
        <f>IF('P1'!G16="","",'P1'!G16)</f>
        <v>Hitra VK</v>
      </c>
      <c r="H27" s="204">
        <f>IF('P1'!H16=0,"",'P1'!H16)</f>
        <v>60</v>
      </c>
      <c r="I27" s="204">
        <f>IF('P1'!I16=0,"",'P1'!I16)</f>
        <v>-63</v>
      </c>
      <c r="J27" s="204">
        <f>IF('P1'!J16=0,"",'P1'!J16)</f>
        <v>64</v>
      </c>
      <c r="K27" s="204">
        <f>IF('P1'!K16=0,"",'P1'!K16)</f>
        <v>80</v>
      </c>
      <c r="L27" s="204">
        <f>IF('P1'!L16=0,"",'P1'!L16)</f>
        <v>-83</v>
      </c>
      <c r="M27" s="204">
        <f>IF('P1'!M16=0,"",'P1'!M16)</f>
        <v>-83</v>
      </c>
      <c r="N27" s="204">
        <f>IF('P1'!N16=0,"",'P1'!N16)</f>
        <v>64</v>
      </c>
      <c r="O27" s="204">
        <f>IF('P1'!O16=0,"",'P1'!O16)</f>
        <v>80</v>
      </c>
      <c r="P27" s="204">
        <f>IF('P1'!P16=0,"",'P1'!P16)</f>
        <v>144</v>
      </c>
      <c r="Q27" s="205">
        <f>IF('P1'!Q16=0,"",'P1'!Q16)</f>
        <v>200.79902814576161</v>
      </c>
    </row>
    <row r="28" spans="1:17" s="206" customFormat="1" ht="20" customHeight="1" x14ac:dyDescent="0.5">
      <c r="A28" s="199">
        <v>23</v>
      </c>
      <c r="B28" s="200">
        <f>IF('P1'!A13="","",'P1'!A13)</f>
        <v>59</v>
      </c>
      <c r="C28" s="201">
        <f>IF('P1'!B13="","",'P1'!B13)</f>
        <v>55.88</v>
      </c>
      <c r="D28" s="200" t="str">
        <f>IF('P1'!C13="","",'P1'!C13)</f>
        <v>SK</v>
      </c>
      <c r="E28" s="202">
        <f>IF('P1'!D13="","",'P1'!D13)</f>
        <v>33705</v>
      </c>
      <c r="F28" s="203" t="str">
        <f>IF('P1'!F13="","",'P1'!F13)</f>
        <v>Karoline Linga</v>
      </c>
      <c r="G28" s="203" t="str">
        <f>IF('P1'!G13="","",'P1'!G13)</f>
        <v>Tambarskjelvar IL</v>
      </c>
      <c r="H28" s="204">
        <f>IF('P1'!H13=0,"",'P1'!H13)</f>
        <v>60</v>
      </c>
      <c r="I28" s="204">
        <f>IF('P1'!I13=0,"",'P1'!I13)</f>
        <v>63</v>
      </c>
      <c r="J28" s="204">
        <f>IF('P1'!J13=0,"",'P1'!J13)</f>
        <v>-65</v>
      </c>
      <c r="K28" s="204">
        <f>IF('P1'!K13=0,"",'P1'!K13)</f>
        <v>74</v>
      </c>
      <c r="L28" s="204">
        <f>IF('P1'!L13=0,"",'P1'!L13)</f>
        <v>78</v>
      </c>
      <c r="M28" s="204">
        <f>IF('P1'!M13=0,"",'P1'!M13)</f>
        <v>-81</v>
      </c>
      <c r="N28" s="204">
        <f>IF('P1'!N13=0,"",'P1'!N13)</f>
        <v>63</v>
      </c>
      <c r="O28" s="204">
        <f>IF('P1'!O13=0,"",'P1'!O13)</f>
        <v>78</v>
      </c>
      <c r="P28" s="204">
        <f>IF('P1'!P13=0,"",'P1'!P13)</f>
        <v>141</v>
      </c>
      <c r="Q28" s="205">
        <f>IF('P1'!Q13=0,"",'P1'!Q13)</f>
        <v>199.71712054709175</v>
      </c>
    </row>
    <row r="29" spans="1:17" s="206" customFormat="1" ht="20" customHeight="1" x14ac:dyDescent="0.5">
      <c r="A29" s="199">
        <v>24</v>
      </c>
      <c r="B29" s="200">
        <f>IF('P3'!A13="","",'P3'!A13)</f>
        <v>64</v>
      </c>
      <c r="C29" s="201">
        <f>IF('P3'!B13="","",'P3'!B13)</f>
        <v>62.96</v>
      </c>
      <c r="D29" s="200" t="str">
        <f>IF('P3'!C13="","",'P3'!C13)</f>
        <v>SK</v>
      </c>
      <c r="E29" s="202">
        <f>IF('P3'!D13="","",'P3'!D13)</f>
        <v>33166</v>
      </c>
      <c r="F29" s="203" t="str">
        <f>IF('P3'!F13="","",'P3'!F13)</f>
        <v>Iselin Hatlenes</v>
      </c>
      <c r="G29" s="203" t="str">
        <f>IF('P3'!G13="","",'P3'!G13)</f>
        <v>AK Bjørgvin</v>
      </c>
      <c r="H29" s="204">
        <f>IF('P3'!H13=0,"",'P3'!H13)</f>
        <v>68</v>
      </c>
      <c r="I29" s="204">
        <f>IF('P3'!I13=0,"",'P3'!I13)</f>
        <v>-71</v>
      </c>
      <c r="J29" s="204">
        <f>IF('P3'!J13=0,"",'P3'!J13)</f>
        <v>-71</v>
      </c>
      <c r="K29" s="204">
        <f>IF('P3'!K13=0,"",'P3'!K13)</f>
        <v>84</v>
      </c>
      <c r="L29" s="204">
        <f>IF('P3'!L13=0,"",'P3'!L13)</f>
        <v>-88</v>
      </c>
      <c r="M29" s="204">
        <f>IF('P3'!M13=0,"",'P3'!M13)</f>
        <v>-90</v>
      </c>
      <c r="N29" s="204">
        <f>IF('P3'!N13=0,"",'P3'!N13)</f>
        <v>68</v>
      </c>
      <c r="O29" s="204">
        <f>IF('P3'!O13=0,"",'P3'!O13)</f>
        <v>84</v>
      </c>
      <c r="P29" s="204">
        <f>IF('P3'!P13=0,"",'P3'!P13)</f>
        <v>152</v>
      </c>
      <c r="Q29" s="201">
        <f>IF('P3'!Q13=0,"",'P3'!Q13)</f>
        <v>199.28732956590696</v>
      </c>
    </row>
    <row r="30" spans="1:17" s="206" customFormat="1" ht="20" customHeight="1" x14ac:dyDescent="0.5">
      <c r="A30" s="199">
        <v>25</v>
      </c>
      <c r="B30" s="200">
        <f>IF('P7'!A18="","",'P7'!A18)</f>
        <v>81</v>
      </c>
      <c r="C30" s="201">
        <f>IF('P7'!B18="","",'P7'!B18)</f>
        <v>79.64</v>
      </c>
      <c r="D30" s="200" t="str">
        <f>IF('P7'!C18="","",'P7'!C18)</f>
        <v>SK</v>
      </c>
      <c r="E30" s="202">
        <f>IF('P7'!D18="","",'P7'!D18)</f>
        <v>33204</v>
      </c>
      <c r="F30" s="203" t="str">
        <f>IF('P7'!F18="","",'P7'!F18)</f>
        <v>Stine Mari Hasfjord</v>
      </c>
      <c r="G30" s="203" t="str">
        <f>IF('P7'!G18="","",'P7'!G18)</f>
        <v>AK Bjørgvin</v>
      </c>
      <c r="H30" s="204">
        <f>IF('P7'!H18=0,"",'P7'!H18)</f>
        <v>72</v>
      </c>
      <c r="I30" s="204">
        <f>IF('P7'!I18=0,"",'P7'!I18)</f>
        <v>75</v>
      </c>
      <c r="J30" s="204">
        <f>IF('P7'!J18=0,"",'P7'!J18)</f>
        <v>-78</v>
      </c>
      <c r="K30" s="204">
        <f>IF('P7'!K18=0,"",'P7'!K18)</f>
        <v>93</v>
      </c>
      <c r="L30" s="204">
        <f>IF('P7'!L18=0,"",'P7'!L18)</f>
        <v>97</v>
      </c>
      <c r="M30" s="204">
        <f>IF('P7'!M18=0,"",'P7'!M18)</f>
        <v>-100</v>
      </c>
      <c r="N30" s="204">
        <f>IF('P7'!N18=0,"",'P7'!N18)</f>
        <v>75</v>
      </c>
      <c r="O30" s="204">
        <f>IF('P7'!O18=0,"",'P7'!O18)</f>
        <v>97</v>
      </c>
      <c r="P30" s="204">
        <f>IF('P7'!P18=0,"",'P7'!P18)</f>
        <v>172</v>
      </c>
      <c r="Q30" s="201">
        <f>IF('P7'!Q18=0,"",'P7'!Q18)</f>
        <v>199.22952519752931</v>
      </c>
    </row>
    <row r="31" spans="1:17" s="206" customFormat="1" ht="20" customHeight="1" x14ac:dyDescent="0.5">
      <c r="A31" s="199">
        <v>26</v>
      </c>
      <c r="B31" s="200">
        <f>IF('P1'!A20="","",'P1'!A20)</f>
        <v>59</v>
      </c>
      <c r="C31" s="201">
        <f>IF('P1'!B20="","",'P1'!B20)</f>
        <v>58.08</v>
      </c>
      <c r="D31" s="200" t="str">
        <f>IF('P1'!C20="","",'P1'!C20)</f>
        <v>SK</v>
      </c>
      <c r="E31" s="202">
        <f>IF('P1'!D20="","",'P1'!D20)</f>
        <v>35232</v>
      </c>
      <c r="F31" s="203" t="str">
        <f>IF('P1'!F20="","",'P1'!F20)</f>
        <v>Kamilla Storstein Grønnestad</v>
      </c>
      <c r="G31" s="203" t="str">
        <f>IF('P1'!G20="","",'P1'!G20)</f>
        <v>Tysvær VK</v>
      </c>
      <c r="H31" s="204">
        <f>IF('P1'!H20=0,"",'P1'!H20)</f>
        <v>-62</v>
      </c>
      <c r="I31" s="204">
        <f>IF('P1'!I20=0,"",'P1'!I20)</f>
        <v>-62</v>
      </c>
      <c r="J31" s="204">
        <f>IF('P1'!J20=0,"",'P1'!J20)</f>
        <v>62</v>
      </c>
      <c r="K31" s="204">
        <f>IF('P1'!K20=0,"",'P1'!K20)</f>
        <v>75</v>
      </c>
      <c r="L31" s="204">
        <f>IF('P1'!L20=0,"",'P1'!L20)</f>
        <v>78</v>
      </c>
      <c r="M31" s="204">
        <f>IF('P1'!M20=0,"",'P1'!M20)</f>
        <v>82</v>
      </c>
      <c r="N31" s="204">
        <f>IF('P1'!N20=0,"",'P1'!N20)</f>
        <v>62</v>
      </c>
      <c r="O31" s="204">
        <f>IF('P1'!O20=0,"",'P1'!O20)</f>
        <v>82</v>
      </c>
      <c r="P31" s="204">
        <f>IF('P1'!P20=0,"",'P1'!P20)</f>
        <v>144</v>
      </c>
      <c r="Q31" s="205">
        <f>IF('P1'!Q20=0,"",'P1'!Q20)</f>
        <v>198.71698484104667</v>
      </c>
    </row>
    <row r="32" spans="1:17" s="206" customFormat="1" ht="20" customHeight="1" x14ac:dyDescent="0.5">
      <c r="A32" s="199">
        <v>27</v>
      </c>
      <c r="B32" s="200">
        <f>IF('P6'!A11="","",'P6'!A11)</f>
        <v>71</v>
      </c>
      <c r="C32" s="201">
        <f>IF('P6'!B11="","",'P6'!B11)</f>
        <v>66.760000000000005</v>
      </c>
      <c r="D32" s="200" t="str">
        <f>IF('P6'!C11="","",'P6'!C11)</f>
        <v>SK</v>
      </c>
      <c r="E32" s="202">
        <f>IF('P6'!D11="","",'P6'!D11)</f>
        <v>35725</v>
      </c>
      <c r="F32" s="203" t="str">
        <f>IF('P6'!F11="","",'P6'!F11)</f>
        <v>Ane Westrheim</v>
      </c>
      <c r="G32" s="203" t="str">
        <f>IF('P6'!G11="","",'P6'!G11)</f>
        <v>Spydeberg Atletene</v>
      </c>
      <c r="H32" s="204">
        <f>IF('P6'!H11=0,"",'P6'!H11)</f>
        <v>63</v>
      </c>
      <c r="I32" s="204">
        <f>IF('P6'!I11=0,"",'P6'!I11)</f>
        <v>65</v>
      </c>
      <c r="J32" s="204">
        <f>IF('P6'!J11=0,"",'P6'!J11)</f>
        <v>68</v>
      </c>
      <c r="K32" s="204">
        <f>IF('P6'!K11=0,"",'P6'!K11)</f>
        <v>85</v>
      </c>
      <c r="L32" s="204">
        <f>IF('P6'!L11=0,"",'P6'!L11)</f>
        <v>88</v>
      </c>
      <c r="M32" s="204">
        <f>IF('P6'!M11=0,"",'P6'!M11)</f>
        <v>-91</v>
      </c>
      <c r="N32" s="204">
        <f>IF('P6'!N11=0,"",'P6'!N11)</f>
        <v>68</v>
      </c>
      <c r="O32" s="204">
        <f>IF('P6'!O11=0,"",'P6'!O11)</f>
        <v>88</v>
      </c>
      <c r="P32" s="204">
        <f>IF('P6'!P11=0,"",'P6'!P11)</f>
        <v>156</v>
      </c>
      <c r="Q32" s="201">
        <f>IF('P6'!Q11=0,"",'P6'!Q11)</f>
        <v>197.6125258028996</v>
      </c>
    </row>
    <row r="33" spans="1:23" s="206" customFormat="1" ht="20" customHeight="1" x14ac:dyDescent="0.5">
      <c r="A33" s="199">
        <v>28</v>
      </c>
      <c r="B33" s="200">
        <f>IF('P7'!A13="","",'P7'!A13)</f>
        <v>76</v>
      </c>
      <c r="C33" s="201">
        <f>IF('P7'!B13="","",'P7'!B13)</f>
        <v>71.58</v>
      </c>
      <c r="D33" s="200" t="str">
        <f>IF('P7'!C13="","",'P7'!C13)</f>
        <v>SK</v>
      </c>
      <c r="E33" s="202">
        <f>IF('P7'!D13="","",'P7'!D13)</f>
        <v>35335</v>
      </c>
      <c r="F33" s="203" t="str">
        <f>IF('P7'!F13="","",'P7'!F13)</f>
        <v>Tamara Cvetkovic</v>
      </c>
      <c r="G33" s="203" t="str">
        <f>IF('P7'!G13="","",'P7'!G13)</f>
        <v>Grenland AK</v>
      </c>
      <c r="H33" s="204">
        <f>IF('P7'!H13=0,"",'P7'!H13)</f>
        <v>70</v>
      </c>
      <c r="I33" s="204">
        <f>IF('P7'!I13=0,"",'P7'!I13)</f>
        <v>-75</v>
      </c>
      <c r="J33" s="204">
        <f>IF('P7'!J13=0,"",'P7'!J13)</f>
        <v>-75</v>
      </c>
      <c r="K33" s="204">
        <f>IF('P7'!K13=0,"",'P7'!K13)</f>
        <v>82</v>
      </c>
      <c r="L33" s="204">
        <f>IF('P7'!L13=0,"",'P7'!L13)</f>
        <v>85</v>
      </c>
      <c r="M33" s="204">
        <f>IF('P7'!M13=0,"",'P7'!M13)</f>
        <v>90</v>
      </c>
      <c r="N33" s="204">
        <f>IF('P7'!N13=0,"",'P7'!N13)</f>
        <v>70</v>
      </c>
      <c r="O33" s="204">
        <f>IF('P7'!O13=0,"",'P7'!O13)</f>
        <v>90</v>
      </c>
      <c r="P33" s="204">
        <f>IF('P7'!P13=0,"",'P7'!P13)</f>
        <v>160</v>
      </c>
      <c r="Q33" s="201">
        <f>IF('P7'!Q13=0,"",'P7'!Q13)</f>
        <v>195.1429192793245</v>
      </c>
    </row>
    <row r="34" spans="1:23" s="206" customFormat="1" ht="20" customHeight="1" x14ac:dyDescent="0.5">
      <c r="A34" s="199">
        <v>29</v>
      </c>
      <c r="B34" s="200">
        <f>IF('P1'!A9="","",'P1'!A9)</f>
        <v>55</v>
      </c>
      <c r="C34" s="201">
        <f>IF('P1'!B9="","",'P1'!B9)</f>
        <v>54.79</v>
      </c>
      <c r="D34" s="200" t="str">
        <f>IF('P1'!C9="","",'P1'!C9)</f>
        <v>SK</v>
      </c>
      <c r="E34" s="202">
        <f>IF('P1'!D9="","",'P1'!D9)</f>
        <v>32020</v>
      </c>
      <c r="F34" s="203" t="str">
        <f>IF('P1'!F9="","",'P1'!F9)</f>
        <v>Kine Krøs</v>
      </c>
      <c r="G34" s="203" t="str">
        <f>IF('P1'!G9="","",'P1'!G9)</f>
        <v>Spydeberg Atletene</v>
      </c>
      <c r="H34" s="204">
        <f>IF('P1'!H9=0,"",'P1'!H9)</f>
        <v>55</v>
      </c>
      <c r="I34" s="204">
        <f>IF('P1'!I9=0,"",'P1'!I9)</f>
        <v>57</v>
      </c>
      <c r="J34" s="204">
        <f>IF('P1'!J9=0,"",'P1'!J9)</f>
        <v>-60</v>
      </c>
      <c r="K34" s="204">
        <f>IF('P1'!K9=0,"",'P1'!K9)</f>
        <v>73</v>
      </c>
      <c r="L34" s="204">
        <f>IF('P1'!L9=0,"",'P1'!L9)</f>
        <v>75</v>
      </c>
      <c r="M34" s="204">
        <f>IF('P1'!M9=0,"",'P1'!M9)</f>
        <v>77</v>
      </c>
      <c r="N34" s="204">
        <f>IF('P1'!N9=0,"",'P1'!N9)</f>
        <v>57</v>
      </c>
      <c r="O34" s="204">
        <f>IF('P1'!O9=0,"",'P1'!O9)</f>
        <v>77</v>
      </c>
      <c r="P34" s="204">
        <f>IF('P1'!P9=0,"",'P1'!P9)</f>
        <v>134</v>
      </c>
      <c r="Q34" s="205">
        <f>IF('P1'!Q9=0,"",'P1'!Q9)</f>
        <v>192.41873746585421</v>
      </c>
    </row>
    <row r="35" spans="1:23" s="206" customFormat="1" ht="20" customHeight="1" x14ac:dyDescent="0.5">
      <c r="A35" s="199">
        <v>30</v>
      </c>
      <c r="B35" s="200">
        <f>IF('P7'!A15="","",'P7'!A15)</f>
        <v>76</v>
      </c>
      <c r="C35" s="201">
        <f>IF('P7'!B15="","",'P7'!B15)</f>
        <v>73.98</v>
      </c>
      <c r="D35" s="200" t="str">
        <f>IF('P7'!C15="","",'P7'!C15)</f>
        <v>SK</v>
      </c>
      <c r="E35" s="202">
        <f>IF('P7'!D15="","",'P7'!D15)</f>
        <v>36430</v>
      </c>
      <c r="F35" s="203" t="str">
        <f>IF('P7'!F15="","",'P7'!F15)</f>
        <v>Ida Regine Thorstensen</v>
      </c>
      <c r="G35" s="203" t="str">
        <f>IF('P7'!G15="","",'P7'!G15)</f>
        <v>Nidelv IL</v>
      </c>
      <c r="H35" s="204">
        <f>IF('P7'!H15=0,"",'P7'!H15)</f>
        <v>-72</v>
      </c>
      <c r="I35" s="204">
        <f>IF('P7'!I15=0,"",'P7'!I15)</f>
        <v>-72</v>
      </c>
      <c r="J35" s="204">
        <f>IF('P7'!J15=0,"",'P7'!J15)</f>
        <v>72</v>
      </c>
      <c r="K35" s="204">
        <f>IF('P7'!K15=0,"",'P7'!K15)</f>
        <v>85</v>
      </c>
      <c r="L35" s="204">
        <f>IF('P7'!L15=0,"",'P7'!L15)</f>
        <v>-88</v>
      </c>
      <c r="M35" s="204">
        <f>IF('P7'!M15=0,"",'P7'!M15)</f>
        <v>88</v>
      </c>
      <c r="N35" s="204">
        <f>IF('P7'!N15=0,"",'P7'!N15)</f>
        <v>72</v>
      </c>
      <c r="O35" s="204">
        <f>IF('P7'!O15=0,"",'P7'!O15)</f>
        <v>88</v>
      </c>
      <c r="P35" s="204">
        <f>IF('P7'!P15=0,"",'P7'!P15)</f>
        <v>160</v>
      </c>
      <c r="Q35" s="201">
        <f>IF('P7'!Q15=0,"",'P7'!Q15)</f>
        <v>191.89682150343822</v>
      </c>
    </row>
    <row r="36" spans="1:23" s="206" customFormat="1" ht="20" customHeight="1" x14ac:dyDescent="0.5">
      <c r="A36" s="199">
        <v>31</v>
      </c>
      <c r="B36" s="200">
        <f>IF('P1'!A17="","",'P1'!A17)</f>
        <v>59</v>
      </c>
      <c r="C36" s="201">
        <f>IF('P1'!B17="","",'P1'!B17)</f>
        <v>58.16</v>
      </c>
      <c r="D36" s="200" t="str">
        <f>IF('P1'!C17="","",'P1'!C17)</f>
        <v>SK</v>
      </c>
      <c r="E36" s="202">
        <f>IF('P1'!D17="","",'P1'!D17)</f>
        <v>36448</v>
      </c>
      <c r="F36" s="203" t="str">
        <f>IF('P1'!F17="","",'P1'!F17)</f>
        <v>Hanna Rullestad</v>
      </c>
      <c r="G36" s="203" t="str">
        <f>IF('P1'!G17="","",'P1'!G17)</f>
        <v>Haugesund VK</v>
      </c>
      <c r="H36" s="204">
        <f>IF('P1'!H17=0,"",'P1'!H17)</f>
        <v>55</v>
      </c>
      <c r="I36" s="204">
        <f>IF('P1'!I17=0,"",'P1'!I17)</f>
        <v>-58</v>
      </c>
      <c r="J36" s="204">
        <f>IF('P1'!J17=0,"",'P1'!J17)</f>
        <v>-59</v>
      </c>
      <c r="K36" s="204">
        <f>IF('P1'!K17=0,"",'P1'!K17)</f>
        <v>70</v>
      </c>
      <c r="L36" s="204">
        <f>IF('P1'!L17=0,"",'P1'!L17)</f>
        <v>75</v>
      </c>
      <c r="M36" s="204">
        <f>IF('P1'!M17=0,"",'P1'!M17)</f>
        <v>78</v>
      </c>
      <c r="N36" s="204">
        <f>IF('P1'!N17=0,"",'P1'!N17)</f>
        <v>55</v>
      </c>
      <c r="O36" s="204">
        <f>IF('P1'!O17=0,"",'P1'!O17)</f>
        <v>78</v>
      </c>
      <c r="P36" s="204">
        <f>IF('P1'!P17=0,"",'P1'!P17)</f>
        <v>133</v>
      </c>
      <c r="Q36" s="205">
        <f>IF('P1'!Q17=0,"",'P1'!Q17)</f>
        <v>183.37014516461591</v>
      </c>
    </row>
    <row r="37" spans="1:23" s="206" customFormat="1" ht="20" customHeight="1" x14ac:dyDescent="0.5">
      <c r="A37" s="199">
        <v>32</v>
      </c>
      <c r="B37" s="200">
        <f>IF('P6'!A9="","",'P6'!A9)</f>
        <v>71</v>
      </c>
      <c r="C37" s="201">
        <f>IF('P6'!B9="","",'P6'!B9)</f>
        <v>69.38</v>
      </c>
      <c r="D37" s="200" t="str">
        <f>IF('P6'!C9="","",'P6'!C9)</f>
        <v>SK</v>
      </c>
      <c r="E37" s="202">
        <f>IF('P6'!D9="","",'P6'!D9)</f>
        <v>33479</v>
      </c>
      <c r="F37" s="203" t="str">
        <f>IF('P6'!F9="","",'P6'!F9)</f>
        <v>Hanna Jørstad</v>
      </c>
      <c r="G37" s="203" t="str">
        <f>IF('P6'!G9="","",'P6'!G9)</f>
        <v>Spydeberg Atletene</v>
      </c>
      <c r="H37" s="204">
        <f>IF('P6'!H9=0,"",'P6'!H9)</f>
        <v>61</v>
      </c>
      <c r="I37" s="204">
        <f>IF('P6'!I9=0,"",'P6'!I9)</f>
        <v>64</v>
      </c>
      <c r="J37" s="204">
        <f>IF('P6'!J9=0,"",'P6'!J9)</f>
        <v>67</v>
      </c>
      <c r="K37" s="204">
        <f>IF('P6'!K9=0,"",'P6'!K9)</f>
        <v>73</v>
      </c>
      <c r="L37" s="204">
        <f>IF('P6'!L9=0,"",'P6'!L9)</f>
        <v>76</v>
      </c>
      <c r="M37" s="204">
        <f>IF('P6'!M9=0,"",'P6'!M9)</f>
        <v>78</v>
      </c>
      <c r="N37" s="204">
        <f>IF('P6'!N9=0,"",'P6'!N9)</f>
        <v>67</v>
      </c>
      <c r="O37" s="204">
        <f>IF('P6'!O9=0,"",'P6'!O9)</f>
        <v>78</v>
      </c>
      <c r="P37" s="204">
        <f>IF('P6'!P9=0,"",'P6'!P9)</f>
        <v>145</v>
      </c>
      <c r="Q37" s="201">
        <f>IF('P6'!Q9=0,"",'P6'!Q9)</f>
        <v>179.80126965269611</v>
      </c>
    </row>
    <row r="38" spans="1:23" s="207" customFormat="1" ht="20" customHeight="1" x14ac:dyDescent="0.65">
      <c r="A38" s="199">
        <v>33</v>
      </c>
      <c r="B38" s="200">
        <f>IF('P7'!A19="","",'P7'!A19)</f>
        <v>81</v>
      </c>
      <c r="C38" s="201">
        <f>IF('P7'!B19="","",'P7'!B19)</f>
        <v>77.64</v>
      </c>
      <c r="D38" s="200" t="str">
        <f>IF('P7'!C19="","",'P7'!C19)</f>
        <v>SK</v>
      </c>
      <c r="E38" s="202">
        <f>IF('P7'!D19="","",'P7'!D19)</f>
        <v>31888</v>
      </c>
      <c r="F38" s="203" t="str">
        <f>IF('P7'!F19="","",'P7'!F19)</f>
        <v>Elisabeth Settem</v>
      </c>
      <c r="G38" s="203" t="str">
        <f>IF('P7'!G19="","",'P7'!G19)</f>
        <v>Trondheim AK</v>
      </c>
      <c r="H38" s="204">
        <f>IF('P7'!H19=0,"",'P7'!H19)</f>
        <v>67</v>
      </c>
      <c r="I38" s="204">
        <f>IF('P7'!I19=0,"",'P7'!I19)</f>
        <v>70</v>
      </c>
      <c r="J38" s="204">
        <f>IF('P7'!J19=0,"",'P7'!J19)</f>
        <v>-73</v>
      </c>
      <c r="K38" s="204">
        <f>IF('P7'!K19=0,"",'P7'!K19)</f>
        <v>83</v>
      </c>
      <c r="L38" s="204">
        <f>IF('P7'!L19=0,"",'P7'!L19)</f>
        <v>-86</v>
      </c>
      <c r="M38" s="204">
        <f>IF('P7'!M19=0,"",'P7'!M19)</f>
        <v>-86</v>
      </c>
      <c r="N38" s="204">
        <f>IF('P7'!N19=0,"",'P7'!N19)</f>
        <v>70</v>
      </c>
      <c r="O38" s="204">
        <f>IF('P7'!O19=0,"",'P7'!O19)</f>
        <v>83</v>
      </c>
      <c r="P38" s="204">
        <f>IF('P7'!P19=0,"",'P7'!P19)</f>
        <v>153</v>
      </c>
      <c r="Q38" s="201">
        <f>IF('P7'!Q19=0,"",'P7'!Q19)</f>
        <v>179.28849313837796</v>
      </c>
    </row>
    <row r="39" spans="1:23" s="207" customFormat="1" ht="20" customHeight="1" x14ac:dyDescent="0.65">
      <c r="A39" s="199">
        <v>34</v>
      </c>
      <c r="B39" s="200">
        <f>IF('P3'!A11="","",'P3'!A11)</f>
        <v>64</v>
      </c>
      <c r="C39" s="201">
        <f>IF('P3'!B11="","",'P3'!B11)</f>
        <v>62.74</v>
      </c>
      <c r="D39" s="200" t="str">
        <f>IF('P3'!C11="","",'P3'!C11)</f>
        <v>SK</v>
      </c>
      <c r="E39" s="202">
        <f>IF('P3'!D11="","",'P3'!D11)</f>
        <v>36509</v>
      </c>
      <c r="F39" s="203" t="str">
        <f>IF('P3'!F11="","",'P3'!F11)</f>
        <v>Frida Baade</v>
      </c>
      <c r="G39" s="203" t="str">
        <f>IF('P3'!G11="","",'P3'!G11)</f>
        <v>Oslo AK</v>
      </c>
      <c r="H39" s="204">
        <f>IF('P3'!H11=0,"",'P3'!H11)</f>
        <v>53</v>
      </c>
      <c r="I39" s="204">
        <f>IF('P3'!I11=0,"",'P3'!I11)</f>
        <v>55</v>
      </c>
      <c r="J39" s="204">
        <f>IF('P3'!J11=0,"",'P3'!J11)</f>
        <v>-59</v>
      </c>
      <c r="K39" s="204">
        <f>IF('P3'!K11=0,"",'P3'!K11)</f>
        <v>73</v>
      </c>
      <c r="L39" s="204">
        <f>IF('P3'!L11=0,"",'P3'!L11)</f>
        <v>77</v>
      </c>
      <c r="M39" s="204">
        <f>IF('P3'!M11=0,"",'P3'!M11)</f>
        <v>80</v>
      </c>
      <c r="N39" s="204">
        <f>IF('P3'!N11=0,"",'P3'!N11)</f>
        <v>55</v>
      </c>
      <c r="O39" s="204">
        <f>IF('P3'!O11=0,"",'P3'!O11)</f>
        <v>80</v>
      </c>
      <c r="P39" s="204">
        <f>IF('P3'!P11=0,"",'P3'!P11)</f>
        <v>135</v>
      </c>
      <c r="Q39" s="201">
        <f>IF('P3'!Q11=0,"",'P3'!Q11)</f>
        <v>177.37594428055274</v>
      </c>
    </row>
    <row r="40" spans="1:23" s="207" customFormat="1" ht="20" customHeight="1" x14ac:dyDescent="0.65">
      <c r="A40" s="199">
        <v>35</v>
      </c>
      <c r="B40" s="200">
        <f>IF('P6'!A10="","",'P6'!A10)</f>
        <v>71</v>
      </c>
      <c r="C40" s="201">
        <f>IF('P6'!B10="","",'P6'!B10)</f>
        <v>70.599999999999994</v>
      </c>
      <c r="D40" s="200" t="str">
        <f>IF('P6'!C10="","",'P6'!C10)</f>
        <v>JK</v>
      </c>
      <c r="E40" s="202">
        <f>IF('P6'!D10="","",'P6'!D10)</f>
        <v>37977</v>
      </c>
      <c r="F40" s="203" t="str">
        <f>IF('P6'!F10="","",'P6'!F10)</f>
        <v>Louisa Hjelmås</v>
      </c>
      <c r="G40" s="203" t="str">
        <f>IF('P6'!G10="","",'P6'!G10)</f>
        <v>Gjøvik AK</v>
      </c>
      <c r="H40" s="204">
        <f>IF('P6'!H10=0,"",'P6'!H10)</f>
        <v>60</v>
      </c>
      <c r="I40" s="204">
        <f>IF('P6'!I10=0,"",'P6'!I10)</f>
        <v>64</v>
      </c>
      <c r="J40" s="204">
        <f>IF('P6'!J10=0,"",'P6'!J10)</f>
        <v>66</v>
      </c>
      <c r="K40" s="204">
        <f>IF('P6'!K10=0,"",'P6'!K10)</f>
        <v>73</v>
      </c>
      <c r="L40" s="204">
        <f>IF('P6'!L10=0,"",'P6'!L10)</f>
        <v>-77</v>
      </c>
      <c r="M40" s="204">
        <f>IF('P6'!M10=0,"",'P6'!M10)</f>
        <v>77</v>
      </c>
      <c r="N40" s="204">
        <f>IF('P6'!N10=0,"",'P6'!N10)</f>
        <v>66</v>
      </c>
      <c r="O40" s="204">
        <f>IF('P6'!O10=0,"",'P6'!O10)</f>
        <v>77</v>
      </c>
      <c r="P40" s="204">
        <f>IF('P6'!P10=0,"",'P6'!P10)</f>
        <v>143</v>
      </c>
      <c r="Q40" s="201">
        <f>IF('P6'!Q10=0,"",'P6'!Q10)</f>
        <v>175.67474219160198</v>
      </c>
    </row>
    <row r="41" spans="1:23" s="207" customFormat="1" ht="20" customHeight="1" x14ac:dyDescent="0.65">
      <c r="A41" s="199">
        <v>36</v>
      </c>
      <c r="B41" s="200">
        <f>IF('P7'!A11="","",'P7'!A11)</f>
        <v>76</v>
      </c>
      <c r="C41" s="201">
        <f>IF('P7'!B11="","",'P7'!B11)</f>
        <v>73.88</v>
      </c>
      <c r="D41" s="200" t="str">
        <f>IF('P7'!C11="","",'P7'!C11)</f>
        <v>SK</v>
      </c>
      <c r="E41" s="202">
        <f>IF('P7'!D11="","",'P7'!D11)</f>
        <v>34343</v>
      </c>
      <c r="F41" s="203" t="str">
        <f>IF('P7'!F11="","",'P7'!F11)</f>
        <v>Julie Klæboe</v>
      </c>
      <c r="G41" s="203" t="str">
        <f>IF('P7'!G11="","",'P7'!G11)</f>
        <v>Trondheim AK</v>
      </c>
      <c r="H41" s="204">
        <f>IF('P7'!H11=0,"",'P7'!H11)</f>
        <v>63</v>
      </c>
      <c r="I41" s="204">
        <f>IF('P7'!I11=0,"",'P7'!I11)</f>
        <v>66</v>
      </c>
      <c r="J41" s="204">
        <f>IF('P7'!J11=0,"",'P7'!J11)</f>
        <v>-69</v>
      </c>
      <c r="K41" s="204">
        <f>IF('P7'!K11=0,"",'P7'!K11)</f>
        <v>77</v>
      </c>
      <c r="L41" s="204">
        <f>IF('P7'!L11=0,"",'P7'!L11)</f>
        <v>80</v>
      </c>
      <c r="M41" s="204">
        <f>IF('P7'!M11=0,"",'P7'!M11)</f>
        <v>-83</v>
      </c>
      <c r="N41" s="204">
        <f>IF('P7'!N11=0,"",'P7'!N11)</f>
        <v>66</v>
      </c>
      <c r="O41" s="204">
        <f>IF('P7'!O11=0,"",'P7'!O11)</f>
        <v>80</v>
      </c>
      <c r="P41" s="204">
        <f>IF('P7'!P11=0,"",'P7'!P11)</f>
        <v>146</v>
      </c>
      <c r="Q41" s="201">
        <f>IF('P7'!Q11=0,"",'P7'!Q11)</f>
        <v>175.22381287328761</v>
      </c>
    </row>
    <row r="42" spans="1:23" s="206" customFormat="1" ht="20" customHeight="1" x14ac:dyDescent="0.5">
      <c r="A42" s="199">
        <v>37</v>
      </c>
      <c r="B42" s="200">
        <f>IF('P1'!A15="","",'P1'!A15)</f>
        <v>59</v>
      </c>
      <c r="C42" s="201">
        <f>IF('P1'!B15="","",'P1'!B15)</f>
        <v>58.96</v>
      </c>
      <c r="D42" s="200" t="str">
        <f>IF('P1'!C15="","",'P1'!C15)</f>
        <v>SK</v>
      </c>
      <c r="E42" s="202">
        <f>IF('P1'!D15="","",'P1'!D15)</f>
        <v>33443</v>
      </c>
      <c r="F42" s="203" t="str">
        <f>IF('P1'!F15="","",'P1'!F15)</f>
        <v>Sara Broe Østvold</v>
      </c>
      <c r="G42" s="203" t="str">
        <f>IF('P1'!G15="","",'P1'!G15)</f>
        <v>Spydeberg Atletene</v>
      </c>
      <c r="H42" s="204">
        <f>IF('P1'!H15=0,"",'P1'!H15)</f>
        <v>56</v>
      </c>
      <c r="I42" s="204">
        <f>IF('P1'!I15=0,"",'P1'!I15)</f>
        <v>-58</v>
      </c>
      <c r="J42" s="204">
        <f>IF('P1'!J15=0,"",'P1'!J15)</f>
        <v>-58</v>
      </c>
      <c r="K42" s="204">
        <f>IF('P1'!K15=0,"",'P1'!K15)</f>
        <v>72</v>
      </c>
      <c r="L42" s="204">
        <f>IF('P1'!L15=0,"",'P1'!L15)</f>
        <v>-75</v>
      </c>
      <c r="M42" s="204">
        <f>IF('P1'!M15=0,"",'P1'!M15)</f>
        <v>-75</v>
      </c>
      <c r="N42" s="204">
        <f>IF('P1'!N15=0,"",'P1'!N15)</f>
        <v>56</v>
      </c>
      <c r="O42" s="204">
        <f>IF('P1'!O15=0,"",'P1'!O15)</f>
        <v>72</v>
      </c>
      <c r="P42" s="204">
        <f>IF('P1'!P15=0,"",'P1'!P15)</f>
        <v>128</v>
      </c>
      <c r="Q42" s="205">
        <f>IF('P1'!Q15=0,"",'P1'!Q15)</f>
        <v>174.90083511843554</v>
      </c>
      <c r="W42" s="206" t="s">
        <v>20</v>
      </c>
    </row>
    <row r="43" spans="1:23" s="206" customFormat="1" ht="20" customHeight="1" x14ac:dyDescent="0.5">
      <c r="A43" s="199">
        <v>38</v>
      </c>
      <c r="B43" s="200">
        <f>IF('P7'!A14="","",'P7'!A14)</f>
        <v>76</v>
      </c>
      <c r="C43" s="201">
        <f>IF('P7'!B14="","",'P7'!B14)</f>
        <v>74.64</v>
      </c>
      <c r="D43" s="200" t="str">
        <f>IF('P7'!C14="","",'P7'!C14)</f>
        <v>JK</v>
      </c>
      <c r="E43" s="202">
        <f>IF('P7'!D14="","",'P7'!D14)</f>
        <v>37657</v>
      </c>
      <c r="F43" s="203" t="str">
        <f>IF('P7'!F14="","",'P7'!F14)</f>
        <v>Hanna Kongsvik Vihovde</v>
      </c>
      <c r="G43" s="203" t="str">
        <f>IF('P7'!G14="","",'P7'!G14)</f>
        <v>Haugesund VK</v>
      </c>
      <c r="H43" s="204">
        <f>IF('P7'!H14=0,"",'P7'!H14)</f>
        <v>63</v>
      </c>
      <c r="I43" s="204">
        <f>IF('P7'!I14=0,"",'P7'!I14)</f>
        <v>67</v>
      </c>
      <c r="J43" s="204">
        <f>IF('P7'!J14=0,"",'P7'!J14)</f>
        <v>-71</v>
      </c>
      <c r="K43" s="204">
        <f>IF('P7'!K14=0,"",'P7'!K14)</f>
        <v>79</v>
      </c>
      <c r="L43" s="204">
        <f>IF('P7'!L14=0,"",'P7'!L14)</f>
        <v>-83</v>
      </c>
      <c r="M43" s="204">
        <f>IF('P7'!M14=0,"",'P7'!M14)</f>
        <v>-85</v>
      </c>
      <c r="N43" s="204">
        <f>IF('P7'!N14=0,"",'P7'!N14)</f>
        <v>67</v>
      </c>
      <c r="O43" s="204">
        <f>IF('P7'!O14=0,"",'P7'!O14)</f>
        <v>79</v>
      </c>
      <c r="P43" s="204">
        <f>IF('P7'!P14=0,"",'P7'!P14)</f>
        <v>146</v>
      </c>
      <c r="Q43" s="201">
        <f>IF('P7'!Q14=0,"",'P7'!Q14)</f>
        <v>174.33863106245096</v>
      </c>
    </row>
    <row r="44" spans="1:23" s="206" customFormat="1" ht="20" customHeight="1" x14ac:dyDescent="0.5">
      <c r="A44" s="199">
        <v>39</v>
      </c>
      <c r="B44" s="200">
        <f>IF('P1'!A18="","",'P1'!A18)</f>
        <v>59</v>
      </c>
      <c r="C44" s="201">
        <f>IF('P1'!B18="","",'P1'!B18)</f>
        <v>57.86</v>
      </c>
      <c r="D44" s="200" t="str">
        <f>IF('P1'!C18="","",'P1'!C18)</f>
        <v>SK</v>
      </c>
      <c r="E44" s="202">
        <f>IF('P1'!D18="","",'P1'!D18)</f>
        <v>34618</v>
      </c>
      <c r="F44" s="203" t="str">
        <f>IF('P1'!F18="","",'P1'!F18)</f>
        <v>Evelina Galaibo</v>
      </c>
      <c r="G44" s="203" t="str">
        <f>IF('P1'!G18="","",'P1'!G18)</f>
        <v>Oslo AK</v>
      </c>
      <c r="H44" s="204">
        <f>IF('P1'!H18=0,"",'P1'!H18)</f>
        <v>53</v>
      </c>
      <c r="I44" s="204">
        <f>IF('P1'!I18=0,"",'P1'!I18)</f>
        <v>-56</v>
      </c>
      <c r="J44" s="204">
        <f>IF('P1'!J18=0,"",'P1'!J18)</f>
        <v>56</v>
      </c>
      <c r="K44" s="204">
        <f>IF('P1'!K18=0,"",'P1'!K18)</f>
        <v>69</v>
      </c>
      <c r="L44" s="204">
        <f>IF('P1'!L18=0,"",'P1'!L18)</f>
        <v>-73</v>
      </c>
      <c r="M44" s="204">
        <f>IF('P1'!M18=0,"",'P1'!M18)</f>
        <v>-73</v>
      </c>
      <c r="N44" s="204">
        <f>IF('P1'!N18=0,"",'P1'!N18)</f>
        <v>56</v>
      </c>
      <c r="O44" s="204">
        <f>IF('P1'!O18=0,"",'P1'!O18)</f>
        <v>69</v>
      </c>
      <c r="P44" s="204">
        <f>IF('P1'!P18=0,"",'P1'!P18)</f>
        <v>125</v>
      </c>
      <c r="Q44" s="205">
        <f>IF('P1'!Q18=0,"",'P1'!Q18)</f>
        <v>172.93220356235841</v>
      </c>
    </row>
    <row r="45" spans="1:23" s="206" customFormat="1" ht="20" customHeight="1" x14ac:dyDescent="0.5">
      <c r="A45" s="199">
        <v>40</v>
      </c>
      <c r="B45" s="200">
        <f>IF('P7'!A17="","",'P7'!A17)</f>
        <v>81</v>
      </c>
      <c r="C45" s="201">
        <f>IF('P7'!B17="","",'P7'!B17)</f>
        <v>79.78</v>
      </c>
      <c r="D45" s="200" t="str">
        <f>IF('P7'!C17="","",'P7'!C17)</f>
        <v>K2</v>
      </c>
      <c r="E45" s="202">
        <f>IF('P7'!D17="","",'P7'!D17)</f>
        <v>29367</v>
      </c>
      <c r="F45" s="203" t="str">
        <f>IF('P7'!F17="","",'P7'!F17)</f>
        <v>Ingeborg Endresen</v>
      </c>
      <c r="G45" s="203" t="str">
        <f>IF('P7'!G17="","",'P7'!G17)</f>
        <v>AK Bjørgvin</v>
      </c>
      <c r="H45" s="204">
        <f>IF('P7'!H17=0,"",'P7'!H17)</f>
        <v>62</v>
      </c>
      <c r="I45" s="204">
        <f>IF('P7'!I17=0,"",'P7'!I17)</f>
        <v>67</v>
      </c>
      <c r="J45" s="204">
        <f>IF('P7'!J17=0,"",'P7'!J17)</f>
        <v>-71</v>
      </c>
      <c r="K45" s="204">
        <f>IF('P7'!K17=0,"",'P7'!K17)</f>
        <v>73</v>
      </c>
      <c r="L45" s="204">
        <f>IF('P7'!L17=0,"",'P7'!L17)</f>
        <v>77</v>
      </c>
      <c r="M45" s="204">
        <f>IF('P7'!M17=0,"",'P7'!M17)</f>
        <v>81</v>
      </c>
      <c r="N45" s="204">
        <f>IF('P7'!N17=0,"",'P7'!N17)</f>
        <v>67</v>
      </c>
      <c r="O45" s="204">
        <f>IF('P7'!O17=0,"",'P7'!O17)</f>
        <v>81</v>
      </c>
      <c r="P45" s="204">
        <f>IF('P7'!P17=0,"",'P7'!P17)</f>
        <v>148</v>
      </c>
      <c r="Q45" s="201">
        <f>IF('P7'!Q17=0,"",'P7'!Q17)</f>
        <v>171.29562652771816</v>
      </c>
    </row>
    <row r="46" spans="1:23" s="206" customFormat="1" ht="20" customHeight="1" x14ac:dyDescent="0.5">
      <c r="A46" s="199">
        <v>41</v>
      </c>
      <c r="B46" s="200">
        <f>IF('P3'!A9="","",'P3'!A9)</f>
        <v>64</v>
      </c>
      <c r="C46" s="201">
        <f>IF('P3'!B9="","",'P3'!B9)</f>
        <v>63.16</v>
      </c>
      <c r="D46" s="200" t="str">
        <f>IF('P3'!C9="","",'P3'!C9)</f>
        <v>SK</v>
      </c>
      <c r="E46" s="202">
        <f>IF('P3'!D9="","",'P3'!D9)</f>
        <v>32764</v>
      </c>
      <c r="F46" s="203" t="str">
        <f>IF('P3'!F9="","",'P3'!F9)</f>
        <v>Karoline Merli</v>
      </c>
      <c r="G46" s="203" t="str">
        <f>IF('P3'!G9="","",'P3'!G9)</f>
        <v>Oslo AK</v>
      </c>
      <c r="H46" s="204">
        <f>IF('P3'!H9=0,"",'P3'!H9)</f>
        <v>54</v>
      </c>
      <c r="I46" s="204">
        <f>IF('P3'!I9=0,"",'P3'!I9)</f>
        <v>57</v>
      </c>
      <c r="J46" s="204">
        <f>IF('P3'!J9=0,"",'P3'!J9)</f>
        <v>60</v>
      </c>
      <c r="K46" s="204">
        <f>IF('P3'!K9=0,"",'P3'!K9)</f>
        <v>68</v>
      </c>
      <c r="L46" s="204">
        <f>IF('P3'!L9=0,"",'P3'!L9)</f>
        <v>-72</v>
      </c>
      <c r="M46" s="204">
        <f>IF('P3'!M9=0,"",'P3'!M9)</f>
        <v>-72</v>
      </c>
      <c r="N46" s="204">
        <f>IF('P3'!N9=0,"",'P3'!N9)</f>
        <v>60</v>
      </c>
      <c r="O46" s="204">
        <f>IF('P3'!O9=0,"",'P3'!O9)</f>
        <v>68</v>
      </c>
      <c r="P46" s="204">
        <f>IF('P3'!P9=0,"",'P3'!P9)</f>
        <v>128</v>
      </c>
      <c r="Q46" s="201">
        <f>IF('P3'!Q9=0,"",'P3'!Q9)</f>
        <v>167.49861555411755</v>
      </c>
    </row>
    <row r="47" spans="1:23" s="206" customFormat="1" ht="20" customHeight="1" x14ac:dyDescent="0.5">
      <c r="A47" s="199">
        <v>42</v>
      </c>
      <c r="B47" s="200">
        <f>IF('P3'!A10="","",'P3'!A10)</f>
        <v>64</v>
      </c>
      <c r="C47" s="201">
        <f>IF('P3'!B10="","",'P3'!B10)</f>
        <v>63.18</v>
      </c>
      <c r="D47" s="200" t="str">
        <f>IF('P3'!C10="","",'P3'!C10)</f>
        <v>JK</v>
      </c>
      <c r="E47" s="202">
        <f>IF('P3'!D10="","",'P3'!D10)</f>
        <v>36922</v>
      </c>
      <c r="F47" s="203" t="str">
        <f>IF('P3'!F10="","",'P3'!F10)</f>
        <v>Siri Henriksen Vik</v>
      </c>
      <c r="G47" s="203" t="str">
        <f>IF('P3'!G10="","",'P3'!G10)</f>
        <v>Stavanger VK</v>
      </c>
      <c r="H47" s="204">
        <f>IF('P3'!H10=0,"",'P3'!H10)</f>
        <v>48</v>
      </c>
      <c r="I47" s="204">
        <f>IF('P3'!I10=0,"",'P3'!I10)</f>
        <v>58</v>
      </c>
      <c r="J47" s="204">
        <f>IF('P3'!J10=0,"",'P3'!J10)</f>
        <v>-61</v>
      </c>
      <c r="K47" s="204">
        <f>IF('P3'!K10=0,"",'P3'!K10)</f>
        <v>-67</v>
      </c>
      <c r="L47" s="204">
        <f>IF('P3'!L10=0,"",'P3'!L10)</f>
        <v>67</v>
      </c>
      <c r="M47" s="204">
        <f>IF('P3'!M10=0,"",'P3'!M10)</f>
        <v>-71</v>
      </c>
      <c r="N47" s="204">
        <f>IF('P3'!N10=0,"",'P3'!N10)</f>
        <v>58</v>
      </c>
      <c r="O47" s="204">
        <f>IF('P3'!O10=0,"",'P3'!O10)</f>
        <v>67</v>
      </c>
      <c r="P47" s="204">
        <f>IF('P3'!P10=0,"",'P3'!P10)</f>
        <v>125</v>
      </c>
      <c r="Q47" s="201">
        <f>IF('P3'!Q10=0,"",'P3'!Q10)</f>
        <v>163.54154226212117</v>
      </c>
    </row>
    <row r="48" spans="1:23" s="145" customFormat="1" ht="14" customHeight="1" x14ac:dyDescent="0.45">
      <c r="A48" s="139"/>
      <c r="B48" s="140" t="str">
        <f>IF('P6'!A23="","",'P6'!A23)</f>
        <v/>
      </c>
      <c r="C48" s="141" t="str">
        <f>IF('P6'!B23="","",'P6'!B23)</f>
        <v/>
      </c>
      <c r="D48" s="140" t="str">
        <f>IF('P6'!C23="","",'P6'!C23)</f>
        <v/>
      </c>
      <c r="E48" s="142" t="str">
        <f>IF('P6'!D23="","",'P6'!D23)</f>
        <v/>
      </c>
      <c r="F48" s="143" t="str">
        <f>IF('P6'!F23="","",'P6'!F23)</f>
        <v/>
      </c>
      <c r="G48" s="143" t="str">
        <f>IF('P6'!G23="","",'P6'!G23)</f>
        <v/>
      </c>
      <c r="H48" s="144" t="str">
        <f>IF('P6'!H23=0,"",'P6'!H23)</f>
        <v/>
      </c>
      <c r="I48" s="144" t="str">
        <f>IF('P6'!I23=0,"",'P6'!I23)</f>
        <v/>
      </c>
      <c r="J48" s="144" t="str">
        <f>IF('P6'!J23=0,"",'P6'!J23)</f>
        <v/>
      </c>
      <c r="K48" s="144" t="str">
        <f>IF('P6'!K23=0,"",'P6'!K23)</f>
        <v/>
      </c>
      <c r="L48" s="144" t="str">
        <f>IF('P6'!L23=0,"",'P6'!L23)</f>
        <v/>
      </c>
      <c r="M48" s="144" t="str">
        <f>IF('P6'!M23=0,"",'P6'!M23)</f>
        <v/>
      </c>
      <c r="N48" s="144" t="str">
        <f>IF('P6'!N23=0,"",'P6'!N23)</f>
        <v/>
      </c>
      <c r="O48" s="144" t="str">
        <f>IF('P6'!O23=0,"",'P6'!O23)</f>
        <v/>
      </c>
      <c r="P48" s="144" t="str">
        <f>IF('P6'!P23=0,"",'P6'!P23)</f>
        <v/>
      </c>
      <c r="Q48" s="141" t="str">
        <f>IF('P6'!Q23=0,"",'P6'!Q23)</f>
        <v/>
      </c>
    </row>
    <row r="49" spans="1:17" s="145" customFormat="1" ht="28.15" x14ac:dyDescent="0.75">
      <c r="A49" s="224" t="s">
        <v>60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</row>
    <row r="50" spans="1:17" s="187" customFormat="1" ht="17.649999999999999" x14ac:dyDescent="0.5">
      <c r="A50" s="184"/>
      <c r="B50" s="184"/>
      <c r="C50" s="185"/>
      <c r="D50" s="184"/>
      <c r="E50" s="184"/>
      <c r="F50" s="186"/>
      <c r="G50" s="186"/>
      <c r="H50" s="186"/>
      <c r="I50" s="186"/>
      <c r="J50" s="186"/>
      <c r="K50" s="186"/>
      <c r="L50" s="186"/>
      <c r="M50" s="186"/>
      <c r="N50" s="185"/>
      <c r="O50" s="185"/>
      <c r="P50" s="185"/>
      <c r="Q50" s="185"/>
    </row>
    <row r="51" spans="1:17" s="206" customFormat="1" ht="20" customHeight="1" x14ac:dyDescent="0.5">
      <c r="A51" s="199">
        <v>1</v>
      </c>
      <c r="B51" s="200" t="str">
        <f>IF('P9'!A16="","",'P9'!A16)</f>
        <v>+109</v>
      </c>
      <c r="C51" s="201">
        <f>IF('P9'!B16="","",'P9'!B16)</f>
        <v>121.36</v>
      </c>
      <c r="D51" s="200" t="str">
        <f>IF('P9'!C16="","",'P9'!C16)</f>
        <v>SM</v>
      </c>
      <c r="E51" s="202">
        <f>IF('P9'!D16="","",'P9'!D16)</f>
        <v>32866</v>
      </c>
      <c r="F51" s="203" t="str">
        <f>IF('P9'!F16="","",'P9'!F16)</f>
        <v>Kim Eirik Tollefsen</v>
      </c>
      <c r="G51" s="203" t="str">
        <f>IF('P9'!G16="","",'P9'!G16)</f>
        <v>Tønsberg-Kam.</v>
      </c>
      <c r="H51" s="204">
        <f>IF('P9'!H16=0,"",'P9'!H16)</f>
        <v>153</v>
      </c>
      <c r="I51" s="204">
        <f>IF('P9'!I16=0,"",'P9'!I16)</f>
        <v>-156</v>
      </c>
      <c r="J51" s="204">
        <f>IF('P9'!J16=0,"",'P9'!J16)</f>
        <v>156</v>
      </c>
      <c r="K51" s="204">
        <f>IF('P9'!K16=0,"",'P9'!K16)</f>
        <v>190</v>
      </c>
      <c r="L51" s="204">
        <f>IF('P9'!L16=0,"",'P9'!L16)</f>
        <v>197</v>
      </c>
      <c r="M51" s="204">
        <f>IF('P9'!M16=0,"",'P9'!M16)</f>
        <v>-203</v>
      </c>
      <c r="N51" s="204">
        <f>IF('P9'!N16=0,"",'P9'!N16)</f>
        <v>156</v>
      </c>
      <c r="O51" s="204">
        <f>IF('P9'!O16=0,"",'P9'!O16)</f>
        <v>197</v>
      </c>
      <c r="P51" s="204">
        <f>IF('P9'!P16=0,"",'P9'!P16)</f>
        <v>353</v>
      </c>
      <c r="Q51" s="201">
        <f>IF('P9'!Q16=0,"",'P9'!Q16)</f>
        <v>369.04370069705033</v>
      </c>
    </row>
    <row r="52" spans="1:17" s="206" customFormat="1" ht="20" customHeight="1" x14ac:dyDescent="0.5">
      <c r="A52" s="199">
        <v>2</v>
      </c>
      <c r="B52" s="200">
        <f>IF('P2'!A17="","",'P2'!A17)</f>
        <v>73</v>
      </c>
      <c r="C52" s="201">
        <f>IF('P2'!B17="","",'P2'!B17)</f>
        <v>72.86</v>
      </c>
      <c r="D52" s="200" t="str">
        <f>IF('P2'!C17="","",'P2'!C17)</f>
        <v>SM</v>
      </c>
      <c r="E52" s="202">
        <f>IF('P2'!D17="","",'P2'!D17)</f>
        <v>33342</v>
      </c>
      <c r="F52" s="203" t="str">
        <f>IF('P2'!F17="","",'P2'!F17)</f>
        <v>Daniel Roness</v>
      </c>
      <c r="G52" s="203" t="str">
        <f>IF('P2'!G17="","",'P2'!G17)</f>
        <v>Spydeberg Atletene</v>
      </c>
      <c r="H52" s="204">
        <f>IF('P2'!H17=0,"",'P2'!H17)</f>
        <v>-120</v>
      </c>
      <c r="I52" s="204">
        <f>IF('P2'!I17=0,"",'P2'!I17)</f>
        <v>120</v>
      </c>
      <c r="J52" s="204">
        <f>IF('P2'!J17=0,"",'P2'!J17)</f>
        <v>-125</v>
      </c>
      <c r="K52" s="204">
        <f>IF('P2'!K17=0,"",'P2'!K17)</f>
        <v>150</v>
      </c>
      <c r="L52" s="204">
        <f>IF('P2'!L17=0,"",'P2'!L17)</f>
        <v>160</v>
      </c>
      <c r="M52" s="204">
        <f>IF('P2'!M17=0,"",'P2'!M17)</f>
        <v>-165</v>
      </c>
      <c r="N52" s="204">
        <f>IF('P2'!N17=0,"",'P2'!N17)</f>
        <v>120</v>
      </c>
      <c r="O52" s="204">
        <f>IF('P2'!O17=0,"",'P2'!O17)</f>
        <v>160</v>
      </c>
      <c r="P52" s="204">
        <f>IF('P2'!P17=0,"",'P2'!P17)</f>
        <v>280</v>
      </c>
      <c r="Q52" s="201">
        <f>IF('P2'!Q17=0,"",'P2'!Q17)</f>
        <v>360.39141831432943</v>
      </c>
    </row>
    <row r="53" spans="1:17" s="206" customFormat="1" ht="20" customHeight="1" x14ac:dyDescent="0.5">
      <c r="A53" s="199">
        <v>3</v>
      </c>
      <c r="B53" s="200">
        <f>IF('P4'!A10="","",'P4'!A10)</f>
        <v>81</v>
      </c>
      <c r="C53" s="201">
        <f>IF('P4'!B10="","",'P4'!B10)</f>
        <v>76.66</v>
      </c>
      <c r="D53" s="200" t="str">
        <f>IF('P4'!C10="","",'P4'!C10)</f>
        <v>JM</v>
      </c>
      <c r="E53" s="202">
        <f>IF('P4'!D10="","",'P4'!D10)</f>
        <v>37500</v>
      </c>
      <c r="F53" s="203" t="str">
        <f>IF('P4'!F10="","",'P4'!F10)</f>
        <v>Mats Hofstad</v>
      </c>
      <c r="G53" s="203" t="str">
        <f>IF('P4'!G10="","",'P4'!G10)</f>
        <v>Trondheim AK</v>
      </c>
      <c r="H53" s="204">
        <f>IF('P4'!H10=0,"",'P4'!H10)</f>
        <v>118</v>
      </c>
      <c r="I53" s="204">
        <f>IF('P4'!I10=0,"",'P4'!I10)</f>
        <v>124</v>
      </c>
      <c r="J53" s="204">
        <f>IF('P4'!J10=0,"",'P4'!J10)</f>
        <v>-129</v>
      </c>
      <c r="K53" s="204">
        <f>IF('P4'!K10=0,"",'P4'!K10)</f>
        <v>148</v>
      </c>
      <c r="L53" s="204">
        <f>IF('P4'!L10=0,"",'P4'!L10)</f>
        <v>-155</v>
      </c>
      <c r="M53" s="204">
        <f>IF('P4'!M10=0,"",'P4'!M10)</f>
        <v>157</v>
      </c>
      <c r="N53" s="204">
        <f>IF('P4'!N10=0,"",'P4'!N10)</f>
        <v>124</v>
      </c>
      <c r="O53" s="204">
        <f>IF('P4'!O10=0,"",'P4'!O10)</f>
        <v>157</v>
      </c>
      <c r="P53" s="204">
        <f>IF('P4'!P10=0,"",'P4'!P10)</f>
        <v>281</v>
      </c>
      <c r="Q53" s="201">
        <f>IF('P4'!Q10=0,"",'P4'!Q10)</f>
        <v>351.56954415426588</v>
      </c>
    </row>
    <row r="54" spans="1:17" s="206" customFormat="1" ht="20" customHeight="1" x14ac:dyDescent="0.5">
      <c r="A54" s="199">
        <v>4</v>
      </c>
      <c r="B54" s="200" t="str">
        <f>IF('P9'!A15="","",'P9'!A15)</f>
        <v>+109</v>
      </c>
      <c r="C54" s="201">
        <f>IF('P9'!B15="","",'P9'!B15)</f>
        <v>134.38</v>
      </c>
      <c r="D54" s="200" t="str">
        <f>IF('P9'!C15="","",'P9'!C15)</f>
        <v>JM</v>
      </c>
      <c r="E54" s="202">
        <f>IF('P9'!D15="","",'P9'!D15)</f>
        <v>37061</v>
      </c>
      <c r="F54" s="203" t="str">
        <f>IF('P9'!F15="","",'P9'!F15)</f>
        <v>Ragnar Holme</v>
      </c>
      <c r="G54" s="203" t="str">
        <f>IF('P9'!G15="","",'P9'!G15)</f>
        <v>Tambarskjelvar IL</v>
      </c>
      <c r="H54" s="204">
        <f>IF('P9'!H15=0,"",'P9'!H15)</f>
        <v>145</v>
      </c>
      <c r="I54" s="204">
        <f>IF('P9'!I15=0,"",'P9'!I15)</f>
        <v>150</v>
      </c>
      <c r="J54" s="204">
        <f>IF('P9'!J15=0,"",'P9'!J15)</f>
        <v>153</v>
      </c>
      <c r="K54" s="204">
        <f>IF('P9'!K15=0,"",'P9'!K15)</f>
        <v>-180</v>
      </c>
      <c r="L54" s="204">
        <f>IF('P9'!L15=0,"",'P9'!L15)</f>
        <v>180</v>
      </c>
      <c r="M54" s="204">
        <f>IF('P9'!M15=0,"",'P9'!M15)</f>
        <v>187</v>
      </c>
      <c r="N54" s="204">
        <f>IF('P9'!N15=0,"",'P9'!N15)</f>
        <v>153</v>
      </c>
      <c r="O54" s="204">
        <f>IF('P9'!O15=0,"",'P9'!O15)</f>
        <v>187</v>
      </c>
      <c r="P54" s="204">
        <f>IF('P9'!P15=0,"",'P9'!P15)</f>
        <v>340</v>
      </c>
      <c r="Q54" s="201">
        <f>IF('P9'!Q15=0,"",'P9'!Q15)</f>
        <v>348.00902777868885</v>
      </c>
    </row>
    <row r="55" spans="1:17" s="206" customFormat="1" ht="20" customHeight="1" x14ac:dyDescent="0.5">
      <c r="A55" s="199">
        <v>5</v>
      </c>
      <c r="B55" s="200">
        <f>IF('P5'!A16="","",'P5'!A16)</f>
        <v>89</v>
      </c>
      <c r="C55" s="201">
        <f>IF('P5'!B16="","",'P5'!B16)</f>
        <v>85.88</v>
      </c>
      <c r="D55" s="200" t="str">
        <f>IF('P5'!C16="","",'P5'!C16)</f>
        <v>SM</v>
      </c>
      <c r="E55" s="202">
        <f>IF('P5'!D16="","",'P5'!D16)</f>
        <v>34601</v>
      </c>
      <c r="F55" s="203" t="str">
        <f>IF('P5'!F16="","",'P5'!F16)</f>
        <v>Reza Benorouz</v>
      </c>
      <c r="G55" s="203" t="str">
        <f>IF('P5'!G16="","",'P5'!G16)</f>
        <v>Spydeberg Atletene</v>
      </c>
      <c r="H55" s="204">
        <f>IF('P5'!H16=0,"",'P5'!H16)</f>
        <v>120</v>
      </c>
      <c r="I55" s="204">
        <f>IF('P5'!I16=0,"",'P5'!I16)</f>
        <v>124</v>
      </c>
      <c r="J55" s="204">
        <f>IF('P5'!J16=0,"",'P5'!J16)</f>
        <v>-128</v>
      </c>
      <c r="K55" s="204">
        <f>IF('P5'!K16=0,"",'P5'!K16)</f>
        <v>145</v>
      </c>
      <c r="L55" s="204">
        <f>IF('P5'!L16=0,"",'P5'!L16)</f>
        <v>151</v>
      </c>
      <c r="M55" s="204" t="str">
        <f>IF('P5'!M16=0,"",'P5'!M16)</f>
        <v>-</v>
      </c>
      <c r="N55" s="204">
        <f>IF('P5'!N16=0,"",'P5'!N16)</f>
        <v>124</v>
      </c>
      <c r="O55" s="204">
        <f>IF('P5'!O16=0,"",'P5'!O16)</f>
        <v>151</v>
      </c>
      <c r="P55" s="204">
        <f>IF('P5'!P16=0,"",'P5'!P16)</f>
        <v>275</v>
      </c>
      <c r="Q55" s="201">
        <f>IF('P5'!Q16=0,"",'P5'!Q16)</f>
        <v>324.92527309201444</v>
      </c>
    </row>
    <row r="56" spans="1:17" s="206" customFormat="1" ht="20" customHeight="1" x14ac:dyDescent="0.5">
      <c r="A56" s="199">
        <v>6</v>
      </c>
      <c r="B56" s="200">
        <f>IF('P9'!A14="","",'P9'!A14)</f>
        <v>109</v>
      </c>
      <c r="C56" s="201">
        <f>IF('P9'!B14="","",'P9'!B14)</f>
        <v>107.38</v>
      </c>
      <c r="D56" s="200" t="str">
        <f>IF('P9'!C14="","",'P9'!C14)</f>
        <v>SM</v>
      </c>
      <c r="E56" s="202">
        <f>IF('P9'!D14="","",'P9'!D14)</f>
        <v>33892</v>
      </c>
      <c r="F56" s="203" t="str">
        <f>IF('P9'!F14="","",'P9'!F14)</f>
        <v>Jørgen Kjellevand</v>
      </c>
      <c r="G56" s="203" t="str">
        <f>IF('P9'!G14="","",'P9'!G14)</f>
        <v>Spydeberg Atletene</v>
      </c>
      <c r="H56" s="204">
        <f>IF('P9'!H14=0,"",'P9'!H14)</f>
        <v>125</v>
      </c>
      <c r="I56" s="204">
        <f>IF('P9'!I14=0,"",'P9'!I14)</f>
        <v>130</v>
      </c>
      <c r="J56" s="204">
        <f>IF('P9'!J14=0,"",'P9'!J14)</f>
        <v>-135</v>
      </c>
      <c r="K56" s="204">
        <f>IF('P9'!K14=0,"",'P9'!K14)</f>
        <v>157</v>
      </c>
      <c r="L56" s="204">
        <f>IF('P9'!L14=0,"",'P9'!L14)</f>
        <v>161</v>
      </c>
      <c r="M56" s="204">
        <f>IF('P9'!M14=0,"",'P9'!M14)</f>
        <v>165</v>
      </c>
      <c r="N56" s="204">
        <f>IF('P9'!N14=0,"",'P9'!N14)</f>
        <v>130</v>
      </c>
      <c r="O56" s="204">
        <f>IF('P9'!O14=0,"",'P9'!O14)</f>
        <v>165</v>
      </c>
      <c r="P56" s="204">
        <f>IF('P9'!P14=0,"",'P9'!P14)</f>
        <v>295</v>
      </c>
      <c r="Q56" s="201">
        <f>IF('P9'!Q14=0,"",'P9'!Q14)</f>
        <v>319.19550239600846</v>
      </c>
    </row>
    <row r="57" spans="1:17" s="206" customFormat="1" ht="20" customHeight="1" x14ac:dyDescent="0.5">
      <c r="A57" s="199">
        <v>7</v>
      </c>
      <c r="B57" s="200">
        <f>IF('P4'!A19="","",'P4'!A19)</f>
        <v>81</v>
      </c>
      <c r="C57" s="201">
        <f>IF('P4'!B19="","",'P4'!B19)</f>
        <v>80.94</v>
      </c>
      <c r="D57" s="200" t="str">
        <f>IF('P4'!C19="","",'P4'!C19)</f>
        <v>SM</v>
      </c>
      <c r="E57" s="202">
        <f>IF('P4'!D19="","",'P4'!D19)</f>
        <v>35744</v>
      </c>
      <c r="F57" s="203" t="str">
        <f>IF('P4'!F19="","",'P4'!F19)</f>
        <v>Sigurd Haug Korsvoll</v>
      </c>
      <c r="G57" s="203" t="str">
        <f>IF('P4'!G19="","",'P4'!G19)</f>
        <v>Trondheim AK</v>
      </c>
      <c r="H57" s="204">
        <f>IF('P4'!H19=0,"",'P4'!H19)</f>
        <v>112</v>
      </c>
      <c r="I57" s="204">
        <f>IF('P4'!I19=0,"",'P4'!I19)</f>
        <v>116</v>
      </c>
      <c r="J57" s="204">
        <f>IF('P4'!J19=0,"",'P4'!J19)</f>
        <v>-120</v>
      </c>
      <c r="K57" s="204">
        <f>IF('P4'!K19=0,"",'P4'!K19)</f>
        <v>141</v>
      </c>
      <c r="L57" s="204">
        <f>IF('P4'!L19=0,"",'P4'!L19)</f>
        <v>-145</v>
      </c>
      <c r="M57" s="204">
        <f>IF('P4'!M19=0,"",'P4'!M19)</f>
        <v>145</v>
      </c>
      <c r="N57" s="204">
        <f>IF('P4'!N19=0,"",'P4'!N19)</f>
        <v>116</v>
      </c>
      <c r="O57" s="204">
        <f>IF('P4'!O19=0,"",'P4'!O19)</f>
        <v>145</v>
      </c>
      <c r="P57" s="204">
        <f>IF('P4'!P19=0,"",'P4'!P19)</f>
        <v>261</v>
      </c>
      <c r="Q57" s="201">
        <f>IF('P4'!Q19=0,"",'P4'!Q19)</f>
        <v>317.39470343386154</v>
      </c>
    </row>
    <row r="58" spans="1:17" s="206" customFormat="1" ht="20" customHeight="1" x14ac:dyDescent="0.5">
      <c r="A58" s="199">
        <v>8</v>
      </c>
      <c r="B58" s="200">
        <f>IF('P4'!A23="","",'P4'!A23)</f>
        <v>81</v>
      </c>
      <c r="C58" s="201">
        <f>IF('P4'!B23="","",'P4'!B23)</f>
        <v>79.72</v>
      </c>
      <c r="D58" s="200" t="str">
        <f>IF('P4'!C23="","",'P4'!C23)</f>
        <v>SM</v>
      </c>
      <c r="E58" s="202">
        <f>IF('P4'!D23="","",'P4'!D23)</f>
        <v>34609</v>
      </c>
      <c r="F58" s="203" t="str">
        <f>IF('P4'!F23="","",'P4'!F23)</f>
        <v>Jantsen Øverås</v>
      </c>
      <c r="G58" s="203" t="str">
        <f>IF('P4'!G23="","",'P4'!G23)</f>
        <v>Tambarskjelvar IL</v>
      </c>
      <c r="H58" s="204">
        <f>IF('P4'!H23=0,"",'P4'!H23)</f>
        <v>112</v>
      </c>
      <c r="I58" s="204">
        <f>IF('P4'!I23=0,"",'P4'!I23)</f>
        <v>117</v>
      </c>
      <c r="J58" s="204">
        <f>IF('P4'!J23=0,"",'P4'!J23)</f>
        <v>-120</v>
      </c>
      <c r="K58" s="204">
        <f>IF('P4'!K23=0,"",'P4'!K23)</f>
        <v>-135</v>
      </c>
      <c r="L58" s="204">
        <f>IF('P4'!L23=0,"",'P4'!L23)</f>
        <v>135</v>
      </c>
      <c r="M58" s="204">
        <f>IF('P4'!M23=0,"",'P4'!M23)</f>
        <v>140</v>
      </c>
      <c r="N58" s="204">
        <f>IF('P4'!N23=0,"",'P4'!N23)</f>
        <v>117</v>
      </c>
      <c r="O58" s="204">
        <f>IF('P4'!O23=0,"",'P4'!O23)</f>
        <v>140</v>
      </c>
      <c r="P58" s="204">
        <f>IF('P4'!P23=0,"",'P4'!P23)</f>
        <v>257</v>
      </c>
      <c r="Q58" s="201">
        <f>IF('P4'!Q23=0,"",'P4'!Q23)</f>
        <v>314.96282098307125</v>
      </c>
    </row>
    <row r="59" spans="1:17" s="206" customFormat="1" ht="20" customHeight="1" x14ac:dyDescent="0.5">
      <c r="A59" s="199">
        <v>9</v>
      </c>
      <c r="B59" s="200">
        <f>IF('P5'!A15="","",'P5'!A15)</f>
        <v>89</v>
      </c>
      <c r="C59" s="201">
        <f>IF('P5'!B15="","",'P5'!B15)</f>
        <v>87.52</v>
      </c>
      <c r="D59" s="200" t="str">
        <f>IF('P5'!C15="","",'P5'!C15)</f>
        <v>SM</v>
      </c>
      <c r="E59" s="202">
        <f>IF('P5'!D15="","",'P5'!D15)</f>
        <v>32470</v>
      </c>
      <c r="F59" s="203" t="str">
        <f>IF('P5'!F15="","",'P5'!F15)</f>
        <v>Runar Stikholmen</v>
      </c>
      <c r="G59" s="203" t="str">
        <f>IF('P5'!G15="","",'P5'!G15)</f>
        <v>AK Bjørgvin</v>
      </c>
      <c r="H59" s="204">
        <f>IF('P5'!H15=0,"",'P5'!H15)</f>
        <v>113</v>
      </c>
      <c r="I59" s="204">
        <f>IF('P5'!I15=0,"",'P5'!I15)</f>
        <v>-120</v>
      </c>
      <c r="J59" s="204">
        <f>IF('P5'!J15=0,"",'P5'!J15)</f>
        <v>120</v>
      </c>
      <c r="K59" s="204">
        <f>IF('P5'!K15=0,"",'P5'!K15)</f>
        <v>140</v>
      </c>
      <c r="L59" s="204">
        <f>IF('P5'!L15=0,"",'P5'!L15)</f>
        <v>145</v>
      </c>
      <c r="M59" s="204">
        <f>IF('P5'!M15=0,"",'P5'!M15)</f>
        <v>-150</v>
      </c>
      <c r="N59" s="204">
        <f>IF('P5'!N15=0,"",'P5'!N15)</f>
        <v>120</v>
      </c>
      <c r="O59" s="204">
        <f>IF('P5'!O15=0,"",'P5'!O15)</f>
        <v>145</v>
      </c>
      <c r="P59" s="204">
        <f>IF('P5'!P15=0,"",'P5'!P15)</f>
        <v>265</v>
      </c>
      <c r="Q59" s="201">
        <f>IF('P5'!Q15=0,"",'P5'!Q15)</f>
        <v>310.39335186176788</v>
      </c>
    </row>
    <row r="60" spans="1:17" s="206" customFormat="1" ht="20" customHeight="1" x14ac:dyDescent="0.5">
      <c r="A60" s="199">
        <v>10</v>
      </c>
      <c r="B60" s="200">
        <f>IF('P8'!A11="","",'P8'!A11)</f>
        <v>96</v>
      </c>
      <c r="C60" s="201">
        <f>IF('P8'!B11="","",'P8'!B11)</f>
        <v>92.68</v>
      </c>
      <c r="D60" s="200" t="str">
        <f>IF('P8'!C11="","",'P8'!C11)</f>
        <v>JM</v>
      </c>
      <c r="E60" s="202">
        <f>IF('P8'!D11="","",'P8'!D11)</f>
        <v>36974</v>
      </c>
      <c r="F60" s="203" t="str">
        <f>IF('P8'!F11="","",'P8'!F11)</f>
        <v>Håkon Eik Litland</v>
      </c>
      <c r="G60" s="203" t="str">
        <f>IF('P8'!G11="","",'P8'!G11)</f>
        <v>AK Bjørgvin</v>
      </c>
      <c r="H60" s="204">
        <f>IF('P8'!H11=0,"",'P8'!H11)</f>
        <v>118</v>
      </c>
      <c r="I60" s="204">
        <f>IF('P8'!I11=0,"",'P8'!I11)</f>
        <v>123</v>
      </c>
      <c r="J60" s="204">
        <f>IF('P8'!J11=0,"",'P8'!J11)</f>
        <v>125</v>
      </c>
      <c r="K60" s="204">
        <f>IF('P8'!K11=0,"",'P8'!K11)</f>
        <v>137</v>
      </c>
      <c r="L60" s="204">
        <f>IF('P8'!L11=0,"",'P8'!L11)</f>
        <v>141</v>
      </c>
      <c r="M60" s="204">
        <f>IF('P8'!M11=0,"",'P8'!M11)</f>
        <v>145</v>
      </c>
      <c r="N60" s="204">
        <f>IF('P8'!N11=0,"",'P8'!N11)</f>
        <v>125</v>
      </c>
      <c r="O60" s="204">
        <f>IF('P8'!O11=0,"",'P8'!O11)</f>
        <v>145</v>
      </c>
      <c r="P60" s="204">
        <f>IF('P8'!P11=0,"",'P8'!P11)</f>
        <v>270</v>
      </c>
      <c r="Q60" s="201">
        <f>IF('P8'!Q11=0,"",'P8'!Q11)</f>
        <v>308.45324091101475</v>
      </c>
    </row>
    <row r="61" spans="1:17" s="206" customFormat="1" ht="20" customHeight="1" x14ac:dyDescent="0.5">
      <c r="A61" s="199">
        <v>11</v>
      </c>
      <c r="B61" s="200">
        <f>IF('P2'!A15="","",'P2'!A15)</f>
        <v>67</v>
      </c>
      <c r="C61" s="201">
        <f>IF('P2'!B15="","",'P2'!B15)</f>
        <v>64.400000000000006</v>
      </c>
      <c r="D61" s="200" t="str">
        <f>IF('P2'!C15="","",'P2'!C15)</f>
        <v>SM</v>
      </c>
      <c r="E61" s="202">
        <f>IF('P2'!D15="","",'P2'!D15)</f>
        <v>36879</v>
      </c>
      <c r="F61" s="203" t="str">
        <f>IF('P2'!F15="","",'P2'!F15)</f>
        <v>Marcus Bratli</v>
      </c>
      <c r="G61" s="203" t="str">
        <f>IF('P2'!G15="","",'P2'!G15)</f>
        <v>AK Bjørgvin</v>
      </c>
      <c r="H61" s="204">
        <f>IF('P2'!H15=0,"",'P2'!H15)</f>
        <v>95</v>
      </c>
      <c r="I61" s="204">
        <f>IF('P2'!I15=0,"",'P2'!I15)</f>
        <v>100</v>
      </c>
      <c r="J61" s="204">
        <f>IF('P2'!J15=0,"",'P2'!J15)</f>
        <v>-102</v>
      </c>
      <c r="K61" s="204">
        <f>IF('P2'!K15=0,"",'P2'!K15)</f>
        <v>119</v>
      </c>
      <c r="L61" s="204">
        <f>IF('P2'!L15=0,"",'P2'!L15)</f>
        <v>122</v>
      </c>
      <c r="M61" s="204">
        <f>IF('P2'!M15=0,"",'P2'!M15)</f>
        <v>-126</v>
      </c>
      <c r="N61" s="204">
        <f>IF('P2'!N15=0,"",'P2'!N15)</f>
        <v>100</v>
      </c>
      <c r="O61" s="204">
        <f>IF('P2'!O15=0,"",'P2'!O15)</f>
        <v>122</v>
      </c>
      <c r="P61" s="204">
        <f>IF('P2'!P15=0,"",'P2'!P15)</f>
        <v>222</v>
      </c>
      <c r="Q61" s="201">
        <f>IF('P2'!Q15=0,"",'P2'!Q15)</f>
        <v>308.25406003316863</v>
      </c>
    </row>
    <row r="62" spans="1:17" s="206" customFormat="1" ht="20" customHeight="1" x14ac:dyDescent="0.5">
      <c r="A62" s="199">
        <v>12</v>
      </c>
      <c r="B62" s="200">
        <f>IF('P4'!A20="","",'P4'!A20)</f>
        <v>81</v>
      </c>
      <c r="C62" s="201">
        <f>IF('P4'!B20="","",'P4'!B20)</f>
        <v>80.14</v>
      </c>
      <c r="D62" s="200" t="str">
        <f>IF('P4'!C20="","",'P4'!C20)</f>
        <v>SM</v>
      </c>
      <c r="E62" s="202">
        <f>IF('P4'!D20="","",'P4'!D20)</f>
        <v>36192</v>
      </c>
      <c r="F62" s="203" t="str">
        <f>IF('P4'!F20="","",'P4'!F20)</f>
        <v>Eskil Engelsgjerd Andersen</v>
      </c>
      <c r="G62" s="203" t="str">
        <f>IF('P4'!G20="","",'P4'!G20)</f>
        <v>Stavanger VK</v>
      </c>
      <c r="H62" s="204">
        <f>IF('P4'!H20=0,"",'P4'!H20)</f>
        <v>105</v>
      </c>
      <c r="I62" s="204">
        <f>IF('P4'!I20=0,"",'P4'!I20)</f>
        <v>110</v>
      </c>
      <c r="J62" s="204">
        <f>IF('P4'!J20=0,"",'P4'!J20)</f>
        <v>116</v>
      </c>
      <c r="K62" s="204">
        <f>IF('P4'!K20=0,"",'P4'!K20)</f>
        <v>128</v>
      </c>
      <c r="L62" s="204">
        <f>IF('P4'!L20=0,"",'P4'!L20)</f>
        <v>-134</v>
      </c>
      <c r="M62" s="204">
        <f>IF('P4'!M20=0,"",'P4'!M20)</f>
        <v>134</v>
      </c>
      <c r="N62" s="204">
        <f>IF('P4'!N20=0,"",'P4'!N20)</f>
        <v>116</v>
      </c>
      <c r="O62" s="204">
        <f>IF('P4'!O20=0,"",'P4'!O20)</f>
        <v>134</v>
      </c>
      <c r="P62" s="204">
        <f>IF('P4'!P20=0,"",'P4'!P20)</f>
        <v>250</v>
      </c>
      <c r="Q62" s="201">
        <f>IF('P4'!Q20=0,"",'P4'!Q20)</f>
        <v>305.55814309816918</v>
      </c>
    </row>
    <row r="63" spans="1:17" s="207" customFormat="1" ht="20" customHeight="1" x14ac:dyDescent="0.65">
      <c r="A63" s="199">
        <v>13</v>
      </c>
      <c r="B63" s="200">
        <f>IF('P8'!A12="","",'P8'!A12)</f>
        <v>96</v>
      </c>
      <c r="C63" s="201">
        <f>IF('P8'!B12="","",'P8'!B12)</f>
        <v>90.72</v>
      </c>
      <c r="D63" s="200" t="str">
        <f>IF('P8'!C12="","",'P8'!C12)</f>
        <v>SM</v>
      </c>
      <c r="E63" s="202">
        <f>IF('P8'!D12="","",'P8'!D12)</f>
        <v>34330</v>
      </c>
      <c r="F63" s="203" t="str">
        <f>IF('P8'!F12="","",'P8'!F12)</f>
        <v>Roy Sømme Ommedal</v>
      </c>
      <c r="G63" s="203" t="str">
        <f>IF('P8'!G12="","",'P8'!G12)</f>
        <v>Vigrestad IK</v>
      </c>
      <c r="H63" s="204">
        <f>IF('P8'!H12=0,"",'P8'!H12)</f>
        <v>108</v>
      </c>
      <c r="I63" s="204">
        <f>IF('P8'!I12=0,"",'P8'!I12)</f>
        <v>113</v>
      </c>
      <c r="J63" s="204">
        <f>IF('P8'!J12=0,"",'P8'!J12)</f>
        <v>-117</v>
      </c>
      <c r="K63" s="204">
        <f>IF('P8'!K12=0,"",'P8'!K12)</f>
        <v>146</v>
      </c>
      <c r="L63" s="204">
        <f>IF('P8'!L12=0,"",'P8'!L12)</f>
        <v>151</v>
      </c>
      <c r="M63" s="204">
        <f>IF('P8'!M12=0,"",'P8'!M12)</f>
        <v>-158</v>
      </c>
      <c r="N63" s="204">
        <f>IF('P8'!N12=0,"",'P8'!N12)</f>
        <v>113</v>
      </c>
      <c r="O63" s="204">
        <f>IF('P8'!O12=0,"",'P8'!O12)</f>
        <v>151</v>
      </c>
      <c r="P63" s="204">
        <f>IF('P8'!P12=0,"",'P8'!P12)</f>
        <v>264</v>
      </c>
      <c r="Q63" s="201">
        <f>IF('P8'!Q12=0,"",'P8'!Q12)</f>
        <v>304.34468457827211</v>
      </c>
    </row>
    <row r="64" spans="1:17" s="207" customFormat="1" ht="20" customHeight="1" x14ac:dyDescent="0.65">
      <c r="A64" s="199">
        <v>14</v>
      </c>
      <c r="B64" s="200">
        <f>IF('P8'!A10="","",'P8'!A10)</f>
        <v>96</v>
      </c>
      <c r="C64" s="201">
        <f>IF('P8'!B10="","",'P8'!B10)</f>
        <v>90.86</v>
      </c>
      <c r="D64" s="200" t="str">
        <f>IF('P8'!C10="","",'P8'!C10)</f>
        <v>SM</v>
      </c>
      <c r="E64" s="202">
        <f>IF('P8'!D10="","",'P8'!D10)</f>
        <v>33140</v>
      </c>
      <c r="F64" s="203" t="str">
        <f>IF('P8'!F10="","",'P8'!F10)</f>
        <v>Thomas Malmo</v>
      </c>
      <c r="G64" s="203" t="str">
        <f>IF('P8'!G10="","",'P8'!G10)</f>
        <v>Leangen AK</v>
      </c>
      <c r="H64" s="204">
        <f>IF('P8'!H10=0,"",'P8'!H10)</f>
        <v>109</v>
      </c>
      <c r="I64" s="204">
        <f>IF('P8'!I10=0,"",'P8'!I10)</f>
        <v>112</v>
      </c>
      <c r="J64" s="204">
        <f>IF('P8'!J10=0,"",'P8'!J10)</f>
        <v>117</v>
      </c>
      <c r="K64" s="204">
        <f>IF('P8'!K10=0,"",'P8'!K10)</f>
        <v>140</v>
      </c>
      <c r="L64" s="204">
        <f>IF('P8'!L10=0,"",'P8'!L10)</f>
        <v>-145</v>
      </c>
      <c r="M64" s="204">
        <f>IF('P8'!M10=0,"",'P8'!M10)</f>
        <v>146</v>
      </c>
      <c r="N64" s="204">
        <f>IF('P8'!N10=0,"",'P8'!N10)</f>
        <v>117</v>
      </c>
      <c r="O64" s="204">
        <f>IF('P8'!O10=0,"",'P8'!O10)</f>
        <v>146</v>
      </c>
      <c r="P64" s="204">
        <f>IF('P8'!P10=0,"",'P8'!P10)</f>
        <v>263</v>
      </c>
      <c r="Q64" s="201">
        <f>IF('P8'!Q10=0,"",'P8'!Q10)</f>
        <v>302.99065879391287</v>
      </c>
    </row>
    <row r="65" spans="1:17" s="206" customFormat="1" ht="20" customHeight="1" x14ac:dyDescent="0.5">
      <c r="A65" s="199">
        <v>15</v>
      </c>
      <c r="B65" s="200">
        <f>IF('P9'!A10="","",'P9'!A10)</f>
        <v>109</v>
      </c>
      <c r="C65" s="201">
        <f>IF('P9'!B10="","",'P9'!B10)</f>
        <v>108.6</v>
      </c>
      <c r="D65" s="200" t="str">
        <f>IF('P9'!C10="","",'P9'!C10)</f>
        <v>SM</v>
      </c>
      <c r="E65" s="202">
        <f>IF('P9'!D10="","",'P9'!D10)</f>
        <v>33559</v>
      </c>
      <c r="F65" s="203" t="str">
        <f>IF('P9'!F10="","",'P9'!F10)</f>
        <v>Tord Gravdal</v>
      </c>
      <c r="G65" s="203" t="str">
        <f>IF('P9'!G10="","",'P9'!G10)</f>
        <v>Vigrestad IK</v>
      </c>
      <c r="H65" s="204">
        <f>IF('P9'!H10=0,"",'P9'!H10)</f>
        <v>120</v>
      </c>
      <c r="I65" s="204">
        <f>IF('P9'!I10=0,"",'P9'!I10)</f>
        <v>125</v>
      </c>
      <c r="J65" s="204" t="str">
        <f>IF('P9'!J10=0,"",'P9'!J10)</f>
        <v>-</v>
      </c>
      <c r="K65" s="204">
        <f>IF('P9'!K10=0,"",'P9'!K10)</f>
        <v>150</v>
      </c>
      <c r="L65" s="204">
        <f>IF('P9'!L10=0,"",'P9'!L10)</f>
        <v>155</v>
      </c>
      <c r="M65" s="204" t="str">
        <f>IF('P9'!M10=0,"",'P9'!M10)</f>
        <v>-</v>
      </c>
      <c r="N65" s="204">
        <f>IF('P9'!N10=0,"",'P9'!N10)</f>
        <v>125</v>
      </c>
      <c r="O65" s="204">
        <f>IF('P9'!O10=0,"",'P9'!O10)</f>
        <v>155</v>
      </c>
      <c r="P65" s="204">
        <f>IF('P9'!P10=0,"",'P9'!P10)</f>
        <v>280</v>
      </c>
      <c r="Q65" s="201">
        <f>IF('P9'!Q10=0,"",'P9'!Q10)</f>
        <v>301.88146980096695</v>
      </c>
    </row>
    <row r="66" spans="1:17" s="206" customFormat="1" ht="20" customHeight="1" x14ac:dyDescent="0.5">
      <c r="A66" s="199">
        <v>16</v>
      </c>
      <c r="B66" s="200">
        <f>IF('P4'!A13="","",'P4'!A13)</f>
        <v>81</v>
      </c>
      <c r="C66" s="201">
        <f>IF('P4'!B13="","",'P4'!B13)</f>
        <v>76.12</v>
      </c>
      <c r="D66" s="200" t="str">
        <f>IF('P4'!C13="","",'P4'!C13)</f>
        <v>JM</v>
      </c>
      <c r="E66" s="202">
        <f>IF('P4'!D13="","",'P4'!D13)</f>
        <v>37160</v>
      </c>
      <c r="F66" s="203" t="str">
        <f>IF('P4'!F13="","",'P4'!F13)</f>
        <v>Remy Heggvik Aune</v>
      </c>
      <c r="G66" s="203" t="str">
        <f>IF('P4'!G13="","",'P4'!G13)</f>
        <v>Hitra VK</v>
      </c>
      <c r="H66" s="204">
        <f>IF('P4'!H13=0,"",'P4'!H13)</f>
        <v>95</v>
      </c>
      <c r="I66" s="204">
        <f>IF('P4'!I13=0,"",'P4'!I13)</f>
        <v>100</v>
      </c>
      <c r="J66" s="204">
        <f>IF('P4'!J13=0,"",'P4'!J13)</f>
        <v>-104</v>
      </c>
      <c r="K66" s="204">
        <f>IF('P4'!K13=0,"",'P4'!K13)</f>
        <v>135</v>
      </c>
      <c r="L66" s="204">
        <f>IF('P4'!L13=0,"",'P4'!L13)</f>
        <v>140</v>
      </c>
      <c r="M66" s="204">
        <f>IF('P4'!M13=0,"",'P4'!M13)</f>
        <v>-145</v>
      </c>
      <c r="N66" s="204">
        <f>IF('P4'!N13=0,"",'P4'!N13)</f>
        <v>100</v>
      </c>
      <c r="O66" s="204">
        <f>IF('P4'!O13=0,"",'P4'!O13)</f>
        <v>140</v>
      </c>
      <c r="P66" s="204">
        <f>IF('P4'!P13=0,"",'P4'!P13)</f>
        <v>240</v>
      </c>
      <c r="Q66" s="201">
        <f>IF('P4'!Q13=0,"",'P4'!Q13)</f>
        <v>301.42836502826816</v>
      </c>
    </row>
    <row r="67" spans="1:17" s="206" customFormat="1" ht="20" customHeight="1" x14ac:dyDescent="0.5">
      <c r="A67" s="199">
        <v>17</v>
      </c>
      <c r="B67" s="200">
        <f>IF('P2'!A11="","",'P2'!A11)</f>
        <v>67</v>
      </c>
      <c r="C67" s="201">
        <f>IF('P2'!B11="","",'P2'!B11)</f>
        <v>66.28</v>
      </c>
      <c r="D67" s="200" t="str">
        <f>IF('P2'!C11="","",'P2'!C11)</f>
        <v>M1</v>
      </c>
      <c r="E67" s="202">
        <f>IF('P2'!D11="","",'P2'!D11)</f>
        <v>31229</v>
      </c>
      <c r="F67" s="203" t="str">
        <f>IF('P2'!F11="","",'P2'!F11)</f>
        <v>Mauricio Velez Kjeldner</v>
      </c>
      <c r="G67" s="203" t="str">
        <f>IF('P2'!G11="","",'P2'!G11)</f>
        <v>Oslo AK</v>
      </c>
      <c r="H67" s="204">
        <f>IF('P2'!H11=0,"",'P2'!H11)</f>
        <v>91</v>
      </c>
      <c r="I67" s="204">
        <f>IF('P2'!I11=0,"",'P2'!I11)</f>
        <v>95</v>
      </c>
      <c r="J67" s="204">
        <f>IF('P2'!J11=0,"",'P2'!J11)</f>
        <v>100</v>
      </c>
      <c r="K67" s="204">
        <f>IF('P2'!K11=0,"",'P2'!K11)</f>
        <v>117</v>
      </c>
      <c r="L67" s="204">
        <f>IF('P2'!L11=0,"",'P2'!L11)</f>
        <v>121</v>
      </c>
      <c r="M67" s="204">
        <f>IF('P2'!M11=0,"",'P2'!M11)</f>
        <v>-126</v>
      </c>
      <c r="N67" s="204">
        <f>IF('P2'!N11=0,"",'P2'!N11)</f>
        <v>100</v>
      </c>
      <c r="O67" s="204">
        <f>IF('P2'!O11=0,"",'P2'!O11)</f>
        <v>121</v>
      </c>
      <c r="P67" s="204">
        <f>IF('P2'!P11=0,"",'P2'!P11)</f>
        <v>221</v>
      </c>
      <c r="Q67" s="201">
        <f>IF('P2'!Q11=0,"",'P2'!Q11)</f>
        <v>301.21917072295969</v>
      </c>
    </row>
    <row r="68" spans="1:17" s="206" customFormat="1" ht="20" customHeight="1" x14ac:dyDescent="0.5">
      <c r="A68" s="199">
        <v>18</v>
      </c>
      <c r="B68" s="200">
        <f>IF('P8'!A23="","",'P8'!A23)</f>
        <v>102</v>
      </c>
      <c r="C68" s="201">
        <f>IF('P8'!B23="","",'P8'!B23)</f>
        <v>96.8</v>
      </c>
      <c r="D68" s="200" t="str">
        <f>IF('P8'!C23="","",'P8'!C23)</f>
        <v>SM</v>
      </c>
      <c r="E68" s="202">
        <f>IF('P8'!D23="","",'P8'!D23)</f>
        <v>33520</v>
      </c>
      <c r="F68" s="203" t="str">
        <f>IF('P8'!F23="","",'P8'!F23)</f>
        <v>Stein Inge Holstad</v>
      </c>
      <c r="G68" s="203" t="str">
        <f>IF('P8'!G23="","",'P8'!G23)</f>
        <v>Tambarskjelvar IL</v>
      </c>
      <c r="H68" s="204">
        <f>IF('P8'!H23=0,"",'P8'!H23)</f>
        <v>-114</v>
      </c>
      <c r="I68" s="204">
        <f>IF('P8'!I23=0,"",'P8'!I23)</f>
        <v>116</v>
      </c>
      <c r="J68" s="204">
        <f>IF('P8'!J23=0,"",'P8'!J23)</f>
        <v>120</v>
      </c>
      <c r="K68" s="204">
        <f>IF('P8'!K23=0,"",'P8'!K23)</f>
        <v>142</v>
      </c>
      <c r="L68" s="204">
        <f>IF('P8'!L23=0,"",'P8'!L23)</f>
        <v>147</v>
      </c>
      <c r="M68" s="204">
        <f>IF('P8'!M23=0,"",'P8'!M23)</f>
        <v>-150</v>
      </c>
      <c r="N68" s="204">
        <f>IF('P8'!N23=0,"",'P8'!N23)</f>
        <v>120</v>
      </c>
      <c r="O68" s="204">
        <f>IF('P8'!O23=0,"",'P8'!O23)</f>
        <v>147</v>
      </c>
      <c r="P68" s="204">
        <f>IF('P8'!P23=0,"",'P8'!P23)</f>
        <v>267</v>
      </c>
      <c r="Q68" s="201">
        <f>IF('P8'!Q23=0,"",'P8'!Q23)</f>
        <v>299.72807935678202</v>
      </c>
    </row>
    <row r="69" spans="1:17" s="206" customFormat="1" ht="20" customHeight="1" x14ac:dyDescent="0.5">
      <c r="A69" s="199">
        <v>19</v>
      </c>
      <c r="B69" s="200">
        <f>IF('P9'!A13="","",'P9'!A13)</f>
        <v>109</v>
      </c>
      <c r="C69" s="201">
        <f>IF('P9'!B13="","",'P9'!B13)</f>
        <v>107.98</v>
      </c>
      <c r="D69" s="200" t="str">
        <f>IF('P9'!C13="","",'P9'!C13)</f>
        <v>SM</v>
      </c>
      <c r="E69" s="202">
        <f>IF('P9'!D13="","",'P9'!D13)</f>
        <v>31951</v>
      </c>
      <c r="F69" s="203" t="str">
        <f>IF('P9'!F13="","",'P9'!F13)</f>
        <v>Tor Kristoffer Klethagen</v>
      </c>
      <c r="G69" s="203" t="str">
        <f>IF('P9'!G13="","",'P9'!G13)</f>
        <v>Gjøvik AK</v>
      </c>
      <c r="H69" s="204">
        <f>IF('P9'!H13=0,"",'P9'!H13)</f>
        <v>-120</v>
      </c>
      <c r="I69" s="204">
        <f>IF('P9'!I13=0,"",'P9'!I13)</f>
        <v>120</v>
      </c>
      <c r="J69" s="204">
        <f>IF('P9'!J13=0,"",'P9'!J13)</f>
        <v>-125</v>
      </c>
      <c r="K69" s="204">
        <f>IF('P9'!K13=0,"",'P9'!K13)</f>
        <v>150</v>
      </c>
      <c r="L69" s="204">
        <f>IF('P9'!L13=0,"",'P9'!L13)</f>
        <v>155</v>
      </c>
      <c r="M69" s="204">
        <f>IF('P9'!M13=0,"",'P9'!M13)</f>
        <v>-160</v>
      </c>
      <c r="N69" s="204">
        <f>IF('P9'!N13=0,"",'P9'!N13)</f>
        <v>120</v>
      </c>
      <c r="O69" s="204">
        <f>IF('P9'!O13=0,"",'P9'!O13)</f>
        <v>155</v>
      </c>
      <c r="P69" s="204">
        <f>IF('P9'!P13=0,"",'P9'!P13)</f>
        <v>275</v>
      </c>
      <c r="Q69" s="201">
        <f>IF('P9'!Q13=0,"",'P9'!Q13)</f>
        <v>297.02657988829003</v>
      </c>
    </row>
    <row r="70" spans="1:17" s="206" customFormat="1" ht="20" customHeight="1" x14ac:dyDescent="0.5">
      <c r="A70" s="199">
        <v>20</v>
      </c>
      <c r="B70" s="200">
        <f>IF('P4'!A22="","",'P4'!A22)</f>
        <v>81</v>
      </c>
      <c r="C70" s="201">
        <f>IF('P4'!B22="","",'P4'!B22)</f>
        <v>79.8</v>
      </c>
      <c r="D70" s="200" t="str">
        <f>IF('P4'!C22="","",'P4'!C22)</f>
        <v>SM</v>
      </c>
      <c r="E70" s="202">
        <f>IF('P4'!D22="","",'P4'!D22)</f>
        <v>35506</v>
      </c>
      <c r="F70" s="203" t="str">
        <f>IF('P4'!F22="","",'P4'!F22)</f>
        <v>Andreas Klinkenberg</v>
      </c>
      <c r="G70" s="203" t="str">
        <f>IF('P4'!G22="","",'P4'!G22)</f>
        <v>Nidelv IL</v>
      </c>
      <c r="H70" s="204">
        <f>IF('P4'!H22=0,"",'P4'!H22)</f>
        <v>96</v>
      </c>
      <c r="I70" s="204">
        <f>IF('P4'!I22=0,"",'P4'!I22)</f>
        <v>100</v>
      </c>
      <c r="J70" s="204">
        <f>IF('P4'!J22=0,"",'P4'!J22)</f>
        <v>-102</v>
      </c>
      <c r="K70" s="204">
        <f>IF('P4'!K22=0,"",'P4'!K22)</f>
        <v>-131</v>
      </c>
      <c r="L70" s="204">
        <f>IF('P4'!L22=0,"",'P4'!L22)</f>
        <v>132</v>
      </c>
      <c r="M70" s="204">
        <f>IF('P4'!M22=0,"",'P4'!M22)</f>
        <v>136</v>
      </c>
      <c r="N70" s="204">
        <f>IF('P4'!N22=0,"",'P4'!N22)</f>
        <v>100</v>
      </c>
      <c r="O70" s="204">
        <f>IF('P4'!O22=0,"",'P4'!O22)</f>
        <v>136</v>
      </c>
      <c r="P70" s="204">
        <f>IF('P4'!P22=0,"",'P4'!P22)</f>
        <v>236</v>
      </c>
      <c r="Q70" s="201">
        <f>IF('P4'!Q22=0,"",'P4'!Q22)</f>
        <v>289.0771690028883</v>
      </c>
    </row>
    <row r="71" spans="1:17" s="206" customFormat="1" ht="20" customHeight="1" x14ac:dyDescent="0.5">
      <c r="A71" s="199">
        <v>21</v>
      </c>
      <c r="B71" s="200">
        <f>IF('P2'!A13="","",'P2'!A13)</f>
        <v>67</v>
      </c>
      <c r="C71" s="201">
        <f>IF('P2'!B13="","",'P2'!B13)</f>
        <v>66.92</v>
      </c>
      <c r="D71" s="200" t="str">
        <f>IF('P2'!C13="","",'P2'!C13)</f>
        <v>SM</v>
      </c>
      <c r="E71" s="202">
        <f>IF('P2'!D13="","",'P2'!D13)</f>
        <v>36529</v>
      </c>
      <c r="F71" s="203" t="str">
        <f>IF('P2'!F13="","",'P2'!F13)</f>
        <v>Robert Andre Moldestad</v>
      </c>
      <c r="G71" s="203" t="str">
        <f>IF('P2'!G13="","",'P2'!G13)</f>
        <v>Breimsbygda IL</v>
      </c>
      <c r="H71" s="204">
        <f>IF('P2'!H13=0,"",'P2'!H13)</f>
        <v>92</v>
      </c>
      <c r="I71" s="204">
        <f>IF('P2'!I13=0,"",'P2'!I13)</f>
        <v>96</v>
      </c>
      <c r="J71" s="204">
        <f>IF('P2'!J13=0,"",'P2'!J13)</f>
        <v>-104</v>
      </c>
      <c r="K71" s="204">
        <f>IF('P2'!K13=0,"",'P2'!K13)</f>
        <v>117</v>
      </c>
      <c r="L71" s="204">
        <f>IF('P2'!L13=0,"",'P2'!L13)</f>
        <v>-124</v>
      </c>
      <c r="M71" s="204">
        <f>IF('P2'!M13=0,"",'P2'!M13)</f>
        <v>-126</v>
      </c>
      <c r="N71" s="204">
        <f>IF('P2'!N13=0,"",'P2'!N13)</f>
        <v>96</v>
      </c>
      <c r="O71" s="204">
        <f>IF('P2'!O13=0,"",'P2'!O13)</f>
        <v>117</v>
      </c>
      <c r="P71" s="204">
        <f>IF('P2'!P13=0,"",'P2'!P13)</f>
        <v>213</v>
      </c>
      <c r="Q71" s="201">
        <f>IF('P2'!Q13=0,"",'P2'!Q13)</f>
        <v>288.55503861918766</v>
      </c>
    </row>
    <row r="72" spans="1:17" s="206" customFormat="1" ht="20" customHeight="1" x14ac:dyDescent="0.5">
      <c r="A72" s="199">
        <v>22</v>
      </c>
      <c r="B72" s="200">
        <f>IF('P2'!A12="","",'P2'!A12)</f>
        <v>67</v>
      </c>
      <c r="C72" s="201">
        <f>IF('P2'!B12="","",'P2'!B12)</f>
        <v>66.400000000000006</v>
      </c>
      <c r="D72" s="200" t="str">
        <f>IF('P2'!C12="","",'P2'!C12)</f>
        <v>SM</v>
      </c>
      <c r="E72" s="202">
        <f>IF('P2'!D12="","",'P2'!D12)</f>
        <v>35172</v>
      </c>
      <c r="F72" s="203" t="str">
        <f>IF('P2'!F12="","",'P2'!F12)</f>
        <v>Adrian Mendis</v>
      </c>
      <c r="G72" s="203" t="str">
        <f>IF('P2'!G12="","",'P2'!G12)</f>
        <v>Aasgard  FFLK</v>
      </c>
      <c r="H72" s="204">
        <f>IF('P2'!H12=0,"",'P2'!H12)</f>
        <v>85</v>
      </c>
      <c r="I72" s="204">
        <f>IF('P2'!I12=0,"",'P2'!I12)</f>
        <v>90</v>
      </c>
      <c r="J72" s="204">
        <f>IF('P2'!J12=0,"",'P2'!J12)</f>
        <v>-94</v>
      </c>
      <c r="K72" s="204">
        <f>IF('P2'!K12=0,"",'P2'!K12)</f>
        <v>-115</v>
      </c>
      <c r="L72" s="204">
        <f>IF('P2'!L12=0,"",'P2'!L12)</f>
        <v>117</v>
      </c>
      <c r="M72" s="204">
        <f>IF('P2'!M12=0,"",'P2'!M12)</f>
        <v>120</v>
      </c>
      <c r="N72" s="204">
        <f>IF('P2'!N12=0,"",'P2'!N12)</f>
        <v>90</v>
      </c>
      <c r="O72" s="204">
        <f>IF('P2'!O12=0,"",'P2'!O12)</f>
        <v>120</v>
      </c>
      <c r="P72" s="204">
        <f>IF('P2'!P12=0,"",'P2'!P12)</f>
        <v>210</v>
      </c>
      <c r="Q72" s="201">
        <f>IF('P2'!Q12=0,"",'P2'!Q12)</f>
        <v>285.89756193668904</v>
      </c>
    </row>
    <row r="73" spans="1:17" s="206" customFormat="1" ht="20" customHeight="1" x14ac:dyDescent="0.5">
      <c r="A73" s="199">
        <v>23</v>
      </c>
      <c r="B73" s="200">
        <f>IF('P4'!A9="","",'P4'!A9)</f>
        <v>81</v>
      </c>
      <c r="C73" s="201">
        <f>IF('P4'!B9="","",'P4'!B9)</f>
        <v>77.760000000000005</v>
      </c>
      <c r="D73" s="200" t="str">
        <f>IF('P4'!C9="","",'P4'!C9)</f>
        <v>SM</v>
      </c>
      <c r="E73" s="202">
        <f>IF('P4'!D9="","",'P4'!D9)</f>
        <v>34358</v>
      </c>
      <c r="F73" s="203" t="str">
        <f>IF('P4'!F9="","",'P4'!F9)</f>
        <v>Danny Duy Vo</v>
      </c>
      <c r="G73" s="203" t="str">
        <f>IF('P4'!G9="","",'P4'!G9)</f>
        <v>Grenland AK</v>
      </c>
      <c r="H73" s="204">
        <f>IF('P4'!H9=0,"",'P4'!H9)</f>
        <v>100</v>
      </c>
      <c r="I73" s="204">
        <f>IF('P4'!I9=0,"",'P4'!I9)</f>
        <v>-105</v>
      </c>
      <c r="J73" s="204">
        <f>IF('P4'!J9=0,"",'P4'!J9)</f>
        <v>105</v>
      </c>
      <c r="K73" s="204">
        <f>IF('P4'!K9=0,"",'P4'!K9)</f>
        <v>120</v>
      </c>
      <c r="L73" s="204">
        <f>IF('P4'!L9=0,"",'P4'!L9)</f>
        <v>125</v>
      </c>
      <c r="M73" s="204">
        <f>IF('P4'!M9=0,"",'P4'!M9)</f>
        <v>-131</v>
      </c>
      <c r="N73" s="204">
        <f>IF('P4'!N9=0,"",'P4'!N9)</f>
        <v>105</v>
      </c>
      <c r="O73" s="204">
        <f>IF('P4'!O9=0,"",'P4'!O9)</f>
        <v>125</v>
      </c>
      <c r="P73" s="204">
        <f>IF('P4'!P9=0,"",'P4'!P9)</f>
        <v>230</v>
      </c>
      <c r="Q73" s="201">
        <f>IF('P4'!Q9=0,"",'P4'!Q9)</f>
        <v>285.57106342941177</v>
      </c>
    </row>
    <row r="74" spans="1:17" s="206" customFormat="1" ht="20" customHeight="1" x14ac:dyDescent="0.5">
      <c r="A74" s="199">
        <v>24</v>
      </c>
      <c r="B74" s="200">
        <f>IF('P4'!A18="","",'P4'!A18)</f>
        <v>81</v>
      </c>
      <c r="C74" s="201">
        <f>IF('P4'!B18="","",'P4'!B18)</f>
        <v>78.58</v>
      </c>
      <c r="D74" s="200" t="str">
        <f>IF('P4'!C18="","",'P4'!C18)</f>
        <v>SM</v>
      </c>
      <c r="E74" s="202">
        <f>IF('P4'!D18="","",'P4'!D18)</f>
        <v>35318</v>
      </c>
      <c r="F74" s="203" t="str">
        <f>IF('P4'!F18="","",'P4'!F18)</f>
        <v>Johannes Jåsund</v>
      </c>
      <c r="G74" s="203" t="str">
        <f>IF('P4'!G18="","",'P4'!G18)</f>
        <v>Stavanger VK</v>
      </c>
      <c r="H74" s="204">
        <f>IF('P4'!H18=0,"",'P4'!H18)</f>
        <v>90</v>
      </c>
      <c r="I74" s="204">
        <f>IF('P4'!I18=0,"",'P4'!I18)</f>
        <v>95</v>
      </c>
      <c r="J74" s="204">
        <f>IF('P4'!J18=0,"",'P4'!J18)</f>
        <v>100</v>
      </c>
      <c r="K74" s="204">
        <f>IF('P4'!K18=0,"",'P4'!K18)</f>
        <v>125</v>
      </c>
      <c r="L74" s="204">
        <f>IF('P4'!L18=0,"",'P4'!L18)</f>
        <v>131</v>
      </c>
      <c r="M74" s="204">
        <f>IF('P4'!M18=0,"",'P4'!M18)</f>
        <v>-133</v>
      </c>
      <c r="N74" s="204">
        <f>IF('P4'!N18=0,"",'P4'!N18)</f>
        <v>100</v>
      </c>
      <c r="O74" s="204">
        <f>IF('P4'!O18=0,"",'P4'!O18)</f>
        <v>131</v>
      </c>
      <c r="P74" s="204">
        <f>IF('P4'!P18=0,"",'P4'!P18)</f>
        <v>231</v>
      </c>
      <c r="Q74" s="201">
        <f>IF('P4'!Q18=0,"",'P4'!Q18)</f>
        <v>285.22770500000814</v>
      </c>
    </row>
    <row r="75" spans="1:17" s="206" customFormat="1" ht="20" customHeight="1" x14ac:dyDescent="0.5">
      <c r="A75" s="199">
        <v>25</v>
      </c>
      <c r="B75" s="200">
        <f>IF('P8'!A14="","",'P8'!A14)</f>
        <v>96</v>
      </c>
      <c r="C75" s="201">
        <f>IF('P8'!B14="","",'P8'!B14)</f>
        <v>93.48</v>
      </c>
      <c r="D75" s="200" t="str">
        <f>IF('P8'!C14="","",'P8'!C14)</f>
        <v>SM</v>
      </c>
      <c r="E75" s="202">
        <f>IF('P8'!D14="","",'P8'!D14)</f>
        <v>34774</v>
      </c>
      <c r="F75" s="203" t="str">
        <f>IF('P8'!F14="","",'P8'!F14)</f>
        <v>Tore Gjøringbø</v>
      </c>
      <c r="G75" s="203" t="str">
        <f>IF('P8'!G14="","",'P8'!G14)</f>
        <v>Tambarskjelvar IL</v>
      </c>
      <c r="H75" s="204">
        <f>IF('P8'!H14=0,"",'P8'!H14)</f>
        <v>105</v>
      </c>
      <c r="I75" s="204">
        <f>IF('P8'!I14=0,"",'P8'!I14)</f>
        <v>110</v>
      </c>
      <c r="J75" s="204">
        <f>IF('P8'!J14=0,"",'P8'!J14)</f>
        <v>-113</v>
      </c>
      <c r="K75" s="204">
        <f>IF('P8'!K14=0,"",'P8'!K14)</f>
        <v>132</v>
      </c>
      <c r="L75" s="204">
        <f>IF('P8'!L14=0,"",'P8'!L14)</f>
        <v>136</v>
      </c>
      <c r="M75" s="204">
        <f>IF('P8'!M14=0,"",'P8'!M14)</f>
        <v>140</v>
      </c>
      <c r="N75" s="204">
        <f>IF('P8'!N14=0,"",'P8'!N14)</f>
        <v>110</v>
      </c>
      <c r="O75" s="204">
        <f>IF('P8'!O14=0,"",'P8'!O14)</f>
        <v>140</v>
      </c>
      <c r="P75" s="204">
        <f>IF('P8'!P14=0,"",'P8'!P14)</f>
        <v>250</v>
      </c>
      <c r="Q75" s="201">
        <f>IF('P8'!Q14=0,"",'P8'!Q14)</f>
        <v>284.58982179107755</v>
      </c>
    </row>
    <row r="76" spans="1:17" s="206" customFormat="1" ht="20" customHeight="1" x14ac:dyDescent="0.5">
      <c r="A76" s="199">
        <v>26</v>
      </c>
      <c r="B76" s="208">
        <f>IF('P4'!A16="","",'P4'!A16)</f>
        <v>81</v>
      </c>
      <c r="C76" s="209">
        <f>IF('P4'!B16="","",'P4'!B16)</f>
        <v>80.3</v>
      </c>
      <c r="D76" s="208" t="str">
        <f>IF('P4'!C16="","",'P4'!C16)</f>
        <v>SM</v>
      </c>
      <c r="E76" s="210">
        <f>IF('P4'!D16="","",'P4'!D16)</f>
        <v>32640</v>
      </c>
      <c r="F76" s="211" t="str">
        <f>IF('P4'!F16="","",'P4'!F16)</f>
        <v>Jonas Nord</v>
      </c>
      <c r="G76" s="211" t="str">
        <f>IF('P4'!G16="","",'P4'!G16)</f>
        <v>Spydeberg Atletene</v>
      </c>
      <c r="H76" s="212">
        <f>IF('P4'!H16=0,"",'P4'!H16)</f>
        <v>95</v>
      </c>
      <c r="I76" s="212">
        <f>IF('P4'!I16=0,"",'P4'!I16)</f>
        <v>100</v>
      </c>
      <c r="J76" s="212">
        <f>IF('P4'!J16=0,"",'P4'!J16)</f>
        <v>103</v>
      </c>
      <c r="K76" s="212">
        <f>IF('P4'!K16=0,"",'P4'!K16)</f>
        <v>120</v>
      </c>
      <c r="L76" s="212">
        <f>IF('P4'!L16=0,"",'P4'!L16)</f>
        <v>130</v>
      </c>
      <c r="M76" s="212">
        <f>IF('P4'!M16=0,"",'P4'!M16)</f>
        <v>-136</v>
      </c>
      <c r="N76" s="212">
        <f>IF('P4'!N16=0,"",'P4'!N16)</f>
        <v>103</v>
      </c>
      <c r="O76" s="212">
        <f>IF('P4'!O16=0,"",'P4'!O16)</f>
        <v>130</v>
      </c>
      <c r="P76" s="212">
        <f>IF('P4'!P16=0,"",'P4'!P16)</f>
        <v>233</v>
      </c>
      <c r="Q76" s="209">
        <f>IF('P4'!Q16=0,"",'P4'!Q16)</f>
        <v>284.48989454315955</v>
      </c>
    </row>
    <row r="77" spans="1:17" s="206" customFormat="1" ht="20" customHeight="1" x14ac:dyDescent="0.5">
      <c r="A77" s="199">
        <v>27</v>
      </c>
      <c r="B77" s="208">
        <f>IF('P2'!A16="","",'P2'!A16)</f>
        <v>73</v>
      </c>
      <c r="C77" s="209">
        <f>IF('P2'!B16="","",'P2'!B16)</f>
        <v>72.44</v>
      </c>
      <c r="D77" s="208" t="str">
        <f>IF('P2'!C16="","",'P2'!C16)</f>
        <v>SM</v>
      </c>
      <c r="E77" s="210">
        <f>IF('P2'!D16="","",'P2'!D16)</f>
        <v>35378</v>
      </c>
      <c r="F77" s="211" t="str">
        <f>IF('P2'!F16="","",'P2'!F16)</f>
        <v>Runar Klungervik</v>
      </c>
      <c r="G77" s="211" t="str">
        <f>IF('P2'!G16="","",'P2'!G16)</f>
        <v>Hitra VK</v>
      </c>
      <c r="H77" s="212">
        <f>IF('P2'!H16=0,"",'P2'!H16)</f>
        <v>94</v>
      </c>
      <c r="I77" s="212">
        <f>IF('P2'!I16=0,"",'P2'!I16)</f>
        <v>97</v>
      </c>
      <c r="J77" s="212">
        <f>IF('P2'!J16=0,"",'P2'!J16)</f>
        <v>100</v>
      </c>
      <c r="K77" s="212">
        <f>IF('P2'!K16=0,"",'P2'!K16)</f>
        <v>115</v>
      </c>
      <c r="L77" s="212">
        <f>IF('P2'!L16=0,"",'P2'!L16)</f>
        <v>120</v>
      </c>
      <c r="M77" s="212">
        <f>IF('P2'!M16=0,"",'P2'!M16)</f>
        <v>-123</v>
      </c>
      <c r="N77" s="212">
        <f>IF('P2'!N16=0,"",'P2'!N16)</f>
        <v>100</v>
      </c>
      <c r="O77" s="212">
        <f>IF('P2'!O16=0,"",'P2'!O16)</f>
        <v>120</v>
      </c>
      <c r="P77" s="212">
        <f>IF('P2'!P16=0,"",'P2'!P16)</f>
        <v>220</v>
      </c>
      <c r="Q77" s="209">
        <f>IF('P2'!Q16=0,"",'P2'!Q16)</f>
        <v>284.10932029116981</v>
      </c>
    </row>
    <row r="78" spans="1:17" s="206" customFormat="1" ht="20" customHeight="1" x14ac:dyDescent="0.5">
      <c r="A78" s="199">
        <v>28</v>
      </c>
      <c r="B78" s="200">
        <f>IF('P4'!A17="","",'P4'!A17)</f>
        <v>81</v>
      </c>
      <c r="C78" s="201">
        <f>IF('P4'!B17="","",'P4'!B17)</f>
        <v>77.67</v>
      </c>
      <c r="D78" s="200" t="str">
        <f>IF('P4'!C17="","",'P4'!C17)</f>
        <v>SM</v>
      </c>
      <c r="E78" s="202">
        <f>IF('P4'!D17="","",'P4'!D17)</f>
        <v>35283</v>
      </c>
      <c r="F78" s="203" t="str">
        <f>IF('P4'!F17="","",'P4'!F17)</f>
        <v>Jonas Grønstad</v>
      </c>
      <c r="G78" s="203" t="str">
        <f>IF('P4'!G17="","",'P4'!G17)</f>
        <v>Spydeberg Atletene</v>
      </c>
      <c r="H78" s="204">
        <f>IF('P4'!H17=0,"",'P4'!H17)</f>
        <v>100</v>
      </c>
      <c r="I78" s="204">
        <f>IF('P4'!I17=0,"",'P4'!I17)</f>
        <v>-104</v>
      </c>
      <c r="J78" s="204">
        <f>IF('P4'!J17=0,"",'P4'!J17)</f>
        <v>-104</v>
      </c>
      <c r="K78" s="204">
        <f>IF('P4'!K17=0,"",'P4'!K17)</f>
        <v>117</v>
      </c>
      <c r="L78" s="204">
        <f>IF('P4'!L17=0,"",'P4'!L17)</f>
        <v>122</v>
      </c>
      <c r="M78" s="204">
        <f>IF('P4'!M17=0,"",'P4'!M17)</f>
        <v>127</v>
      </c>
      <c r="N78" s="204">
        <f>IF('P4'!N17=0,"",'P4'!N17)</f>
        <v>100</v>
      </c>
      <c r="O78" s="204">
        <f>IF('P4'!O17=0,"",'P4'!O17)</f>
        <v>127</v>
      </c>
      <c r="P78" s="204">
        <f>IF('P4'!P17=0,"",'P4'!P17)</f>
        <v>227</v>
      </c>
      <c r="Q78" s="201">
        <f>IF('P4'!Q17=0,"",'P4'!Q17)</f>
        <v>282.0199427437617</v>
      </c>
    </row>
    <row r="79" spans="1:17" s="206" customFormat="1" ht="20" customHeight="1" x14ac:dyDescent="0.5">
      <c r="A79" s="199">
        <v>29</v>
      </c>
      <c r="B79" s="200">
        <f>IF('P5'!A12="","",'P5'!A12)</f>
        <v>89</v>
      </c>
      <c r="C79" s="201">
        <f>IF('P5'!B12="","",'P5'!B12)</f>
        <v>87.28</v>
      </c>
      <c r="D79" s="200" t="str">
        <f>IF('P5'!C12="","",'P5'!C12)</f>
        <v>SM</v>
      </c>
      <c r="E79" s="202">
        <f>IF('P5'!D12="","",'P5'!D12)</f>
        <v>33792</v>
      </c>
      <c r="F79" s="203" t="str">
        <f>IF('P5'!F12="","",'P5'!F12)</f>
        <v>Jonas Hetland Mong</v>
      </c>
      <c r="G79" s="203" t="str">
        <f>IF('P5'!G12="","",'P5'!G12)</f>
        <v>Vigrestad IK</v>
      </c>
      <c r="H79" s="204">
        <f>IF('P5'!H12=0,"",'P5'!H12)</f>
        <v>100</v>
      </c>
      <c r="I79" s="204">
        <f>IF('P5'!I12=0,"",'P5'!I12)</f>
        <v>105</v>
      </c>
      <c r="J79" s="204">
        <f>IF('P5'!J12=0,"",'P5'!J12)</f>
        <v>108</v>
      </c>
      <c r="K79" s="204">
        <f>IF('P5'!K12=0,"",'P5'!K12)</f>
        <v>125</v>
      </c>
      <c r="L79" s="204">
        <f>IF('P5'!L12=0,"",'P5'!L12)</f>
        <v>132</v>
      </c>
      <c r="M79" s="204" t="str">
        <f>IF('P5'!M12=0,"",'P5'!M12)</f>
        <v>-</v>
      </c>
      <c r="N79" s="204">
        <f>IF('P5'!N12=0,"",'P5'!N12)</f>
        <v>108</v>
      </c>
      <c r="O79" s="204">
        <f>IF('P5'!O12=0,"",'P5'!O12)</f>
        <v>132</v>
      </c>
      <c r="P79" s="204">
        <f>IF('P5'!P12=0,"",'P5'!P12)</f>
        <v>240</v>
      </c>
      <c r="Q79" s="201">
        <f>IF('P5'!Q12=0,"",'P5'!Q12)</f>
        <v>281.46268347650522</v>
      </c>
    </row>
    <row r="80" spans="1:17" s="206" customFormat="1" ht="20" customHeight="1" x14ac:dyDescent="0.5">
      <c r="A80" s="199">
        <v>30</v>
      </c>
      <c r="B80" s="200">
        <f>IF('P8'!A17="","",'P8'!A17)</f>
        <v>102</v>
      </c>
      <c r="C80" s="201">
        <f>IF('P8'!B17="","",'P8'!B17)</f>
        <v>101.36</v>
      </c>
      <c r="D80" s="200" t="str">
        <f>IF('P8'!C17="","",'P8'!C17)</f>
        <v>M1</v>
      </c>
      <c r="E80" s="202">
        <f>IF('P8'!D17="","",'P8'!D17)</f>
        <v>30743</v>
      </c>
      <c r="F80" s="203" t="str">
        <f>IF('P8'!F17="","",'P8'!F17)</f>
        <v>Ørjan Hagelund</v>
      </c>
      <c r="G80" s="203" t="str">
        <f>IF('P8'!G17="","",'P8'!G17)</f>
        <v>Vigrestad IK</v>
      </c>
      <c r="H80" s="204">
        <f>IF('P8'!H17=0,"",'P8'!H17)</f>
        <v>115</v>
      </c>
      <c r="I80" s="204">
        <f>IF('P8'!I17=0,"",'P8'!I17)</f>
        <v>-122</v>
      </c>
      <c r="J80" s="204">
        <f>IF('P8'!J17=0,"",'P8'!J17)</f>
        <v>-123</v>
      </c>
      <c r="K80" s="204">
        <f>IF('P8'!K17=0,"",'P8'!K17)</f>
        <v>140</v>
      </c>
      <c r="L80" s="204">
        <f>IF('P8'!L17=0,"",'P8'!L17)</f>
        <v>-145</v>
      </c>
      <c r="M80" s="204">
        <f>IF('P8'!M17=0,"",'P8'!M17)</f>
        <v>-148</v>
      </c>
      <c r="N80" s="204">
        <f>IF('P8'!N17=0,"",'P8'!N17)</f>
        <v>115</v>
      </c>
      <c r="O80" s="204">
        <f>IF('P8'!O17=0,"",'P8'!O17)</f>
        <v>140</v>
      </c>
      <c r="P80" s="204">
        <f>IF('P8'!P17=0,"",'P8'!P17)</f>
        <v>255</v>
      </c>
      <c r="Q80" s="201">
        <f>IF('P8'!Q17=0,"",'P8'!Q17)</f>
        <v>281.37630027449148</v>
      </c>
    </row>
    <row r="81" spans="1:19" s="206" customFormat="1" ht="20" customHeight="1" x14ac:dyDescent="0.5">
      <c r="A81" s="199">
        <v>31</v>
      </c>
      <c r="B81" s="200">
        <f>IF('P8'!A20="","",'P8'!A20)</f>
        <v>102</v>
      </c>
      <c r="C81" s="201">
        <f>IF('P8'!B20="","",'P8'!B20)</f>
        <v>101.32</v>
      </c>
      <c r="D81" s="200" t="str">
        <f>IF('P8'!C20="","",'P8'!C20)</f>
        <v>M3</v>
      </c>
      <c r="E81" s="202">
        <f>IF('P8'!D20="","",'P8'!D20)</f>
        <v>27849</v>
      </c>
      <c r="F81" s="203" t="str">
        <f>IF('P8'!F20="","",'P8'!F20)</f>
        <v>Børge Aadland</v>
      </c>
      <c r="G81" s="203" t="str">
        <f>IF('P8'!G20="","",'P8'!G20)</f>
        <v>AK Bjørgvin</v>
      </c>
      <c r="H81" s="204">
        <f>IF('P8'!H20=0,"",'P8'!H20)</f>
        <v>104</v>
      </c>
      <c r="I81" s="204">
        <f>IF('P8'!I20=0,"",'P8'!I20)</f>
        <v>-108</v>
      </c>
      <c r="J81" s="204">
        <f>IF('P8'!J20=0,"",'P8'!J20)</f>
        <v>108</v>
      </c>
      <c r="K81" s="204">
        <f>IF('P8'!K20=0,"",'P8'!K20)</f>
        <v>142</v>
      </c>
      <c r="L81" s="204">
        <f>IF('P8'!L20=0,"",'P8'!L20)</f>
        <v>145</v>
      </c>
      <c r="M81" s="204">
        <f>IF('P8'!M20=0,"",'P8'!M20)</f>
        <v>-148</v>
      </c>
      <c r="N81" s="204">
        <f>IF('P8'!N20=0,"",'P8'!N20)</f>
        <v>108</v>
      </c>
      <c r="O81" s="204">
        <f>IF('P8'!O20=0,"",'P8'!O20)</f>
        <v>145</v>
      </c>
      <c r="P81" s="204">
        <f>IF('P8'!P20=0,"",'P8'!P20)</f>
        <v>253</v>
      </c>
      <c r="Q81" s="201">
        <f>IF('P8'!Q20=0,"",'P8'!Q20)</f>
        <v>279.20895592367197</v>
      </c>
    </row>
    <row r="82" spans="1:19" s="206" customFormat="1" ht="20" customHeight="1" x14ac:dyDescent="0.5">
      <c r="A82" s="199">
        <v>32</v>
      </c>
      <c r="B82" s="200">
        <f>IF('P5'!A13="","",'P5'!A13)</f>
        <v>89</v>
      </c>
      <c r="C82" s="201">
        <f>IF('P5'!B13="","",'P5'!B13)</f>
        <v>85.04</v>
      </c>
      <c r="D82" s="200" t="str">
        <f>IF('P5'!C13="","",'P5'!C13)</f>
        <v>SM</v>
      </c>
      <c r="E82" s="202">
        <f>IF('P5'!D13="","",'P5'!D13)</f>
        <v>34917</v>
      </c>
      <c r="F82" s="203" t="str">
        <f>IF('P5'!F13="","",'P5'!F13)</f>
        <v>Håkon Lorentzen</v>
      </c>
      <c r="G82" s="203" t="str">
        <f>IF('P5'!G13="","",'P5'!G13)</f>
        <v>AK Bjørgvin</v>
      </c>
      <c r="H82" s="204">
        <f>IF('P5'!H13=0,"",'P5'!H13)</f>
        <v>85</v>
      </c>
      <c r="I82" s="204">
        <f>IF('P5'!I13=0,"",'P5'!I13)</f>
        <v>93</v>
      </c>
      <c r="J82" s="204">
        <f>IF('P5'!J13=0,"",'P5'!J13)</f>
        <v>100</v>
      </c>
      <c r="K82" s="204">
        <f>IF('P5'!K13=0,"",'P5'!K13)</f>
        <v>135</v>
      </c>
      <c r="L82" s="204">
        <f>IF('P5'!L13=0,"",'P5'!L13)</f>
        <v>-141</v>
      </c>
      <c r="M82" s="204">
        <f>IF('P5'!M13=0,"",'P5'!M13)</f>
        <v>-141</v>
      </c>
      <c r="N82" s="204">
        <f>IF('P5'!N13=0,"",'P5'!N13)</f>
        <v>100</v>
      </c>
      <c r="O82" s="204">
        <f>IF('P5'!O13=0,"",'P5'!O13)</f>
        <v>135</v>
      </c>
      <c r="P82" s="204">
        <f>IF('P5'!P13=0,"",'P5'!P13)</f>
        <v>235</v>
      </c>
      <c r="Q82" s="201">
        <f>IF('P5'!Q13=0,"",'P5'!Q13)</f>
        <v>278.94918387717996</v>
      </c>
    </row>
    <row r="83" spans="1:19" s="206" customFormat="1" ht="20" customHeight="1" x14ac:dyDescent="0.5">
      <c r="A83" s="199">
        <v>33</v>
      </c>
      <c r="B83" s="200">
        <f>IF('P8'!A22="","",'P8'!A22)</f>
        <v>102</v>
      </c>
      <c r="C83" s="201">
        <f>IF('P8'!B22="","",'P8'!B22)</f>
        <v>101.32</v>
      </c>
      <c r="D83" s="200" t="str">
        <f>IF('P8'!C22="","",'P8'!C22)</f>
        <v>SM</v>
      </c>
      <c r="E83" s="202">
        <f>IF('P8'!D22="","",'P8'!D22)</f>
        <v>32442</v>
      </c>
      <c r="F83" s="203" t="str">
        <f>IF('P8'!F22="","",'P8'!F22)</f>
        <v>Jon Peter Ueland</v>
      </c>
      <c r="G83" s="203" t="str">
        <f>IF('P8'!G22="","",'P8'!G22)</f>
        <v>Vigrestad IK</v>
      </c>
      <c r="H83" s="204">
        <f>IF('P8'!H22=0,"",'P8'!H22)</f>
        <v>109</v>
      </c>
      <c r="I83" s="204">
        <f>IF('P8'!I22=0,"",'P8'!I22)</f>
        <v>114</v>
      </c>
      <c r="J83" s="204">
        <f>IF('P8'!J22=0,"",'P8'!J22)</f>
        <v>-118</v>
      </c>
      <c r="K83" s="204">
        <f>IF('P8'!K22=0,"",'P8'!K22)</f>
        <v>138</v>
      </c>
      <c r="L83" s="204">
        <f>IF('P8'!L22=0,"",'P8'!L22)</f>
        <v>-142</v>
      </c>
      <c r="M83" s="204">
        <f>IF('P8'!M22=0,"",'P8'!M22)</f>
        <v>-142</v>
      </c>
      <c r="N83" s="204">
        <f>IF('P8'!N22=0,"",'P8'!N22)</f>
        <v>114</v>
      </c>
      <c r="O83" s="204">
        <f>IF('P8'!O22=0,"",'P8'!O22)</f>
        <v>138</v>
      </c>
      <c r="P83" s="204">
        <f>IF('P8'!P22=0,"",'P8'!P22)</f>
        <v>252</v>
      </c>
      <c r="Q83" s="201">
        <f>IF('P8'!Q22=0,"",'P8'!Q22)</f>
        <v>278.10536321251124</v>
      </c>
    </row>
    <row r="84" spans="1:19" s="206" customFormat="1" ht="20" customHeight="1" x14ac:dyDescent="0.5">
      <c r="A84" s="199">
        <v>34</v>
      </c>
      <c r="B84" s="200">
        <f>IF('P5'!A9="","",'P5'!A9)</f>
        <v>89</v>
      </c>
      <c r="C84" s="201">
        <f>IF('P5'!B9="","",'P5'!B9)</f>
        <v>88.14</v>
      </c>
      <c r="D84" s="200" t="str">
        <f>IF('P5'!C9="","",'P5'!C9)</f>
        <v>SM</v>
      </c>
      <c r="E84" s="202">
        <f>IF('P5'!D9="","",'P5'!D9)</f>
        <v>34164</v>
      </c>
      <c r="F84" s="203" t="str">
        <f>IF('P5'!F9="","",'P5'!F9)</f>
        <v>Simen Leithe Tajet</v>
      </c>
      <c r="G84" s="203" t="str">
        <f>IF('P5'!G9="","",'P5'!G9)</f>
        <v>Oslo AK</v>
      </c>
      <c r="H84" s="204">
        <f>IF('P5'!H9=0,"",'P5'!H9)</f>
        <v>-103</v>
      </c>
      <c r="I84" s="204">
        <f>IF('P5'!I9=0,"",'P5'!I9)</f>
        <v>104</v>
      </c>
      <c r="J84" s="204">
        <f>IF('P5'!J9=0,"",'P5'!J9)</f>
        <v>107</v>
      </c>
      <c r="K84" s="204">
        <f>IF('P5'!K9=0,"",'P5'!K9)</f>
        <v>125</v>
      </c>
      <c r="L84" s="204">
        <f>IF('P5'!L9=0,"",'P5'!L9)</f>
        <v>131</v>
      </c>
      <c r="M84" s="204">
        <f>IF('P5'!M9=0,"",'P5'!M9)</f>
        <v>-135</v>
      </c>
      <c r="N84" s="204">
        <f>IF('P5'!N9=0,"",'P5'!N9)</f>
        <v>107</v>
      </c>
      <c r="O84" s="204">
        <f>IF('P5'!O9=0,"",'P5'!O9)</f>
        <v>131</v>
      </c>
      <c r="P84" s="204">
        <f>IF('P5'!P9=0,"",'P5'!P9)</f>
        <v>238</v>
      </c>
      <c r="Q84" s="201">
        <f>IF('P5'!Q9=0,"",'P5'!Q9)</f>
        <v>277.88001041323554</v>
      </c>
    </row>
    <row r="85" spans="1:19" s="206" customFormat="1" ht="20" customHeight="1" x14ac:dyDescent="0.5">
      <c r="A85" s="199">
        <v>35</v>
      </c>
      <c r="B85" s="200">
        <f>IF('P5'!A10="","",'P5'!A10)</f>
        <v>89</v>
      </c>
      <c r="C85" s="201">
        <f>IF('P5'!B10="","",'P5'!B10)</f>
        <v>88.9</v>
      </c>
      <c r="D85" s="200" t="str">
        <f>IF('P5'!C10="","",'P5'!C10)</f>
        <v>JM</v>
      </c>
      <c r="E85" s="202">
        <f>IF('P5'!D10="","",'P5'!D10)</f>
        <v>37217</v>
      </c>
      <c r="F85" s="203" t="str">
        <f>IF('P5'!F10="","",'P5'!F10)</f>
        <v>Mikal Akseth</v>
      </c>
      <c r="G85" s="203" t="str">
        <f>IF('P5'!G10="","",'P5'!G10)</f>
        <v>Hitra VK</v>
      </c>
      <c r="H85" s="204">
        <f>IF('P5'!H10=0,"",'P5'!H10)</f>
        <v>104</v>
      </c>
      <c r="I85" s="204">
        <f>IF('P5'!I10=0,"",'P5'!I10)</f>
        <v>108</v>
      </c>
      <c r="J85" s="204">
        <f>IF('P5'!J10=0,"",'P5'!J10)</f>
        <v>-111</v>
      </c>
      <c r="K85" s="204">
        <f>IF('P5'!K10=0,"",'P5'!K10)</f>
        <v>130</v>
      </c>
      <c r="L85" s="204">
        <f>IF('P5'!L10=0,"",'P5'!L10)</f>
        <v>-135</v>
      </c>
      <c r="M85" s="204">
        <f>IF('P5'!M10=0,"",'P5'!M10)</f>
        <v>-135</v>
      </c>
      <c r="N85" s="204">
        <f>IF('P5'!N10=0,"",'P5'!N10)</f>
        <v>108</v>
      </c>
      <c r="O85" s="204">
        <f>IF('P5'!O10=0,"",'P5'!O10)</f>
        <v>130</v>
      </c>
      <c r="P85" s="204">
        <f>IF('P5'!P10=0,"",'P5'!P10)</f>
        <v>238</v>
      </c>
      <c r="Q85" s="201">
        <f>IF('P5'!Q10=0,"",'P5'!Q10)</f>
        <v>276.81549776284112</v>
      </c>
    </row>
    <row r="86" spans="1:19" s="206" customFormat="1" ht="20" customHeight="1" x14ac:dyDescent="0.5">
      <c r="A86" s="199">
        <v>36</v>
      </c>
      <c r="B86" s="200">
        <f>IF('P5'!A11="","",'P5'!A11)</f>
        <v>89</v>
      </c>
      <c r="C86" s="201">
        <f>IF('P5'!B11="","",'P5'!B11)</f>
        <v>88.1</v>
      </c>
      <c r="D86" s="200" t="str">
        <f>IF('P5'!C11="","",'P5'!C11)</f>
        <v>SM</v>
      </c>
      <c r="E86" s="202">
        <f>IF('P5'!D11="","",'P5'!D11)</f>
        <v>35645</v>
      </c>
      <c r="F86" s="203" t="str">
        <f>IF('P5'!F11="","",'P5'!F11)</f>
        <v>Torgeir Brønstad Kaspersen</v>
      </c>
      <c r="G86" s="203" t="str">
        <f>IF('P5'!G11="","",'P5'!G11)</f>
        <v>Trondheim AK</v>
      </c>
      <c r="H86" s="204">
        <f>IF('P5'!H11=0,"",'P5'!H11)</f>
        <v>-105</v>
      </c>
      <c r="I86" s="204">
        <f>IF('P5'!I11=0,"",'P5'!I11)</f>
        <v>-107</v>
      </c>
      <c r="J86" s="204">
        <f>IF('P5'!J11=0,"",'P5'!J11)</f>
        <v>107</v>
      </c>
      <c r="K86" s="204">
        <f>IF('P5'!K11=0,"",'P5'!K11)</f>
        <v>120</v>
      </c>
      <c r="L86" s="204">
        <f>IF('P5'!L11=0,"",'P5'!L11)</f>
        <v>127</v>
      </c>
      <c r="M86" s="204">
        <f>IF('P5'!M11=0,"",'P5'!M11)</f>
        <v>130</v>
      </c>
      <c r="N86" s="204">
        <f>IF('P5'!N11=0,"",'P5'!N11)</f>
        <v>107</v>
      </c>
      <c r="O86" s="204">
        <f>IF('P5'!O11=0,"",'P5'!O11)</f>
        <v>130</v>
      </c>
      <c r="P86" s="204">
        <f>IF('P5'!P11=0,"",'P5'!P11)</f>
        <v>237</v>
      </c>
      <c r="Q86" s="201">
        <f>IF('P5'!Q11=0,"",'P5'!Q11)</f>
        <v>276.76897601994267</v>
      </c>
    </row>
    <row r="87" spans="1:19" s="206" customFormat="1" ht="20" customHeight="1" x14ac:dyDescent="0.5">
      <c r="A87" s="199">
        <v>37</v>
      </c>
      <c r="B87" s="200">
        <f>IF('P8'!A16="","",'P8'!A16)</f>
        <v>102</v>
      </c>
      <c r="C87" s="201">
        <f>IF('P8'!B16="","",'P8'!B16)</f>
        <v>99.62</v>
      </c>
      <c r="D87" s="200" t="str">
        <f>IF('P8'!C16="","",'P8'!C16)</f>
        <v>SM</v>
      </c>
      <c r="E87" s="202">
        <f>IF('P8'!D16="","",'P8'!D16)</f>
        <v>36497</v>
      </c>
      <c r="F87" s="203" t="str">
        <f>IF('P8'!F16="","",'P8'!F16)</f>
        <v>Oskar Emil Wavold</v>
      </c>
      <c r="G87" s="203" t="str">
        <f>IF('P8'!G16="","",'P8'!G16)</f>
        <v>Nidelv IL</v>
      </c>
      <c r="H87" s="204">
        <f>IF('P8'!H16=0,"",'P8'!H16)</f>
        <v>117</v>
      </c>
      <c r="I87" s="204">
        <f>IF('P8'!I16=0,"",'P8'!I16)</f>
        <v>-122</v>
      </c>
      <c r="J87" s="204">
        <f>IF('P8'!J16=0,"",'P8'!J16)</f>
        <v>-122</v>
      </c>
      <c r="K87" s="204">
        <f>IF('P8'!K16=0,"",'P8'!K16)</f>
        <v>132</v>
      </c>
      <c r="L87" s="204">
        <f>IF('P8'!L16=0,"",'P8'!L16)</f>
        <v>-138</v>
      </c>
      <c r="M87" s="204">
        <f>IF('P8'!M16=0,"",'P8'!M16)</f>
        <v>-138</v>
      </c>
      <c r="N87" s="204">
        <f>IF('P8'!N16=0,"",'P8'!N16)</f>
        <v>117</v>
      </c>
      <c r="O87" s="204">
        <f>IF('P8'!O16=0,"",'P8'!O16)</f>
        <v>132</v>
      </c>
      <c r="P87" s="204">
        <f>IF('P8'!P16=0,"",'P8'!P16)</f>
        <v>249</v>
      </c>
      <c r="Q87" s="201">
        <f>IF('P8'!Q16=0,"",'P8'!Q16)</f>
        <v>276.49399085621394</v>
      </c>
    </row>
    <row r="88" spans="1:19" s="206" customFormat="1" ht="20" customHeight="1" x14ac:dyDescent="0.5">
      <c r="A88" s="199">
        <v>38</v>
      </c>
      <c r="B88" s="200">
        <f>IF('P4'!A21="","",'P4'!A21)</f>
        <v>81</v>
      </c>
      <c r="C88" s="201">
        <f>IF('P4'!B21="","",'P4'!B21)</f>
        <v>81</v>
      </c>
      <c r="D88" s="200" t="str">
        <f>IF('P4'!C21="","",'P4'!C21)</f>
        <v>UM</v>
      </c>
      <c r="E88" s="202">
        <f>IF('P4'!D21="","",'P4'!D21)</f>
        <v>38067</v>
      </c>
      <c r="F88" s="203" t="str">
        <f>IF('P4'!F21="","",'P4'!F21)</f>
        <v>Kristen Røyseth</v>
      </c>
      <c r="G88" s="203" t="str">
        <f>IF('P4'!G21="","",'P4'!G21)</f>
        <v>Tambarskjelvar IL</v>
      </c>
      <c r="H88" s="204">
        <f>IF('P4'!H21=0,"",'P4'!H21)</f>
        <v>-96</v>
      </c>
      <c r="I88" s="204">
        <f>IF('P4'!I21=0,"",'P4'!I21)</f>
        <v>96</v>
      </c>
      <c r="J88" s="204">
        <f>IF('P4'!J21=0,"",'P4'!J21)</f>
        <v>-100</v>
      </c>
      <c r="K88" s="204">
        <f>IF('P4'!K21=0,"",'P4'!K21)</f>
        <v>125</v>
      </c>
      <c r="L88" s="204">
        <f>IF('P4'!L21=0,"",'P4'!L21)</f>
        <v>130</v>
      </c>
      <c r="M88" s="204">
        <f>IF('P4'!M21=0,"",'P4'!M21)</f>
        <v>-135</v>
      </c>
      <c r="N88" s="204">
        <f>IF('P4'!N21=0,"",'P4'!N21)</f>
        <v>96</v>
      </c>
      <c r="O88" s="204">
        <f>IF('P4'!O21=0,"",'P4'!O21)</f>
        <v>130</v>
      </c>
      <c r="P88" s="204">
        <f>IF('P4'!P21=0,"",'P4'!P21)</f>
        <v>226</v>
      </c>
      <c r="Q88" s="201">
        <f>IF('P4'!Q21=0,"",'P4'!Q21)</f>
        <v>274.7293146708202</v>
      </c>
    </row>
    <row r="89" spans="1:19" s="206" customFormat="1" ht="20" customHeight="1" x14ac:dyDescent="0.5">
      <c r="A89" s="199">
        <v>39</v>
      </c>
      <c r="B89" s="200">
        <f>IF('P2'!A9="","",'P2'!A9)</f>
        <v>67</v>
      </c>
      <c r="C89" s="201">
        <f>IF('P2'!B9="","",'P2'!B9)</f>
        <v>65.56</v>
      </c>
      <c r="D89" s="200" t="str">
        <f>IF('P2'!C9="","",'P2'!C9)</f>
        <v>SM</v>
      </c>
      <c r="E89" s="202">
        <f>IF('P2'!D9="","",'P2'!D9)</f>
        <v>34237</v>
      </c>
      <c r="F89" s="203" t="str">
        <f>IF('P2'!F9="","",'P2'!F9)</f>
        <v>Willy Ly</v>
      </c>
      <c r="G89" s="203" t="str">
        <f>IF('P2'!G9="","",'P2'!G9)</f>
        <v>Kvadraturen IK</v>
      </c>
      <c r="H89" s="204">
        <f>IF('P2'!H9=0,"",'P2'!H9)</f>
        <v>85</v>
      </c>
      <c r="I89" s="204">
        <f>IF('P2'!I9=0,"",'P2'!I9)</f>
        <v>-88</v>
      </c>
      <c r="J89" s="204">
        <f>IF('P2'!J9=0,"",'P2'!J9)</f>
        <v>89</v>
      </c>
      <c r="K89" s="204">
        <f>IF('P2'!K9=0,"",'P2'!K9)</f>
        <v>105</v>
      </c>
      <c r="L89" s="204">
        <f>IF('P2'!L9=0,"",'P2'!L9)</f>
        <v>110</v>
      </c>
      <c r="M89" s="204">
        <f>IF('P2'!M9=0,"",'P2'!M9)</f>
        <v>-115</v>
      </c>
      <c r="N89" s="204">
        <f>IF('P2'!N9=0,"",'P2'!N9)</f>
        <v>89</v>
      </c>
      <c r="O89" s="204">
        <f>IF('P2'!O9=0,"",'P2'!O9)</f>
        <v>110</v>
      </c>
      <c r="P89" s="204">
        <f>IF('P2'!P9=0,"",'P2'!P9)</f>
        <v>199</v>
      </c>
      <c r="Q89" s="201">
        <f>IF('P2'!Q9=0,"",'P2'!Q9)</f>
        <v>273.1349726903714</v>
      </c>
    </row>
    <row r="90" spans="1:19" s="206" customFormat="1" ht="20" customHeight="1" x14ac:dyDescent="0.5">
      <c r="A90" s="199">
        <v>40</v>
      </c>
      <c r="B90" s="200">
        <f>IF('P8'!A13="","",'P8'!A13)</f>
        <v>96</v>
      </c>
      <c r="C90" s="201">
        <f>IF('P8'!B13="","",'P8'!B13)</f>
        <v>93.74</v>
      </c>
      <c r="D90" s="200" t="str">
        <f>IF('P8'!C13="","",'P8'!C13)</f>
        <v>M2</v>
      </c>
      <c r="E90" s="202">
        <f>IF('P8'!D13="","",'P8'!D13)</f>
        <v>29244</v>
      </c>
      <c r="F90" s="203" t="str">
        <f>IF('P8'!F13="","",'P8'!F13)</f>
        <v>Ørjan Østhus</v>
      </c>
      <c r="G90" s="203" t="str">
        <f>IF('P8'!G13="","",'P8'!G13)</f>
        <v>Haugesund VK</v>
      </c>
      <c r="H90" s="204">
        <f>IF('P8'!H13=0,"",'P8'!H13)</f>
        <v>105</v>
      </c>
      <c r="I90" s="204">
        <f>IF('P8'!I13=0,"",'P8'!I13)</f>
        <v>110</v>
      </c>
      <c r="J90" s="204">
        <f>IF('P8'!J13=0,"",'P8'!J13)</f>
        <v>-115</v>
      </c>
      <c r="K90" s="204">
        <f>IF('P8'!K13=0,"",'P8'!K13)</f>
        <v>130</v>
      </c>
      <c r="L90" s="204">
        <f>IF('P8'!L13=0,"",'P8'!L13)</f>
        <v>-138</v>
      </c>
      <c r="M90" s="204">
        <f>IF('P8'!M13=0,"",'P8'!M13)</f>
        <v>-138</v>
      </c>
      <c r="N90" s="204">
        <f>IF('P8'!N13=0,"",'P8'!N13)</f>
        <v>110</v>
      </c>
      <c r="O90" s="204">
        <f>IF('P8'!O13=0,"",'P8'!O13)</f>
        <v>130</v>
      </c>
      <c r="P90" s="204">
        <f>IF('P8'!P13=0,"",'P8'!P13)</f>
        <v>240</v>
      </c>
      <c r="Q90" s="201">
        <f>IF('P8'!Q13=0,"",'P8'!Q13)</f>
        <v>272.89488992850607</v>
      </c>
    </row>
    <row r="91" spans="1:19" s="206" customFormat="1" ht="20" customHeight="1" x14ac:dyDescent="0.5">
      <c r="A91" s="199">
        <v>41</v>
      </c>
      <c r="B91" s="200">
        <f>IF('P2'!A14="","",'P2'!A14)</f>
        <v>67</v>
      </c>
      <c r="C91" s="201">
        <f>IF('P2'!B14="","",'P2'!B14)</f>
        <v>65.86</v>
      </c>
      <c r="D91" s="200" t="str">
        <f>IF('P2'!C14="","",'P2'!C14)</f>
        <v>JM</v>
      </c>
      <c r="E91" s="202">
        <f>IF('P2'!D14="","",'P2'!D14)</f>
        <v>37220</v>
      </c>
      <c r="F91" s="203" t="str">
        <f>IF('P2'!F14="","",'P2'!F14)</f>
        <v>Aron Süssmann</v>
      </c>
      <c r="G91" s="203" t="str">
        <f>IF('P2'!G14="","",'P2'!G14)</f>
        <v>Stavanger VK</v>
      </c>
      <c r="H91" s="204">
        <f>IF('P2'!H14=0,"",'P2'!H14)</f>
        <v>89</v>
      </c>
      <c r="I91" s="204">
        <f>IF('P2'!I14=0,"",'P2'!I14)</f>
        <v>92</v>
      </c>
      <c r="J91" s="204">
        <f>IF('P2'!J14=0,"",'P2'!J14)</f>
        <v>94</v>
      </c>
      <c r="K91" s="204">
        <f>IF('P2'!K14=0,"",'P2'!K14)</f>
        <v>105</v>
      </c>
      <c r="L91" s="204">
        <f>IF('P2'!L14=0,"",'P2'!L14)</f>
        <v>-108</v>
      </c>
      <c r="M91" s="204">
        <f>IF('P2'!M14=0,"",'P2'!M14)</f>
        <v>-108</v>
      </c>
      <c r="N91" s="204">
        <f>IF('P2'!N14=0,"",'P2'!N14)</f>
        <v>94</v>
      </c>
      <c r="O91" s="204">
        <f>IF('P2'!O14=0,"",'P2'!O14)</f>
        <v>105</v>
      </c>
      <c r="P91" s="204">
        <f>IF('P2'!P14=0,"",'P2'!P14)</f>
        <v>199</v>
      </c>
      <c r="Q91" s="201">
        <f>IF('P2'!Q14=0,"",'P2'!Q14)</f>
        <v>272.33599143511151</v>
      </c>
    </row>
    <row r="92" spans="1:19" s="206" customFormat="1" ht="20" customHeight="1" x14ac:dyDescent="0.5">
      <c r="A92" s="199">
        <v>42</v>
      </c>
      <c r="B92" s="200">
        <f>IF('P9'!A11="","",'P9'!A11)</f>
        <v>109</v>
      </c>
      <c r="C92" s="201">
        <f>IF('P9'!B11="","",'P9'!B11)</f>
        <v>106.66</v>
      </c>
      <c r="D92" s="200" t="str">
        <f>IF('P9'!C11="","",'P9'!C11)</f>
        <v>SM</v>
      </c>
      <c r="E92" s="202">
        <f>IF('P9'!D11="","",'P9'!D11)</f>
        <v>32856</v>
      </c>
      <c r="F92" s="203" t="str">
        <f>IF('P9'!F11="","",'P9'!F11)</f>
        <v>Jan Egil Austerheim</v>
      </c>
      <c r="G92" s="203" t="str">
        <f>IF('P9'!G11="","",'P9'!G11)</f>
        <v>Tysvær VK</v>
      </c>
      <c r="H92" s="204">
        <f>IF('P9'!H11=0,"",'P9'!H11)</f>
        <v>100</v>
      </c>
      <c r="I92" s="204">
        <f>IF('P9'!I11=0,"",'P9'!I11)</f>
        <v>105</v>
      </c>
      <c r="J92" s="204">
        <f>IF('P9'!J11=0,"",'P9'!J11)</f>
        <v>108</v>
      </c>
      <c r="K92" s="204">
        <f>IF('P9'!K11=0,"",'P9'!K11)</f>
        <v>130</v>
      </c>
      <c r="L92" s="204">
        <f>IF('P9'!L11=0,"",'P9'!L11)</f>
        <v>138</v>
      </c>
      <c r="M92" s="204">
        <f>IF('P9'!M11=0,"",'P9'!M11)</f>
        <v>142</v>
      </c>
      <c r="N92" s="204">
        <f>IF('P9'!N11=0,"",'P9'!N11)</f>
        <v>108</v>
      </c>
      <c r="O92" s="204">
        <f>IF('P9'!O11=0,"",'P9'!O11)</f>
        <v>142</v>
      </c>
      <c r="P92" s="204">
        <f>IF('P9'!P11=0,"",'P9'!P11)</f>
        <v>250</v>
      </c>
      <c r="Q92" s="201">
        <f>IF('P9'!Q11=0,"",'P9'!Q11)</f>
        <v>271.0932843823378</v>
      </c>
    </row>
    <row r="93" spans="1:19" s="206" customFormat="1" ht="20" customHeight="1" x14ac:dyDescent="0.5">
      <c r="A93" s="199">
        <v>43</v>
      </c>
      <c r="B93" s="200">
        <f>IF('P8'!A9="","",'P8'!A9)</f>
        <v>96</v>
      </c>
      <c r="C93" s="201">
        <f>IF('P8'!B9="","",'P8'!B9)</f>
        <v>93.56</v>
      </c>
      <c r="D93" s="200" t="str">
        <f>IF('P8'!C9="","",'P8'!C9)</f>
        <v>SM</v>
      </c>
      <c r="E93" s="202">
        <f>IF('P8'!D9="","",'P8'!D9)</f>
        <v>34617</v>
      </c>
      <c r="F93" s="203" t="str">
        <f>IF('P8'!F9="","",'P8'!F9)</f>
        <v>Lars Espedal</v>
      </c>
      <c r="G93" s="203" t="str">
        <f>IF('P8'!G9="","",'P8'!G9)</f>
        <v>Vigrestad IK</v>
      </c>
      <c r="H93" s="204">
        <f>IF('P8'!H9=0,"",'P8'!H9)</f>
        <v>102</v>
      </c>
      <c r="I93" s="204">
        <f>IF('P8'!I9=0,"",'P8'!I9)</f>
        <v>106</v>
      </c>
      <c r="J93" s="204">
        <f>IF('P8'!J9=0,"",'P8'!J9)</f>
        <v>-109</v>
      </c>
      <c r="K93" s="204">
        <f>IF('P8'!K9=0,"",'P8'!K9)</f>
        <v>122</v>
      </c>
      <c r="L93" s="204">
        <f>IF('P8'!L9=0,"",'P8'!L9)</f>
        <v>127</v>
      </c>
      <c r="M93" s="204">
        <f>IF('P8'!M9=0,"",'P8'!M9)</f>
        <v>132</v>
      </c>
      <c r="N93" s="204">
        <f>IF('P8'!N9=0,"",'P8'!N9)</f>
        <v>106</v>
      </c>
      <c r="O93" s="204">
        <f>IF('P8'!O9=0,"",'P8'!O9)</f>
        <v>132</v>
      </c>
      <c r="P93" s="204">
        <f>IF('P8'!P9=0,"",'P8'!P9)</f>
        <v>238</v>
      </c>
      <c r="Q93" s="201">
        <f>IF('P8'!Q9=0,"",'P8'!Q9)</f>
        <v>270.83423773223421</v>
      </c>
    </row>
    <row r="94" spans="1:19" s="206" customFormat="1" ht="20" customHeight="1" x14ac:dyDescent="0.5">
      <c r="A94" s="199">
        <v>44</v>
      </c>
      <c r="B94" s="200">
        <f>IF('P2'!A18="","",'P2'!A18)</f>
        <v>73</v>
      </c>
      <c r="C94" s="201">
        <f>IF('P2'!B18="","",'P2'!B18)</f>
        <v>71.64</v>
      </c>
      <c r="D94" s="200" t="str">
        <f>IF('P2'!C18="","",'P2'!C18)</f>
        <v>SM</v>
      </c>
      <c r="E94" s="202">
        <f>IF('P2'!D18="","",'P2'!D18)</f>
        <v>35300</v>
      </c>
      <c r="F94" s="203" t="str">
        <f>IF('P2'!F18="","",'P2'!F18)</f>
        <v>Agung Raden</v>
      </c>
      <c r="G94" s="203" t="str">
        <f>IF('P2'!G18="","",'P2'!G18)</f>
        <v>Kvadraturen IK</v>
      </c>
      <c r="H94" s="204">
        <f>IF('P2'!H18=0,"",'P2'!H18)</f>
        <v>90</v>
      </c>
      <c r="I94" s="204">
        <f>IF('P2'!I18=0,"",'P2'!I18)</f>
        <v>-94</v>
      </c>
      <c r="J94" s="204">
        <f>IF('P2'!J18=0,"",'P2'!J18)</f>
        <v>-96</v>
      </c>
      <c r="K94" s="204">
        <f>IF('P2'!K18=0,"",'P2'!K18)</f>
        <v>107</v>
      </c>
      <c r="L94" s="204">
        <f>IF('P2'!L18=0,"",'P2'!L18)</f>
        <v>113</v>
      </c>
      <c r="M94" s="204">
        <f>IF('P2'!M18=0,"",'P2'!M18)</f>
        <v>118</v>
      </c>
      <c r="N94" s="204">
        <f>IF('P2'!N18=0,"",'P2'!N18)</f>
        <v>90</v>
      </c>
      <c r="O94" s="204">
        <f>IF('P2'!O18=0,"",'P2'!O18)</f>
        <v>118</v>
      </c>
      <c r="P94" s="204">
        <f>IF('P2'!P18=0,"",'P2'!P18)</f>
        <v>208</v>
      </c>
      <c r="Q94" s="201">
        <f>IF('P2'!Q18=0,"",'P2'!Q18)</f>
        <v>270.35294805160743</v>
      </c>
      <c r="S94" s="213"/>
    </row>
    <row r="95" spans="1:19" s="207" customFormat="1" ht="20" customHeight="1" x14ac:dyDescent="0.65">
      <c r="A95" s="199">
        <v>45</v>
      </c>
      <c r="B95" s="200">
        <f>IF('P4'!A12="","",'P4'!A12)</f>
        <v>81</v>
      </c>
      <c r="C95" s="201">
        <f>IF('P4'!B12="","",'P4'!B12)</f>
        <v>78.819999999999993</v>
      </c>
      <c r="D95" s="200" t="str">
        <f>IF('P4'!C12="","",'P4'!C12)</f>
        <v>SM</v>
      </c>
      <c r="E95" s="202">
        <f>IF('P4'!D12="","",'P4'!D12)</f>
        <v>33523</v>
      </c>
      <c r="F95" s="203" t="str">
        <f>IF('P4'!F12="","",'P4'!F12)</f>
        <v>Torbjørn Øverås</v>
      </c>
      <c r="G95" s="203" t="str">
        <f>IF('P4'!G12="","",'P4'!G12)</f>
        <v>Trondheim AK</v>
      </c>
      <c r="H95" s="204">
        <f>IF('P4'!H12=0,"",'P4'!H12)</f>
        <v>94</v>
      </c>
      <c r="I95" s="204">
        <f>IF('P4'!I12=0,"",'P4'!I12)</f>
        <v>97</v>
      </c>
      <c r="J95" s="204">
        <f>IF('P4'!J12=0,"",'P4'!J12)</f>
        <v>100</v>
      </c>
      <c r="K95" s="204">
        <f>IF('P4'!K12=0,"",'P4'!K12)</f>
        <v>114</v>
      </c>
      <c r="L95" s="204">
        <f>IF('P4'!L12=0,"",'P4'!L12)</f>
        <v>117</v>
      </c>
      <c r="M95" s="204">
        <f>IF('P4'!M12=0,"",'P4'!M12)</f>
        <v>-120</v>
      </c>
      <c r="N95" s="204">
        <f>IF('P4'!N12=0,"",'P4'!N12)</f>
        <v>100</v>
      </c>
      <c r="O95" s="204">
        <f>IF('P4'!O12=0,"",'P4'!O12)</f>
        <v>117</v>
      </c>
      <c r="P95" s="204">
        <f>IF('P4'!P12=0,"",'P4'!P12)</f>
        <v>217</v>
      </c>
      <c r="Q95" s="201">
        <f>IF('P4'!Q12=0,"",'P4'!Q12)</f>
        <v>267.51348917321189</v>
      </c>
    </row>
    <row r="96" spans="1:19" s="207" customFormat="1" ht="20" customHeight="1" x14ac:dyDescent="0.65">
      <c r="A96" s="199">
        <v>46</v>
      </c>
      <c r="B96" s="200">
        <f>IF('P4'!A14="","",'P4'!A14)</f>
        <v>81</v>
      </c>
      <c r="C96" s="201">
        <f>IF('P4'!B14="","",'P4'!B14)</f>
        <v>76.92</v>
      </c>
      <c r="D96" s="200" t="str">
        <f>IF('P4'!C14="","",'P4'!C14)</f>
        <v>SM</v>
      </c>
      <c r="E96" s="202">
        <f>IF('P4'!D14="","",'P4'!D14)</f>
        <v>35983</v>
      </c>
      <c r="F96" s="203" t="str">
        <f>IF('P4'!F14="","",'P4'!F14)</f>
        <v>Ragnar Dreier</v>
      </c>
      <c r="G96" s="203" t="str">
        <f>IF('P4'!G14="","",'P4'!G14)</f>
        <v>Nidelv IL</v>
      </c>
      <c r="H96" s="204">
        <f>IF('P4'!H14=0,"",'P4'!H14)</f>
        <v>90</v>
      </c>
      <c r="I96" s="204">
        <f>IF('P4'!I14=0,"",'P4'!I14)</f>
        <v>94</v>
      </c>
      <c r="J96" s="204">
        <f>IF('P4'!J14=0,"",'P4'!J14)</f>
        <v>-96</v>
      </c>
      <c r="K96" s="204">
        <f>IF('P4'!K14=0,"",'P4'!K14)</f>
        <v>110</v>
      </c>
      <c r="L96" s="204">
        <f>IF('P4'!L14=0,"",'P4'!L14)</f>
        <v>115</v>
      </c>
      <c r="M96" s="204">
        <f>IF('P4'!M14=0,"",'P4'!M14)</f>
        <v>120</v>
      </c>
      <c r="N96" s="204">
        <f>IF('P4'!N14=0,"",'P4'!N14)</f>
        <v>94</v>
      </c>
      <c r="O96" s="204">
        <f>IF('P4'!O14=0,"",'P4'!O14)</f>
        <v>120</v>
      </c>
      <c r="P96" s="204">
        <f>IF('P4'!P14=0,"",'P4'!P14)</f>
        <v>214</v>
      </c>
      <c r="Q96" s="201">
        <f>IF('P4'!Q14=0,"",'P4'!Q14)</f>
        <v>267.25437196006516</v>
      </c>
    </row>
    <row r="97" spans="1:17" s="207" customFormat="1" ht="20" customHeight="1" x14ac:dyDescent="0.65">
      <c r="A97" s="199">
        <v>47</v>
      </c>
      <c r="B97" s="200">
        <f>IF('P2'!A10="","",'P2'!A10)</f>
        <v>67</v>
      </c>
      <c r="C97" s="201">
        <f>IF('P2'!B10="","",'P2'!B10)</f>
        <v>64.12</v>
      </c>
      <c r="D97" s="200" t="str">
        <f>IF('P2'!C10="","",'P2'!C10)</f>
        <v>M3</v>
      </c>
      <c r="E97" s="202">
        <f>IF('P2'!D10="","",'P2'!D10)</f>
        <v>27882</v>
      </c>
      <c r="F97" s="203" t="str">
        <f>IF('P2'!F10="","",'P2'!F10)</f>
        <v>Stefan Bender</v>
      </c>
      <c r="G97" s="203" t="str">
        <f>IF('P2'!G10="","",'P2'!G10)</f>
        <v>Nidelv IL</v>
      </c>
      <c r="H97" s="204">
        <f>IF('P2'!H10=0,"",'P2'!H10)</f>
        <v>83</v>
      </c>
      <c r="I97" s="204">
        <f>IF('P2'!I10=0,"",'P2'!I10)</f>
        <v>87</v>
      </c>
      <c r="J97" s="204">
        <f>IF('P2'!J10=0,"",'P2'!J10)</f>
        <v>-90</v>
      </c>
      <c r="K97" s="204">
        <f>IF('P2'!K10=0,"",'P2'!K10)</f>
        <v>100</v>
      </c>
      <c r="L97" s="204">
        <f>IF('P2'!L10=0,"",'P2'!L10)</f>
        <v>104</v>
      </c>
      <c r="M97" s="204">
        <f>IF('P2'!M10=0,"",'P2'!M10)</f>
        <v>-108</v>
      </c>
      <c r="N97" s="204">
        <f>IF('P2'!N10=0,"",'P2'!N10)</f>
        <v>87</v>
      </c>
      <c r="O97" s="204">
        <f>IF('P2'!O10=0,"",'P2'!O10)</f>
        <v>104</v>
      </c>
      <c r="P97" s="204">
        <f>IF('P2'!P10=0,"",'P2'!P10)</f>
        <v>191</v>
      </c>
      <c r="Q97" s="201">
        <f>IF('P2'!Q10=0,"",'P2'!Q10)</f>
        <v>265.96900201966514</v>
      </c>
    </row>
    <row r="98" spans="1:17" s="207" customFormat="1" ht="20" customHeight="1" x14ac:dyDescent="0.65">
      <c r="A98" s="199">
        <v>48</v>
      </c>
      <c r="B98" s="200">
        <f>IF('P8'!A15="","",'P8'!A15)</f>
        <v>102</v>
      </c>
      <c r="C98" s="201">
        <f>IF('P8'!B15="","",'P8'!B15)</f>
        <v>100.9</v>
      </c>
      <c r="D98" s="200" t="str">
        <f>IF('P8'!C15="","",'P8'!C15)</f>
        <v>SM</v>
      </c>
      <c r="E98" s="202">
        <f>IF('P8'!D15="","",'P8'!D15)</f>
        <v>33319</v>
      </c>
      <c r="F98" s="203" t="str">
        <f>IF('P8'!F15="","",'P8'!F15)</f>
        <v>Dennis Åkre Danielsen</v>
      </c>
      <c r="G98" s="203" t="str">
        <f>IF('P8'!G15="","",'P8'!G15)</f>
        <v>Grenland AK</v>
      </c>
      <c r="H98" s="204">
        <f>IF('P8'!H15=0,"",'P8'!H15)</f>
        <v>99</v>
      </c>
      <c r="I98" s="204">
        <f>IF('P8'!I15=0,"",'P8'!I15)</f>
        <v>-105</v>
      </c>
      <c r="J98" s="204">
        <f>IF('P8'!J15=0,"",'P8'!J15)</f>
        <v>105</v>
      </c>
      <c r="K98" s="204">
        <f>IF('P8'!K15=0,"",'P8'!K15)</f>
        <v>130</v>
      </c>
      <c r="L98" s="204">
        <f>IF('P8'!L15=0,"",'P8'!L15)</f>
        <v>135</v>
      </c>
      <c r="M98" s="204">
        <f>IF('P8'!M15=0,"",'P8'!M15)</f>
        <v>-140</v>
      </c>
      <c r="N98" s="204">
        <f>IF('P8'!N15=0,"",'P8'!N15)</f>
        <v>105</v>
      </c>
      <c r="O98" s="204">
        <f>IF('P8'!O15=0,"",'P8'!O15)</f>
        <v>135</v>
      </c>
      <c r="P98" s="204">
        <f>IF('P8'!P15=0,"",'P8'!P15)</f>
        <v>240</v>
      </c>
      <c r="Q98" s="201">
        <f>IF('P8'!Q15=0,"",'P8'!Q15)</f>
        <v>265.25882920681727</v>
      </c>
    </row>
    <row r="99" spans="1:17" s="207" customFormat="1" ht="20" customHeight="1" x14ac:dyDescent="0.65">
      <c r="A99" s="199">
        <v>49</v>
      </c>
      <c r="B99" s="200">
        <f>IF('P8'!A18="","",'P8'!A18)</f>
        <v>102</v>
      </c>
      <c r="C99" s="201">
        <f>IF('P8'!B18="","",'P8'!B18)</f>
        <v>97.2</v>
      </c>
      <c r="D99" s="200" t="str">
        <f>IF('P8'!C18="","",'P8'!C18)</f>
        <v>SM</v>
      </c>
      <c r="E99" s="202">
        <f>IF('P8'!D18="","",'P8'!D18)</f>
        <v>34369</v>
      </c>
      <c r="F99" s="203" t="str">
        <f>IF('P8'!F18="","",'P8'!F18)</f>
        <v>Hans-Robert Høgbrenna Krefting</v>
      </c>
      <c r="G99" s="203" t="str">
        <f>IF('P8'!G18="","",'P8'!G18)</f>
        <v>Spydeberg Atletene</v>
      </c>
      <c r="H99" s="204">
        <f>IF('P8'!H18=0,"",'P8'!H18)</f>
        <v>94</v>
      </c>
      <c r="I99" s="204">
        <f>IF('P8'!I18=0,"",'P8'!I18)</f>
        <v>101</v>
      </c>
      <c r="J99" s="204">
        <f>IF('P8'!J18=0,"",'P8'!J18)</f>
        <v>-106</v>
      </c>
      <c r="K99" s="204">
        <f>IF('P8'!K18=0,"",'P8'!K18)</f>
        <v>124</v>
      </c>
      <c r="L99" s="204">
        <f>IF('P8'!L18=0,"",'P8'!L18)</f>
        <v>130</v>
      </c>
      <c r="M99" s="204">
        <f>IF('P8'!M18=0,"",'P8'!M18)</f>
        <v>135</v>
      </c>
      <c r="N99" s="204">
        <f>IF('P8'!N18=0,"",'P8'!N18)</f>
        <v>101</v>
      </c>
      <c r="O99" s="204">
        <f>IF('P8'!O18=0,"",'P8'!O18)</f>
        <v>135</v>
      </c>
      <c r="P99" s="204">
        <f>IF('P8'!P18=0,"",'P8'!P18)</f>
        <v>236</v>
      </c>
      <c r="Q99" s="201">
        <f>IF('P8'!Q18=0,"",'P8'!Q18)</f>
        <v>264.50541660752333</v>
      </c>
    </row>
    <row r="100" spans="1:17" s="207" customFormat="1" ht="20" customHeight="1" x14ac:dyDescent="0.65">
      <c r="A100" s="199">
        <v>50</v>
      </c>
      <c r="B100" s="200">
        <f>IF('P9'!A12="","",'P9'!A12)</f>
        <v>109</v>
      </c>
      <c r="C100" s="201">
        <f>IF('P9'!B12="","",'P9'!B12)</f>
        <v>103.9</v>
      </c>
      <c r="D100" s="200" t="str">
        <f>IF('P9'!C12="","",'P9'!C12)</f>
        <v>SM</v>
      </c>
      <c r="E100" s="202">
        <f>IF('P9'!D12="","",'P9'!D12)</f>
        <v>33148</v>
      </c>
      <c r="F100" s="203" t="str">
        <f>IF('P9'!F12="","",'P9'!F12)</f>
        <v>Kristoffer Ytterbø</v>
      </c>
      <c r="G100" s="203" t="str">
        <f>IF('P9'!G12="","",'P9'!G12)</f>
        <v>Trondheim AK</v>
      </c>
      <c r="H100" s="204">
        <f>IF('P9'!H12=0,"",'P9'!H12)</f>
        <v>-103</v>
      </c>
      <c r="I100" s="204">
        <f>IF('P9'!I12=0,"",'P9'!I12)</f>
        <v>103</v>
      </c>
      <c r="J100" s="204">
        <f>IF('P9'!J12=0,"",'P9'!J12)</f>
        <v>108</v>
      </c>
      <c r="K100" s="204">
        <f>IF('P9'!K12=0,"",'P9'!K12)</f>
        <v>125</v>
      </c>
      <c r="L100" s="204">
        <f>IF('P9'!L12=0,"",'P9'!L12)</f>
        <v>-132</v>
      </c>
      <c r="M100" s="204">
        <f>IF('P9'!M12=0,"",'P9'!M12)</f>
        <v>132</v>
      </c>
      <c r="N100" s="204">
        <f>IF('P9'!N12=0,"",'P9'!N12)</f>
        <v>108</v>
      </c>
      <c r="O100" s="204">
        <f>IF('P9'!O12=0,"",'P9'!O12)</f>
        <v>132</v>
      </c>
      <c r="P100" s="204">
        <f>IF('P9'!P12=0,"",'P9'!P12)</f>
        <v>240</v>
      </c>
      <c r="Q100" s="201">
        <f>IF('P9'!Q12=0,"",'P9'!Q12)</f>
        <v>262.53739659406301</v>
      </c>
    </row>
    <row r="101" spans="1:17" s="207" customFormat="1" ht="20" customHeight="1" x14ac:dyDescent="0.65">
      <c r="A101" s="199">
        <v>51</v>
      </c>
      <c r="B101" s="200">
        <f>IF('P8'!A21="","",'P8'!A21)</f>
        <v>102</v>
      </c>
      <c r="C101" s="201">
        <f>IF('P8'!B21="","",'P8'!B21)</f>
        <v>99.72</v>
      </c>
      <c r="D101" s="200" t="str">
        <f>IF('P8'!C21="","",'P8'!C21)</f>
        <v>M3</v>
      </c>
      <c r="E101" s="202">
        <f>IF('P8'!D21="","",'P8'!D21)</f>
        <v>27555</v>
      </c>
      <c r="F101" s="203" t="str">
        <f>IF('P8'!F21="","",'P8'!F21)</f>
        <v>Jon Boye</v>
      </c>
      <c r="G101" s="203" t="str">
        <f>IF('P8'!G21="","",'P8'!G21)</f>
        <v>Kvadraturen IK</v>
      </c>
      <c r="H101" s="204">
        <f>IF('P8'!H21=0,"",'P8'!H21)</f>
        <v>105</v>
      </c>
      <c r="I101" s="204">
        <f>IF('P8'!I21=0,"",'P8'!I21)</f>
        <v>108</v>
      </c>
      <c r="J101" s="204">
        <f>IF('P8'!J21=0,"",'P8'!J21)</f>
        <v>-111</v>
      </c>
      <c r="K101" s="204">
        <f>IF('P8'!K21=0,"",'P8'!K21)</f>
        <v>-125</v>
      </c>
      <c r="L101" s="204">
        <f>IF('P8'!L21=0,"",'P8'!L21)</f>
        <v>125</v>
      </c>
      <c r="M101" s="204">
        <f>IF('P8'!M21=0,"",'P8'!M21)</f>
        <v>-130</v>
      </c>
      <c r="N101" s="204">
        <f>IF('P8'!N21=0,"",'P8'!N21)</f>
        <v>108</v>
      </c>
      <c r="O101" s="204">
        <f>IF('P8'!O21=0,"",'P8'!O21)</f>
        <v>125</v>
      </c>
      <c r="P101" s="204">
        <f>IF('P8'!P21=0,"",'P8'!P21)</f>
        <v>233</v>
      </c>
      <c r="Q101" s="201">
        <f>IF('P8'!Q21=0,"",'P8'!Q21)</f>
        <v>258.63139602755996</v>
      </c>
    </row>
    <row r="102" spans="1:17" s="207" customFormat="1" ht="20" customHeight="1" x14ac:dyDescent="0.65">
      <c r="A102" s="199">
        <v>52</v>
      </c>
      <c r="B102" s="200">
        <f>IF('P8'!A19="","",'P8'!A19)</f>
        <v>102</v>
      </c>
      <c r="C102" s="201">
        <f>IF('P8'!B19="","",'P8'!B19)</f>
        <v>101.84</v>
      </c>
      <c r="D102" s="200" t="str">
        <f>IF('P8'!C19="","",'P8'!C19)</f>
        <v>M5</v>
      </c>
      <c r="E102" s="202">
        <f>IF('P8'!D19="","",'P8'!D19)</f>
        <v>24011</v>
      </c>
      <c r="F102" s="203" t="str">
        <f>IF('P8'!F19="","",'P8'!F19)</f>
        <v>Alexander Bahmanyar</v>
      </c>
      <c r="G102" s="203" t="str">
        <f>IF('P8'!G19="","",'P8'!G19)</f>
        <v>Spydeberg Atletene</v>
      </c>
      <c r="H102" s="204">
        <f>IF('P8'!H19=0,"",'P8'!H19)</f>
        <v>95</v>
      </c>
      <c r="I102" s="204">
        <f>IF('P8'!I19=0,"",'P8'!I19)</f>
        <v>-100</v>
      </c>
      <c r="J102" s="204">
        <f>IF('P8'!J19=0,"",'P8'!J19)</f>
        <v>-100</v>
      </c>
      <c r="K102" s="204">
        <f>IF('P8'!K19=0,"",'P8'!K19)</f>
        <v>130</v>
      </c>
      <c r="L102" s="204">
        <f>IF('P8'!L19=0,"",'P8'!L19)</f>
        <v>-133</v>
      </c>
      <c r="M102" s="204" t="str">
        <f>IF('P8'!M19=0,"",'P8'!M19)</f>
        <v>-</v>
      </c>
      <c r="N102" s="204">
        <f>IF('P8'!N19=0,"",'P8'!N19)</f>
        <v>95</v>
      </c>
      <c r="O102" s="204">
        <f>IF('P8'!O19=0,"",'P8'!O19)</f>
        <v>130</v>
      </c>
      <c r="P102" s="204">
        <f>IF('P8'!P19=0,"",'P8'!P19)</f>
        <v>225</v>
      </c>
      <c r="Q102" s="201">
        <f>IF('P8'!Q19=0,"",'P8'!Q19)</f>
        <v>247.85478186413633</v>
      </c>
    </row>
    <row r="103" spans="1:17" s="206" customFormat="1" ht="20" customHeight="1" x14ac:dyDescent="0.5">
      <c r="A103" s="199">
        <v>53</v>
      </c>
      <c r="B103" s="200">
        <f>IF('P9'!A9="","",'P9'!A9)</f>
        <v>109</v>
      </c>
      <c r="C103" s="201">
        <f>IF('P9'!B9="","",'P9'!B9)</f>
        <v>107.78</v>
      </c>
      <c r="D103" s="200" t="str">
        <f>IF('P9'!C9="","",'P9'!C9)</f>
        <v>SM</v>
      </c>
      <c r="E103" s="202">
        <f>IF('P9'!D9="","",'P9'!D9)</f>
        <v>32818</v>
      </c>
      <c r="F103" s="203" t="str">
        <f>IF('P9'!F9="","",'P9'!F9)</f>
        <v>Andreas Hidle</v>
      </c>
      <c r="G103" s="203" t="str">
        <f>IF('P9'!G9="","",'P9'!G9)</f>
        <v>Spydeberg Atletene</v>
      </c>
      <c r="H103" s="204">
        <f>IF('P9'!H9=0,"",'P9'!H9)</f>
        <v>100</v>
      </c>
      <c r="I103" s="204">
        <f>IF('P9'!I9=0,"",'P9'!I9)</f>
        <v>-105</v>
      </c>
      <c r="J103" s="204">
        <f>IF('P9'!J9=0,"",'P9'!J9)</f>
        <v>-105</v>
      </c>
      <c r="K103" s="204">
        <f>IF('P9'!K9=0,"",'P9'!K9)</f>
        <v>120</v>
      </c>
      <c r="L103" s="204">
        <f>IF('P9'!L9=0,"",'P9'!L9)</f>
        <v>-130</v>
      </c>
      <c r="M103" s="204">
        <f>IF('P9'!M9=0,"",'P9'!M9)</f>
        <v>-130</v>
      </c>
      <c r="N103" s="204">
        <f>IF('P9'!N9=0,"",'P9'!N9)</f>
        <v>100</v>
      </c>
      <c r="O103" s="204">
        <f>IF('P9'!O9=0,"",'P9'!O9)</f>
        <v>120</v>
      </c>
      <c r="P103" s="204">
        <f>IF('P9'!P9=0,"",'P9'!P9)</f>
        <v>220</v>
      </c>
      <c r="Q103" s="201">
        <f>IF('P9'!Q9=0,"",'P9'!Q9)</f>
        <v>237.76133014773072</v>
      </c>
    </row>
    <row r="104" spans="1:17" s="206" customFormat="1" ht="20" customHeight="1" x14ac:dyDescent="0.5">
      <c r="A104" s="199"/>
      <c r="B104" s="200">
        <f>IF('P5'!A14="","",'P5'!A14)</f>
        <v>89</v>
      </c>
      <c r="C104" s="201">
        <f>IF('P5'!B14="","",'P5'!B14)</f>
        <v>87.52</v>
      </c>
      <c r="D104" s="200" t="str">
        <f>IF('P5'!C14="","",'P5'!C14)</f>
        <v>SM</v>
      </c>
      <c r="E104" s="202">
        <f>IF('P5'!D14="","",'P5'!D14)</f>
        <v>36748</v>
      </c>
      <c r="F104" s="203" t="str">
        <f>IF('P5'!F14="","",'P5'!F14)</f>
        <v>Bent Andre Midtbø</v>
      </c>
      <c r="G104" s="203" t="str">
        <f>IF('P5'!G14="","",'P5'!G14)</f>
        <v>Breimsbygda IL</v>
      </c>
      <c r="H104" s="204">
        <f>IF('P5'!H14=0,"",'P5'!H14)</f>
        <v>105</v>
      </c>
      <c r="I104" s="204">
        <f>IF('P5'!I14=0,"",'P5'!I14)</f>
        <v>-112</v>
      </c>
      <c r="J104" s="204">
        <f>IF('P5'!J14=0,"",'P5'!J14)</f>
        <v>-113</v>
      </c>
      <c r="K104" s="204">
        <f>IF('P5'!K14=0,"",'P5'!K14)</f>
        <v>-140</v>
      </c>
      <c r="L104" s="204">
        <f>IF('P5'!L14=0,"",'P5'!L14)</f>
        <v>-141</v>
      </c>
      <c r="M104" s="204">
        <f>IF('P5'!M14=0,"",'P5'!M14)</f>
        <v>-141</v>
      </c>
      <c r="N104" s="204">
        <f>IF('P5'!N14=0,"",'P5'!N14)</f>
        <v>105</v>
      </c>
      <c r="O104" s="204" t="str">
        <f>IF('P5'!O14=0,"",'P5'!O14)</f>
        <v/>
      </c>
      <c r="P104" s="204" t="str">
        <f>IF('P5'!P14=0,"",'P5'!P14)</f>
        <v/>
      </c>
      <c r="Q104" s="201" t="str">
        <f>IF('P5'!Q14=0,"",'P5'!Q14)</f>
        <v/>
      </c>
    </row>
    <row r="105" spans="1:17" s="206" customFormat="1" ht="20" customHeight="1" x14ac:dyDescent="0.5">
      <c r="A105" s="199"/>
      <c r="B105" s="200">
        <f>IF('P4'!A11="","",'P4'!A11)</f>
        <v>81</v>
      </c>
      <c r="C105" s="201">
        <f>IF('P4'!B11="","",'P4'!B11)</f>
        <v>78.58</v>
      </c>
      <c r="D105" s="200" t="str">
        <f>IF('P4'!C11="","",'P4'!C11)</f>
        <v>SM</v>
      </c>
      <c r="E105" s="202">
        <f>IF('P4'!D11="","",'P4'!D11)</f>
        <v>34766</v>
      </c>
      <c r="F105" s="203" t="str">
        <f>IF('P4'!F11="","",'P4'!F11)</f>
        <v>Adrian Liland</v>
      </c>
      <c r="G105" s="203" t="str">
        <f>IF('P4'!G11="","",'P4'!G11)</f>
        <v>Stavanger VK</v>
      </c>
      <c r="H105" s="204">
        <f>IF('P4'!H11=0,"",'P4'!H11)</f>
        <v>90</v>
      </c>
      <c r="I105" s="204">
        <f>IF('P4'!I11=0,"",'P4'!I11)</f>
        <v>-95</v>
      </c>
      <c r="J105" s="204">
        <f>IF('P4'!J11=0,"",'P4'!J11)</f>
        <v>-96</v>
      </c>
      <c r="K105" s="204" t="str">
        <f>IF('P4'!K11=0,"",'P4'!K11)</f>
        <v>-</v>
      </c>
      <c r="L105" s="204" t="str">
        <f>IF('P4'!L11=0,"",'P4'!L11)</f>
        <v>-</v>
      </c>
      <c r="M105" s="204" t="str">
        <f>IF('P4'!M11=0,"",'P4'!M11)</f>
        <v>-</v>
      </c>
      <c r="N105" s="204">
        <f>IF('P4'!N11=0,"",'P4'!N11)</f>
        <v>90</v>
      </c>
      <c r="O105" s="204" t="str">
        <f>IF('P4'!O11=0,"",'P4'!O11)</f>
        <v/>
      </c>
      <c r="P105" s="204" t="str">
        <f>IF('P4'!P11=0,"",'P4'!P11)</f>
        <v/>
      </c>
      <c r="Q105" s="201" t="str">
        <f>IF('P4'!Q11=0,"",'P4'!Q11)</f>
        <v/>
      </c>
    </row>
    <row r="106" spans="1:17" s="207" customFormat="1" ht="20" customHeight="1" x14ac:dyDescent="0.65">
      <c r="A106" s="199"/>
      <c r="B106" s="200">
        <f>IF('P4'!A15="","",'P4'!A15)</f>
        <v>81</v>
      </c>
      <c r="C106" s="201">
        <f>IF('P4'!B15="","",'P4'!B15)</f>
        <v>80.64</v>
      </c>
      <c r="D106" s="200" t="str">
        <f>IF('P4'!C15="","",'P4'!C15)</f>
        <v>SM</v>
      </c>
      <c r="E106" s="202">
        <f>IF('P4'!D15="","",'P4'!D15)</f>
        <v>31990</v>
      </c>
      <c r="F106" s="203" t="str">
        <f>IF('P4'!F15="","",'P4'!F15)</f>
        <v>Ciscomar Mogueis</v>
      </c>
      <c r="G106" s="203" t="str">
        <f>IF('P4'!G15="","",'P4'!G15)</f>
        <v>Oslo AK</v>
      </c>
      <c r="H106" s="204">
        <f>IF('P4'!H15=0,"",'P4'!H15)</f>
        <v>-105</v>
      </c>
      <c r="I106" s="204">
        <f>IF('P4'!I15=0,"",'P4'!I15)</f>
        <v>105</v>
      </c>
      <c r="J106" s="204">
        <f>IF('P4'!J15=0,"",'P4'!J15)</f>
        <v>-110</v>
      </c>
      <c r="K106" s="204">
        <f>IF('P4'!K15=0,"",'P4'!K15)</f>
        <v>-131</v>
      </c>
      <c r="L106" s="204">
        <f>IF('P4'!L15=0,"",'P4'!L15)</f>
        <v>-131</v>
      </c>
      <c r="M106" s="204">
        <f>IF('P4'!M15=0,"",'P4'!M15)</f>
        <v>-134</v>
      </c>
      <c r="N106" s="204">
        <f>IF('P4'!N15=0,"",'P4'!N15)</f>
        <v>105</v>
      </c>
      <c r="O106" s="204" t="str">
        <f>IF('P4'!O15=0,"",'P4'!O15)</f>
        <v/>
      </c>
      <c r="P106" s="204" t="str">
        <f>IF('P4'!P15=0,"",'P4'!P15)</f>
        <v/>
      </c>
      <c r="Q106" s="201" t="str">
        <f>IF('P4'!Q15=0,"",'P4'!Q15)</f>
        <v/>
      </c>
    </row>
    <row r="107" spans="1:17" s="145" customFormat="1" ht="16.5" x14ac:dyDescent="0.45">
      <c r="A107" s="139"/>
      <c r="B107" s="140" t="str">
        <f>IF('P4'!A53="","",'P4'!A53)</f>
        <v/>
      </c>
      <c r="C107" s="141" t="str">
        <f>IF('P4'!B53="","",'P4'!B53)</f>
        <v/>
      </c>
      <c r="D107" s="140" t="str">
        <f>IF('P4'!C53="","",'P4'!C53)</f>
        <v/>
      </c>
      <c r="E107" s="142" t="str">
        <f>IF('P4'!D53="","",'P4'!D53)</f>
        <v/>
      </c>
      <c r="F107" s="143" t="str">
        <f>IF('P4'!F53="","",'P4'!F53)</f>
        <v/>
      </c>
      <c r="G107" s="143" t="str">
        <f>IF('P4'!G53="","",'P4'!G53)</f>
        <v/>
      </c>
      <c r="H107" s="144" t="str">
        <f>IF('P4'!H53=0,"",'P4'!H53)</f>
        <v/>
      </c>
      <c r="I107" s="144" t="str">
        <f>IF('P4'!I53=0,"",'P4'!I53)</f>
        <v/>
      </c>
      <c r="J107" s="144" t="str">
        <f>IF('P4'!J53=0,"",'P4'!J53)</f>
        <v/>
      </c>
      <c r="K107" s="144" t="str">
        <f>IF('P4'!K53=0,"",'P4'!K53)</f>
        <v/>
      </c>
      <c r="L107" s="144" t="str">
        <f>IF('P4'!L53=0,"",'P4'!L53)</f>
        <v/>
      </c>
      <c r="M107" s="144" t="str">
        <f>IF('P4'!M53=0,"",'P4'!M53)</f>
        <v/>
      </c>
      <c r="N107" s="144" t="str">
        <f>IF('P4'!N53=0,"",'P4'!N53)</f>
        <v/>
      </c>
      <c r="O107" s="144" t="str">
        <f>IF('P4'!O53=0,"",'P4'!O53)</f>
        <v/>
      </c>
      <c r="P107" s="144" t="str">
        <f>IF('P4'!P53=0,"",'P4'!P53)</f>
        <v/>
      </c>
      <c r="Q107" s="141" t="str">
        <f>IF('P4'!Q53=0,"",'P4'!Q53)</f>
        <v/>
      </c>
    </row>
  </sheetData>
  <sortState xmlns:xlrd2="http://schemas.microsoft.com/office/spreadsheetml/2017/richdata2" ref="A51:Q103">
    <sortCondition descending="1" ref="Q51:Q103"/>
  </sortState>
  <mergeCells count="6">
    <mergeCell ref="A49:Q49"/>
    <mergeCell ref="A1:Q1"/>
    <mergeCell ref="A2:E2"/>
    <mergeCell ref="F2:L2"/>
    <mergeCell ref="N2:Q2"/>
    <mergeCell ref="A4:Q4"/>
  </mergeCells>
  <conditionalFormatting sqref="H107:M107 H12:M13">
    <cfRule type="cellIs" dxfId="1" priority="1" stopIfTrue="1" operator="lessThanOrEqual">
      <formula>0</formula>
    </cfRule>
    <cfRule type="cellIs" dxfId="0" priority="2" stopIfTrue="1" operator="between">
      <formula>1</formula>
      <formula>300</formula>
    </cfRule>
  </conditionalFormatting>
  <pageMargins left="0.75" right="0.75" top="1" bottom="1" header="0.5" footer="0.5"/>
  <pageSetup paperSize="9" scale="45" fitToHeight="0" orientation="portrait" copies="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>
    <pageSetUpPr fitToPage="1"/>
  </sheetPr>
  <dimension ref="A1:Z54"/>
  <sheetViews>
    <sheetView showGridLines="0" showRowColHeaders="0" topLeftCell="A31" workbookViewId="0">
      <selection activeCell="V3" sqref="V3"/>
    </sheetView>
  </sheetViews>
  <sheetFormatPr baseColWidth="10" defaultColWidth="8.85546875" defaultRowHeight="12.4" x14ac:dyDescent="0.35"/>
  <cols>
    <col min="1" max="1" width="4.640625" customWidth="1"/>
    <col min="2" max="2" width="5.35546875" customWidth="1"/>
    <col min="3" max="3" width="9.640625" style="43" customWidth="1"/>
    <col min="4" max="4" width="5.35546875" customWidth="1"/>
    <col min="5" max="5" width="11.640625" customWidth="1"/>
    <col min="6" max="6" width="30.85546875" style="11" customWidth="1"/>
    <col min="7" max="12" width="6.85546875" style="11" customWidth="1"/>
    <col min="13" max="15" width="6.85546875" style="43" customWidth="1"/>
    <col min="16" max="16" width="16.85546875" style="43" customWidth="1"/>
    <col min="17" max="17" width="2.85546875" customWidth="1"/>
    <col min="18" max="18" width="17.85546875" style="172" customWidth="1"/>
    <col min="19" max="19" width="5.35546875" customWidth="1"/>
    <col min="20" max="20" width="5.140625" customWidth="1"/>
    <col min="21" max="22" width="8.85546875" style="175"/>
  </cols>
  <sheetData>
    <row r="1" spans="1:25" s="44" customFormat="1" ht="33.75" customHeight="1" x14ac:dyDescent="0.9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R1" s="171"/>
      <c r="U1" s="174"/>
      <c r="V1" s="174"/>
    </row>
    <row r="2" spans="1:25" s="44" customFormat="1" ht="27" customHeight="1" x14ac:dyDescent="0.85">
      <c r="A2" s="227" t="str">
        <f>IF('P1'!H5&gt;0,'P1'!H5,"")</f>
        <v>Spydeberg Atletene</v>
      </c>
      <c r="B2" s="227"/>
      <c r="C2" s="227"/>
      <c r="D2" s="227"/>
      <c r="E2" s="227"/>
      <c r="F2" s="228" t="str">
        <f>IF('P1'!M5&gt;0,'P1'!M5,"")</f>
        <v>Spydeberghallen</v>
      </c>
      <c r="G2" s="228"/>
      <c r="H2" s="228"/>
      <c r="I2" s="228"/>
      <c r="J2" s="228"/>
      <c r="K2" s="228"/>
      <c r="L2" s="92"/>
      <c r="M2" s="229">
        <f>IF('P1'!R5&gt;0,'P1'!R5,"")</f>
        <v>44485</v>
      </c>
      <c r="N2" s="229"/>
      <c r="O2" s="229"/>
      <c r="P2" s="229"/>
      <c r="R2" s="171"/>
      <c r="U2" s="174"/>
      <c r="V2" s="174"/>
    </row>
    <row r="3" spans="1:25" ht="15.75" customHeight="1" x14ac:dyDescent="0.35">
      <c r="A3" s="39"/>
      <c r="E3" s="41"/>
    </row>
    <row r="4" spans="1:25" s="45" customFormat="1" ht="36.75" x14ac:dyDescent="0.75">
      <c r="A4" s="225" t="s">
        <v>71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R4" s="170" t="s">
        <v>69</v>
      </c>
      <c r="U4" s="176"/>
      <c r="V4" s="176"/>
    </row>
    <row r="5" spans="1:25" ht="14" customHeight="1" x14ac:dyDescent="0.5">
      <c r="A5" s="40"/>
      <c r="B5" s="40"/>
      <c r="C5" s="97"/>
      <c r="D5" s="40"/>
      <c r="E5" s="42"/>
      <c r="F5" s="96"/>
      <c r="G5" s="96"/>
      <c r="H5" s="96"/>
      <c r="I5" s="96"/>
      <c r="J5" s="96"/>
      <c r="K5" s="96"/>
      <c r="L5" s="96"/>
      <c r="M5" s="90"/>
      <c r="N5" s="90"/>
      <c r="O5" s="90"/>
      <c r="P5" s="97"/>
    </row>
    <row r="6" spans="1:25" s="93" customFormat="1" ht="28.5" x14ac:dyDescent="0.8">
      <c r="A6" s="94">
        <v>1</v>
      </c>
      <c r="B6" s="230" t="s">
        <v>64</v>
      </c>
      <c r="C6" s="230"/>
      <c r="D6" s="230"/>
      <c r="E6" s="230"/>
      <c r="F6" s="230"/>
      <c r="G6" s="122"/>
      <c r="H6" s="122"/>
      <c r="I6" s="122"/>
      <c r="J6" s="122"/>
      <c r="K6" s="122"/>
      <c r="L6" s="122"/>
      <c r="M6" s="95"/>
      <c r="N6" s="95"/>
      <c r="O6" s="95"/>
      <c r="P6" s="120">
        <f>SUM(P7:P10)</f>
        <v>885.8324381127228</v>
      </c>
      <c r="R6" s="181">
        <f>SUM(R7:R10)</f>
        <v>885.8324381127228</v>
      </c>
      <c r="S6" s="93" t="s">
        <v>20</v>
      </c>
      <c r="T6" s="241"/>
      <c r="U6" s="177"/>
      <c r="V6" s="177"/>
      <c r="W6" s="93" t="s">
        <v>20</v>
      </c>
      <c r="Y6" s="93" t="s">
        <v>20</v>
      </c>
    </row>
    <row r="7" spans="1:25" s="145" customFormat="1" ht="17.649999999999999" x14ac:dyDescent="0.5">
      <c r="A7" s="139"/>
      <c r="B7" s="140">
        <f>IF('P1'!A13="","",'P1'!A13)</f>
        <v>59</v>
      </c>
      <c r="C7" s="141">
        <f>IF('P1'!B13="","",'P1'!B13)</f>
        <v>55.88</v>
      </c>
      <c r="D7" s="140" t="str">
        <f>IF('P1'!C13="","",'P1'!C13)</f>
        <v>SK</v>
      </c>
      <c r="E7" s="142">
        <f>IF('P1'!D13="","",'P1'!D13)</f>
        <v>33705</v>
      </c>
      <c r="F7" s="143" t="str">
        <f>IF('P1'!F13="","",'P1'!F13)</f>
        <v>Karoline Linga</v>
      </c>
      <c r="G7" s="144">
        <f>IF('P1'!H13=0,"",'P1'!H13)</f>
        <v>60</v>
      </c>
      <c r="H7" s="144">
        <f>IF('P1'!I13=0,"",'P1'!I13)</f>
        <v>63</v>
      </c>
      <c r="I7" s="144">
        <f>IF('P1'!J13=0,"",'P1'!J13)</f>
        <v>-65</v>
      </c>
      <c r="J7" s="144">
        <f>IF('P1'!K13=0,"",'P1'!K13)</f>
        <v>74</v>
      </c>
      <c r="K7" s="144">
        <f>IF('P1'!L13=0,"",'P1'!L13)</f>
        <v>78</v>
      </c>
      <c r="L7" s="144">
        <f>IF('P1'!M13=0,"",'P1'!M13)</f>
        <v>-81</v>
      </c>
      <c r="M7" s="144">
        <f>IF('P1'!N13=0,"",'P1'!N13)</f>
        <v>63</v>
      </c>
      <c r="N7" s="144">
        <f>IF('P1'!O13=0,"",'P1'!O13)</f>
        <v>78</v>
      </c>
      <c r="O7" s="144">
        <f>IF('P1'!P13=0,"",'P1'!P13)</f>
        <v>141</v>
      </c>
      <c r="P7" s="146">
        <f>IF('P1'!Q13=0,"",'P1'!Q13)</f>
        <v>199.71712054709175</v>
      </c>
      <c r="R7" s="182">
        <f>IF((U7+V7)="","",IF(C7="","",IF(OR(D7="UK",D7="JK",D7="SK",D7="K1",D7="K2",D7="K3",D7="K4",D7="K5",D7="K6",D7="K7",D7="K8",D7="K9",D7="K10"),IF(C7&gt;153.655,(U7+V7),IF(C7&lt;28,10^(0.783497476*LOG10(28/153.655)^2)*(U7+V7),10^(0.783497476*LOG10(C7/153.655)^2)*(U7+V7))),IF(C7&gt;175.508,(U7+V7),IF(C7&lt;32,10^(0.75194503*LOG10(32/175.508)^2)*(U7+V7),10^(0.75194503*LOG10(C7/175.508)^2)*(U7+V7))))))</f>
        <v>199.71712054709175</v>
      </c>
      <c r="T7" s="240">
        <v>12</v>
      </c>
      <c r="U7" s="179">
        <f>IF(MAX(IF(ISNUMBER(G7),G7,IF(LEN(G7)&lt;2,0,VALUE(LEFT(G7,LEN(G7)-1)))),IF(ISNUMBER(H7),H7,IF(LEN(H7)&lt;2,0,VALUE(LEFT(H7,LEN(H7)-1)))),IF(ISNUMBER(I7),I7,IF(LEN(I7)&lt;2,0,VALUE(LEFT(I7,LEN(I7)-1)))))&lt;0,0,MAX(IF(ISNUMBER(G7),G7,IF(LEN(G7)&lt;2,0,VALUE(LEFT(G7,LEN(G7)-1)))),IF(ISNUMBER(H7),H7,IF(LEN(H7)&lt;2,0,VALUE(LEFT(H7,LEN(H7)-1)))),IF(ISNUMBER(I7),I7,IF(LEN(I7)&lt;2,0,VALUE(LEFT(I7,LEN(I7)-1))))))</f>
        <v>63</v>
      </c>
      <c r="V7" s="180">
        <f>IF(MAX(IF(ISNUMBER(J7),J7,IF(LEN(J7)&lt;2,0,VALUE(LEFT(J7,LEN(J7)-1)))),IF(ISNUMBER(K7),K7,IF(LEN(K7)&lt;2,0,VALUE(LEFT(K7,LEN(K7)-1)))),IF(ISNUMBER(L7),L7,IF(LEN(L7)&lt;2,0,VALUE(LEFT(L7,LEN(L7)-1)))))&lt;0,0,MAX(IF(ISNUMBER(J7),J7,IF(LEN(J7)&lt;2,0,VALUE(LEFT(J7,LEN(J7)-1)))),IF(ISNUMBER(K7),K7,IF(LEN(K7)&lt;2,0,VALUE(LEFT(K7,LEN(K7)-1)))),IF(ISNUMBER(L7),L7,IF(LEN(L7)&lt;2,0,VALUE(LEFT(L7,LEN(L7)-1))))))</f>
        <v>78</v>
      </c>
    </row>
    <row r="8" spans="1:25" s="145" customFormat="1" ht="17.649999999999999" x14ac:dyDescent="0.5">
      <c r="A8" s="139"/>
      <c r="B8" s="140">
        <f>IF('P3'!A15="","",'P3'!A15)</f>
        <v>64</v>
      </c>
      <c r="C8" s="141">
        <f>IF('P3'!B15="","",'P3'!B15)</f>
        <v>59.68</v>
      </c>
      <c r="D8" s="140" t="str">
        <f>IF('P3'!C15="","",'P3'!C15)</f>
        <v>SK</v>
      </c>
      <c r="E8" s="142">
        <f>IF('P3'!D15="","",'P3'!D15)</f>
        <v>32737</v>
      </c>
      <c r="F8" s="143" t="str">
        <f>IF('P3'!F15="","",'P3'!F15)</f>
        <v>Ine Andersson</v>
      </c>
      <c r="G8" s="144">
        <f>IF('P3'!H15=0,"",'P3'!H15)</f>
        <v>89</v>
      </c>
      <c r="H8" s="144">
        <f>IF('P3'!I15=0,"",'P3'!I15)</f>
        <v>-91</v>
      </c>
      <c r="I8" s="144">
        <f>IF('P3'!J15=0,"",'P3'!J15)</f>
        <v>-91</v>
      </c>
      <c r="J8" s="144">
        <f>IF('P3'!K15=0,"",'P3'!K15)</f>
        <v>114</v>
      </c>
      <c r="K8" s="144">
        <f>IF('P3'!L15=0,"",'P3'!L15)</f>
        <v>118</v>
      </c>
      <c r="L8" s="144">
        <f>IF('P3'!M15=0,"",'P3'!M15)</f>
        <v>-120</v>
      </c>
      <c r="M8" s="144">
        <f>IF('P3'!N15=0,"",'P3'!N15)</f>
        <v>89</v>
      </c>
      <c r="N8" s="144">
        <f>IF('P3'!O15=0,"",'P3'!O15)</f>
        <v>118</v>
      </c>
      <c r="O8" s="144">
        <f>IF('P3'!P15=0,"",'P3'!P15)</f>
        <v>207</v>
      </c>
      <c r="P8" s="141">
        <f>IF('P3'!Q15=0,"",'P3'!Q15)</f>
        <v>280.63245234827934</v>
      </c>
      <c r="R8" s="182">
        <f t="shared" ref="R8" si="0">IF((U8+V8)="","",IF(C8="","",IF(OR(D8="UK",D8="JK",D8="SK",D8="K1",D8="K2",D8="K3",D8="K4",D8="K5",D8="K6",D8="K7",D8="K8",D8="K9",D8="K10"),IF(C8&gt;153.655,(U8+V8),IF(C8&lt;28,10^(0.783497476*LOG10(28/153.655)^2)*(U8+V8),10^(0.783497476*LOG10(C8/153.655)^2)*(U8+V8))),IF(C8&gt;175.508,(U8+V8),IF(C8&lt;32,10^(0.75194503*LOG10(32/175.508)^2)*(U8+V8),10^(0.75194503*LOG10(C8/175.508)^2)*(U8+V8))))))</f>
        <v>280.63245234827934</v>
      </c>
      <c r="T8" s="240"/>
      <c r="U8" s="179">
        <f t="shared" ref="U8" si="1">IF(MAX(IF(ISNUMBER(G8),G8,IF(LEN(G8)&lt;2,0,VALUE(LEFT(G8,LEN(G8)-1)))),IF(ISNUMBER(H8),H8,IF(LEN(H8)&lt;2,0,VALUE(LEFT(H8,LEN(H8)-1)))),IF(ISNUMBER(I8),I8,IF(LEN(I8)&lt;2,0,VALUE(LEFT(I8,LEN(I8)-1)))))&lt;0,0,MAX(IF(ISNUMBER(G8),G8,IF(LEN(G8)&lt;2,0,VALUE(LEFT(G8,LEN(G8)-1)))),IF(ISNUMBER(H8),H8,IF(LEN(H8)&lt;2,0,VALUE(LEFT(H8,LEN(H8)-1)))),IF(ISNUMBER(I8),I8,IF(LEN(I8)&lt;2,0,VALUE(LEFT(I8,LEN(I8)-1))))))</f>
        <v>89</v>
      </c>
      <c r="V8" s="180">
        <f t="shared" ref="V8" si="2">IF(MAX(IF(ISNUMBER(J8),J8,IF(LEN(J8)&lt;2,0,VALUE(LEFT(J8,LEN(J8)-1)))),IF(ISNUMBER(K8),K8,IF(LEN(K8)&lt;2,0,VALUE(LEFT(K8,LEN(K8)-1)))),IF(ISNUMBER(L8),L8,IF(LEN(L8)&lt;2,0,VALUE(LEFT(L8,LEN(L8)-1)))))&lt;0,0,MAX(IF(ISNUMBER(J8),J8,IF(LEN(J8)&lt;2,0,VALUE(LEFT(J8,LEN(J8)-1)))),IF(ISNUMBER(K8),K8,IF(LEN(K8)&lt;2,0,VALUE(LEFT(K8,LEN(K8)-1)))),IF(ISNUMBER(L8),L8,IF(LEN(L8)&lt;2,0,VALUE(LEFT(L8,LEN(L8)-1))))))</f>
        <v>118</v>
      </c>
    </row>
    <row r="9" spans="1:25" s="145" customFormat="1" ht="17.649999999999999" x14ac:dyDescent="0.5">
      <c r="A9" s="139"/>
      <c r="B9" s="140">
        <f>IF('P6'!A14="","",'P6'!A14)</f>
        <v>71</v>
      </c>
      <c r="C9" s="141">
        <f>IF('P6'!B14="","",'P6'!B14)</f>
        <v>68.36</v>
      </c>
      <c r="D9" s="140" t="str">
        <f>IF('P6'!C14="","",'P6'!C14)</f>
        <v>SK</v>
      </c>
      <c r="E9" s="142">
        <f>IF('P6'!D14="","",'P6'!D14)</f>
        <v>32694</v>
      </c>
      <c r="F9" s="143" t="str">
        <f>IF('P6'!F14="","",'P6'!F14)</f>
        <v>Mariell Rørstadbotnen</v>
      </c>
      <c r="G9" s="144">
        <f>IF('P6'!H14=0,"",'P6'!H14)</f>
        <v>65</v>
      </c>
      <c r="H9" s="144">
        <f>IF('P6'!I14=0,"",'P6'!I14)</f>
        <v>68</v>
      </c>
      <c r="I9" s="144">
        <f>IF('P6'!J14=0,"",'P6'!J14)</f>
        <v>70</v>
      </c>
      <c r="J9" s="144">
        <f>IF('P6'!K14=0,"",'P6'!K14)</f>
        <v>90</v>
      </c>
      <c r="K9" s="144">
        <f>IF('P6'!L14=0,"",'P6'!L14)</f>
        <v>93</v>
      </c>
      <c r="L9" s="144">
        <f>IF('P6'!M14=0,"",'P6'!M14)</f>
        <v>-96</v>
      </c>
      <c r="M9" s="144">
        <f>IF('P6'!N14=0,"",'P6'!N14)</f>
        <v>70</v>
      </c>
      <c r="N9" s="144">
        <f>IF('P6'!O14=0,"",'P6'!O14)</f>
        <v>93</v>
      </c>
      <c r="O9" s="144">
        <f>IF('P6'!P14=0,"",'P6'!P14)</f>
        <v>163</v>
      </c>
      <c r="P9" s="141">
        <f>IF('P6'!Q14=0,"",'P6'!Q14)</f>
        <v>203.76297663960881</v>
      </c>
      <c r="R9" s="182">
        <f>IF((U9+V9)="","",IF(C9="","",IF(OR(D9="UK",D9="JK",D9="SK",D9="K1",D9="K2",D9="K3",D9="K4",D9="K5",D9="K6",D9="K7",D9="K8",D9="K9",D9="K10"),IF(C9&gt;153.655,(U9+V9),IF(C9&lt;28,10^(0.783497476*LOG10(28/153.655)^2)*(U9+V9),10^(0.783497476*LOG10(C9/153.655)^2)*(U9+V9))),IF(C9&gt;175.508,(U9+V9),IF(C9&lt;32,10^(0.75194503*LOG10(32/175.508)^2)*(U9+V9),10^(0.75194503*LOG10(C9/175.508)^2)*(U9+V9))))))</f>
        <v>203.76297663960881</v>
      </c>
      <c r="T9" s="240"/>
      <c r="U9" s="179">
        <f>IF(MAX(IF(ISNUMBER(G9),G9,IF(LEN(G9)&lt;2,0,VALUE(LEFT(G9,LEN(G9)-1)))),IF(ISNUMBER(H9),H9,IF(LEN(H9)&lt;2,0,VALUE(LEFT(H9,LEN(H9)-1)))),IF(ISNUMBER(I9),I9,IF(LEN(I9)&lt;2,0,VALUE(LEFT(I9,LEN(I9)-1)))))&lt;0,0,MAX(IF(ISNUMBER(G9),G9,IF(LEN(G9)&lt;2,0,VALUE(LEFT(G9,LEN(G9)-1)))),IF(ISNUMBER(H9),H9,IF(LEN(H9)&lt;2,0,VALUE(LEFT(H9,LEN(H9)-1)))),IF(ISNUMBER(I9),I9,IF(LEN(I9)&lt;2,0,VALUE(LEFT(I9,LEN(I9)-1))))))</f>
        <v>70</v>
      </c>
      <c r="V9" s="180">
        <f>IF(MAX(IF(ISNUMBER(J9),J9,IF(LEN(J9)&lt;2,0,VALUE(LEFT(J9,LEN(J9)-1)))),IF(ISNUMBER(K9),K9,IF(LEN(K9)&lt;2,0,VALUE(LEFT(K9,LEN(K9)-1)))),IF(ISNUMBER(L9),L9,IF(LEN(L9)&lt;2,0,VALUE(LEFT(L9,LEN(L9)-1)))))&lt;0,0,MAX(IF(ISNUMBER(J9),J9,IF(LEN(J9)&lt;2,0,VALUE(LEFT(J9,LEN(J9)-1)))),IF(ISNUMBER(K9),K9,IF(LEN(K9)&lt;2,0,VALUE(LEFT(K9,LEN(K9)-1)))),IF(ISNUMBER(L9),L9,IF(LEN(L9)&lt;2,0,VALUE(LEFT(L9,LEN(L9)-1))))))</f>
        <v>93</v>
      </c>
    </row>
    <row r="10" spans="1:25" s="145" customFormat="1" ht="17.649999999999999" x14ac:dyDescent="0.5">
      <c r="A10" s="139"/>
      <c r="B10" s="140">
        <f>IF('P7'!A20="","",'P7'!A20)</f>
        <v>87</v>
      </c>
      <c r="C10" s="141">
        <f>IF('P7'!B20="","",'P7'!B20)</f>
        <v>81.58</v>
      </c>
      <c r="D10" s="140" t="str">
        <f>IF('P7'!C20="","",'P7'!C20)</f>
        <v>SK</v>
      </c>
      <c r="E10" s="142">
        <f>IF('P7'!D20="","",'P7'!D20)</f>
        <v>33918</v>
      </c>
      <c r="F10" s="143" t="str">
        <f>IF('P7'!F20="","",'P7'!F20)</f>
        <v>Lone Kalland</v>
      </c>
      <c r="G10" s="144">
        <f>IF('P7'!H20=0,"",'P7'!H20)</f>
        <v>74</v>
      </c>
      <c r="H10" s="144">
        <f>IF('P7'!I20=0,"",'P7'!I20)</f>
        <v>78</v>
      </c>
      <c r="I10" s="144">
        <f>IF('P7'!J20=0,"",'P7'!J20)</f>
        <v>-82</v>
      </c>
      <c r="J10" s="144">
        <f>IF('P7'!K20=0,"",'P7'!K20)</f>
        <v>87</v>
      </c>
      <c r="K10" s="144">
        <f>IF('P7'!L20=0,"",'P7'!L20)</f>
        <v>92</v>
      </c>
      <c r="L10" s="144">
        <f>IF('P7'!M20=0,"",'P7'!M20)</f>
        <v>98</v>
      </c>
      <c r="M10" s="144">
        <f>IF('P7'!N20=0,"",'P7'!N20)</f>
        <v>78</v>
      </c>
      <c r="N10" s="144">
        <f>IF('P7'!O20=0,"",'P7'!O20)</f>
        <v>98</v>
      </c>
      <c r="O10" s="144">
        <f>IF('P7'!P20=0,"",'P7'!P20)</f>
        <v>176</v>
      </c>
      <c r="P10" s="141">
        <f>IF('P7'!Q20=0,"",'P7'!Q20)</f>
        <v>201.71988857774286</v>
      </c>
      <c r="R10" s="182">
        <f>IF((U10+V10)="","",IF(C10="","",IF(OR(D10="UK",D10="JK",D10="SK",D10="K1",D10="K2",D10="K3",D10="K4",D10="K5",D10="K6",D10="K7",D10="K8",D10="K9",D10="K10"),IF(C10&gt;153.655,(U10+V10),IF(C10&lt;28,10^(0.783497476*LOG10(28/153.655)^2)*(U10+V10),10^(0.783497476*LOG10(C10/153.655)^2)*(U10+V10))),IF(C10&gt;175.508,(U10+V10),IF(C10&lt;32,10^(0.75194503*LOG10(32/175.508)^2)*(U10+V10),10^(0.75194503*LOG10(C10/175.508)^2)*(U10+V10))))))</f>
        <v>201.71988857774286</v>
      </c>
      <c r="T10" s="240"/>
      <c r="U10" s="179">
        <f>IF(MAX(IF(ISNUMBER(G10),G10,IF(LEN(G10)&lt;2,0,VALUE(LEFT(G10,LEN(G10)-1)))),IF(ISNUMBER(H10),H10,IF(LEN(H10)&lt;2,0,VALUE(LEFT(H10,LEN(H10)-1)))),IF(ISNUMBER(I10),I10,IF(LEN(I10)&lt;2,0,VALUE(LEFT(I10,LEN(I10)-1)))))&lt;0,0,MAX(IF(ISNUMBER(G10),G10,IF(LEN(G10)&lt;2,0,VALUE(LEFT(G10,LEN(G10)-1)))),IF(ISNUMBER(H10),H10,IF(LEN(H10)&lt;2,0,VALUE(LEFT(H10,LEN(H10)-1)))),IF(ISNUMBER(I10),I10,IF(LEN(I10)&lt;2,0,VALUE(LEFT(I10,LEN(I10)-1))))))</f>
        <v>78</v>
      </c>
      <c r="V10" s="180">
        <f>IF(MAX(IF(ISNUMBER(J10),J10,IF(LEN(J10)&lt;2,0,VALUE(LEFT(J10,LEN(J10)-1)))),IF(ISNUMBER(K10),K10,IF(LEN(K10)&lt;2,0,VALUE(LEFT(K10,LEN(K10)-1)))),IF(ISNUMBER(L10),L10,IF(LEN(L10)&lt;2,0,VALUE(LEFT(L10,LEN(L10)-1)))))&lt;0,0,MAX(IF(ISNUMBER(J10),J10,IF(LEN(J10)&lt;2,0,VALUE(LEFT(J10,LEN(J10)-1)))),IF(ISNUMBER(K10),K10,IF(LEN(K10)&lt;2,0,VALUE(LEFT(K10,LEN(K10)-1)))),IF(ISNUMBER(L10),L10,IF(LEN(L10)&lt;2,0,VALUE(LEFT(L10,LEN(L10)-1))))))</f>
        <v>98</v>
      </c>
    </row>
    <row r="11" spans="1:25" s="93" customFormat="1" ht="28.5" x14ac:dyDescent="0.8">
      <c r="A11" s="94">
        <v>2</v>
      </c>
      <c r="B11" s="230" t="s">
        <v>65</v>
      </c>
      <c r="C11" s="230"/>
      <c r="D11" s="230"/>
      <c r="E11" s="230"/>
      <c r="F11" s="230"/>
      <c r="G11" s="122"/>
      <c r="H11" s="122"/>
      <c r="I11" s="122"/>
      <c r="J11" s="122"/>
      <c r="K11" s="122"/>
      <c r="L11" s="122"/>
      <c r="M11" s="95"/>
      <c r="N11" s="95"/>
      <c r="O11" s="95"/>
      <c r="P11" s="120">
        <f>IF(P16="",SUM(P12:P16),(SUM(P12:P16)-MIN(P12:P16)))</f>
        <v>878.00391238132295</v>
      </c>
      <c r="R11" s="181">
        <f>IF(R16="",SUM(R12:R16),(SUM(R12:R16)-MIN(R12:R16)))</f>
        <v>878.00391238132295</v>
      </c>
      <c r="T11" s="241"/>
      <c r="U11" s="177"/>
      <c r="V11" s="177"/>
    </row>
    <row r="12" spans="1:25" s="147" customFormat="1" ht="17.649999999999999" x14ac:dyDescent="0.5">
      <c r="A12" s="139"/>
      <c r="B12" s="140">
        <f>IF('P1'!A10="","",'P1'!A10)</f>
        <v>55</v>
      </c>
      <c r="C12" s="141">
        <f>IF('P1'!B10="","",'P1'!B10)</f>
        <v>54.98</v>
      </c>
      <c r="D12" s="140" t="str">
        <f>IF('P1'!C10="","",'P1'!C10)</f>
        <v>UK</v>
      </c>
      <c r="E12" s="142">
        <f>IF('P1'!D10="","",'P1'!D10)</f>
        <v>38424</v>
      </c>
      <c r="F12" s="143" t="str">
        <f>IF('P1'!F10="","",'P1'!F10)</f>
        <v>Sandra Nævdal</v>
      </c>
      <c r="G12" s="144">
        <f>IF('P1'!H10=0,"",'P1'!H10)</f>
        <v>65</v>
      </c>
      <c r="H12" s="144">
        <f>IF('P1'!I10=0,"",'P1'!I10)</f>
        <v>68</v>
      </c>
      <c r="I12" s="144">
        <f>IF('P1'!J10=0,"",'P1'!J10)</f>
        <v>-70</v>
      </c>
      <c r="J12" s="144">
        <f>IF('P1'!K10=0,"",'P1'!K10)</f>
        <v>80</v>
      </c>
      <c r="K12" s="144">
        <f>IF('P1'!L10=0,"",'P1'!L10)</f>
        <v>-83</v>
      </c>
      <c r="L12" s="144">
        <f>IF('P1'!M10=0,"",'P1'!M10)</f>
        <v>-83</v>
      </c>
      <c r="M12" s="144">
        <f>IF('P1'!N10=0,"",'P1'!N10)</f>
        <v>68</v>
      </c>
      <c r="N12" s="144">
        <f>IF('P1'!O10=0,"",'P1'!O10)</f>
        <v>80</v>
      </c>
      <c r="O12" s="144">
        <f>IF('P1'!P10=0,"",'P1'!P10)</f>
        <v>148</v>
      </c>
      <c r="P12" s="146">
        <f>IF('P1'!Q10=0,"",'P1'!Q10)</f>
        <v>212.00738090295889</v>
      </c>
      <c r="R12" s="182">
        <f>IF((U12+V12)="","",IF(C12="","",IF(OR(D12="UK",D12="JK",D12="SK",D12="K1",D12="K2",D12="K3",D12="K4",D12="K5",D12="K6",D12="K7",D12="K8",D12="K9",D12="K10"),IF(C12&gt;153.655,(U12+V12),IF(C12&lt;28,10^(0.783497476*LOG10(28/153.655)^2)*(U12+V12),10^(0.783497476*LOG10(C12/153.655)^2)*(U12+V12))),IF(C12&gt;175.508,(U12+V12),IF(C12&lt;32,10^(0.75194503*LOG10(32/175.508)^2)*(U12+V12),10^(0.75194503*LOG10(C12/175.508)^2)*(U12+V12))))))</f>
        <v>212.00738090295889</v>
      </c>
      <c r="T12" s="242">
        <v>10</v>
      </c>
      <c r="U12" s="179">
        <f t="shared" ref="U12" si="3">IF(MAX(IF(ISNUMBER(G12),G12,IF(LEN(G12)&lt;2,0,VALUE(LEFT(G12,LEN(G12)-1)))),IF(ISNUMBER(H12),H12,IF(LEN(H12)&lt;2,0,VALUE(LEFT(H12,LEN(H12)-1)))),IF(ISNUMBER(I12),I12,IF(LEN(I12)&lt;2,0,VALUE(LEFT(I12,LEN(I12)-1)))))&lt;0,0,MAX(IF(ISNUMBER(G12),G12,IF(LEN(G12)&lt;2,0,VALUE(LEFT(G12,LEN(G12)-1)))),IF(ISNUMBER(H12),H12,IF(LEN(H12)&lt;2,0,VALUE(LEFT(H12,LEN(H12)-1)))),IF(ISNUMBER(I12),I12,IF(LEN(I12)&lt;2,0,VALUE(LEFT(I12,LEN(I12)-1))))))</f>
        <v>68</v>
      </c>
      <c r="V12" s="180">
        <f t="shared" ref="V12" si="4">IF(MAX(IF(ISNUMBER(J12),J12,IF(LEN(J12)&lt;2,0,VALUE(LEFT(J12,LEN(J12)-1)))),IF(ISNUMBER(K12),K12,IF(LEN(K12)&lt;2,0,VALUE(LEFT(K12,LEN(K12)-1)))),IF(ISNUMBER(L12),L12,IF(LEN(L12)&lt;2,0,VALUE(LEFT(L12,LEN(L12)-1)))))&lt;0,0,MAX(IF(ISNUMBER(J12),J12,IF(LEN(J12)&lt;2,0,VALUE(LEFT(J12,LEN(J12)-1)))),IF(ISNUMBER(K12),K12,IF(LEN(K12)&lt;2,0,VALUE(LEFT(K12,LEN(K12)-1)))),IF(ISNUMBER(L12),L12,IF(LEN(L12)&lt;2,0,VALUE(LEFT(L12,LEN(L12)-1))))))</f>
        <v>80</v>
      </c>
    </row>
    <row r="13" spans="1:25" s="147" customFormat="1" ht="17.649999999999999" x14ac:dyDescent="0.5">
      <c r="A13" s="139"/>
      <c r="B13" s="140">
        <f>IF('P1'!A12="","",'P1'!A12)</f>
        <v>55</v>
      </c>
      <c r="C13" s="141">
        <f>IF('P1'!B12="","",'P1'!B12)</f>
        <v>54.26</v>
      </c>
      <c r="D13" s="140" t="str">
        <f>IF('P1'!C12="","",'P1'!C12)</f>
        <v>SK</v>
      </c>
      <c r="E13" s="142">
        <f>IF('P1'!D12="","",'P1'!D12)</f>
        <v>34413</v>
      </c>
      <c r="F13" s="143" t="str">
        <f>IF('P1'!F12="","",'P1'!F12)</f>
        <v>Sarah Hovden Øvsthus</v>
      </c>
      <c r="G13" s="144">
        <f>IF('P1'!H12=0,"",'P1'!H12)</f>
        <v>77</v>
      </c>
      <c r="H13" s="144">
        <f>IF('P1'!I12=0,"",'P1'!I12)</f>
        <v>80</v>
      </c>
      <c r="I13" s="144">
        <f>IF('P1'!J12=0,"",'P1'!J12)</f>
        <v>82</v>
      </c>
      <c r="J13" s="144">
        <f>IF('P1'!K12=0,"",'P1'!K12)</f>
        <v>100</v>
      </c>
      <c r="K13" s="144">
        <f>IF('P1'!L12=0,"",'P1'!L12)</f>
        <v>-103</v>
      </c>
      <c r="L13" s="144">
        <f>IF('P1'!M12=0,"",'P1'!M12)</f>
        <v>103</v>
      </c>
      <c r="M13" s="144">
        <f>IF('P1'!N12=0,"",'P1'!N12)</f>
        <v>82</v>
      </c>
      <c r="N13" s="144">
        <f>IF('P1'!O12=0,"",'P1'!O12)</f>
        <v>103</v>
      </c>
      <c r="O13" s="144">
        <f>IF('P1'!P12=0,"",'P1'!P12)</f>
        <v>185</v>
      </c>
      <c r="P13" s="146">
        <f>IF('P1'!Q12=0,"",'P1'!Q12)</f>
        <v>267.4796767149279</v>
      </c>
      <c r="R13" s="182">
        <f>IF((U13+V13)="","",IF(C13="","",IF(OR(D13="UK",D13="JK",D13="SK",D13="K1",D13="K2",D13="K3",D13="K4",D13="K5",D13="K6",D13="K7",D13="K8",D13="K9",D13="K10"),IF(C13&gt;153.655,(U13+V13),IF(C13&lt;28,10^(0.783497476*LOG10(28/153.655)^2)*(U13+V13),10^(0.783497476*LOG10(C13/153.655)^2)*(U13+V13))),IF(C13&gt;175.508,(U13+V13),IF(C13&lt;32,10^(0.75194503*LOG10(32/175.508)^2)*(U13+V13),10^(0.75194503*LOG10(C13/175.508)^2)*(U13+V13))))))</f>
        <v>267.4796767149279</v>
      </c>
      <c r="T13" s="242"/>
      <c r="U13" s="179">
        <f t="shared" ref="U13" si="5">IF(MAX(IF(ISNUMBER(G13),G13,IF(LEN(G13)&lt;2,0,VALUE(LEFT(G13,LEN(G13)-1)))),IF(ISNUMBER(H13),H13,IF(LEN(H13)&lt;2,0,VALUE(LEFT(H13,LEN(H13)-1)))),IF(ISNUMBER(I13),I13,IF(LEN(I13)&lt;2,0,VALUE(LEFT(I13,LEN(I13)-1)))))&lt;0,0,MAX(IF(ISNUMBER(G13),G13,IF(LEN(G13)&lt;2,0,VALUE(LEFT(G13,LEN(G13)-1)))),IF(ISNUMBER(H13),H13,IF(LEN(H13)&lt;2,0,VALUE(LEFT(H13,LEN(H13)-1)))),IF(ISNUMBER(I13),I13,IF(LEN(I13)&lt;2,0,VALUE(LEFT(I13,LEN(I13)-1))))))</f>
        <v>82</v>
      </c>
      <c r="V13" s="180">
        <f t="shared" ref="V13" si="6">IF(MAX(IF(ISNUMBER(J13),J13,IF(LEN(J13)&lt;2,0,VALUE(LEFT(J13,LEN(J13)-1)))),IF(ISNUMBER(K13),K13,IF(LEN(K13)&lt;2,0,VALUE(LEFT(K13,LEN(K13)-1)))),IF(ISNUMBER(L13),L13,IF(LEN(L13)&lt;2,0,VALUE(LEFT(L13,LEN(L13)-1)))))&lt;0,0,MAX(IF(ISNUMBER(J13),J13,IF(LEN(J13)&lt;2,0,VALUE(LEFT(J13,LEN(J13)-1)))),IF(ISNUMBER(K13),K13,IF(LEN(K13)&lt;2,0,VALUE(LEFT(K13,LEN(K13)-1)))),IF(ISNUMBER(L13),L13,IF(LEN(L13)&lt;2,0,VALUE(LEFT(L13,LEN(L13)-1))))))</f>
        <v>103</v>
      </c>
    </row>
    <row r="14" spans="1:25" s="145" customFormat="1" ht="17.649999999999999" x14ac:dyDescent="0.5">
      <c r="A14" s="139"/>
      <c r="B14" s="140">
        <f>IF('P3'!A13="","",'P3'!A13)</f>
        <v>64</v>
      </c>
      <c r="C14" s="141">
        <f>IF('P3'!B13="","",'P3'!B13)</f>
        <v>62.96</v>
      </c>
      <c r="D14" s="140" t="str">
        <f>IF('P3'!C13="","",'P3'!C13)</f>
        <v>SK</v>
      </c>
      <c r="E14" s="142">
        <f>IF('P3'!D13="","",'P3'!D13)</f>
        <v>33166</v>
      </c>
      <c r="F14" s="143" t="str">
        <f>IF('P3'!F13="","",'P3'!F13)</f>
        <v>Iselin Hatlenes</v>
      </c>
      <c r="G14" s="144">
        <f>IF('P3'!H13=0,"",'P3'!H13)</f>
        <v>68</v>
      </c>
      <c r="H14" s="144">
        <f>IF('P3'!I13=0,"",'P3'!I13)</f>
        <v>-71</v>
      </c>
      <c r="I14" s="144">
        <f>IF('P3'!J13=0,"",'P3'!J13)</f>
        <v>-71</v>
      </c>
      <c r="J14" s="144">
        <f>IF('P3'!K13=0,"",'P3'!K13)</f>
        <v>84</v>
      </c>
      <c r="K14" s="144">
        <f>IF('P3'!L13=0,"",'P3'!L13)</f>
        <v>-88</v>
      </c>
      <c r="L14" s="144">
        <f>IF('P3'!M13=0,"",'P3'!M13)</f>
        <v>-90</v>
      </c>
      <c r="M14" s="144">
        <f>IF('P3'!N13=0,"",'P3'!N13)</f>
        <v>68</v>
      </c>
      <c r="N14" s="144">
        <f>IF('P3'!O13=0,"",'P3'!O13)</f>
        <v>84</v>
      </c>
      <c r="O14" s="144">
        <f>IF('P3'!P13=0,"",'P3'!P13)</f>
        <v>152</v>
      </c>
      <c r="P14" s="141">
        <f>IF('P3'!Q13=0,"",'P3'!Q13)</f>
        <v>199.28732956590696</v>
      </c>
      <c r="R14" s="182">
        <f>IF((U14+V14)="","",IF(C14="","",IF(OR(D14="UK",D14="JK",D14="SK",D14="K1",D14="K2",D14="K3",D14="K4",D14="K5",D14="K6",D14="K7",D14="K8",D14="K9",D14="K10"),IF(C14&gt;153.655,(U14+V14),IF(C14&lt;28,10^(0.783497476*LOG10(28/153.655)^2)*(U14+V14),10^(0.783497476*LOG10(C14/153.655)^2)*(U14+V14))),IF(C14&gt;175.508,(U14+V14),IF(C14&lt;32,10^(0.75194503*LOG10(32/175.508)^2)*(U14+V14),10^(0.75194503*LOG10(C14/175.508)^2)*(U14+V14))))))</f>
        <v>199.28732956590696</v>
      </c>
      <c r="T14" s="240"/>
      <c r="U14" s="179">
        <f t="shared" ref="U14" si="7">IF(MAX(IF(ISNUMBER(G14),G14,IF(LEN(G14)&lt;2,0,VALUE(LEFT(G14,LEN(G14)-1)))),IF(ISNUMBER(H14),H14,IF(LEN(H14)&lt;2,0,VALUE(LEFT(H14,LEN(H14)-1)))),IF(ISNUMBER(I14),I14,IF(LEN(I14)&lt;2,0,VALUE(LEFT(I14,LEN(I14)-1)))))&lt;0,0,MAX(IF(ISNUMBER(G14),G14,IF(LEN(G14)&lt;2,0,VALUE(LEFT(G14,LEN(G14)-1)))),IF(ISNUMBER(H14),H14,IF(LEN(H14)&lt;2,0,VALUE(LEFT(H14,LEN(H14)-1)))),IF(ISNUMBER(I14),I14,IF(LEN(I14)&lt;2,0,VALUE(LEFT(I14,LEN(I14)-1))))))</f>
        <v>68</v>
      </c>
      <c r="V14" s="180">
        <f t="shared" ref="V14" si="8">IF(MAX(IF(ISNUMBER(J14),J14,IF(LEN(J14)&lt;2,0,VALUE(LEFT(J14,LEN(J14)-1)))),IF(ISNUMBER(K14),K14,IF(LEN(K14)&lt;2,0,VALUE(LEFT(K14,LEN(K14)-1)))),IF(ISNUMBER(L14),L14,IF(LEN(L14)&lt;2,0,VALUE(LEFT(L14,LEN(L14)-1)))))&lt;0,0,MAX(IF(ISNUMBER(J14),J14,IF(LEN(J14)&lt;2,0,VALUE(LEFT(J14,LEN(J14)-1)))),IF(ISNUMBER(K14),K14,IF(LEN(K14)&lt;2,0,VALUE(LEFT(K14,LEN(K14)-1)))),IF(ISNUMBER(L14),L14,IF(LEN(L14)&lt;2,0,VALUE(LEFT(L14,LEN(L14)-1))))))</f>
        <v>84</v>
      </c>
    </row>
    <row r="15" spans="1:25" s="145" customFormat="1" ht="17.649999999999999" x14ac:dyDescent="0.5">
      <c r="A15" s="139"/>
      <c r="B15" s="140">
        <f>IF('P7'!A17="","",'P7'!A17)</f>
        <v>81</v>
      </c>
      <c r="C15" s="141">
        <f>IF('P7'!B17="","",'P7'!B17)</f>
        <v>79.78</v>
      </c>
      <c r="D15" s="140" t="str">
        <f>IF('P7'!C17="","",'P7'!C17)</f>
        <v>K2</v>
      </c>
      <c r="E15" s="142">
        <f>IF('P7'!D17="","",'P7'!D17)</f>
        <v>29367</v>
      </c>
      <c r="F15" s="143" t="str">
        <f>IF('P7'!F17="","",'P7'!F17)</f>
        <v>Ingeborg Endresen</v>
      </c>
      <c r="G15" s="144">
        <f>IF('P7'!H17=0,"",'P7'!H17)</f>
        <v>62</v>
      </c>
      <c r="H15" s="144">
        <f>IF('P7'!I17=0,"",'P7'!I17)</f>
        <v>67</v>
      </c>
      <c r="I15" s="144">
        <f>IF('P7'!J17=0,"",'P7'!J17)</f>
        <v>-71</v>
      </c>
      <c r="J15" s="144">
        <f>IF('P7'!K17=0,"",'P7'!K17)</f>
        <v>73</v>
      </c>
      <c r="K15" s="144">
        <f>IF('P7'!L17=0,"",'P7'!L17)</f>
        <v>77</v>
      </c>
      <c r="L15" s="144">
        <f>IF('P7'!M17=0,"",'P7'!M17)</f>
        <v>81</v>
      </c>
      <c r="M15" s="144">
        <f>IF('P7'!N17=0,"",'P7'!N17)</f>
        <v>67</v>
      </c>
      <c r="N15" s="144">
        <f>IF('P7'!O17=0,"",'P7'!O17)</f>
        <v>81</v>
      </c>
      <c r="O15" s="144">
        <f>IF('P7'!P17=0,"",'P7'!P17)</f>
        <v>148</v>
      </c>
      <c r="P15" s="141">
        <f>IF('P7'!Q17=0,"",'P7'!Q17)</f>
        <v>171.29562652771816</v>
      </c>
      <c r="R15" s="182">
        <f>IF((U15+V15)="","",IF(C15="","",IF(OR(D15="UK",D15="JK",D15="SK",D15="K1",D15="K2",D15="K3",D15="K4",D15="K5",D15="K6",D15="K7",D15="K8",D15="K9",D15="K10"),IF(C15&gt;153.655,(U15+V15),IF(C15&lt;28,10^(0.783497476*LOG10(28/153.655)^2)*(U15+V15),10^(0.783497476*LOG10(C15/153.655)^2)*(U15+V15))),IF(C15&gt;175.508,(U15+V15),IF(C15&lt;32,10^(0.75194503*LOG10(32/175.508)^2)*(U15+V15),10^(0.75194503*LOG10(C15/175.508)^2)*(U15+V15))))))</f>
        <v>171.29562652771816</v>
      </c>
      <c r="T15" s="240"/>
      <c r="U15" s="179">
        <f t="shared" ref="U15" si="9">IF(MAX(IF(ISNUMBER(G15),G15,IF(LEN(G15)&lt;2,0,VALUE(LEFT(G15,LEN(G15)-1)))),IF(ISNUMBER(H15),H15,IF(LEN(H15)&lt;2,0,VALUE(LEFT(H15,LEN(H15)-1)))),IF(ISNUMBER(I15),I15,IF(LEN(I15)&lt;2,0,VALUE(LEFT(I15,LEN(I15)-1)))))&lt;0,0,MAX(IF(ISNUMBER(G15),G15,IF(LEN(G15)&lt;2,0,VALUE(LEFT(G15,LEN(G15)-1)))),IF(ISNUMBER(H15),H15,IF(LEN(H15)&lt;2,0,VALUE(LEFT(H15,LEN(H15)-1)))),IF(ISNUMBER(I15),I15,IF(LEN(I15)&lt;2,0,VALUE(LEFT(I15,LEN(I15)-1))))))</f>
        <v>67</v>
      </c>
      <c r="V15" s="180">
        <f t="shared" ref="V15" si="10">IF(MAX(IF(ISNUMBER(J15),J15,IF(LEN(J15)&lt;2,0,VALUE(LEFT(J15,LEN(J15)-1)))),IF(ISNUMBER(K15),K15,IF(LEN(K15)&lt;2,0,VALUE(LEFT(K15,LEN(K15)-1)))),IF(ISNUMBER(L15),L15,IF(LEN(L15)&lt;2,0,VALUE(LEFT(L15,LEN(L15)-1)))))&lt;0,0,MAX(IF(ISNUMBER(J15),J15,IF(LEN(J15)&lt;2,0,VALUE(LEFT(J15,LEN(J15)-1)))),IF(ISNUMBER(K15),K15,IF(LEN(K15)&lt;2,0,VALUE(LEFT(K15,LEN(K15)-1)))),IF(ISNUMBER(L15),L15,IF(LEN(L15)&lt;2,0,VALUE(LEFT(L15,LEN(L15)-1))))))</f>
        <v>81</v>
      </c>
    </row>
    <row r="16" spans="1:25" s="145" customFormat="1" ht="17.649999999999999" x14ac:dyDescent="0.5">
      <c r="A16" s="139"/>
      <c r="B16" s="140">
        <f>IF('P7'!A18="","",'P7'!A18)</f>
        <v>81</v>
      </c>
      <c r="C16" s="141">
        <f>IF('P7'!B18="","",'P7'!B18)</f>
        <v>79.64</v>
      </c>
      <c r="D16" s="140" t="str">
        <f>IF('P7'!C18="","",'P7'!C18)</f>
        <v>SK</v>
      </c>
      <c r="E16" s="142">
        <f>IF('P7'!D18="","",'P7'!D18)</f>
        <v>33204</v>
      </c>
      <c r="F16" s="143" t="str">
        <f>IF('P7'!F18="","",'P7'!F18)</f>
        <v>Stine Mari Hasfjord</v>
      </c>
      <c r="G16" s="144">
        <f>IF('P7'!H18=0,"",'P7'!H18)</f>
        <v>72</v>
      </c>
      <c r="H16" s="144">
        <f>IF('P7'!I18=0,"",'P7'!I18)</f>
        <v>75</v>
      </c>
      <c r="I16" s="144">
        <f>IF('P7'!J18=0,"",'P7'!J18)</f>
        <v>-78</v>
      </c>
      <c r="J16" s="144">
        <f>IF('P7'!K18=0,"",'P7'!K18)</f>
        <v>93</v>
      </c>
      <c r="K16" s="144">
        <f>IF('P7'!L18=0,"",'P7'!L18)</f>
        <v>97</v>
      </c>
      <c r="L16" s="144">
        <f>IF('P7'!M18=0,"",'P7'!M18)</f>
        <v>-100</v>
      </c>
      <c r="M16" s="144">
        <f>IF('P7'!N18=0,"",'P7'!N18)</f>
        <v>75</v>
      </c>
      <c r="N16" s="144">
        <f>IF('P7'!O18=0,"",'P7'!O18)</f>
        <v>97</v>
      </c>
      <c r="O16" s="144">
        <f>IF('P7'!P18=0,"",'P7'!P18)</f>
        <v>172</v>
      </c>
      <c r="P16" s="141">
        <f>IF('P7'!Q18=0,"",'P7'!Q18)</f>
        <v>199.22952519752931</v>
      </c>
      <c r="R16" s="182">
        <f>IF((U16+V16)="","",IF(C16="","",IF(OR(D16="UK",D16="JK",D16="SK",D16="K1",D16="K2",D16="K3",D16="K4",D16="K5",D16="K6",D16="K7",D16="K8",D16="K9",D16="K10"),IF(C16&gt;153.655,(U16+V16),IF(C16&lt;28,10^(0.783497476*LOG10(28/153.655)^2)*(U16+V16),10^(0.783497476*LOG10(C16/153.655)^2)*(U16+V16))),IF(C16&gt;175.508,(U16+V16),IF(C16&lt;32,10^(0.75194503*LOG10(32/175.508)^2)*(U16+V16),10^(0.75194503*LOG10(C16/175.508)^2)*(U16+V16))))))</f>
        <v>199.22952519752931</v>
      </c>
      <c r="T16" s="240"/>
      <c r="U16" s="179">
        <f>IF(MAX(IF(ISNUMBER(G16),G16,IF(LEN(G16)&lt;2,0,VALUE(LEFT(G16,LEN(G16)-1)))),IF(ISNUMBER(H16),H16,IF(LEN(H16)&lt;2,0,VALUE(LEFT(H16,LEN(H16)-1)))),IF(ISNUMBER(I16),I16,IF(LEN(I16)&lt;2,0,VALUE(LEFT(I16,LEN(I16)-1)))))&lt;0,0,MAX(IF(ISNUMBER(G16),G16,IF(LEN(G16)&lt;2,0,VALUE(LEFT(G16,LEN(G16)-1)))),IF(ISNUMBER(H16),H16,IF(LEN(H16)&lt;2,0,VALUE(LEFT(H16,LEN(H16)-1)))),IF(ISNUMBER(I16),I16,IF(LEN(I16)&lt;2,0,VALUE(LEFT(I16,LEN(I16)-1))))))</f>
        <v>75</v>
      </c>
      <c r="V16" s="180">
        <f>IF(MAX(IF(ISNUMBER(J16),J16,IF(LEN(J16)&lt;2,0,VALUE(LEFT(J16,LEN(J16)-1)))),IF(ISNUMBER(K16),K16,IF(LEN(K16)&lt;2,0,VALUE(LEFT(K16,LEN(K16)-1)))),IF(ISNUMBER(L16),L16,IF(LEN(L16)&lt;2,0,VALUE(LEFT(L16,LEN(L16)-1)))))&lt;0,0,MAX(IF(ISNUMBER(J16),J16,IF(LEN(J16)&lt;2,0,VALUE(LEFT(J16,LEN(J16)-1)))),IF(ISNUMBER(K16),K16,IF(LEN(K16)&lt;2,0,VALUE(LEFT(K16,LEN(K16)-1)))),IF(ISNUMBER(L16),L16,IF(LEN(L16)&lt;2,0,VALUE(LEFT(L16,LEN(L16)-1))))))</f>
        <v>97</v>
      </c>
    </row>
    <row r="17" spans="1:25" s="93" customFormat="1" ht="28.5" x14ac:dyDescent="0.8">
      <c r="A17" s="94">
        <v>3</v>
      </c>
      <c r="B17" s="230" t="s">
        <v>62</v>
      </c>
      <c r="C17" s="230"/>
      <c r="D17" s="230"/>
      <c r="E17" s="230"/>
      <c r="F17" s="230"/>
      <c r="G17" s="122"/>
      <c r="H17" s="122"/>
      <c r="I17" s="122"/>
      <c r="J17" s="122"/>
      <c r="K17" s="122"/>
      <c r="L17" s="122"/>
      <c r="M17" s="95"/>
      <c r="N17" s="95"/>
      <c r="O17" s="95"/>
      <c r="P17" s="120">
        <f>IF(P22="",SUM(P18:P22),(SUM(P18:P22)-MIN(P18:P22)))</f>
        <v>859.43125448600176</v>
      </c>
      <c r="R17" s="181">
        <f>IF(R22="",SUM(R18:R22),(SUM(R18:R22)-MIN(R18:R22)))</f>
        <v>859.43125448600176</v>
      </c>
      <c r="T17" s="241"/>
      <c r="U17" s="177"/>
      <c r="V17" s="177"/>
      <c r="W17" s="93" t="s">
        <v>20</v>
      </c>
    </row>
    <row r="18" spans="1:25" s="145" customFormat="1" ht="17.649999999999999" x14ac:dyDescent="0.5">
      <c r="A18" s="139"/>
      <c r="B18" s="140">
        <f>IF('P1'!A19="","",'P1'!A19)</f>
        <v>59</v>
      </c>
      <c r="C18" s="141">
        <f>IF('P1'!B19="","",'P1'!B19)</f>
        <v>58.08</v>
      </c>
      <c r="D18" s="140" t="str">
        <f>IF('P1'!C19="","",'P1'!C19)</f>
        <v>SK</v>
      </c>
      <c r="E18" s="142">
        <f>IF('P1'!D19="","",'P1'!D19)</f>
        <v>34771</v>
      </c>
      <c r="F18" s="143" t="str">
        <f>IF('P1'!F19="","",'P1'!F19)</f>
        <v>Oda Wiig</v>
      </c>
      <c r="G18" s="144">
        <f>IF('P1'!H19=0,"",'P1'!H19)</f>
        <v>-63</v>
      </c>
      <c r="H18" s="144">
        <f>IF('P1'!I19=0,"",'P1'!I19)</f>
        <v>-63</v>
      </c>
      <c r="I18" s="144">
        <f>IF('P1'!J19=0,"",'P1'!J19)</f>
        <v>63</v>
      </c>
      <c r="J18" s="144">
        <f>IF('P1'!K19=0,"",'P1'!K19)</f>
        <v>-83</v>
      </c>
      <c r="K18" s="144">
        <f>IF('P1'!L19=0,"",'P1'!L19)</f>
        <v>83</v>
      </c>
      <c r="L18" s="144">
        <f>IF('P1'!M19=0,"",'P1'!M19)</f>
        <v>85</v>
      </c>
      <c r="M18" s="144">
        <f>IF('P1'!N19=0,"",'P1'!N19)</f>
        <v>63</v>
      </c>
      <c r="N18" s="144">
        <f>IF('P1'!O19=0,"",'P1'!O19)</f>
        <v>85</v>
      </c>
      <c r="O18" s="144">
        <f>IF('P1'!P19=0,"",'P1'!P19)</f>
        <v>148</v>
      </c>
      <c r="P18" s="146">
        <f>IF('P1'!Q19=0,"",'P1'!Q19)</f>
        <v>204.23690108663129</v>
      </c>
      <c r="R18" s="182">
        <f>IF((U18+V18)="","",IF(C18="","",IF(OR(D18="UK",D18="JK",D18="SK",D18="K1",D18="K2",D18="K3",D18="K4",D18="K5",D18="K6",D18="K7",D18="K8",D18="K9",D18="K10"),IF(C18&gt;153.655,(U18+V18),IF(C18&lt;28,10^(0.783497476*LOG10(28/153.655)^2)*(U18+V18),10^(0.783497476*LOG10(C18/153.655)^2)*(U18+V18))),IF(C18&gt;175.508,(U18+V18),IF(C18&lt;32,10^(0.75194503*LOG10(32/175.508)^2)*(U18+V18),10^(0.75194503*LOG10(C18/175.508)^2)*(U18+V18))))))</f>
        <v>204.23690108663129</v>
      </c>
      <c r="T18" s="240">
        <v>9</v>
      </c>
      <c r="U18" s="179">
        <f t="shared" ref="U18" si="11">IF(MAX(IF(ISNUMBER(G18),G18,IF(LEN(G18)&lt;2,0,VALUE(LEFT(G18,LEN(G18)-1)))),IF(ISNUMBER(H18),H18,IF(LEN(H18)&lt;2,0,VALUE(LEFT(H18,LEN(H18)-1)))),IF(ISNUMBER(I18),I18,IF(LEN(I18)&lt;2,0,VALUE(LEFT(I18,LEN(I18)-1)))))&lt;0,0,MAX(IF(ISNUMBER(G18),G18,IF(LEN(G18)&lt;2,0,VALUE(LEFT(G18,LEN(G18)-1)))),IF(ISNUMBER(H18),H18,IF(LEN(H18)&lt;2,0,VALUE(LEFT(H18,LEN(H18)-1)))),IF(ISNUMBER(I18),I18,IF(LEN(I18)&lt;2,0,VALUE(LEFT(I18,LEN(I18)-1))))))</f>
        <v>63</v>
      </c>
      <c r="V18" s="180">
        <f t="shared" ref="V18" si="12">IF(MAX(IF(ISNUMBER(J18),J18,IF(LEN(J18)&lt;2,0,VALUE(LEFT(J18,LEN(J18)-1)))),IF(ISNUMBER(K18),K18,IF(LEN(K18)&lt;2,0,VALUE(LEFT(K18,LEN(K18)-1)))),IF(ISNUMBER(L18),L18,IF(LEN(L18)&lt;2,0,VALUE(LEFT(L18,LEN(L18)-1)))))&lt;0,0,MAX(IF(ISNUMBER(J18),J18,IF(LEN(J18)&lt;2,0,VALUE(LEFT(J18,LEN(J18)-1)))),IF(ISNUMBER(K18),K18,IF(LEN(K18)&lt;2,0,VALUE(LEFT(K18,LEN(K18)-1)))),IF(ISNUMBER(L18),L18,IF(LEN(L18)&lt;2,0,VALUE(LEFT(L18,LEN(L18)-1))))))</f>
        <v>85</v>
      </c>
    </row>
    <row r="19" spans="1:25" s="145" customFormat="1" ht="17.649999999999999" x14ac:dyDescent="0.5">
      <c r="A19" s="139"/>
      <c r="B19" s="140">
        <f>IF('P3'!A14="","",'P3'!A14)</f>
        <v>64</v>
      </c>
      <c r="C19" s="141">
        <f>IF('P3'!B14="","",'P3'!B14)</f>
        <v>63.82</v>
      </c>
      <c r="D19" s="140" t="str">
        <f>IF('P3'!C14="","",'P3'!C14)</f>
        <v>SK</v>
      </c>
      <c r="E19" s="142">
        <f>IF('P3'!D14="","",'P3'!D14)</f>
        <v>34222</v>
      </c>
      <c r="F19" s="143" t="str">
        <f>IF('P3'!F14="","",'P3'!F14)</f>
        <v>Celine Mariell Bertheussen</v>
      </c>
      <c r="G19" s="144">
        <f>IF('P3'!H14=0,"",'P3'!H14)</f>
        <v>66</v>
      </c>
      <c r="H19" s="144">
        <f>IF('P3'!I14=0,"",'P3'!I14)</f>
        <v>-69</v>
      </c>
      <c r="I19" s="144">
        <f>IF('P3'!J14=0,"",'P3'!J14)</f>
        <v>70</v>
      </c>
      <c r="J19" s="144">
        <f>IF('P3'!K14=0,"",'P3'!K14)</f>
        <v>-85</v>
      </c>
      <c r="K19" s="144">
        <f>IF('P3'!L14=0,"",'P3'!L14)</f>
        <v>-85</v>
      </c>
      <c r="L19" s="144">
        <f>IF('P3'!M14=0,"",'P3'!M14)</f>
        <v>87</v>
      </c>
      <c r="M19" s="144">
        <f>IF('P3'!N14=0,"",'P3'!N14)</f>
        <v>70</v>
      </c>
      <c r="N19" s="144">
        <f>IF('P3'!O14=0,"",'P3'!O14)</f>
        <v>87</v>
      </c>
      <c r="O19" s="144">
        <f>IF('P3'!P14=0,"",'P3'!P14)</f>
        <v>157</v>
      </c>
      <c r="P19" s="141">
        <f>IF('P3'!Q14=0,"",'P3'!Q14)</f>
        <v>204.1669239137529</v>
      </c>
      <c r="R19" s="182">
        <f>IF((U19+V19)="","",IF(C19="","",IF(OR(D19="UK",D19="JK",D19="SK",D19="K1",D19="K2",D19="K3",D19="K4",D19="K5",D19="K6",D19="K7",D19="K8",D19="K9",D19="K10"),IF(C19&gt;153.655,(U19+V19),IF(C19&lt;28,10^(0.783497476*LOG10(28/153.655)^2)*(U19+V19),10^(0.783497476*LOG10(C19/153.655)^2)*(U19+V19))),IF(C19&gt;175.508,(U19+V19),IF(C19&lt;32,10^(0.75194503*LOG10(32/175.508)^2)*(U19+V19),10^(0.75194503*LOG10(C19/175.508)^2)*(U19+V19))))))</f>
        <v>204.1669239137529</v>
      </c>
      <c r="T19" s="240"/>
      <c r="U19" s="179">
        <f t="shared" ref="U19" si="13">IF(MAX(IF(ISNUMBER(G19),G19,IF(LEN(G19)&lt;2,0,VALUE(LEFT(G19,LEN(G19)-1)))),IF(ISNUMBER(H19),H19,IF(LEN(H19)&lt;2,0,VALUE(LEFT(H19,LEN(H19)-1)))),IF(ISNUMBER(I19),I19,IF(LEN(I19)&lt;2,0,VALUE(LEFT(I19,LEN(I19)-1)))))&lt;0,0,MAX(IF(ISNUMBER(G19),G19,IF(LEN(G19)&lt;2,0,VALUE(LEFT(G19,LEN(G19)-1)))),IF(ISNUMBER(H19),H19,IF(LEN(H19)&lt;2,0,VALUE(LEFT(H19,LEN(H19)-1)))),IF(ISNUMBER(I19),I19,IF(LEN(I19)&lt;2,0,VALUE(LEFT(I19,LEN(I19)-1))))))</f>
        <v>70</v>
      </c>
      <c r="V19" s="180">
        <f t="shared" ref="V19" si="14">IF(MAX(IF(ISNUMBER(J19),J19,IF(LEN(J19)&lt;2,0,VALUE(LEFT(J19,LEN(J19)-1)))),IF(ISNUMBER(K19),K19,IF(LEN(K19)&lt;2,0,VALUE(LEFT(K19,LEN(K19)-1)))),IF(ISNUMBER(L19),L19,IF(LEN(L19)&lt;2,0,VALUE(LEFT(L19,LEN(L19)-1)))))&lt;0,0,MAX(IF(ISNUMBER(J19),J19,IF(LEN(J19)&lt;2,0,VALUE(LEFT(J19,LEN(J19)-1)))),IF(ISNUMBER(K19),K19,IF(LEN(K19)&lt;2,0,VALUE(LEFT(K19,LEN(K19)-1)))),IF(ISNUMBER(L19),L19,IF(LEN(L19)&lt;2,0,VALUE(LEFT(L19,LEN(L19)-1))))))</f>
        <v>87</v>
      </c>
    </row>
    <row r="20" spans="1:25" s="145" customFormat="1" ht="17.649999999999999" x14ac:dyDescent="0.5">
      <c r="A20" s="139"/>
      <c r="B20" s="140">
        <f>IF('P6'!A11="","",'P6'!A11)</f>
        <v>71</v>
      </c>
      <c r="C20" s="141">
        <f>IF('P6'!B11="","",'P6'!B11)</f>
        <v>66.760000000000005</v>
      </c>
      <c r="D20" s="140" t="str">
        <f>IF('P6'!C11="","",'P6'!C11)</f>
        <v>SK</v>
      </c>
      <c r="E20" s="142">
        <f>IF('P6'!D11="","",'P6'!D11)</f>
        <v>35725</v>
      </c>
      <c r="F20" s="143" t="str">
        <f>IF('P6'!F11="","",'P6'!F11)</f>
        <v>Ane Westrheim</v>
      </c>
      <c r="G20" s="144">
        <f>IF('P6'!H11=0,"",'P6'!H11)</f>
        <v>63</v>
      </c>
      <c r="H20" s="144">
        <f>IF('P6'!I11=0,"",'P6'!I11)</f>
        <v>65</v>
      </c>
      <c r="I20" s="144">
        <f>IF('P6'!J11=0,"",'P6'!J11)</f>
        <v>68</v>
      </c>
      <c r="J20" s="144">
        <f>IF('P6'!K11=0,"",'P6'!K11)</f>
        <v>85</v>
      </c>
      <c r="K20" s="144">
        <f>IF('P6'!L11=0,"",'P6'!L11)</f>
        <v>88</v>
      </c>
      <c r="L20" s="144">
        <f>IF('P6'!M11=0,"",'P6'!M11)</f>
        <v>-91</v>
      </c>
      <c r="M20" s="144">
        <f>IF('P6'!N11=0,"",'P6'!N11)</f>
        <v>68</v>
      </c>
      <c r="N20" s="144">
        <f>IF('P6'!O11=0,"",'P6'!O11)</f>
        <v>88</v>
      </c>
      <c r="O20" s="144">
        <f>IF('P6'!P11=0,"",'P6'!P11)</f>
        <v>156</v>
      </c>
      <c r="P20" s="141">
        <f>IF('P6'!Q11=0,"",'P6'!Q11)</f>
        <v>197.6125258028996</v>
      </c>
      <c r="R20" s="182">
        <f>IF((U20+V20)="","",IF(C20="","",IF(OR(D20="UK",D20="JK",D20="SK",D20="K1",D20="K2",D20="K3",D20="K4",D20="K5",D20="K6",D20="K7",D20="K8",D20="K9",D20="K10"),IF(C20&gt;153.655,(U20+V20),IF(C20&lt;28,10^(0.783497476*LOG10(28/153.655)^2)*(U20+V20),10^(0.783497476*LOG10(C20/153.655)^2)*(U20+V20))),IF(C20&gt;175.508,(U20+V20),IF(C20&lt;32,10^(0.75194503*LOG10(32/175.508)^2)*(U20+V20),10^(0.75194503*LOG10(C20/175.508)^2)*(U20+V20))))))</f>
        <v>197.6125258028996</v>
      </c>
      <c r="T20" s="240"/>
      <c r="U20" s="179">
        <f t="shared" ref="U20" si="15">IF(MAX(IF(ISNUMBER(G20),G20,IF(LEN(G20)&lt;2,0,VALUE(LEFT(G20,LEN(G20)-1)))),IF(ISNUMBER(H20),H20,IF(LEN(H20)&lt;2,0,VALUE(LEFT(H20,LEN(H20)-1)))),IF(ISNUMBER(I20),I20,IF(LEN(I20)&lt;2,0,VALUE(LEFT(I20,LEN(I20)-1)))))&lt;0,0,MAX(IF(ISNUMBER(G20),G20,IF(LEN(G20)&lt;2,0,VALUE(LEFT(G20,LEN(G20)-1)))),IF(ISNUMBER(H20),H20,IF(LEN(H20)&lt;2,0,VALUE(LEFT(H20,LEN(H20)-1)))),IF(ISNUMBER(I20),I20,IF(LEN(I20)&lt;2,0,VALUE(LEFT(I20,LEN(I20)-1))))))</f>
        <v>68</v>
      </c>
      <c r="V20" s="180">
        <f t="shared" ref="V20" si="16">IF(MAX(IF(ISNUMBER(J20),J20,IF(LEN(J20)&lt;2,0,VALUE(LEFT(J20,LEN(J20)-1)))),IF(ISNUMBER(K20),K20,IF(LEN(K20)&lt;2,0,VALUE(LEFT(K20,LEN(K20)-1)))),IF(ISNUMBER(L20),L20,IF(LEN(L20)&lt;2,0,VALUE(LEFT(L20,LEN(L20)-1)))))&lt;0,0,MAX(IF(ISNUMBER(J20),J20,IF(LEN(J20)&lt;2,0,VALUE(LEFT(J20,LEN(J20)-1)))),IF(ISNUMBER(K20),K20,IF(LEN(K20)&lt;2,0,VALUE(LEFT(K20,LEN(K20)-1)))),IF(ISNUMBER(L20),L20,IF(LEN(L20)&lt;2,0,VALUE(LEFT(L20,LEN(L20)-1))))))</f>
        <v>88</v>
      </c>
    </row>
    <row r="21" spans="1:25" s="145" customFormat="1" ht="17.649999999999999" x14ac:dyDescent="0.5">
      <c r="A21" s="139"/>
      <c r="B21" s="140">
        <f>IF('P6'!A15="","",'P6'!A15)</f>
        <v>71</v>
      </c>
      <c r="C21" s="141">
        <f>IF('P6'!B15="","",'P6'!B15)</f>
        <v>70.52</v>
      </c>
      <c r="D21" s="140" t="str">
        <f>IF('P6'!C15="","",'P6'!C15)</f>
        <v>SK</v>
      </c>
      <c r="E21" s="142">
        <f>IF('P6'!D15="","",'P6'!D15)</f>
        <v>36401</v>
      </c>
      <c r="F21" s="143" t="str">
        <f>IF('P6'!F15="","",'P6'!F15)</f>
        <v>Tinna Ringsaker</v>
      </c>
      <c r="G21" s="144">
        <f>IF('P6'!H15=0,"",'P6'!H15)</f>
        <v>73</v>
      </c>
      <c r="H21" s="144">
        <f>IF('P6'!I15=0,"",'P6'!I15)</f>
        <v>77</v>
      </c>
      <c r="I21" s="144">
        <f>IF('P6'!J15=0,"",'P6'!J15)</f>
        <v>-80</v>
      </c>
      <c r="J21" s="144">
        <f>IF('P6'!K15=0,"",'P6'!K15)</f>
        <v>95</v>
      </c>
      <c r="K21" s="144">
        <f>IF('P6'!L15=0,"",'P6'!L15)</f>
        <v>100</v>
      </c>
      <c r="L21" s="144">
        <f>IF('P6'!M15=0,"",'P6'!M15)</f>
        <v>102</v>
      </c>
      <c r="M21" s="144">
        <f>IF('P6'!N15=0,"",'P6'!N15)</f>
        <v>77</v>
      </c>
      <c r="N21" s="144">
        <f>IF('P6'!O15=0,"",'P6'!O15)</f>
        <v>102</v>
      </c>
      <c r="O21" s="144">
        <f>IF('P6'!P15=0,"",'P6'!P15)</f>
        <v>179</v>
      </c>
      <c r="P21" s="141">
        <f>IF('P6'!Q15=0,"",'P6'!Q15)</f>
        <v>220.03263757273058</v>
      </c>
      <c r="R21" s="182">
        <f>IF((U21+V21)="","",IF(C21="","",IF(OR(D21="UK",D21="JK",D21="SK",D21="K1",D21="K2",D21="K3",D21="K4",D21="K5",D21="K6",D21="K7",D21="K8",D21="K9",D21="K10"),IF(C21&gt;153.655,(U21+V21),IF(C21&lt;28,10^(0.783497476*LOG10(28/153.655)^2)*(U21+V21),10^(0.783497476*LOG10(C21/153.655)^2)*(U21+V21))),IF(C21&gt;175.508,(U21+V21),IF(C21&lt;32,10^(0.75194503*LOG10(32/175.508)^2)*(U21+V21),10^(0.75194503*LOG10(C21/175.508)^2)*(U21+V21))))))</f>
        <v>220.03263757273058</v>
      </c>
      <c r="T21" s="240"/>
      <c r="U21" s="179">
        <f>IF(MAX(IF(ISNUMBER(G21),G21,IF(LEN(G21)&lt;2,0,VALUE(LEFT(G21,LEN(G21)-1)))),IF(ISNUMBER(H21),H21,IF(LEN(H21)&lt;2,0,VALUE(LEFT(H21,LEN(H21)-1)))),IF(ISNUMBER(I21),I21,IF(LEN(I21)&lt;2,0,VALUE(LEFT(I21,LEN(I21)-1)))))&lt;0,0,MAX(IF(ISNUMBER(G21),G21,IF(LEN(G21)&lt;2,0,VALUE(LEFT(G21,LEN(G21)-1)))),IF(ISNUMBER(H21),H21,IF(LEN(H21)&lt;2,0,VALUE(LEFT(H21,LEN(H21)-1)))),IF(ISNUMBER(I21),I21,IF(LEN(I21)&lt;2,0,VALUE(LEFT(I21,LEN(I21)-1))))))</f>
        <v>77</v>
      </c>
      <c r="V21" s="180">
        <f>IF(MAX(IF(ISNUMBER(J21),J21,IF(LEN(J21)&lt;2,0,VALUE(LEFT(J21,LEN(J21)-1)))),IF(ISNUMBER(K21),K21,IF(LEN(K21)&lt;2,0,VALUE(LEFT(K21,LEN(K21)-1)))),IF(ISNUMBER(L21),L21,IF(LEN(L21)&lt;2,0,VALUE(LEFT(L21,LEN(L21)-1)))))&lt;0,0,MAX(IF(ISNUMBER(J21),J21,IF(LEN(J21)&lt;2,0,VALUE(LEFT(J21,LEN(J21)-1)))),IF(ISNUMBER(K21),K21,IF(LEN(K21)&lt;2,0,VALUE(LEFT(K21,LEN(K21)-1)))),IF(ISNUMBER(L21),L21,IF(LEN(L21)&lt;2,0,VALUE(LEFT(L21,LEN(L21)-1))))))</f>
        <v>102</v>
      </c>
    </row>
    <row r="22" spans="1:25" s="145" customFormat="1" ht="17.649999999999999" x14ac:dyDescent="0.5">
      <c r="A22" s="139"/>
      <c r="B22" s="140">
        <f>IF('P7'!A9="","",'P7'!A9)</f>
        <v>76</v>
      </c>
      <c r="C22" s="141">
        <f>IF('P7'!B9="","",'P7'!B9)</f>
        <v>73.52</v>
      </c>
      <c r="D22" s="140" t="str">
        <f>IF('P7'!C9="","",'P7'!C9)</f>
        <v>SK</v>
      </c>
      <c r="E22" s="142">
        <f>IF('P7'!D9="","",'P7'!D9)</f>
        <v>32509</v>
      </c>
      <c r="F22" s="143" t="str">
        <f>IF('P7'!F9="","",'P7'!F9)</f>
        <v>Melissa Schanche</v>
      </c>
      <c r="G22" s="144">
        <f>IF('P7'!H9=0,"",'P7'!H9)</f>
        <v>84</v>
      </c>
      <c r="H22" s="144">
        <f>IF('P7'!I9=0,"",'P7'!I9)</f>
        <v>87</v>
      </c>
      <c r="I22" s="144">
        <f>IF('P7'!J9=0,"",'P7'!J9)</f>
        <v>90</v>
      </c>
      <c r="J22" s="144">
        <f>IF('P7'!K9=0,"",'P7'!K9)</f>
        <v>-102</v>
      </c>
      <c r="K22" s="144">
        <f>IF('P7'!L9=0,"",'P7'!L9)</f>
        <v>102</v>
      </c>
      <c r="L22" s="144">
        <f>IF('P7'!M9=0,"",'P7'!M9)</f>
        <v>-109</v>
      </c>
      <c r="M22" s="144">
        <f>IF('P7'!N9=0,"",'P7'!N9)</f>
        <v>90</v>
      </c>
      <c r="N22" s="144">
        <f>IF('P7'!O9=0,"",'P7'!O9)</f>
        <v>102</v>
      </c>
      <c r="O22" s="144">
        <f>IF('P7'!P9=0,"",'P7'!P9)</f>
        <v>192</v>
      </c>
      <c r="P22" s="141">
        <f>IF('P7'!Q9=0,"",'P7'!Q9)</f>
        <v>230.99479191288714</v>
      </c>
      <c r="R22" s="182">
        <f t="shared" ref="R22" si="17">IF((U22+V22)="","",IF(C22="","",IF(OR(D22="UK",D22="JK",D22="SK",D22="K1",D22="K2",D22="K3",D22="K4",D22="K5",D22="K6",D22="K7",D22="K8",D22="K9",D22="K10"),IF(C22&gt;153.655,(U22+V22),IF(C22&lt;28,10^(0.783497476*LOG10(28/153.655)^2)*(U22+V22),10^(0.783497476*LOG10(C22/153.655)^2)*(U22+V22))),IF(C22&gt;175.508,(U22+V22),IF(C22&lt;32,10^(0.75194503*LOG10(32/175.508)^2)*(U22+V22),10^(0.75194503*LOG10(C22/175.508)^2)*(U22+V22))))))</f>
        <v>230.99479191288714</v>
      </c>
      <c r="T22" s="240"/>
      <c r="U22" s="179">
        <f t="shared" ref="U22" si="18">IF(MAX(IF(ISNUMBER(G22),G22,IF(LEN(G22)&lt;2,0,VALUE(LEFT(G22,LEN(G22)-1)))),IF(ISNUMBER(H22),H22,IF(LEN(H22)&lt;2,0,VALUE(LEFT(H22,LEN(H22)-1)))),IF(ISNUMBER(I22),I22,IF(LEN(I22)&lt;2,0,VALUE(LEFT(I22,LEN(I22)-1)))))&lt;0,0,MAX(IF(ISNUMBER(G22),G22,IF(LEN(G22)&lt;2,0,VALUE(LEFT(G22,LEN(G22)-1)))),IF(ISNUMBER(H22),H22,IF(LEN(H22)&lt;2,0,VALUE(LEFT(H22,LEN(H22)-1)))),IF(ISNUMBER(I22),I22,IF(LEN(I22)&lt;2,0,VALUE(LEFT(I22,LEN(I22)-1))))))</f>
        <v>90</v>
      </c>
      <c r="V22" s="180">
        <f t="shared" ref="V22" si="19">IF(MAX(IF(ISNUMBER(J22),J22,IF(LEN(J22)&lt;2,0,VALUE(LEFT(J22,LEN(J22)-1)))),IF(ISNUMBER(K22),K22,IF(LEN(K22)&lt;2,0,VALUE(LEFT(K22,LEN(K22)-1)))),IF(ISNUMBER(L22),L22,IF(LEN(L22)&lt;2,0,VALUE(LEFT(L22,LEN(L22)-1)))))&lt;0,0,MAX(IF(ISNUMBER(J22),J22,IF(LEN(J22)&lt;2,0,VALUE(LEFT(J22,LEN(J22)-1)))),IF(ISNUMBER(K22),K22,IF(LEN(K22)&lt;2,0,VALUE(LEFT(K22,LEN(K22)-1)))),IF(ISNUMBER(L22),L22,IF(LEN(L22)&lt;2,0,VALUE(LEFT(L22,LEN(L22)-1))))))</f>
        <v>102</v>
      </c>
    </row>
    <row r="23" spans="1:25" s="93" customFormat="1" ht="28.5" x14ac:dyDescent="0.8">
      <c r="A23" s="94">
        <v>4</v>
      </c>
      <c r="B23" s="230" t="s">
        <v>66</v>
      </c>
      <c r="C23" s="230"/>
      <c r="D23" s="230"/>
      <c r="E23" s="230"/>
      <c r="F23" s="230"/>
      <c r="G23" s="122"/>
      <c r="H23" s="122"/>
      <c r="I23" s="122"/>
      <c r="J23" s="122"/>
      <c r="K23" s="122"/>
      <c r="L23" s="122"/>
      <c r="M23" s="95"/>
      <c r="N23" s="95"/>
      <c r="O23" s="95"/>
      <c r="P23" s="120">
        <f>SUM(P24:P26)</f>
        <v>562.5879423642657</v>
      </c>
      <c r="R23" s="181">
        <f>SUM(R24:R26)</f>
        <v>562.5879423642657</v>
      </c>
      <c r="S23" s="93" t="s">
        <v>20</v>
      </c>
      <c r="T23" s="241" t="s">
        <v>20</v>
      </c>
      <c r="U23" s="177"/>
      <c r="V23" s="177"/>
      <c r="W23" s="93" t="s">
        <v>20</v>
      </c>
      <c r="Y23" s="93" t="s">
        <v>20</v>
      </c>
    </row>
    <row r="24" spans="1:25" s="145" customFormat="1" ht="17.649999999999999" x14ac:dyDescent="0.5">
      <c r="A24" s="139"/>
      <c r="B24" s="140">
        <f>IF('P7'!A11="","",'P7'!A11)</f>
        <v>76</v>
      </c>
      <c r="C24" s="141">
        <f>IF('P7'!B11="","",'P7'!B11)</f>
        <v>73.88</v>
      </c>
      <c r="D24" s="140" t="str">
        <f>IF('P7'!C11="","",'P7'!C11)</f>
        <v>SK</v>
      </c>
      <c r="E24" s="142">
        <f>IF('P7'!D11="","",'P7'!D11)</f>
        <v>34343</v>
      </c>
      <c r="F24" s="143" t="str">
        <f>IF('P7'!F11="","",'P7'!F11)</f>
        <v>Julie Klæboe</v>
      </c>
      <c r="G24" s="144">
        <f>IF('P7'!H11=0,"",'P7'!H11)</f>
        <v>63</v>
      </c>
      <c r="H24" s="144">
        <f>IF('P7'!I11=0,"",'P7'!I11)</f>
        <v>66</v>
      </c>
      <c r="I24" s="144">
        <f>IF('P7'!J11=0,"",'P7'!J11)</f>
        <v>-69</v>
      </c>
      <c r="J24" s="144">
        <f>IF('P7'!K11=0,"",'P7'!K11)</f>
        <v>77</v>
      </c>
      <c r="K24" s="144">
        <f>IF('P7'!L11=0,"",'P7'!L11)</f>
        <v>80</v>
      </c>
      <c r="L24" s="144">
        <f>IF('P7'!M11=0,"",'P7'!M11)</f>
        <v>-83</v>
      </c>
      <c r="M24" s="144">
        <f>IF('P7'!N11=0,"",'P7'!N11)</f>
        <v>66</v>
      </c>
      <c r="N24" s="144">
        <f>IF('P7'!O11=0,"",'P7'!O11)</f>
        <v>80</v>
      </c>
      <c r="O24" s="144">
        <f>IF('P7'!P11=0,"",'P7'!P11)</f>
        <v>146</v>
      </c>
      <c r="P24" s="141">
        <f>IF('P7'!Q11=0,"",'P7'!Q11)</f>
        <v>175.22381287328761</v>
      </c>
      <c r="R24" s="182">
        <f t="shared" ref="R24:R25" si="20">IF((U24+V24)="","",IF(C24="","",IF(OR(D24="UK",D24="JK",D24="SK",D24="K1",D24="K2",D24="K3",D24="K4",D24="K5",D24="K6",D24="K7",D24="K8",D24="K9",D24="K10"),IF(C24&gt;153.655,(U24+V24),IF(C24&lt;28,10^(0.783497476*LOG10(28/153.655)^2)*(U24+V24),10^(0.783497476*LOG10(C24/153.655)^2)*(U24+V24))),IF(C24&gt;175.508,(U24+V24),IF(C24&lt;32,10^(0.75194503*LOG10(32/175.508)^2)*(U24+V24),10^(0.75194503*LOG10(C24/175.508)^2)*(U24+V24))))))</f>
        <v>175.22381287328761</v>
      </c>
      <c r="T24" s="240">
        <v>8</v>
      </c>
      <c r="U24" s="179">
        <f t="shared" ref="U24:U25" si="21">IF(MAX(IF(ISNUMBER(G24),G24,IF(LEN(G24)&lt;2,0,VALUE(LEFT(G24,LEN(G24)-1)))),IF(ISNUMBER(H24),H24,IF(LEN(H24)&lt;2,0,VALUE(LEFT(H24,LEN(H24)-1)))),IF(ISNUMBER(I24),I24,IF(LEN(I24)&lt;2,0,VALUE(LEFT(I24,LEN(I24)-1)))))&lt;0,0,MAX(IF(ISNUMBER(G24),G24,IF(LEN(G24)&lt;2,0,VALUE(LEFT(G24,LEN(G24)-1)))),IF(ISNUMBER(H24),H24,IF(LEN(H24)&lt;2,0,VALUE(LEFT(H24,LEN(H24)-1)))),IF(ISNUMBER(I24),I24,IF(LEN(I24)&lt;2,0,VALUE(LEFT(I24,LEN(I24)-1))))))</f>
        <v>66</v>
      </c>
      <c r="V24" s="180">
        <f t="shared" ref="V24:V25" si="22">IF(MAX(IF(ISNUMBER(J24),J24,IF(LEN(J24)&lt;2,0,VALUE(LEFT(J24,LEN(J24)-1)))),IF(ISNUMBER(K24),K24,IF(LEN(K24)&lt;2,0,VALUE(LEFT(K24,LEN(K24)-1)))),IF(ISNUMBER(L24),L24,IF(LEN(L24)&lt;2,0,VALUE(LEFT(L24,LEN(L24)-1)))))&lt;0,0,MAX(IF(ISNUMBER(J24),J24,IF(LEN(J24)&lt;2,0,VALUE(LEFT(J24,LEN(J24)-1)))),IF(ISNUMBER(K24),K24,IF(LEN(K24)&lt;2,0,VALUE(LEFT(K24,LEN(K24)-1)))),IF(ISNUMBER(L24),L24,IF(LEN(L24)&lt;2,0,VALUE(LEFT(L24,LEN(L24)-1))))))</f>
        <v>80</v>
      </c>
    </row>
    <row r="25" spans="1:25" s="145" customFormat="1" ht="17.649999999999999" x14ac:dyDescent="0.5">
      <c r="A25" s="139"/>
      <c r="B25" s="140">
        <f>IF('P7'!A16="","",'P7'!A16)</f>
        <v>76</v>
      </c>
      <c r="C25" s="141">
        <f>IF('P7'!B16="","",'P7'!B16)</f>
        <v>74.42</v>
      </c>
      <c r="D25" s="140" t="str">
        <f>IF('P7'!C16="","",'P7'!C16)</f>
        <v>SK</v>
      </c>
      <c r="E25" s="142">
        <f>IF('P7'!D16="","",'P7'!D16)</f>
        <v>34500</v>
      </c>
      <c r="F25" s="143" t="str">
        <f>IF('P7'!F16="","",'P7'!F16)</f>
        <v>Martine Halvorsen Sønju</v>
      </c>
      <c r="G25" s="144">
        <f>IF('P7'!H16=0,"",'P7'!H16)</f>
        <v>75</v>
      </c>
      <c r="H25" s="144">
        <f>IF('P7'!I16=0,"",'P7'!I16)</f>
        <v>78</v>
      </c>
      <c r="I25" s="144">
        <f>IF('P7'!J16=0,"",'P7'!J16)</f>
        <v>81</v>
      </c>
      <c r="J25" s="144">
        <f>IF('P7'!K16=0,"",'P7'!K16)</f>
        <v>90</v>
      </c>
      <c r="K25" s="144">
        <f>IF('P7'!L16=0,"",'P7'!L16)</f>
        <v>93</v>
      </c>
      <c r="L25" s="144">
        <f>IF('P7'!M16=0,"",'P7'!M16)</f>
        <v>-96</v>
      </c>
      <c r="M25" s="144">
        <f>IF('P7'!N16=0,"",'P7'!N16)</f>
        <v>81</v>
      </c>
      <c r="N25" s="144">
        <f>IF('P7'!O16=0,"",'P7'!O16)</f>
        <v>93</v>
      </c>
      <c r="O25" s="144">
        <f>IF('P7'!P16=0,"",'P7'!P16)</f>
        <v>174</v>
      </c>
      <c r="P25" s="141">
        <f>IF('P7'!Q16=0,"",'P7'!Q16)</f>
        <v>208.07563635260016</v>
      </c>
      <c r="R25" s="182">
        <f t="shared" si="20"/>
        <v>208.07563635260016</v>
      </c>
      <c r="T25" s="240"/>
      <c r="U25" s="179">
        <f t="shared" si="21"/>
        <v>81</v>
      </c>
      <c r="V25" s="180">
        <f t="shared" si="22"/>
        <v>93</v>
      </c>
    </row>
    <row r="26" spans="1:25" s="145" customFormat="1" ht="17.649999999999999" x14ac:dyDescent="0.5">
      <c r="A26" s="139"/>
      <c r="B26" s="140">
        <f>IF('P7'!A19="","",'P7'!A19)</f>
        <v>81</v>
      </c>
      <c r="C26" s="141">
        <f>IF('P7'!B19="","",'P7'!B19)</f>
        <v>77.64</v>
      </c>
      <c r="D26" s="140" t="str">
        <f>IF('P7'!C19="","",'P7'!C19)</f>
        <v>SK</v>
      </c>
      <c r="E26" s="142">
        <f>IF('P7'!D19="","",'P7'!D19)</f>
        <v>31888</v>
      </c>
      <c r="F26" s="143" t="str">
        <f>IF('P7'!F19="","",'P7'!F19)</f>
        <v>Elisabeth Settem</v>
      </c>
      <c r="G26" s="144">
        <f>IF('P7'!H19=0,"",'P7'!H19)</f>
        <v>67</v>
      </c>
      <c r="H26" s="144">
        <f>IF('P7'!I19=0,"",'P7'!I19)</f>
        <v>70</v>
      </c>
      <c r="I26" s="144">
        <f>IF('P7'!J19=0,"",'P7'!J19)</f>
        <v>-73</v>
      </c>
      <c r="J26" s="144">
        <f>IF('P7'!K19=0,"",'P7'!K19)</f>
        <v>83</v>
      </c>
      <c r="K26" s="144">
        <f>IF('P7'!L19=0,"",'P7'!L19)</f>
        <v>-86</v>
      </c>
      <c r="L26" s="144">
        <f>IF('P7'!M19=0,"",'P7'!M19)</f>
        <v>-86</v>
      </c>
      <c r="M26" s="144">
        <f>IF('P7'!N19=0,"",'P7'!N19)</f>
        <v>70</v>
      </c>
      <c r="N26" s="144">
        <f>IF('P7'!O19=0,"",'P7'!O19)</f>
        <v>83</v>
      </c>
      <c r="O26" s="144">
        <f>IF('P7'!P19=0,"",'P7'!P19)</f>
        <v>153</v>
      </c>
      <c r="P26" s="141">
        <f>IF('P7'!Q19=0,"",'P7'!Q19)</f>
        <v>179.28849313837796</v>
      </c>
      <c r="R26" s="182">
        <f>IF((U26+V26)="","",IF(C26="","",IF(OR(D26="UK",D26="JK",D26="SK",D26="K1",D26="K2",D26="K3",D26="K4",D26="K5",D26="K6",D26="K7",D26="K8",D26="K9",D26="K10"),IF(C26&gt;153.655,(U26+V26),IF(C26&lt;28,10^(0.783497476*LOG10(28/153.655)^2)*(U26+V26),10^(0.783497476*LOG10(C26/153.655)^2)*(U26+V26))),IF(C26&gt;175.508,(U26+V26),IF(C26&lt;32,10^(0.75194503*LOG10(32/175.508)^2)*(U26+V26),10^(0.75194503*LOG10(C26/175.508)^2)*(U26+V26))))))</f>
        <v>179.28849313837796</v>
      </c>
      <c r="T26" s="240"/>
      <c r="U26" s="179">
        <f>IF(MAX(IF(ISNUMBER(G26),G26,IF(LEN(G26)&lt;2,0,VALUE(LEFT(G26,LEN(G26)-1)))),IF(ISNUMBER(H26),H26,IF(LEN(H26)&lt;2,0,VALUE(LEFT(H26,LEN(H26)-1)))),IF(ISNUMBER(I26),I26,IF(LEN(I26)&lt;2,0,VALUE(LEFT(I26,LEN(I26)-1)))))&lt;0,0,MAX(IF(ISNUMBER(G26),G26,IF(LEN(G26)&lt;2,0,VALUE(LEFT(G26,LEN(G26)-1)))),IF(ISNUMBER(H26),H26,IF(LEN(H26)&lt;2,0,VALUE(LEFT(H26,LEN(H26)-1)))),IF(ISNUMBER(I26),I26,IF(LEN(I26)&lt;2,0,VALUE(LEFT(I26,LEN(I26)-1))))))</f>
        <v>70</v>
      </c>
      <c r="V26" s="180">
        <f>IF(MAX(IF(ISNUMBER(J26),J26,IF(LEN(J26)&lt;2,0,VALUE(LEFT(J26,LEN(J26)-1)))),IF(ISNUMBER(K26),K26,IF(LEN(K26)&lt;2,0,VALUE(LEFT(K26,LEN(K26)-1)))),IF(ISNUMBER(L26),L26,IF(LEN(L26)&lt;2,0,VALUE(LEFT(L26,LEN(L26)-1)))))&lt;0,0,MAX(IF(ISNUMBER(J26),J26,IF(LEN(J26)&lt;2,0,VALUE(LEFT(J26,LEN(J26)-1)))),IF(ISNUMBER(K26),K26,IF(LEN(K26)&lt;2,0,VALUE(LEFT(K26,LEN(K26)-1)))),IF(ISNUMBER(L26),L26,IF(LEN(L26)&lt;2,0,VALUE(LEFT(L26,LEN(L26)-1))))))</f>
        <v>83</v>
      </c>
    </row>
    <row r="27" spans="1:25" ht="14" customHeight="1" x14ac:dyDescent="0.5">
      <c r="A27" s="40"/>
      <c r="B27" s="40"/>
      <c r="C27" s="97"/>
      <c r="D27" s="40"/>
      <c r="E27" s="42"/>
      <c r="F27" s="96"/>
      <c r="G27" s="96"/>
      <c r="H27" s="96"/>
      <c r="I27" s="96"/>
      <c r="J27" s="96"/>
      <c r="K27" s="96"/>
      <c r="L27" s="96"/>
      <c r="M27" s="90"/>
      <c r="N27" s="90"/>
      <c r="O27" s="90"/>
      <c r="P27" s="97"/>
      <c r="T27" s="243"/>
    </row>
    <row r="28" spans="1:25" s="93" customFormat="1" ht="37.15" x14ac:dyDescent="0.8">
      <c r="A28" s="224" t="s">
        <v>70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R28" s="170" t="s">
        <v>69</v>
      </c>
      <c r="T28" s="241" t="s">
        <v>20</v>
      </c>
      <c r="U28" s="177" t="s">
        <v>20</v>
      </c>
      <c r="V28" s="177"/>
    </row>
    <row r="29" spans="1:25" ht="14" customHeight="1" x14ac:dyDescent="0.5">
      <c r="A29" s="40"/>
      <c r="B29" s="40"/>
      <c r="C29" s="97"/>
      <c r="D29" s="40"/>
      <c r="E29" s="42"/>
      <c r="F29" s="96"/>
      <c r="G29" s="96"/>
      <c r="H29" s="96"/>
      <c r="I29" s="96"/>
      <c r="J29" s="96"/>
      <c r="K29" s="96"/>
      <c r="L29" s="96"/>
      <c r="M29" s="90"/>
      <c r="N29" s="90"/>
      <c r="O29" s="90"/>
      <c r="P29" s="97"/>
      <c r="T29" s="243"/>
    </row>
    <row r="30" spans="1:25" s="93" customFormat="1" ht="28.5" x14ac:dyDescent="0.8">
      <c r="A30" s="89">
        <v>1</v>
      </c>
      <c r="B30" s="231" t="s">
        <v>62</v>
      </c>
      <c r="C30" s="231"/>
      <c r="D30" s="231"/>
      <c r="E30" s="231"/>
      <c r="F30" s="231"/>
      <c r="G30" s="121"/>
      <c r="H30" s="121"/>
      <c r="I30" s="121"/>
      <c r="J30" s="121"/>
      <c r="K30" s="121"/>
      <c r="L30" s="121"/>
      <c r="M30" s="91"/>
      <c r="N30" s="91"/>
      <c r="O30" s="91"/>
      <c r="P30" s="98">
        <f>IF(P35="",SUM(P31:P35),(SUM(P31:P35)-MIN(P31:P35)))</f>
        <v>1289.002088345512</v>
      </c>
      <c r="R30" s="181">
        <f>IF(R35="",SUM(R31:R35),(SUM(R31:R35)-MIN(R31:R35)))</f>
        <v>1289.002088345512</v>
      </c>
      <c r="T30" s="241"/>
      <c r="U30" s="177"/>
      <c r="V30" s="177"/>
    </row>
    <row r="31" spans="1:25" s="145" customFormat="1" ht="17.649999999999999" x14ac:dyDescent="0.5">
      <c r="A31" s="139"/>
      <c r="B31" s="140">
        <f>IF('P2'!A17="","",'P2'!A17)</f>
        <v>73</v>
      </c>
      <c r="C31" s="141">
        <f>IF('P2'!B17="","",'P2'!B17)</f>
        <v>72.86</v>
      </c>
      <c r="D31" s="140" t="str">
        <f>IF('P2'!C17="","",'P2'!C17)</f>
        <v>SM</v>
      </c>
      <c r="E31" s="142">
        <f>IF('P2'!D17="","",'P2'!D17)</f>
        <v>33342</v>
      </c>
      <c r="F31" s="143" t="str">
        <f>IF('P2'!F17="","",'P2'!F17)</f>
        <v>Daniel Roness</v>
      </c>
      <c r="G31" s="144">
        <f>IF('P2'!H17=0,"",'P2'!H17)</f>
        <v>-120</v>
      </c>
      <c r="H31" s="144">
        <f>IF('P2'!I17=0,"",'P2'!I17)</f>
        <v>120</v>
      </c>
      <c r="I31" s="144">
        <f>IF('P2'!J17=0,"",'P2'!J17)</f>
        <v>-125</v>
      </c>
      <c r="J31" s="144">
        <f>IF('P2'!K17=0,"",'P2'!K17)</f>
        <v>150</v>
      </c>
      <c r="K31" s="144">
        <f>IF('P2'!L17=0,"",'P2'!L17)</f>
        <v>160</v>
      </c>
      <c r="L31" s="144">
        <f>IF('P2'!M17=0,"",'P2'!M17)</f>
        <v>-165</v>
      </c>
      <c r="M31" s="144">
        <f>IF('P2'!N17=0,"",'P2'!N17)</f>
        <v>120</v>
      </c>
      <c r="N31" s="144">
        <f>IF('P2'!O17=0,"",'P2'!O17)</f>
        <v>160</v>
      </c>
      <c r="O31" s="144">
        <f>IF('P2'!P17=0,"",'P2'!P17)</f>
        <v>280</v>
      </c>
      <c r="P31" s="141">
        <f>IF('P2'!Q17=0,"",'P2'!Q17)</f>
        <v>360.39141831432943</v>
      </c>
      <c r="R31" s="182">
        <f t="shared" ref="R31:R33" si="23">IF((U31+V31)="","",IF(C31="","",IF(OR(D31="UK",D31="JK",D31="SK",D31="K1",D31="K2",D31="K3",D31="K4",D31="K5",D31="K6",D31="K7",D31="K8",D31="K9",D31="K10"),IF(C31&gt;153.655,(U31+V31),IF(C31&lt;28,10^(0.783497476*LOG10(28/153.655)^2)*(U31+V31),10^(0.783497476*LOG10(C31/153.655)^2)*(U31+V31))),IF(C31&gt;175.508,(U31+V31),IF(C31&lt;32,10^(0.75194503*LOG10(32/175.508)^2)*(U31+V31),10^(0.75194503*LOG10(C31/175.508)^2)*(U31+V31))))))</f>
        <v>360.39141831432943</v>
      </c>
      <c r="T31" s="240">
        <v>12</v>
      </c>
      <c r="U31" s="179">
        <f t="shared" ref="U31" si="24">IF(MAX(IF(ISNUMBER(G31),G31,IF(LEN(G31)&lt;2,0,VALUE(LEFT(G31,LEN(G31)-1)))),IF(ISNUMBER(H31),H31,IF(LEN(H31)&lt;2,0,VALUE(LEFT(H31,LEN(H31)-1)))),IF(ISNUMBER(I31),I31,IF(LEN(I31)&lt;2,0,VALUE(LEFT(I31,LEN(I31)-1)))))&lt;0,0,MAX(IF(ISNUMBER(G31),G31,IF(LEN(G31)&lt;2,0,VALUE(LEFT(G31,LEN(G31)-1)))),IF(ISNUMBER(H31),H31,IF(LEN(H31)&lt;2,0,VALUE(LEFT(H31,LEN(H31)-1)))),IF(ISNUMBER(I31),I31,IF(LEN(I31)&lt;2,0,VALUE(LEFT(I31,LEN(I31)-1))))))</f>
        <v>120</v>
      </c>
      <c r="V31" s="180">
        <f t="shared" ref="V31" si="25">IF(MAX(IF(ISNUMBER(J31),J31,IF(LEN(J31)&lt;2,0,VALUE(LEFT(J31,LEN(J31)-1)))),IF(ISNUMBER(K31),K31,IF(LEN(K31)&lt;2,0,VALUE(LEFT(K31,LEN(K31)-1)))),IF(ISNUMBER(L31),L31,IF(LEN(L31)&lt;2,0,VALUE(LEFT(L31,LEN(L31)-1)))))&lt;0,0,MAX(IF(ISNUMBER(J31),J31,IF(LEN(J31)&lt;2,0,VALUE(LEFT(J31,LEN(J31)-1)))),IF(ISNUMBER(K31),K31,IF(LEN(K31)&lt;2,0,VALUE(LEFT(K31,LEN(K31)-1)))),IF(ISNUMBER(L31),L31,IF(LEN(L31)&lt;2,0,VALUE(LEFT(L31,LEN(L31)-1))))))</f>
        <v>160</v>
      </c>
    </row>
    <row r="32" spans="1:25" s="145" customFormat="1" ht="17.649999999999999" x14ac:dyDescent="0.5">
      <c r="A32" s="139"/>
      <c r="B32" s="140">
        <f>IF('P4'!A16="","",'P4'!A16)</f>
        <v>81</v>
      </c>
      <c r="C32" s="141">
        <f>IF('P4'!B16="","",'P4'!B16)</f>
        <v>80.3</v>
      </c>
      <c r="D32" s="140" t="str">
        <f>IF('P4'!C16="","",'P4'!C16)</f>
        <v>SM</v>
      </c>
      <c r="E32" s="142">
        <f>IF('P4'!D16="","",'P4'!D16)</f>
        <v>32640</v>
      </c>
      <c r="F32" s="143" t="str">
        <f>IF('P4'!F16="","",'P4'!F16)</f>
        <v>Jonas Nord</v>
      </c>
      <c r="G32" s="144">
        <f>IF('P4'!H16=0,"",'P4'!H16)</f>
        <v>95</v>
      </c>
      <c r="H32" s="144">
        <f>IF('P4'!I16=0,"",'P4'!I16)</f>
        <v>100</v>
      </c>
      <c r="I32" s="144">
        <f>IF('P4'!J16=0,"",'P4'!J16)</f>
        <v>103</v>
      </c>
      <c r="J32" s="144">
        <f>IF('P4'!K16=0,"",'P4'!K16)</f>
        <v>120</v>
      </c>
      <c r="K32" s="144">
        <f>IF('P4'!L16=0,"",'P4'!L16)</f>
        <v>130</v>
      </c>
      <c r="L32" s="144">
        <f>IF('P4'!M16=0,"",'P4'!M16)</f>
        <v>-136</v>
      </c>
      <c r="M32" s="144">
        <f>IF('P4'!N16=0,"",'P4'!N16)</f>
        <v>103</v>
      </c>
      <c r="N32" s="144">
        <f>IF('P4'!O16=0,"",'P4'!O16)</f>
        <v>130</v>
      </c>
      <c r="O32" s="144">
        <f>IF('P4'!P16=0,"",'P4'!P16)</f>
        <v>233</v>
      </c>
      <c r="P32" s="141">
        <f>IF('P4'!Q16=0,"",'P4'!Q16)</f>
        <v>284.48989454315955</v>
      </c>
      <c r="R32" s="182">
        <f>IF((U32+V32)="","",IF(C32="","",IF(OR(D32="UK",D32="JK",D32="SK",D32="K1",D32="K2",D32="K3",D32="K4",D32="K5",D32="K6",D32="K7",D32="K8",D32="K9",D32="K10"),IF(C32&gt;153.655,(U32+V32),IF(C32&lt;28,10^(0.783497476*LOG10(28/153.655)^2)*(U32+V32),10^(0.783497476*LOG10(C32/153.655)^2)*(U32+V32))),IF(C32&gt;175.508,(U32+V32),IF(C32&lt;32,10^(0.75194503*LOG10(32/175.508)^2)*(U32+V32),10^(0.75194503*LOG10(C32/175.508)^2)*(U32+V32))))))</f>
        <v>284.48989454315955</v>
      </c>
      <c r="T32" s="240"/>
      <c r="U32" s="179">
        <f t="shared" ref="U32" si="26">IF(MAX(IF(ISNUMBER(G32),G32,IF(LEN(G32)&lt;2,0,VALUE(LEFT(G32,LEN(G32)-1)))),IF(ISNUMBER(H32),H32,IF(LEN(H32)&lt;2,0,VALUE(LEFT(H32,LEN(H32)-1)))),IF(ISNUMBER(I32),I32,IF(LEN(I32)&lt;2,0,VALUE(LEFT(I32,LEN(I32)-1)))))&lt;0,0,MAX(IF(ISNUMBER(G32),G32,IF(LEN(G32)&lt;2,0,VALUE(LEFT(G32,LEN(G32)-1)))),IF(ISNUMBER(H32),H32,IF(LEN(H32)&lt;2,0,VALUE(LEFT(H32,LEN(H32)-1)))),IF(ISNUMBER(I32),I32,IF(LEN(I32)&lt;2,0,VALUE(LEFT(I32,LEN(I32)-1))))))</f>
        <v>103</v>
      </c>
      <c r="V32" s="180">
        <f t="shared" ref="V32" si="27">IF(MAX(IF(ISNUMBER(J32),J32,IF(LEN(J32)&lt;2,0,VALUE(LEFT(J32,LEN(J32)-1)))),IF(ISNUMBER(K32),K32,IF(LEN(K32)&lt;2,0,VALUE(LEFT(K32,LEN(K32)-1)))),IF(ISNUMBER(L32),L32,IF(LEN(L32)&lt;2,0,VALUE(LEFT(L32,LEN(L32)-1)))))&lt;0,0,MAX(IF(ISNUMBER(J32),J32,IF(LEN(J32)&lt;2,0,VALUE(LEFT(J32,LEN(J32)-1)))),IF(ISNUMBER(K32),K32,IF(LEN(K32)&lt;2,0,VALUE(LEFT(K32,LEN(K32)-1)))),IF(ISNUMBER(L32),L32,IF(LEN(L32)&lt;2,0,VALUE(LEFT(L32,LEN(L32)-1))))))</f>
        <v>130</v>
      </c>
    </row>
    <row r="33" spans="1:26" s="145" customFormat="1" ht="17.649999999999999" x14ac:dyDescent="0.5">
      <c r="A33" s="139"/>
      <c r="B33" s="140">
        <f>IF('P4'!A17="","",'P4'!A17)</f>
        <v>81</v>
      </c>
      <c r="C33" s="141">
        <f>IF('P4'!B17="","",'P4'!B17)</f>
        <v>77.67</v>
      </c>
      <c r="D33" s="140" t="str">
        <f>IF('P4'!C17="","",'P4'!C17)</f>
        <v>SM</v>
      </c>
      <c r="E33" s="142">
        <f>IF('P4'!D17="","",'P4'!D17)</f>
        <v>35283</v>
      </c>
      <c r="F33" s="143" t="str">
        <f>IF('P4'!F17="","",'P4'!F17)</f>
        <v>Jonas Grønstad</v>
      </c>
      <c r="G33" s="144">
        <f>IF('P4'!H17=0,"",'P4'!H17)</f>
        <v>100</v>
      </c>
      <c r="H33" s="144">
        <f>IF('P4'!I17=0,"",'P4'!I17)</f>
        <v>-104</v>
      </c>
      <c r="I33" s="144">
        <f>IF('P4'!J17=0,"",'P4'!J17)</f>
        <v>-104</v>
      </c>
      <c r="J33" s="144">
        <f>IF('P4'!K17=0,"",'P4'!K17)</f>
        <v>117</v>
      </c>
      <c r="K33" s="144">
        <f>IF('P4'!L17=0,"",'P4'!L17)</f>
        <v>122</v>
      </c>
      <c r="L33" s="144">
        <f>IF('P4'!M17=0,"",'P4'!M17)</f>
        <v>127</v>
      </c>
      <c r="M33" s="144">
        <f>IF('P4'!N17=0,"",'P4'!N17)</f>
        <v>100</v>
      </c>
      <c r="N33" s="144">
        <f>IF('P4'!O17=0,"",'P4'!O17)</f>
        <v>127</v>
      </c>
      <c r="O33" s="144">
        <f>IF('P4'!P17=0,"",'P4'!P17)</f>
        <v>227</v>
      </c>
      <c r="P33" s="141">
        <f>IF('P4'!Q17=0,"",'P4'!Q17)</f>
        <v>282.0199427437617</v>
      </c>
      <c r="R33" s="182">
        <f t="shared" si="23"/>
        <v>282.0199427437617</v>
      </c>
      <c r="T33" s="240"/>
      <c r="U33" s="179">
        <f t="shared" ref="U33" si="28">IF(MAX(IF(ISNUMBER(G33),G33,IF(LEN(G33)&lt;2,0,VALUE(LEFT(G33,LEN(G33)-1)))),IF(ISNUMBER(H33),H33,IF(LEN(H33)&lt;2,0,VALUE(LEFT(H33,LEN(H33)-1)))),IF(ISNUMBER(I33),I33,IF(LEN(I33)&lt;2,0,VALUE(LEFT(I33,LEN(I33)-1)))))&lt;0,0,MAX(IF(ISNUMBER(G33),G33,IF(LEN(G33)&lt;2,0,VALUE(LEFT(G33,LEN(G33)-1)))),IF(ISNUMBER(H33),H33,IF(LEN(H33)&lt;2,0,VALUE(LEFT(H33,LEN(H33)-1)))),IF(ISNUMBER(I33),I33,IF(LEN(I33)&lt;2,0,VALUE(LEFT(I33,LEN(I33)-1))))))</f>
        <v>100</v>
      </c>
      <c r="V33" s="180">
        <f t="shared" ref="V33" si="29">IF(MAX(IF(ISNUMBER(J33),J33,IF(LEN(J33)&lt;2,0,VALUE(LEFT(J33,LEN(J33)-1)))),IF(ISNUMBER(K33),K33,IF(LEN(K33)&lt;2,0,VALUE(LEFT(K33,LEN(K33)-1)))),IF(ISNUMBER(L33),L33,IF(LEN(L33)&lt;2,0,VALUE(LEFT(L33,LEN(L33)-1)))))&lt;0,0,MAX(IF(ISNUMBER(J33),J33,IF(LEN(J33)&lt;2,0,VALUE(LEFT(J33,LEN(J33)-1)))),IF(ISNUMBER(K33),K33,IF(LEN(K33)&lt;2,0,VALUE(LEFT(K33,LEN(K33)-1)))),IF(ISNUMBER(L33),L33,IF(LEN(L33)&lt;2,0,VALUE(LEFT(L33,LEN(L33)-1))))))</f>
        <v>127</v>
      </c>
    </row>
    <row r="34" spans="1:26" s="145" customFormat="1" ht="17.649999999999999" x14ac:dyDescent="0.5">
      <c r="A34" s="139"/>
      <c r="B34" s="140">
        <f>IF('P5'!A16="","",'P5'!A16)</f>
        <v>89</v>
      </c>
      <c r="C34" s="141">
        <f>IF('P5'!B16="","",'P5'!B16)</f>
        <v>85.88</v>
      </c>
      <c r="D34" s="140" t="str">
        <f>IF('P5'!C16="","",'P5'!C16)</f>
        <v>SM</v>
      </c>
      <c r="E34" s="142">
        <f>IF('P5'!D16="","",'P5'!D16)</f>
        <v>34601</v>
      </c>
      <c r="F34" s="143" t="str">
        <f>IF('P5'!F16="","",'P5'!F16)</f>
        <v>Reza Benorouz</v>
      </c>
      <c r="G34" s="144">
        <f>IF('P5'!H16=0,"",'P5'!H16)</f>
        <v>120</v>
      </c>
      <c r="H34" s="144">
        <f>IF('P5'!I16=0,"",'P5'!I16)</f>
        <v>124</v>
      </c>
      <c r="I34" s="144">
        <f>IF('P5'!J16=0,"",'P5'!J16)</f>
        <v>-128</v>
      </c>
      <c r="J34" s="144">
        <f>IF('P5'!K16=0,"",'P5'!K16)</f>
        <v>145</v>
      </c>
      <c r="K34" s="144">
        <f>IF('P5'!L16=0,"",'P5'!L16)</f>
        <v>151</v>
      </c>
      <c r="L34" s="144" t="str">
        <f>IF('P5'!M16=0,"",'P5'!M16)</f>
        <v>-</v>
      </c>
      <c r="M34" s="144">
        <f>IF('P5'!N16=0,"",'P5'!N16)</f>
        <v>124</v>
      </c>
      <c r="N34" s="144">
        <f>IF('P5'!O16=0,"",'P5'!O16)</f>
        <v>151</v>
      </c>
      <c r="O34" s="144">
        <f>IF('P5'!P16=0,"",'P5'!P16)</f>
        <v>275</v>
      </c>
      <c r="P34" s="141">
        <f>IF('P5'!Q16=0,"",'P5'!Q16)</f>
        <v>324.92527309201444</v>
      </c>
      <c r="R34" s="182">
        <f>IF((U34+V34)="","",IF(C34="","",IF(OR(D34="UK",D34="JK",D34="SK",D34="K1",D34="K2",D34="K3",D34="K4",D34="K5",D34="K6",D34="K7",D34="K8",D34="K9",D34="K10"),IF(C34&gt;153.655,(U34+V34),IF(C34&lt;28,10^(0.783497476*LOG10(28/153.655)^2)*(U34+V34),10^(0.783497476*LOG10(C34/153.655)^2)*(U34+V34))),IF(C34&gt;175.508,(U34+V34),IF(C34&lt;32,10^(0.75194503*LOG10(32/175.508)^2)*(U34+V34),10^(0.75194503*LOG10(C34/175.508)^2)*(U34+V34))))))</f>
        <v>324.92527309201444</v>
      </c>
      <c r="T34" s="240"/>
      <c r="U34" s="179">
        <f>IF(MAX(IF(ISNUMBER(G34),G34,IF(LEN(G34)&lt;2,0,VALUE(LEFT(G34,LEN(G34)-1)))),IF(ISNUMBER(H34),H34,IF(LEN(H34)&lt;2,0,VALUE(LEFT(H34,LEN(H34)-1)))),IF(ISNUMBER(I34),I34,IF(LEN(I34)&lt;2,0,VALUE(LEFT(I34,LEN(I34)-1)))))&lt;0,0,MAX(IF(ISNUMBER(G34),G34,IF(LEN(G34)&lt;2,0,VALUE(LEFT(G34,LEN(G34)-1)))),IF(ISNUMBER(H34),H34,IF(LEN(H34)&lt;2,0,VALUE(LEFT(H34,LEN(H34)-1)))),IF(ISNUMBER(I34),I34,IF(LEN(I34)&lt;2,0,VALUE(LEFT(I34,LEN(I34)-1))))))</f>
        <v>124</v>
      </c>
      <c r="V34" s="180">
        <f>IF(MAX(IF(ISNUMBER(J34),J34,IF(LEN(J34)&lt;2,0,VALUE(LEFT(J34,LEN(J34)-1)))),IF(ISNUMBER(K34),K34,IF(LEN(K34)&lt;2,0,VALUE(LEFT(K34,LEN(K34)-1)))),IF(ISNUMBER(L34),L34,IF(LEN(L34)&lt;2,0,VALUE(LEFT(L34,LEN(L34)-1)))))&lt;0,0,MAX(IF(ISNUMBER(J34),J34,IF(LEN(J34)&lt;2,0,VALUE(LEFT(J34,LEN(J34)-1)))),IF(ISNUMBER(K34),K34,IF(LEN(K34)&lt;2,0,VALUE(LEFT(K34,LEN(K34)-1)))),IF(ISNUMBER(L34),L34,IF(LEN(L34)&lt;2,0,VALUE(LEFT(L34,LEN(L34)-1))))))</f>
        <v>151</v>
      </c>
    </row>
    <row r="35" spans="1:26" ht="17.649999999999999" x14ac:dyDescent="0.5">
      <c r="A35" s="139"/>
      <c r="B35" s="140">
        <f>IF('P9'!A14="","",'P9'!A14)</f>
        <v>109</v>
      </c>
      <c r="C35" s="141">
        <f>IF('P9'!B14="","",'P9'!B14)</f>
        <v>107.38</v>
      </c>
      <c r="D35" s="140" t="str">
        <f>IF('P9'!C14="","",'P9'!C14)</f>
        <v>SM</v>
      </c>
      <c r="E35" s="142">
        <f>IF('P9'!D14="","",'P9'!D14)</f>
        <v>33892</v>
      </c>
      <c r="F35" s="143" t="str">
        <f>IF('P9'!F14="","",'P9'!F14)</f>
        <v>Jørgen Kjellevand</v>
      </c>
      <c r="G35" s="144">
        <f>IF('P9'!H14=0,"",'P9'!H14)</f>
        <v>125</v>
      </c>
      <c r="H35" s="144">
        <f>IF('P9'!I14=0,"",'P9'!I14)</f>
        <v>130</v>
      </c>
      <c r="I35" s="144">
        <f>IF('P9'!J14=0,"",'P9'!J14)</f>
        <v>-135</v>
      </c>
      <c r="J35" s="144">
        <f>IF('P9'!K14=0,"",'P9'!K14)</f>
        <v>157</v>
      </c>
      <c r="K35" s="144">
        <f>IF('P9'!L14=0,"",'P9'!L14)</f>
        <v>161</v>
      </c>
      <c r="L35" s="144">
        <f>IF('P9'!M14=0,"",'P9'!M14)</f>
        <v>165</v>
      </c>
      <c r="M35" s="144">
        <f>IF('P9'!N14=0,"",'P9'!N14)</f>
        <v>130</v>
      </c>
      <c r="N35" s="144">
        <f>IF('P9'!O14=0,"",'P9'!O14)</f>
        <v>165</v>
      </c>
      <c r="O35" s="144">
        <f>IF('P9'!P14=0,"",'P9'!P14)</f>
        <v>295</v>
      </c>
      <c r="P35" s="141">
        <f>IF('P9'!Q14=0,"",'P9'!Q14)</f>
        <v>319.19550239600846</v>
      </c>
      <c r="R35" s="182">
        <f>IF((U35+V35)="","",IF(C35="","",IF(OR(D35="UK",D35="JK",D35="SK",D35="K1",D35="K2",D35="K3",D35="K4",D35="K5",D35="K6",D35="K7",D35="K8",D35="K9",D35="K10"),IF(C35&gt;153.655,(U35+V35),IF(C35&lt;28,10^(0.783497476*LOG10(28/153.655)^2)*(U35+V35),10^(0.783497476*LOG10(C35/153.655)^2)*(U35+V35))),IF(C35&gt;175.508,(U35+V35),IF(C35&lt;32,10^(0.75194503*LOG10(32/175.508)^2)*(U35+V35),10^(0.75194503*LOG10(C35/175.508)^2)*(U35+V35))))))</f>
        <v>319.19550239600846</v>
      </c>
      <c r="T35" s="243"/>
      <c r="U35" s="179">
        <f>IF(MAX(IF(ISNUMBER(G35),G35,IF(LEN(G35)&lt;2,0,VALUE(LEFT(G35,LEN(G35)-1)))),IF(ISNUMBER(H35),H35,IF(LEN(H35)&lt;2,0,VALUE(LEFT(H35,LEN(H35)-1)))),IF(ISNUMBER(I35),I35,IF(LEN(I35)&lt;2,0,VALUE(LEFT(I35,LEN(I35)-1)))))&lt;0,0,MAX(IF(ISNUMBER(G35),G35,IF(LEN(G35)&lt;2,0,VALUE(LEFT(G35,LEN(G35)-1)))),IF(ISNUMBER(H35),H35,IF(LEN(H35)&lt;2,0,VALUE(LEFT(H35,LEN(H35)-1)))),IF(ISNUMBER(I35),I35,IF(LEN(I35)&lt;2,0,VALUE(LEFT(I35,LEN(I35)-1))))))</f>
        <v>130</v>
      </c>
      <c r="V35" s="180">
        <f>IF(MAX(IF(ISNUMBER(J35),J35,IF(LEN(J35)&lt;2,0,VALUE(LEFT(J35,LEN(J35)-1)))),IF(ISNUMBER(K35),K35,IF(LEN(K35)&lt;2,0,VALUE(LEFT(K35,LEN(K35)-1)))),IF(ISNUMBER(L35),L35,IF(LEN(L35)&lt;2,0,VALUE(LEFT(L35,LEN(L35)-1)))))&lt;0,0,MAX(IF(ISNUMBER(J35),J35,IF(LEN(J35)&lt;2,0,VALUE(LEFT(J35,LEN(J35)-1)))),IF(ISNUMBER(K35),K35,IF(LEN(K35)&lt;2,0,VALUE(LEFT(K35,LEN(K35)-1)))),IF(ISNUMBER(L35),L35,IF(LEN(L35)&lt;2,0,VALUE(LEFT(L35,LEN(L35)-1))))))</f>
        <v>165</v>
      </c>
    </row>
    <row r="36" spans="1:26" s="93" customFormat="1" ht="28.5" x14ac:dyDescent="0.8">
      <c r="A36" s="89">
        <v>2</v>
      </c>
      <c r="B36" s="231" t="s">
        <v>64</v>
      </c>
      <c r="C36" s="231"/>
      <c r="D36" s="231"/>
      <c r="E36" s="231"/>
      <c r="F36" s="231"/>
      <c r="G36" s="121"/>
      <c r="H36" s="121"/>
      <c r="I36" s="121"/>
      <c r="J36" s="121"/>
      <c r="K36" s="121"/>
      <c r="L36" s="121"/>
      <c r="M36" s="91"/>
      <c r="N36" s="91"/>
      <c r="O36" s="91"/>
      <c r="P36" s="98">
        <f>IF(P41="",SUM(P37:P41),(SUM(P37:P41)-MIN(P37:P41)))</f>
        <v>1247.2897499096198</v>
      </c>
      <c r="R36" s="181">
        <f>IF(R41="",SUM(R37:R41),(SUM(R37:R41)-MIN(R37:R41)))</f>
        <v>1247.2897499096198</v>
      </c>
      <c r="T36" s="241"/>
      <c r="U36" s="177"/>
      <c r="V36" s="177"/>
    </row>
    <row r="37" spans="1:26" s="145" customFormat="1" ht="17.649999999999999" x14ac:dyDescent="0.5">
      <c r="A37" s="139"/>
      <c r="B37" s="140">
        <f>IF('P4'!A21="","",'P4'!A21)</f>
        <v>81</v>
      </c>
      <c r="C37" s="141">
        <f>IF('P4'!B21="","",'P4'!B21)</f>
        <v>81</v>
      </c>
      <c r="D37" s="140" t="str">
        <f>IF('P4'!C21="","",'P4'!C21)</f>
        <v>UM</v>
      </c>
      <c r="E37" s="142">
        <f>IF('P4'!D21="","",'P4'!D21)</f>
        <v>38067</v>
      </c>
      <c r="F37" s="143" t="str">
        <f>IF('P4'!F21="","",'P4'!F21)</f>
        <v>Kristen Røyseth</v>
      </c>
      <c r="G37" s="144">
        <f>IF('P4'!H21=0,"",'P4'!H21)</f>
        <v>-96</v>
      </c>
      <c r="H37" s="144">
        <f>IF('P4'!I21=0,"",'P4'!I21)</f>
        <v>96</v>
      </c>
      <c r="I37" s="144">
        <f>IF('P4'!J21=0,"",'P4'!J21)</f>
        <v>-100</v>
      </c>
      <c r="J37" s="144">
        <f>IF('P4'!K21=0,"",'P4'!K21)</f>
        <v>125</v>
      </c>
      <c r="K37" s="144">
        <f>IF('P4'!L21=0,"",'P4'!L21)</f>
        <v>130</v>
      </c>
      <c r="L37" s="144">
        <f>IF('P4'!M21=0,"",'P4'!M21)</f>
        <v>-135</v>
      </c>
      <c r="M37" s="144">
        <f>IF('P4'!N21=0,"",'P4'!N21)</f>
        <v>96</v>
      </c>
      <c r="N37" s="144">
        <f>IF('P4'!O21=0,"",'P4'!O21)</f>
        <v>130</v>
      </c>
      <c r="O37" s="144">
        <f>IF('P4'!P21=0,"",'P4'!P21)</f>
        <v>226</v>
      </c>
      <c r="P37" s="141">
        <f>IF('P4'!Q21=0,"",'P4'!Q21)</f>
        <v>274.7293146708202</v>
      </c>
      <c r="R37" s="182">
        <f>IF((U37+V37)="","",IF(C37="","",IF(OR(D37="UK",D37="JK",D37="SK",D37="K1",D37="K2",D37="K3",D37="K4",D37="K5",D37="K6",D37="K7",D37="K8",D37="K9",D37="K10"),IF(C37&gt;153.655,(U37+V37),IF(C37&lt;28,10^(0.783497476*LOG10(28/153.655)^2)*(U37+V37),10^(0.783497476*LOG10(C37/153.655)^2)*(U37+V37))),IF(C37&gt;175.508,(U37+V37),IF(C37&lt;32,10^(0.75194503*LOG10(32/175.508)^2)*(U37+V37),10^(0.75194503*LOG10(C37/175.508)^2)*(U37+V37))))))</f>
        <v>274.7293146708202</v>
      </c>
      <c r="T37" s="240">
        <v>10</v>
      </c>
      <c r="U37" s="179">
        <f t="shared" ref="U37:U38" si="30">IF(MAX(IF(ISNUMBER(G37),G37,IF(LEN(G37)&lt;2,0,VALUE(LEFT(G37,LEN(G37)-1)))),IF(ISNUMBER(H37),H37,IF(LEN(H37)&lt;2,0,VALUE(LEFT(H37,LEN(H37)-1)))),IF(ISNUMBER(I37),I37,IF(LEN(I37)&lt;2,0,VALUE(LEFT(I37,LEN(I37)-1)))))&lt;0,0,MAX(IF(ISNUMBER(G37),G37,IF(LEN(G37)&lt;2,0,VALUE(LEFT(G37,LEN(G37)-1)))),IF(ISNUMBER(H37),H37,IF(LEN(H37)&lt;2,0,VALUE(LEFT(H37,LEN(H37)-1)))),IF(ISNUMBER(I37),I37,IF(LEN(I37)&lt;2,0,VALUE(LEFT(I37,LEN(I37)-1))))))</f>
        <v>96</v>
      </c>
      <c r="V37" s="180">
        <f t="shared" ref="V37:V38" si="31">IF(MAX(IF(ISNUMBER(J37),J37,IF(LEN(J37)&lt;2,0,VALUE(LEFT(J37,LEN(J37)-1)))),IF(ISNUMBER(K37),K37,IF(LEN(K37)&lt;2,0,VALUE(LEFT(K37,LEN(K37)-1)))),IF(ISNUMBER(L37),L37,IF(LEN(L37)&lt;2,0,VALUE(LEFT(L37,LEN(L37)-1)))))&lt;0,0,MAX(IF(ISNUMBER(J37),J37,IF(LEN(J37)&lt;2,0,VALUE(LEFT(J37,LEN(J37)-1)))),IF(ISNUMBER(K37),K37,IF(LEN(K37)&lt;2,0,VALUE(LEFT(K37,LEN(K37)-1)))),IF(ISNUMBER(L37),L37,IF(LEN(L37)&lt;2,0,VALUE(LEFT(L37,LEN(L37)-1))))))</f>
        <v>130</v>
      </c>
    </row>
    <row r="38" spans="1:26" s="145" customFormat="1" ht="17.649999999999999" x14ac:dyDescent="0.5">
      <c r="A38" s="139"/>
      <c r="B38" s="140">
        <f>IF('P4'!A23="","",'P4'!A23)</f>
        <v>81</v>
      </c>
      <c r="C38" s="141">
        <f>IF('P4'!B23="","",'P4'!B23)</f>
        <v>79.72</v>
      </c>
      <c r="D38" s="140" t="str">
        <f>IF('P4'!C23="","",'P4'!C23)</f>
        <v>SM</v>
      </c>
      <c r="E38" s="142">
        <f>IF('P4'!D23="","",'P4'!D23)</f>
        <v>34609</v>
      </c>
      <c r="F38" s="143" t="str">
        <f>IF('P4'!F23="","",'P4'!F23)</f>
        <v>Jantsen Øverås</v>
      </c>
      <c r="G38" s="144">
        <f>IF('P4'!H23=0,"",'P4'!H23)</f>
        <v>112</v>
      </c>
      <c r="H38" s="144">
        <f>IF('P4'!I23=0,"",'P4'!I23)</f>
        <v>117</v>
      </c>
      <c r="I38" s="144">
        <f>IF('P4'!J23=0,"",'P4'!J23)</f>
        <v>-120</v>
      </c>
      <c r="J38" s="144">
        <f>IF('P4'!K23=0,"",'P4'!K23)</f>
        <v>-135</v>
      </c>
      <c r="K38" s="144">
        <f>IF('P4'!L23=0,"",'P4'!L23)</f>
        <v>135</v>
      </c>
      <c r="L38" s="144">
        <f>IF('P4'!M23=0,"",'P4'!M23)</f>
        <v>140</v>
      </c>
      <c r="M38" s="144">
        <f>IF('P4'!N23=0,"",'P4'!N23)</f>
        <v>117</v>
      </c>
      <c r="N38" s="144">
        <f>IF('P4'!O23=0,"",'P4'!O23)</f>
        <v>140</v>
      </c>
      <c r="O38" s="144">
        <f>IF('P4'!P23=0,"",'P4'!P23)</f>
        <v>257</v>
      </c>
      <c r="P38" s="141">
        <f>IF('P4'!Q23=0,"",'P4'!Q23)</f>
        <v>314.96282098307125</v>
      </c>
      <c r="R38" s="182">
        <f>IF((U38+V38)="","",IF(C38="","",IF(OR(D38="UK",D38="JK",D38="SK",D38="K1",D38="K2",D38="K3",D38="K4",D38="K5",D38="K6",D38="K7",D38="K8",D38="K9",D38="K10"),IF(C38&gt;153.655,(U38+V38),IF(C38&lt;28,10^(0.783497476*LOG10(28/153.655)^2)*(U38+V38),10^(0.783497476*LOG10(C38/153.655)^2)*(U38+V38))),IF(C38&gt;175.508,(U38+V38),IF(C38&lt;32,10^(0.75194503*LOG10(32/175.508)^2)*(U38+V38),10^(0.75194503*LOG10(C38/175.508)^2)*(U38+V38))))))</f>
        <v>314.96282098307125</v>
      </c>
      <c r="T38" s="240"/>
      <c r="U38" s="179">
        <f t="shared" si="30"/>
        <v>117</v>
      </c>
      <c r="V38" s="180">
        <f t="shared" si="31"/>
        <v>140</v>
      </c>
    </row>
    <row r="39" spans="1:26" s="145" customFormat="1" ht="17.649999999999999" x14ac:dyDescent="0.5">
      <c r="A39" s="139"/>
      <c r="B39" s="140">
        <f>IF('P8'!A14="","",'P8'!A14)</f>
        <v>96</v>
      </c>
      <c r="C39" s="141">
        <f>IF('P8'!B14="","",'P8'!B14)</f>
        <v>93.48</v>
      </c>
      <c r="D39" s="140" t="str">
        <f>IF('P8'!C14="","",'P8'!C14)</f>
        <v>SM</v>
      </c>
      <c r="E39" s="142">
        <f>IF('P8'!D14="","",'P8'!D14)</f>
        <v>34774</v>
      </c>
      <c r="F39" s="143" t="str">
        <f>IF('P8'!F14="","",'P8'!F14)</f>
        <v>Tore Gjøringbø</v>
      </c>
      <c r="G39" s="144">
        <f>IF('P8'!H14=0,"",'P8'!H14)</f>
        <v>105</v>
      </c>
      <c r="H39" s="144">
        <f>IF('P8'!I14=0,"",'P8'!I14)</f>
        <v>110</v>
      </c>
      <c r="I39" s="144">
        <f>IF('P8'!J14=0,"",'P8'!J14)</f>
        <v>-113</v>
      </c>
      <c r="J39" s="144">
        <f>IF('P8'!K14=0,"",'P8'!K14)</f>
        <v>132</v>
      </c>
      <c r="K39" s="144">
        <f>IF('P8'!L14=0,"",'P8'!L14)</f>
        <v>136</v>
      </c>
      <c r="L39" s="144">
        <f>IF('P8'!M14=0,"",'P8'!M14)</f>
        <v>140</v>
      </c>
      <c r="M39" s="144">
        <f>IF('P8'!N14=0,"",'P8'!N14)</f>
        <v>110</v>
      </c>
      <c r="N39" s="144">
        <f>IF('P8'!O14=0,"",'P8'!O14)</f>
        <v>140</v>
      </c>
      <c r="O39" s="144">
        <f>IF('P8'!P14=0,"",'P8'!P14)</f>
        <v>250</v>
      </c>
      <c r="P39" s="141">
        <f>IF('P8'!Q14=0,"",'P8'!Q14)</f>
        <v>284.58982179107755</v>
      </c>
      <c r="R39" s="182">
        <f>IF((U39+V39)="","",IF(C39="","",IF(OR(D39="UK",D39="JK",D39="SK",D39="K1",D39="K2",D39="K3",D39="K4",D39="K5",D39="K6",D39="K7",D39="K8",D39="K9",D39="K10"),IF(C39&gt;153.655,(U39+V39),IF(C39&lt;28,10^(0.783497476*LOG10(28/153.655)^2)*(U39+V39),10^(0.783497476*LOG10(C39/153.655)^2)*(U39+V39))),IF(C39&gt;175.508,(U39+V39),IF(C39&lt;32,10^(0.75194503*LOG10(32/175.508)^2)*(U39+V39),10^(0.75194503*LOG10(C39/175.508)^2)*(U39+V39))))))</f>
        <v>284.58982179107755</v>
      </c>
      <c r="T39" s="240"/>
      <c r="U39" s="179">
        <f t="shared" ref="U39" si="32">IF(MAX(IF(ISNUMBER(G39),G39,IF(LEN(G39)&lt;2,0,VALUE(LEFT(G39,LEN(G39)-1)))),IF(ISNUMBER(H39),H39,IF(LEN(H39)&lt;2,0,VALUE(LEFT(H39,LEN(H39)-1)))),IF(ISNUMBER(I39),I39,IF(LEN(I39)&lt;2,0,VALUE(LEFT(I39,LEN(I39)-1)))))&lt;0,0,MAX(IF(ISNUMBER(G39),G39,IF(LEN(G39)&lt;2,0,VALUE(LEFT(G39,LEN(G39)-1)))),IF(ISNUMBER(H39),H39,IF(LEN(H39)&lt;2,0,VALUE(LEFT(H39,LEN(H39)-1)))),IF(ISNUMBER(I39),I39,IF(LEN(I39)&lt;2,0,VALUE(LEFT(I39,LEN(I39)-1))))))</f>
        <v>110</v>
      </c>
      <c r="V39" s="180">
        <f t="shared" ref="V39" si="33">IF(MAX(IF(ISNUMBER(J39),J39,IF(LEN(J39)&lt;2,0,VALUE(LEFT(J39,LEN(J39)-1)))),IF(ISNUMBER(K39),K39,IF(LEN(K39)&lt;2,0,VALUE(LEFT(K39,LEN(K39)-1)))),IF(ISNUMBER(L39),L39,IF(LEN(L39)&lt;2,0,VALUE(LEFT(L39,LEN(L39)-1)))))&lt;0,0,MAX(IF(ISNUMBER(J39),J39,IF(LEN(J39)&lt;2,0,VALUE(LEFT(J39,LEN(J39)-1)))),IF(ISNUMBER(K39),K39,IF(LEN(K39)&lt;2,0,VALUE(LEFT(K39,LEN(K39)-1)))),IF(ISNUMBER(L39),L39,IF(LEN(L39)&lt;2,0,VALUE(LEFT(L39,LEN(L39)-1))))))</f>
        <v>140</v>
      </c>
    </row>
    <row r="40" spans="1:26" s="145" customFormat="1" ht="17.649999999999999" x14ac:dyDescent="0.5">
      <c r="A40" s="139"/>
      <c r="B40" s="140">
        <f>IF('P8'!A23="","",'P8'!A23)</f>
        <v>102</v>
      </c>
      <c r="C40" s="141">
        <f>IF('P8'!B23="","",'P8'!B23)</f>
        <v>96.8</v>
      </c>
      <c r="D40" s="140" t="str">
        <f>IF('P8'!C23="","",'P8'!C23)</f>
        <v>SM</v>
      </c>
      <c r="E40" s="142">
        <f>IF('P8'!D23="","",'P8'!D23)</f>
        <v>33520</v>
      </c>
      <c r="F40" s="143" t="str">
        <f>IF('P8'!F23="","",'P8'!F23)</f>
        <v>Stein Inge Holstad</v>
      </c>
      <c r="G40" s="144">
        <f>IF('P8'!H23=0,"",'P8'!H23)</f>
        <v>-114</v>
      </c>
      <c r="H40" s="144">
        <f>IF('P8'!I23=0,"",'P8'!I23)</f>
        <v>116</v>
      </c>
      <c r="I40" s="144">
        <f>IF('P8'!J23=0,"",'P8'!J23)</f>
        <v>120</v>
      </c>
      <c r="J40" s="144">
        <f>IF('P8'!K23=0,"",'P8'!K23)</f>
        <v>142</v>
      </c>
      <c r="K40" s="144">
        <f>IF('P8'!L23=0,"",'P8'!L23)</f>
        <v>147</v>
      </c>
      <c r="L40" s="144">
        <f>IF('P8'!M23=0,"",'P8'!M23)</f>
        <v>-150</v>
      </c>
      <c r="M40" s="144">
        <f>IF('P8'!N23=0,"",'P8'!N23)</f>
        <v>120</v>
      </c>
      <c r="N40" s="144">
        <f>IF('P8'!O23=0,"",'P8'!O23)</f>
        <v>147</v>
      </c>
      <c r="O40" s="144">
        <f>IF('P8'!P23=0,"",'P8'!P23)</f>
        <v>267</v>
      </c>
      <c r="P40" s="141">
        <f>IF('P8'!Q23=0,"",'P8'!Q23)</f>
        <v>299.72807935678202</v>
      </c>
      <c r="R40" s="182">
        <f>IF((U40+V40)="","",IF(C40="","",IF(OR(D40="UK",D40="JK",D40="SK",D40="K1",D40="K2",D40="K3",D40="K4",D40="K5",D40="K6",D40="K7",D40="K8",D40="K9",D40="K10"),IF(C40&gt;153.655,(U40+V40),IF(C40&lt;28,10^(0.783497476*LOG10(28/153.655)^2)*(U40+V40),10^(0.783497476*LOG10(C40/153.655)^2)*(U40+V40))),IF(C40&gt;175.508,(U40+V40),IF(C40&lt;32,10^(0.75194503*LOG10(32/175.508)^2)*(U40+V40),10^(0.75194503*LOG10(C40/175.508)^2)*(U40+V40))))))</f>
        <v>299.72807935678202</v>
      </c>
      <c r="T40" s="240"/>
      <c r="U40" s="179">
        <f>IF(MAX(IF(ISNUMBER(G40),G40,IF(LEN(G40)&lt;2,0,VALUE(LEFT(G40,LEN(G40)-1)))),IF(ISNUMBER(H40),H40,IF(LEN(H40)&lt;2,0,VALUE(LEFT(H40,LEN(H40)-1)))),IF(ISNUMBER(I40),I40,IF(LEN(I40)&lt;2,0,VALUE(LEFT(I40,LEN(I40)-1)))))&lt;0,0,MAX(IF(ISNUMBER(G40),G40,IF(LEN(G40)&lt;2,0,VALUE(LEFT(G40,LEN(G40)-1)))),IF(ISNUMBER(H40),H40,IF(LEN(H40)&lt;2,0,VALUE(LEFT(H40,LEN(H40)-1)))),IF(ISNUMBER(I40),I40,IF(LEN(I40)&lt;2,0,VALUE(LEFT(I40,LEN(I40)-1))))))</f>
        <v>120</v>
      </c>
      <c r="V40" s="180">
        <f>IF(MAX(IF(ISNUMBER(J40),J40,IF(LEN(J40)&lt;2,0,VALUE(LEFT(J40,LEN(J40)-1)))),IF(ISNUMBER(K40),K40,IF(LEN(K40)&lt;2,0,VALUE(LEFT(K40,LEN(K40)-1)))),IF(ISNUMBER(L40),L40,IF(LEN(L40)&lt;2,0,VALUE(LEFT(L40,LEN(L40)-1)))))&lt;0,0,MAX(IF(ISNUMBER(J40),J40,IF(LEN(J40)&lt;2,0,VALUE(LEFT(J40,LEN(J40)-1)))),IF(ISNUMBER(K40),K40,IF(LEN(K40)&lt;2,0,VALUE(LEFT(K40,LEN(K40)-1)))),IF(ISNUMBER(L40),L40,IF(LEN(L40)&lt;2,0,VALUE(LEFT(L40,LEN(L40)-1))))))</f>
        <v>147</v>
      </c>
    </row>
    <row r="41" spans="1:26" ht="17.649999999999999" x14ac:dyDescent="0.5">
      <c r="A41" s="139"/>
      <c r="B41" s="140" t="str">
        <f>IF('P9'!A15="","",'P9'!A15)</f>
        <v>+109</v>
      </c>
      <c r="C41" s="141">
        <f>IF('P9'!B15="","",'P9'!B15)</f>
        <v>134.38</v>
      </c>
      <c r="D41" s="140" t="str">
        <f>IF('P9'!C15="","",'P9'!C15)</f>
        <v>JM</v>
      </c>
      <c r="E41" s="142">
        <f>IF('P9'!D15="","",'P9'!D15)</f>
        <v>37061</v>
      </c>
      <c r="F41" s="143" t="str">
        <f>IF('P9'!F15="","",'P9'!F15)</f>
        <v>Ragnar Holme</v>
      </c>
      <c r="G41" s="144">
        <f>IF('P9'!H15=0,"",'P9'!H15)</f>
        <v>145</v>
      </c>
      <c r="H41" s="144">
        <f>IF('P9'!I15=0,"",'P9'!I15)</f>
        <v>150</v>
      </c>
      <c r="I41" s="144">
        <f>IF('P9'!J15=0,"",'P9'!J15)</f>
        <v>153</v>
      </c>
      <c r="J41" s="144">
        <f>IF('P9'!K15=0,"",'P9'!K15)</f>
        <v>-180</v>
      </c>
      <c r="K41" s="144">
        <f>IF('P9'!L15=0,"",'P9'!L15)</f>
        <v>180</v>
      </c>
      <c r="L41" s="144">
        <f>IF('P9'!M15=0,"",'P9'!M15)</f>
        <v>187</v>
      </c>
      <c r="M41" s="144">
        <f>IF('P9'!N15=0,"",'P9'!N15)</f>
        <v>153</v>
      </c>
      <c r="N41" s="144">
        <f>IF('P9'!O15=0,"",'P9'!O15)</f>
        <v>187</v>
      </c>
      <c r="O41" s="144">
        <f>IF('P9'!P15=0,"",'P9'!P15)</f>
        <v>340</v>
      </c>
      <c r="P41" s="141">
        <f>IF('P9'!Q15=0,"",'P9'!Q15)</f>
        <v>348.00902777868885</v>
      </c>
      <c r="R41" s="182">
        <f>IF((U41+V41)="","",IF(C41="","",IF(OR(D41="UK",D41="JK",D41="SK",D41="K1",D41="K2",D41="K3",D41="K4",D41="K5",D41="K6",D41="K7",D41="K8",D41="K9",D41="K10"),IF(C41&gt;153.655,(U41+V41),IF(C41&lt;28,10^(0.783497476*LOG10(28/153.655)^2)*(U41+V41),10^(0.783497476*LOG10(C41/153.655)^2)*(U41+V41))),IF(C41&gt;175.508,(U41+V41),IF(C41&lt;32,10^(0.75194503*LOG10(32/175.508)^2)*(U41+V41),10^(0.75194503*LOG10(C41/175.508)^2)*(U41+V41))))))</f>
        <v>348.00902777868885</v>
      </c>
      <c r="T41" s="243"/>
      <c r="U41" s="179">
        <f t="shared" ref="U41" si="34">IF(MAX(IF(ISNUMBER(G41),G41,IF(LEN(G41)&lt;2,0,VALUE(LEFT(G41,LEN(G41)-1)))),IF(ISNUMBER(H41),H41,IF(LEN(H41)&lt;2,0,VALUE(LEFT(H41,LEN(H41)-1)))),IF(ISNUMBER(I41),I41,IF(LEN(I41)&lt;2,0,VALUE(LEFT(I41,LEN(I41)-1)))))&lt;0,0,MAX(IF(ISNUMBER(G41),G41,IF(LEN(G41)&lt;2,0,VALUE(LEFT(G41,LEN(G41)-1)))),IF(ISNUMBER(H41),H41,IF(LEN(H41)&lt;2,0,VALUE(LEFT(H41,LEN(H41)-1)))),IF(ISNUMBER(I41),I41,IF(LEN(I41)&lt;2,0,VALUE(LEFT(I41,LEN(I41)-1))))))</f>
        <v>153</v>
      </c>
      <c r="V41" s="180">
        <f t="shared" ref="V41" si="35">IF(MAX(IF(ISNUMBER(J41),J41,IF(LEN(J41)&lt;2,0,VALUE(LEFT(J41,LEN(J41)-1)))),IF(ISNUMBER(K41),K41,IF(LEN(K41)&lt;2,0,VALUE(LEFT(K41,LEN(K41)-1)))),IF(ISNUMBER(L41),L41,IF(LEN(L41)&lt;2,0,VALUE(LEFT(L41,LEN(L41)-1)))))&lt;0,0,MAX(IF(ISNUMBER(J41),J41,IF(LEN(J41)&lt;2,0,VALUE(LEFT(J41,LEN(J41)-1)))),IF(ISNUMBER(K41),K41,IF(LEN(K41)&lt;2,0,VALUE(LEFT(K41,LEN(K41)-1)))),IF(ISNUMBER(L41),L41,IF(LEN(L41)&lt;2,0,VALUE(LEFT(L41,LEN(L41)-1))))))</f>
        <v>187</v>
      </c>
    </row>
    <row r="42" spans="1:26" s="93" customFormat="1" ht="28.5" x14ac:dyDescent="0.8">
      <c r="A42" s="89">
        <v>3</v>
      </c>
      <c r="B42" s="231" t="s">
        <v>65</v>
      </c>
      <c r="C42" s="231"/>
      <c r="D42" s="231"/>
      <c r="E42" s="231"/>
      <c r="F42" s="231"/>
      <c r="G42" s="121"/>
      <c r="H42" s="121"/>
      <c r="I42" s="121"/>
      <c r="J42" s="121"/>
      <c r="K42" s="121"/>
      <c r="L42" s="121"/>
      <c r="M42" s="91"/>
      <c r="N42" s="91"/>
      <c r="O42" s="91"/>
      <c r="P42" s="98">
        <f>IF(P47="",SUM(P43:P47),(SUM(P43:P47)-MIN(P43:P47)))</f>
        <v>1206.3096087296231</v>
      </c>
      <c r="R42" s="181">
        <f>IF(R47="",SUM(R43:R47),(SUM(R43:R47)-MIN(R43:R47)))</f>
        <v>1206.3096087296231</v>
      </c>
      <c r="T42" s="241" t="s">
        <v>20</v>
      </c>
      <c r="U42" s="177"/>
      <c r="V42" s="177"/>
      <c r="W42" s="93" t="s">
        <v>20</v>
      </c>
      <c r="Z42" s="93" t="s">
        <v>20</v>
      </c>
    </row>
    <row r="43" spans="1:26" s="145" customFormat="1" ht="17.649999999999999" x14ac:dyDescent="0.5">
      <c r="A43" s="139"/>
      <c r="B43" s="140">
        <f>IF('P2'!A15="","",'P2'!A15)</f>
        <v>67</v>
      </c>
      <c r="C43" s="141">
        <f>IF('P2'!B15="","",'P2'!B15)</f>
        <v>64.400000000000006</v>
      </c>
      <c r="D43" s="140" t="str">
        <f>IF('P2'!C15="","",'P2'!C15)</f>
        <v>SM</v>
      </c>
      <c r="E43" s="142">
        <f>IF('P2'!D15="","",'P2'!D15)</f>
        <v>36879</v>
      </c>
      <c r="F43" s="143" t="str">
        <f>IF('P2'!F15="","",'P2'!F15)</f>
        <v>Marcus Bratli</v>
      </c>
      <c r="G43" s="144">
        <f>IF('P2'!H15=0,"",'P2'!H15)</f>
        <v>95</v>
      </c>
      <c r="H43" s="144">
        <f>IF('P2'!I15=0,"",'P2'!I15)</f>
        <v>100</v>
      </c>
      <c r="I43" s="144">
        <f>IF('P2'!J15=0,"",'P2'!J15)</f>
        <v>-102</v>
      </c>
      <c r="J43" s="144">
        <f>IF('P2'!K15=0,"",'P2'!K15)</f>
        <v>119</v>
      </c>
      <c r="K43" s="144">
        <f>IF('P2'!L15=0,"",'P2'!L15)</f>
        <v>122</v>
      </c>
      <c r="L43" s="144">
        <f>IF('P2'!M15=0,"",'P2'!M15)</f>
        <v>-126</v>
      </c>
      <c r="M43" s="144">
        <f>IF('P2'!N15=0,"",'P2'!N15)</f>
        <v>100</v>
      </c>
      <c r="N43" s="144">
        <f>IF('P2'!O15=0,"",'P2'!O15)</f>
        <v>122</v>
      </c>
      <c r="O43" s="144">
        <f>IF('P2'!P15=0,"",'P2'!P15)</f>
        <v>222</v>
      </c>
      <c r="P43" s="141">
        <f>IF('P2'!Q15=0,"",'P2'!Q15)</f>
        <v>308.25406003316863</v>
      </c>
      <c r="R43" s="182">
        <f>IF((U43+V43)="","",IF(C43="","",IF(OR(D43="UK",D43="JK",D43="SK",D43="K1",D43="K2",D43="K3",D43="K4",D43="K5",D43="K6",D43="K7",D43="K8",D43="K9",D43="K10"),IF(C43&gt;153.655,(U43+V43),IF(C43&lt;28,10^(0.783497476*LOG10(28/153.655)^2)*(U43+V43),10^(0.783497476*LOG10(C43/153.655)^2)*(U43+V43))),IF(C43&gt;175.508,(U43+V43),IF(C43&lt;32,10^(0.75194503*LOG10(32/175.508)^2)*(U43+V43),10^(0.75194503*LOG10(C43/175.508)^2)*(U43+V43))))))</f>
        <v>308.25406003316863</v>
      </c>
      <c r="T43" s="240">
        <v>9</v>
      </c>
      <c r="U43" s="179">
        <f t="shared" ref="U43" si="36">IF(MAX(IF(ISNUMBER(G43),G43,IF(LEN(G43)&lt;2,0,VALUE(LEFT(G43,LEN(G43)-1)))),IF(ISNUMBER(H43),H43,IF(LEN(H43)&lt;2,0,VALUE(LEFT(H43,LEN(H43)-1)))),IF(ISNUMBER(I43),I43,IF(LEN(I43)&lt;2,0,VALUE(LEFT(I43,LEN(I43)-1)))))&lt;0,0,MAX(IF(ISNUMBER(G43),G43,IF(LEN(G43)&lt;2,0,VALUE(LEFT(G43,LEN(G43)-1)))),IF(ISNUMBER(H43),H43,IF(LEN(H43)&lt;2,0,VALUE(LEFT(H43,LEN(H43)-1)))),IF(ISNUMBER(I43),I43,IF(LEN(I43)&lt;2,0,VALUE(LEFT(I43,LEN(I43)-1))))))</f>
        <v>100</v>
      </c>
      <c r="V43" s="180">
        <f t="shared" ref="V43" si="37">IF(MAX(IF(ISNUMBER(J43),J43,IF(LEN(J43)&lt;2,0,VALUE(LEFT(J43,LEN(J43)-1)))),IF(ISNUMBER(K43),K43,IF(LEN(K43)&lt;2,0,VALUE(LEFT(K43,LEN(K43)-1)))),IF(ISNUMBER(L43),L43,IF(LEN(L43)&lt;2,0,VALUE(LEFT(L43,LEN(L43)-1)))))&lt;0,0,MAX(IF(ISNUMBER(J43),J43,IF(LEN(J43)&lt;2,0,VALUE(LEFT(J43,LEN(J43)-1)))),IF(ISNUMBER(K43),K43,IF(LEN(K43)&lt;2,0,VALUE(LEFT(K43,LEN(K43)-1)))),IF(ISNUMBER(L43),L43,IF(LEN(L43)&lt;2,0,VALUE(LEFT(L43,LEN(L43)-1))))))</f>
        <v>122</v>
      </c>
      <c r="W43" s="145" t="s">
        <v>20</v>
      </c>
    </row>
    <row r="44" spans="1:26" s="145" customFormat="1" ht="17.649999999999999" x14ac:dyDescent="0.5">
      <c r="A44" s="139"/>
      <c r="B44" s="140">
        <f>IF('P5'!A13="","",'P5'!A13)</f>
        <v>89</v>
      </c>
      <c r="C44" s="141">
        <f>IF('P5'!B13="","",'P5'!B13)</f>
        <v>85.04</v>
      </c>
      <c r="D44" s="140" t="str">
        <f>IF('P5'!C13="","",'P5'!C13)</f>
        <v>SM</v>
      </c>
      <c r="E44" s="142">
        <f>IF('P5'!D13="","",'P5'!D13)</f>
        <v>34917</v>
      </c>
      <c r="F44" s="143" t="str">
        <f>IF('P5'!F13="","",'P5'!F13)</f>
        <v>Håkon Lorentzen</v>
      </c>
      <c r="G44" s="144">
        <f>IF('P5'!H13=0,"",'P5'!H13)</f>
        <v>85</v>
      </c>
      <c r="H44" s="144">
        <f>IF('P5'!I13=0,"",'P5'!I13)</f>
        <v>93</v>
      </c>
      <c r="I44" s="144">
        <f>IF('P5'!J13=0,"",'P5'!J13)</f>
        <v>100</v>
      </c>
      <c r="J44" s="144">
        <f>IF('P5'!K13=0,"",'P5'!K13)</f>
        <v>135</v>
      </c>
      <c r="K44" s="144">
        <f>IF('P5'!L13=0,"",'P5'!L13)</f>
        <v>-141</v>
      </c>
      <c r="L44" s="144">
        <f>IF('P5'!M13=0,"",'P5'!M13)</f>
        <v>-141</v>
      </c>
      <c r="M44" s="144">
        <f>IF('P5'!N13=0,"",'P5'!N13)</f>
        <v>100</v>
      </c>
      <c r="N44" s="144">
        <f>IF('P5'!O13=0,"",'P5'!O13)</f>
        <v>135</v>
      </c>
      <c r="O44" s="144">
        <f>IF('P5'!P13=0,"",'P5'!P13)</f>
        <v>235</v>
      </c>
      <c r="P44" s="141">
        <f>IF('P5'!Q13=0,"",'P5'!Q13)</f>
        <v>278.94918387717996</v>
      </c>
      <c r="R44" s="182">
        <f>IF((U44+V44)="","",IF(C44="","",IF(OR(D44="UK",D44="JK",D44="SK",D44="K1",D44="K2",D44="K3",D44="K4",D44="K5",D44="K6",D44="K7",D44="K8",D44="K9",D44="K10"),IF(C44&gt;153.655,(U44+V44),IF(C44&lt;28,10^(0.783497476*LOG10(28/153.655)^2)*(U44+V44),10^(0.783497476*LOG10(C44/153.655)^2)*(U44+V44))),IF(C44&gt;175.508,(U44+V44),IF(C44&lt;32,10^(0.75194503*LOG10(32/175.508)^2)*(U44+V44),10^(0.75194503*LOG10(C44/175.508)^2)*(U44+V44))))))</f>
        <v>278.94918387717996</v>
      </c>
      <c r="T44" s="240"/>
      <c r="U44" s="179">
        <f t="shared" ref="U44" si="38">IF(MAX(IF(ISNUMBER(G44),G44,IF(LEN(G44)&lt;2,0,VALUE(LEFT(G44,LEN(G44)-1)))),IF(ISNUMBER(H44),H44,IF(LEN(H44)&lt;2,0,VALUE(LEFT(H44,LEN(H44)-1)))),IF(ISNUMBER(I44),I44,IF(LEN(I44)&lt;2,0,VALUE(LEFT(I44,LEN(I44)-1)))))&lt;0,0,MAX(IF(ISNUMBER(G44),G44,IF(LEN(G44)&lt;2,0,VALUE(LEFT(G44,LEN(G44)-1)))),IF(ISNUMBER(H44),H44,IF(LEN(H44)&lt;2,0,VALUE(LEFT(H44,LEN(H44)-1)))),IF(ISNUMBER(I44),I44,IF(LEN(I44)&lt;2,0,VALUE(LEFT(I44,LEN(I44)-1))))))</f>
        <v>100</v>
      </c>
      <c r="V44" s="180">
        <f t="shared" ref="V44" si="39">IF(MAX(IF(ISNUMBER(J44),J44,IF(LEN(J44)&lt;2,0,VALUE(LEFT(J44,LEN(J44)-1)))),IF(ISNUMBER(K44),K44,IF(LEN(K44)&lt;2,0,VALUE(LEFT(K44,LEN(K44)-1)))),IF(ISNUMBER(L44),L44,IF(LEN(L44)&lt;2,0,VALUE(LEFT(L44,LEN(L44)-1)))))&lt;0,0,MAX(IF(ISNUMBER(J44),J44,IF(LEN(J44)&lt;2,0,VALUE(LEFT(J44,LEN(J44)-1)))),IF(ISNUMBER(K44),K44,IF(LEN(K44)&lt;2,0,VALUE(LEFT(K44,LEN(K44)-1)))),IF(ISNUMBER(L44),L44,IF(LEN(L44)&lt;2,0,VALUE(LEFT(L44,LEN(L44)-1))))))</f>
        <v>135</v>
      </c>
    </row>
    <row r="45" spans="1:26" s="145" customFormat="1" ht="17.649999999999999" x14ac:dyDescent="0.5">
      <c r="A45" s="139"/>
      <c r="B45" s="140">
        <f>IF('P5'!A15="","",'P5'!A15)</f>
        <v>89</v>
      </c>
      <c r="C45" s="141">
        <f>IF('P5'!B15="","",'P5'!B15)</f>
        <v>87.52</v>
      </c>
      <c r="D45" s="140" t="str">
        <f>IF('P5'!C15="","",'P5'!C15)</f>
        <v>SM</v>
      </c>
      <c r="E45" s="142">
        <f>IF('P5'!D15="","",'P5'!D15)</f>
        <v>32470</v>
      </c>
      <c r="F45" s="143" t="str">
        <f>IF('P5'!F15="","",'P5'!F15)</f>
        <v>Runar Stikholmen</v>
      </c>
      <c r="G45" s="144">
        <f>IF('P5'!H15=0,"",'P5'!H15)</f>
        <v>113</v>
      </c>
      <c r="H45" s="144">
        <f>IF('P5'!I15=0,"",'P5'!I15)</f>
        <v>-120</v>
      </c>
      <c r="I45" s="144">
        <f>IF('P5'!J15=0,"",'P5'!J15)</f>
        <v>120</v>
      </c>
      <c r="J45" s="144">
        <f>IF('P5'!K15=0,"",'P5'!K15)</f>
        <v>140</v>
      </c>
      <c r="K45" s="144">
        <f>IF('P5'!L15=0,"",'P5'!L15)</f>
        <v>145</v>
      </c>
      <c r="L45" s="144">
        <f>IF('P5'!M15=0,"",'P5'!M15)</f>
        <v>-150</v>
      </c>
      <c r="M45" s="144">
        <f>IF('P5'!N15=0,"",'P5'!N15)</f>
        <v>120</v>
      </c>
      <c r="N45" s="144">
        <f>IF('P5'!O15=0,"",'P5'!O15)</f>
        <v>145</v>
      </c>
      <c r="O45" s="144">
        <f>IF('P5'!P15=0,"",'P5'!P15)</f>
        <v>265</v>
      </c>
      <c r="P45" s="141">
        <f>IF('P5'!Q15=0,"",'P5'!Q15)</f>
        <v>310.39335186176788</v>
      </c>
      <c r="R45" s="182">
        <f>IF((U45+V45)="","",IF(C45="","",IF(OR(D45="UK",D45="JK",D45="SK",D45="K1",D45="K2",D45="K3",D45="K4",D45="K5",D45="K6",D45="K7",D45="K8",D45="K9",D45="K10"),IF(C45&gt;153.655,(U45+V45),IF(C45&lt;28,10^(0.783497476*LOG10(28/153.655)^2)*(U45+V45),10^(0.783497476*LOG10(C45/153.655)^2)*(U45+V45))),IF(C45&gt;175.508,(U45+V45),IF(C45&lt;32,10^(0.75194503*LOG10(32/175.508)^2)*(U45+V45),10^(0.75194503*LOG10(C45/175.508)^2)*(U45+V45))))))</f>
        <v>310.39335186176788</v>
      </c>
      <c r="T45" s="240"/>
      <c r="U45" s="179">
        <f t="shared" ref="U45" si="40">IF(MAX(IF(ISNUMBER(G45),G45,IF(LEN(G45)&lt;2,0,VALUE(LEFT(G45,LEN(G45)-1)))),IF(ISNUMBER(H45),H45,IF(LEN(H45)&lt;2,0,VALUE(LEFT(H45,LEN(H45)-1)))),IF(ISNUMBER(I45),I45,IF(LEN(I45)&lt;2,0,VALUE(LEFT(I45,LEN(I45)-1)))))&lt;0,0,MAX(IF(ISNUMBER(G45),G45,IF(LEN(G45)&lt;2,0,VALUE(LEFT(G45,LEN(G45)-1)))),IF(ISNUMBER(H45),H45,IF(LEN(H45)&lt;2,0,VALUE(LEFT(H45,LEN(H45)-1)))),IF(ISNUMBER(I45),I45,IF(LEN(I45)&lt;2,0,VALUE(LEFT(I45,LEN(I45)-1))))))</f>
        <v>120</v>
      </c>
      <c r="V45" s="180">
        <f t="shared" ref="V45" si="41">IF(MAX(IF(ISNUMBER(J45),J45,IF(LEN(J45)&lt;2,0,VALUE(LEFT(J45,LEN(J45)-1)))),IF(ISNUMBER(K45),K45,IF(LEN(K45)&lt;2,0,VALUE(LEFT(K45,LEN(K45)-1)))),IF(ISNUMBER(L45),L45,IF(LEN(L45)&lt;2,0,VALUE(LEFT(L45,LEN(L45)-1)))))&lt;0,0,MAX(IF(ISNUMBER(J45),J45,IF(LEN(J45)&lt;2,0,VALUE(LEFT(J45,LEN(J45)-1)))),IF(ISNUMBER(K45),K45,IF(LEN(K45)&lt;2,0,VALUE(LEFT(K45,LEN(K45)-1)))),IF(ISNUMBER(L45),L45,IF(LEN(L45)&lt;2,0,VALUE(LEFT(L45,LEN(L45)-1))))))</f>
        <v>145</v>
      </c>
    </row>
    <row r="46" spans="1:26" s="145" customFormat="1" ht="17.649999999999999" x14ac:dyDescent="0.5">
      <c r="A46" s="139"/>
      <c r="B46" s="140">
        <f>IF('P8'!A11="","",'P8'!A11)</f>
        <v>96</v>
      </c>
      <c r="C46" s="141">
        <f>IF('P8'!B11="","",'P8'!B11)</f>
        <v>92.68</v>
      </c>
      <c r="D46" s="140" t="str">
        <f>IF('P8'!C11="","",'P8'!C11)</f>
        <v>JM</v>
      </c>
      <c r="E46" s="142">
        <f>IF('P8'!D11="","",'P8'!D11)</f>
        <v>36974</v>
      </c>
      <c r="F46" s="143" t="str">
        <f>IF('P8'!F11="","",'P8'!F11)</f>
        <v>Håkon Eik Litland</v>
      </c>
      <c r="G46" s="144">
        <f>IF('P8'!H11=0,"",'P8'!H11)</f>
        <v>118</v>
      </c>
      <c r="H46" s="144">
        <f>IF('P8'!I11=0,"",'P8'!I11)</f>
        <v>123</v>
      </c>
      <c r="I46" s="144">
        <f>IF('P8'!J11=0,"",'P8'!J11)</f>
        <v>125</v>
      </c>
      <c r="J46" s="144">
        <f>IF('P8'!K11=0,"",'P8'!K11)</f>
        <v>137</v>
      </c>
      <c r="K46" s="144">
        <f>IF('P8'!L11=0,"",'P8'!L11)</f>
        <v>141</v>
      </c>
      <c r="L46" s="144">
        <f>IF('P8'!M11=0,"",'P8'!M11)</f>
        <v>145</v>
      </c>
      <c r="M46" s="144">
        <f>IF('P8'!N11=0,"",'P8'!N11)</f>
        <v>125</v>
      </c>
      <c r="N46" s="144">
        <f>IF('P8'!O11=0,"",'P8'!O11)</f>
        <v>145</v>
      </c>
      <c r="O46" s="144">
        <f>IF('P8'!P11=0,"",'P8'!P11)</f>
        <v>270</v>
      </c>
      <c r="P46" s="141">
        <f>IF('P8'!Q11=0,"",'P8'!Q11)</f>
        <v>308.45324091101475</v>
      </c>
      <c r="R46" s="182">
        <f t="shared" ref="R46:R47" si="42">IF((U46+V46)="","",IF(C46="","",IF(OR(D46="UK",D46="JK",D46="SK",D46="K1",D46="K2",D46="K3",D46="K4",D46="K5",D46="K6",D46="K7",D46="K8",D46="K9",D46="K10"),IF(C46&gt;153.655,(U46+V46),IF(C46&lt;28,10^(0.783497476*LOG10(28/153.655)^2)*(U46+V46),10^(0.783497476*LOG10(C46/153.655)^2)*(U46+V46))),IF(C46&gt;175.508,(U46+V46),IF(C46&lt;32,10^(0.75194503*LOG10(32/175.508)^2)*(U46+V46),10^(0.75194503*LOG10(C46/175.508)^2)*(U46+V46))))))</f>
        <v>308.45324091101475</v>
      </c>
      <c r="T46" s="240"/>
      <c r="U46" s="179">
        <f t="shared" ref="U46:U47" si="43">IF(MAX(IF(ISNUMBER(G46),G46,IF(LEN(G46)&lt;2,0,VALUE(LEFT(G46,LEN(G46)-1)))),IF(ISNUMBER(H46),H46,IF(LEN(H46)&lt;2,0,VALUE(LEFT(H46,LEN(H46)-1)))),IF(ISNUMBER(I46),I46,IF(LEN(I46)&lt;2,0,VALUE(LEFT(I46,LEN(I46)-1)))))&lt;0,0,MAX(IF(ISNUMBER(G46),G46,IF(LEN(G46)&lt;2,0,VALUE(LEFT(G46,LEN(G46)-1)))),IF(ISNUMBER(H46),H46,IF(LEN(H46)&lt;2,0,VALUE(LEFT(H46,LEN(H46)-1)))),IF(ISNUMBER(I46),I46,IF(LEN(I46)&lt;2,0,VALUE(LEFT(I46,LEN(I46)-1))))))</f>
        <v>125</v>
      </c>
      <c r="V46" s="180">
        <f t="shared" ref="V46:V47" si="44">IF(MAX(IF(ISNUMBER(J46),J46,IF(LEN(J46)&lt;2,0,VALUE(LEFT(J46,LEN(J46)-1)))),IF(ISNUMBER(K46),K46,IF(LEN(K46)&lt;2,0,VALUE(LEFT(K46,LEN(K46)-1)))),IF(ISNUMBER(L46),L46,IF(LEN(L46)&lt;2,0,VALUE(LEFT(L46,LEN(L46)-1)))))&lt;0,0,MAX(IF(ISNUMBER(J46),J46,IF(LEN(J46)&lt;2,0,VALUE(LEFT(J46,LEN(J46)-1)))),IF(ISNUMBER(K46),K46,IF(LEN(K46)&lt;2,0,VALUE(LEFT(K46,LEN(K46)-1)))),IF(ISNUMBER(L46),L46,IF(LEN(L46)&lt;2,0,VALUE(LEFT(L46,LEN(L46)-1))))))</f>
        <v>145</v>
      </c>
    </row>
    <row r="47" spans="1:26" s="145" customFormat="1" ht="17.649999999999999" x14ac:dyDescent="0.5">
      <c r="A47" s="139"/>
      <c r="B47" s="140">
        <f>IF('P8'!A20="","",'P8'!A20)</f>
        <v>102</v>
      </c>
      <c r="C47" s="141">
        <f>IF('P8'!B20="","",'P8'!B20)</f>
        <v>101.32</v>
      </c>
      <c r="D47" s="140" t="str">
        <f>IF('P8'!C20="","",'P8'!C20)</f>
        <v>M3</v>
      </c>
      <c r="E47" s="142">
        <f>IF('P8'!D20="","",'P8'!D20)</f>
        <v>27849</v>
      </c>
      <c r="F47" s="143" t="str">
        <f>IF('P8'!F20="","",'P8'!F20)</f>
        <v>Børge Aadland</v>
      </c>
      <c r="G47" s="144">
        <f>IF('P8'!H20=0,"",'P8'!H20)</f>
        <v>104</v>
      </c>
      <c r="H47" s="144">
        <f>IF('P8'!I20=0,"",'P8'!I20)</f>
        <v>-108</v>
      </c>
      <c r="I47" s="144">
        <f>IF('P8'!J20=0,"",'P8'!J20)</f>
        <v>108</v>
      </c>
      <c r="J47" s="144">
        <f>IF('P8'!K20=0,"",'P8'!K20)</f>
        <v>142</v>
      </c>
      <c r="K47" s="144">
        <f>IF('P8'!L20=0,"",'P8'!L20)</f>
        <v>145</v>
      </c>
      <c r="L47" s="144">
        <f>IF('P8'!M20=0,"",'P8'!M20)</f>
        <v>-148</v>
      </c>
      <c r="M47" s="144">
        <f>IF('P8'!N20=0,"",'P8'!N20)</f>
        <v>108</v>
      </c>
      <c r="N47" s="144">
        <f>IF('P8'!O20=0,"",'P8'!O20)</f>
        <v>145</v>
      </c>
      <c r="O47" s="144">
        <f>IF('P8'!P20=0,"",'P8'!P20)</f>
        <v>253</v>
      </c>
      <c r="P47" s="141">
        <f>IF('P8'!Q20=0,"",'P8'!Q20)</f>
        <v>279.20895592367197</v>
      </c>
      <c r="R47" s="182">
        <f t="shared" si="42"/>
        <v>279.20895592367197</v>
      </c>
      <c r="T47" s="240"/>
      <c r="U47" s="179">
        <f t="shared" si="43"/>
        <v>108</v>
      </c>
      <c r="V47" s="180">
        <f t="shared" si="44"/>
        <v>145</v>
      </c>
    </row>
    <row r="48" spans="1:26" s="93" customFormat="1" ht="28.5" x14ac:dyDescent="0.8">
      <c r="A48" s="89">
        <v>4</v>
      </c>
      <c r="B48" s="231" t="s">
        <v>67</v>
      </c>
      <c r="C48" s="231"/>
      <c r="D48" s="231"/>
      <c r="E48" s="231"/>
      <c r="F48" s="231"/>
      <c r="G48" s="121"/>
      <c r="H48" s="121"/>
      <c r="I48" s="121"/>
      <c r="J48" s="121"/>
      <c r="K48" s="121"/>
      <c r="L48" s="121"/>
      <c r="M48" s="91"/>
      <c r="N48" s="91"/>
      <c r="O48" s="91"/>
      <c r="P48" s="98">
        <f>IF(P53="",SUM(P49:P53),(SUM(P49:P53)-MIN(P49:P53)))</f>
        <v>1169.0651381302357</v>
      </c>
      <c r="R48" s="181">
        <f>IF(R53="",SUM(R49:R53),(SUM(R49:R53)-MIN(R49:R53)))</f>
        <v>1169.0651381302357</v>
      </c>
      <c r="T48" s="241"/>
      <c r="U48" s="177"/>
      <c r="V48" s="177"/>
      <c r="W48" s="93" t="s">
        <v>20</v>
      </c>
    </row>
    <row r="49" spans="1:24" s="145" customFormat="1" ht="17.649999999999999" x14ac:dyDescent="0.5">
      <c r="A49" s="139"/>
      <c r="B49" s="140">
        <f>IF('P5'!A12="","",'P5'!A12)</f>
        <v>89</v>
      </c>
      <c r="C49" s="141">
        <f>IF('P5'!B12="","",'P5'!B12)</f>
        <v>87.28</v>
      </c>
      <c r="D49" s="140" t="str">
        <f>IF('P5'!C12="","",'P5'!C12)</f>
        <v>SM</v>
      </c>
      <c r="E49" s="142">
        <f>IF('P5'!D12="","",'P5'!D12)</f>
        <v>33792</v>
      </c>
      <c r="F49" s="143" t="str">
        <f>IF('P5'!F12="","",'P5'!F12)</f>
        <v>Jonas Hetland Mong</v>
      </c>
      <c r="G49" s="144">
        <f>IF('P5'!H12=0,"",'P5'!H12)</f>
        <v>100</v>
      </c>
      <c r="H49" s="144">
        <f>IF('P5'!I12=0,"",'P5'!I12)</f>
        <v>105</v>
      </c>
      <c r="I49" s="144">
        <f>IF('P5'!J12=0,"",'P5'!J12)</f>
        <v>108</v>
      </c>
      <c r="J49" s="144">
        <f>IF('P5'!K12=0,"",'P5'!K12)</f>
        <v>125</v>
      </c>
      <c r="K49" s="144">
        <f>IF('P5'!L12=0,"",'P5'!L12)</f>
        <v>132</v>
      </c>
      <c r="L49" s="144" t="str">
        <f>IF('P5'!M12=0,"",'P5'!M12)</f>
        <v>-</v>
      </c>
      <c r="M49" s="144">
        <f>IF('P5'!N12=0,"",'P5'!N12)</f>
        <v>108</v>
      </c>
      <c r="N49" s="144">
        <f>IF('P5'!O12=0,"",'P5'!O12)</f>
        <v>132</v>
      </c>
      <c r="O49" s="144">
        <f>IF('P5'!P12=0,"",'P5'!P12)</f>
        <v>240</v>
      </c>
      <c r="P49" s="141">
        <f>IF('P5'!Q12=0,"",'P5'!Q12)</f>
        <v>281.46268347650522</v>
      </c>
      <c r="R49" s="182">
        <f>IF((U49+V49)="","",IF(C49="","",IF(OR(D49="UK",D49="JK",D49="SK",D49="K1",D49="K2",D49="K3",D49="K4",D49="K5",D49="K6",D49="K7",D49="K8",D49="K9",D49="K10"),IF(C49&gt;153.655,(U49+V49),IF(C49&lt;28,10^(0.783497476*LOG10(28/153.655)^2)*(U49+V49),10^(0.783497476*LOG10(C49/153.655)^2)*(U49+V49))),IF(C49&gt;175.508,(U49+V49),IF(C49&lt;32,10^(0.75194503*LOG10(32/175.508)^2)*(U49+V49),10^(0.75194503*LOG10(C49/175.508)^2)*(U49+V49))))))</f>
        <v>281.46268347650522</v>
      </c>
      <c r="T49" s="240">
        <v>8</v>
      </c>
      <c r="U49" s="179">
        <f t="shared" ref="U49" si="45">IF(MAX(IF(ISNUMBER(G49),G49,IF(LEN(G49)&lt;2,0,VALUE(LEFT(G49,LEN(G49)-1)))),IF(ISNUMBER(H49),H49,IF(LEN(H49)&lt;2,0,VALUE(LEFT(H49,LEN(H49)-1)))),IF(ISNUMBER(I49),I49,IF(LEN(I49)&lt;2,0,VALUE(LEFT(I49,LEN(I49)-1)))))&lt;0,0,MAX(IF(ISNUMBER(G49),G49,IF(LEN(G49)&lt;2,0,VALUE(LEFT(G49,LEN(G49)-1)))),IF(ISNUMBER(H49),H49,IF(LEN(H49)&lt;2,0,VALUE(LEFT(H49,LEN(H49)-1)))),IF(ISNUMBER(I49),I49,IF(LEN(I49)&lt;2,0,VALUE(LEFT(I49,LEN(I49)-1))))))</f>
        <v>108</v>
      </c>
      <c r="V49" s="180">
        <f t="shared" ref="V49" si="46">IF(MAX(IF(ISNUMBER(J49),J49,IF(LEN(J49)&lt;2,0,VALUE(LEFT(J49,LEN(J49)-1)))),IF(ISNUMBER(K49),K49,IF(LEN(K49)&lt;2,0,VALUE(LEFT(K49,LEN(K49)-1)))),IF(ISNUMBER(L49),L49,IF(LEN(L49)&lt;2,0,VALUE(LEFT(L49,LEN(L49)-1)))))&lt;0,0,MAX(IF(ISNUMBER(J49),J49,IF(LEN(J49)&lt;2,0,VALUE(LEFT(J49,LEN(J49)-1)))),IF(ISNUMBER(K49),K49,IF(LEN(K49)&lt;2,0,VALUE(LEFT(K49,LEN(K49)-1)))),IF(ISNUMBER(L49),L49,IF(LEN(L49)&lt;2,0,VALUE(LEFT(L49,LEN(L49)-1))))))</f>
        <v>132</v>
      </c>
    </row>
    <row r="50" spans="1:24" s="145" customFormat="1" ht="17.649999999999999" x14ac:dyDescent="0.5">
      <c r="A50" s="139"/>
      <c r="B50" s="140">
        <f>IF('P8'!A22="","",'P8'!A22)</f>
        <v>102</v>
      </c>
      <c r="C50" s="141">
        <f>IF('P8'!B22="","",'P8'!B22)</f>
        <v>101.32</v>
      </c>
      <c r="D50" s="140" t="str">
        <f>IF('P8'!C22="","",'P8'!C22)</f>
        <v>SM</v>
      </c>
      <c r="E50" s="142">
        <f>IF('P8'!D22="","",'P8'!D22)</f>
        <v>32442</v>
      </c>
      <c r="F50" s="143" t="str">
        <f>IF('P8'!F22="","",'P8'!F22)</f>
        <v>Jon Peter Ueland</v>
      </c>
      <c r="G50" s="144">
        <f>IF('P8'!H22=0,"",'P8'!H22)</f>
        <v>109</v>
      </c>
      <c r="H50" s="144">
        <f>IF('P8'!I22=0,"",'P8'!I22)</f>
        <v>114</v>
      </c>
      <c r="I50" s="144">
        <f>IF('P8'!J22=0,"",'P8'!J22)</f>
        <v>-118</v>
      </c>
      <c r="J50" s="144">
        <f>IF('P8'!K22=0,"",'P8'!K22)</f>
        <v>138</v>
      </c>
      <c r="K50" s="144">
        <f>IF('P8'!L22=0,"",'P8'!L22)</f>
        <v>-142</v>
      </c>
      <c r="L50" s="144">
        <f>IF('P8'!M22=0,"",'P8'!M22)</f>
        <v>-142</v>
      </c>
      <c r="M50" s="144">
        <f>IF('P8'!N22=0,"",'P8'!N22)</f>
        <v>114</v>
      </c>
      <c r="N50" s="144">
        <f>IF('P8'!O22=0,"",'P8'!O22)</f>
        <v>138</v>
      </c>
      <c r="O50" s="144">
        <f>IF('P8'!P22=0,"",'P8'!P22)</f>
        <v>252</v>
      </c>
      <c r="P50" s="141">
        <f>IF('P8'!Q22=0,"",'P8'!Q22)</f>
        <v>278.10536321251124</v>
      </c>
      <c r="R50" s="182">
        <f t="shared" ref="R50:R52" si="47">IF((U50+V50)="","",IF(C50="","",IF(OR(D50="UK",D50="JK",D50="SK",D50="K1",D50="K2",D50="K3",D50="K4",D50="K5",D50="K6",D50="K7",D50="K8",D50="K9",D50="K10"),IF(C50&gt;153.655,(U50+V50),IF(C50&lt;28,10^(0.783497476*LOG10(28/153.655)^2)*(U50+V50),10^(0.783497476*LOG10(C50/153.655)^2)*(U50+V50))),IF(C50&gt;175.508,(U50+V50),IF(C50&lt;32,10^(0.75194503*LOG10(32/175.508)^2)*(U50+V50),10^(0.75194503*LOG10(C50/175.508)^2)*(U50+V50))))))</f>
        <v>278.10536321251124</v>
      </c>
      <c r="T50" s="240"/>
      <c r="U50" s="179">
        <f t="shared" ref="U50:U52" si="48">IF(MAX(IF(ISNUMBER(G50),G50,IF(LEN(G50)&lt;2,0,VALUE(LEFT(G50,LEN(G50)-1)))),IF(ISNUMBER(H50),H50,IF(LEN(H50)&lt;2,0,VALUE(LEFT(H50,LEN(H50)-1)))),IF(ISNUMBER(I50),I50,IF(LEN(I50)&lt;2,0,VALUE(LEFT(I50,LEN(I50)-1)))))&lt;0,0,MAX(IF(ISNUMBER(G50),G50,IF(LEN(G50)&lt;2,0,VALUE(LEFT(G50,LEN(G50)-1)))),IF(ISNUMBER(H50),H50,IF(LEN(H50)&lt;2,0,VALUE(LEFT(H50,LEN(H50)-1)))),IF(ISNUMBER(I50),I50,IF(LEN(I50)&lt;2,0,VALUE(LEFT(I50,LEN(I50)-1))))))</f>
        <v>114</v>
      </c>
      <c r="V50" s="180">
        <f t="shared" ref="V50:V52" si="49">IF(MAX(IF(ISNUMBER(J50),J50,IF(LEN(J50)&lt;2,0,VALUE(LEFT(J50,LEN(J50)-1)))),IF(ISNUMBER(K50),K50,IF(LEN(K50)&lt;2,0,VALUE(LEFT(K50,LEN(K50)-1)))),IF(ISNUMBER(L50),L50,IF(LEN(L50)&lt;2,0,VALUE(LEFT(L50,LEN(L50)-1)))))&lt;0,0,MAX(IF(ISNUMBER(J50),J50,IF(LEN(J50)&lt;2,0,VALUE(LEFT(J50,LEN(J50)-1)))),IF(ISNUMBER(K50),K50,IF(LEN(K50)&lt;2,0,VALUE(LEFT(K50,LEN(K50)-1)))),IF(ISNUMBER(L50),L50,IF(LEN(L50)&lt;2,0,VALUE(LEFT(L50,LEN(L50)-1))))))</f>
        <v>138</v>
      </c>
    </row>
    <row r="51" spans="1:24" s="145" customFormat="1" ht="17.649999999999999" x14ac:dyDescent="0.5">
      <c r="A51" s="139"/>
      <c r="B51" s="140">
        <f>IF('P8'!A12="","",'P8'!A12)</f>
        <v>96</v>
      </c>
      <c r="C51" s="141">
        <f>IF('P8'!B12="","",'P8'!B12)</f>
        <v>90.72</v>
      </c>
      <c r="D51" s="140" t="str">
        <f>IF('P8'!C12="","",'P8'!C12)</f>
        <v>SM</v>
      </c>
      <c r="E51" s="142">
        <f>IF('P8'!D12="","",'P8'!D12)</f>
        <v>34330</v>
      </c>
      <c r="F51" s="143" t="str">
        <f>IF('P8'!F12="","",'P8'!F12)</f>
        <v>Roy Sømme Ommedal</v>
      </c>
      <c r="G51" s="144">
        <f>IF('P8'!H12=0,"",'P8'!H12)</f>
        <v>108</v>
      </c>
      <c r="H51" s="144">
        <f>IF('P8'!I12=0,"",'P8'!I12)</f>
        <v>113</v>
      </c>
      <c r="I51" s="144">
        <f>IF('P8'!J12=0,"",'P8'!J12)</f>
        <v>-117</v>
      </c>
      <c r="J51" s="144">
        <f>IF('P8'!K12=0,"",'P8'!K12)</f>
        <v>146</v>
      </c>
      <c r="K51" s="144">
        <f>IF('P8'!L12=0,"",'P8'!L12)</f>
        <v>151</v>
      </c>
      <c r="L51" s="144">
        <f>IF('P8'!M12=0,"",'P8'!M12)</f>
        <v>-158</v>
      </c>
      <c r="M51" s="144">
        <f>IF('P8'!N12=0,"",'P8'!N12)</f>
        <v>113</v>
      </c>
      <c r="N51" s="144">
        <f>IF('P8'!O12=0,"",'P8'!O12)</f>
        <v>151</v>
      </c>
      <c r="O51" s="144">
        <f>IF('P8'!P12=0,"",'P8'!P12)</f>
        <v>264</v>
      </c>
      <c r="P51" s="141">
        <f>IF('P8'!Q12=0,"",'P8'!Q12)</f>
        <v>304.34468457827211</v>
      </c>
      <c r="R51" s="182">
        <f t="shared" si="47"/>
        <v>304.34468457827211</v>
      </c>
      <c r="T51" s="240"/>
      <c r="U51" s="179">
        <f t="shared" si="48"/>
        <v>113</v>
      </c>
      <c r="V51" s="180">
        <f t="shared" si="49"/>
        <v>151</v>
      </c>
      <c r="X51" s="145" t="s">
        <v>20</v>
      </c>
    </row>
    <row r="52" spans="1:24" s="145" customFormat="1" ht="17.649999999999999" x14ac:dyDescent="0.5">
      <c r="A52" s="139"/>
      <c r="B52" s="140">
        <f>IF('P8'!A17="","",'P8'!A17)</f>
        <v>102</v>
      </c>
      <c r="C52" s="141">
        <f>IF('P8'!B17="","",'P8'!B17)</f>
        <v>101.36</v>
      </c>
      <c r="D52" s="140" t="str">
        <f>IF('P8'!C17="","",'P8'!C17)</f>
        <v>M1</v>
      </c>
      <c r="E52" s="142">
        <f>IF('P8'!D17="","",'P8'!D17)</f>
        <v>30743</v>
      </c>
      <c r="F52" s="143" t="str">
        <f>IF('P8'!F17="","",'P8'!F17)</f>
        <v>Ørjan Hagelund</v>
      </c>
      <c r="G52" s="144">
        <f>IF('P8'!H17=0,"",'P8'!H17)</f>
        <v>115</v>
      </c>
      <c r="H52" s="144">
        <f>IF('P8'!I17=0,"",'P8'!I17)</f>
        <v>-122</v>
      </c>
      <c r="I52" s="144">
        <f>IF('P8'!J17=0,"",'P8'!J17)</f>
        <v>-123</v>
      </c>
      <c r="J52" s="144">
        <f>IF('P8'!K17=0,"",'P8'!K17)</f>
        <v>140</v>
      </c>
      <c r="K52" s="144">
        <f>IF('P8'!L17=0,"",'P8'!L17)</f>
        <v>-145</v>
      </c>
      <c r="L52" s="144">
        <f>IF('P8'!M17=0,"",'P8'!M17)</f>
        <v>-148</v>
      </c>
      <c r="M52" s="144">
        <f>IF('P8'!N17=0,"",'P8'!N17)</f>
        <v>115</v>
      </c>
      <c r="N52" s="144">
        <f>IF('P8'!O17=0,"",'P8'!O17)</f>
        <v>140</v>
      </c>
      <c r="O52" s="144">
        <f>IF('P8'!P17=0,"",'P8'!P17)</f>
        <v>255</v>
      </c>
      <c r="P52" s="141">
        <f>IF('P8'!Q17=0,"",'P8'!Q17)</f>
        <v>281.37630027449148</v>
      </c>
      <c r="R52" s="182">
        <f t="shared" si="47"/>
        <v>281.37630027449148</v>
      </c>
      <c r="T52" s="240"/>
      <c r="U52" s="179">
        <f t="shared" si="48"/>
        <v>115</v>
      </c>
      <c r="V52" s="180">
        <f t="shared" si="49"/>
        <v>140</v>
      </c>
    </row>
    <row r="53" spans="1:24" ht="17.649999999999999" x14ac:dyDescent="0.5">
      <c r="A53" s="139"/>
      <c r="B53" s="140">
        <f>IF('P9'!A10="","",'P9'!A10)</f>
        <v>109</v>
      </c>
      <c r="C53" s="141">
        <f>IF('P9'!B10="","",'P9'!B10)</f>
        <v>108.6</v>
      </c>
      <c r="D53" s="140" t="str">
        <f>IF('P9'!C10="","",'P9'!C10)</f>
        <v>SM</v>
      </c>
      <c r="E53" s="142">
        <f>IF('P9'!D10="","",'P9'!D10)</f>
        <v>33559</v>
      </c>
      <c r="F53" s="143" t="str">
        <f>IF('P9'!F10="","",'P9'!F10)</f>
        <v>Tord Gravdal</v>
      </c>
      <c r="G53" s="144">
        <f>IF('P9'!H10=0,"",'P9'!H10)</f>
        <v>120</v>
      </c>
      <c r="H53" s="144">
        <f>IF('P9'!I10=0,"",'P9'!I10)</f>
        <v>125</v>
      </c>
      <c r="I53" s="144" t="str">
        <f>IF('P9'!J10=0,"",'P9'!J10)</f>
        <v>-</v>
      </c>
      <c r="J53" s="144">
        <f>IF('P9'!K10=0,"",'P9'!K10)</f>
        <v>150</v>
      </c>
      <c r="K53" s="144">
        <f>IF('P9'!L10=0,"",'P9'!L10)</f>
        <v>155</v>
      </c>
      <c r="L53" s="144" t="str">
        <f>IF('P9'!M10=0,"",'P9'!M10)</f>
        <v>-</v>
      </c>
      <c r="M53" s="144">
        <f>IF('P9'!N10=0,"",'P9'!N10)</f>
        <v>125</v>
      </c>
      <c r="N53" s="144">
        <f>IF('P9'!O10=0,"",'P9'!O10)</f>
        <v>155</v>
      </c>
      <c r="O53" s="144">
        <f>IF('P9'!P10=0,"",'P9'!P10)</f>
        <v>280</v>
      </c>
      <c r="P53" s="141">
        <f>IF('P9'!Q10=0,"",'P9'!Q10)</f>
        <v>301.88146980096695</v>
      </c>
      <c r="R53" s="182">
        <f t="shared" ref="R53" si="50">IF((U53+V53)="","",IF(C53="","",IF(OR(D53="UK",D53="JK",D53="SK",D53="K1",D53="K2",D53="K3",D53="K4",D53="K5",D53="K6",D53="K7",D53="K8",D53="K9",D53="K10"),IF(C53&gt;153.655,(U53+V53),IF(C53&lt;28,10^(0.783497476*LOG10(28/153.655)^2)*(U53+V53),10^(0.783497476*LOG10(C53/153.655)^2)*(U53+V53))),IF(C53&gt;175.508,(U53+V53),IF(C53&lt;32,10^(0.75194503*LOG10(32/175.508)^2)*(U53+V53),10^(0.75194503*LOG10(C53/175.508)^2)*(U53+V53))))))</f>
        <v>301.88146980096695</v>
      </c>
      <c r="T53" s="243"/>
      <c r="U53" s="179">
        <f t="shared" ref="U53" si="51">IF(MAX(IF(ISNUMBER(G53),G53,IF(LEN(G53)&lt;2,0,VALUE(LEFT(G53,LEN(G53)-1)))),IF(ISNUMBER(H53),H53,IF(LEN(H53)&lt;2,0,VALUE(LEFT(H53,LEN(H53)-1)))),IF(ISNUMBER(I53),I53,IF(LEN(I53)&lt;2,0,VALUE(LEFT(I53,LEN(I53)-1)))))&lt;0,0,MAX(IF(ISNUMBER(G53),G53,IF(LEN(G53)&lt;2,0,VALUE(LEFT(G53,LEN(G53)-1)))),IF(ISNUMBER(H53),H53,IF(LEN(H53)&lt;2,0,VALUE(LEFT(H53,LEN(H53)-1)))),IF(ISNUMBER(I53),I53,IF(LEN(I53)&lt;2,0,VALUE(LEFT(I53,LEN(I53)-1))))))</f>
        <v>125</v>
      </c>
      <c r="V53" s="180">
        <f t="shared" ref="V53" si="52">IF(MAX(IF(ISNUMBER(J53),J53,IF(LEN(J53)&lt;2,0,VALUE(LEFT(J53,LEN(J53)-1)))),IF(ISNUMBER(K53),K53,IF(LEN(K53)&lt;2,0,VALUE(LEFT(K53,LEN(K53)-1)))),IF(ISNUMBER(L53),L53,IF(LEN(L53)&lt;2,0,VALUE(LEFT(L53,LEN(L53)-1)))))&lt;0,0,MAX(IF(ISNUMBER(J53),J53,IF(LEN(J53)&lt;2,0,VALUE(LEFT(J53,LEN(J53)-1)))),IF(ISNUMBER(K53),K53,IF(LEN(K53)&lt;2,0,VALUE(LEFT(K53,LEN(K53)-1)))),IF(ISNUMBER(L53),L53,IF(LEN(L53)&lt;2,0,VALUE(LEFT(L53,LEN(L53)-1))))))</f>
        <v>155</v>
      </c>
    </row>
    <row r="54" spans="1:24" s="145" customFormat="1" ht="16.5" x14ac:dyDescent="0.45">
      <c r="A54" s="139"/>
      <c r="B54" s="140"/>
      <c r="C54" s="141"/>
      <c r="D54" s="140"/>
      <c r="E54" s="142"/>
      <c r="F54" s="143"/>
      <c r="G54" s="144"/>
      <c r="H54" s="144"/>
      <c r="I54" s="144"/>
      <c r="J54" s="144"/>
      <c r="K54" s="144"/>
      <c r="L54" s="144"/>
      <c r="M54" s="144"/>
      <c r="N54" s="144"/>
      <c r="O54" s="144"/>
      <c r="P54" s="141"/>
      <c r="R54" s="173"/>
      <c r="U54" s="178"/>
      <c r="V54" s="178"/>
    </row>
  </sheetData>
  <mergeCells count="14">
    <mergeCell ref="A28:P28"/>
    <mergeCell ref="B30:F30"/>
    <mergeCell ref="B36:F36"/>
    <mergeCell ref="B42:F42"/>
    <mergeCell ref="B48:F48"/>
    <mergeCell ref="B23:F23"/>
    <mergeCell ref="B17:F17"/>
    <mergeCell ref="F2:K2"/>
    <mergeCell ref="B6:F6"/>
    <mergeCell ref="A1:P1"/>
    <mergeCell ref="A2:E2"/>
    <mergeCell ref="M2:P2"/>
    <mergeCell ref="A4:P4"/>
    <mergeCell ref="B11:F11"/>
  </mergeCells>
  <pageMargins left="0.75" right="0.75" top="1" bottom="1" header="0.5" footer="0.5"/>
  <pageSetup paperSize="9" scale="55" fitToHeight="0" orientation="portrait" copies="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1"/>
  <dimension ref="A1:C63"/>
  <sheetViews>
    <sheetView workbookViewId="0">
      <selection activeCell="B12" sqref="B12"/>
    </sheetView>
  </sheetViews>
  <sheetFormatPr baseColWidth="10" defaultColWidth="9.140625" defaultRowHeight="12.4" x14ac:dyDescent="0.35"/>
  <cols>
    <col min="1" max="1" width="11.35546875" customWidth="1"/>
    <col min="2" max="2" width="11.640625" style="73" customWidth="1"/>
    <col min="3" max="3" width="12.35546875" bestFit="1" customWidth="1"/>
  </cols>
  <sheetData>
    <row r="1" spans="1:3" ht="12.75" x14ac:dyDescent="0.35">
      <c r="A1" s="232" t="s">
        <v>44</v>
      </c>
      <c r="B1" s="232"/>
      <c r="C1" s="232"/>
    </row>
    <row r="2" spans="1:3" ht="12.75" x14ac:dyDescent="0.35">
      <c r="A2" s="132" t="s">
        <v>39</v>
      </c>
      <c r="B2" s="133" t="s">
        <v>45</v>
      </c>
      <c r="C2" t="s">
        <v>46</v>
      </c>
    </row>
    <row r="3" spans="1:3" ht="12.75" x14ac:dyDescent="0.35">
      <c r="A3" s="134">
        <v>30</v>
      </c>
      <c r="B3" s="133">
        <v>1</v>
      </c>
      <c r="C3" s="132">
        <v>1</v>
      </c>
    </row>
    <row r="4" spans="1:3" ht="12.75" x14ac:dyDescent="0.35">
      <c r="A4" s="134">
        <v>31</v>
      </c>
      <c r="B4" s="133">
        <v>1.016</v>
      </c>
      <c r="C4" s="133">
        <v>1.016</v>
      </c>
    </row>
    <row r="5" spans="1:3" ht="12.75" x14ac:dyDescent="0.35">
      <c r="A5" s="134">
        <v>32</v>
      </c>
      <c r="B5" s="133">
        <v>1.0309999999999999</v>
      </c>
      <c r="C5" s="133">
        <v>1.0169999999999999</v>
      </c>
    </row>
    <row r="6" spans="1:3" ht="12.75" x14ac:dyDescent="0.35">
      <c r="A6" s="134">
        <v>33</v>
      </c>
      <c r="B6" s="133">
        <v>1.046</v>
      </c>
      <c r="C6" s="133">
        <v>1.046</v>
      </c>
    </row>
    <row r="7" spans="1:3" ht="12.75" x14ac:dyDescent="0.35">
      <c r="A7" s="134">
        <v>34</v>
      </c>
      <c r="B7" s="133">
        <v>1.0589999999999999</v>
      </c>
      <c r="C7" s="133">
        <v>1.0589999999999999</v>
      </c>
    </row>
    <row r="8" spans="1:3" ht="12.75" x14ac:dyDescent="0.35">
      <c r="A8" s="134">
        <v>35</v>
      </c>
      <c r="B8" s="133">
        <v>1.0720000000000001</v>
      </c>
      <c r="C8" s="133">
        <v>1.0720000000000001</v>
      </c>
    </row>
    <row r="9" spans="1:3" ht="12.75" x14ac:dyDescent="0.35">
      <c r="A9" s="134">
        <v>36</v>
      </c>
      <c r="B9" s="133">
        <v>1.083</v>
      </c>
      <c r="C9" s="133">
        <v>1.0840000000000001</v>
      </c>
    </row>
    <row r="10" spans="1:3" ht="12.75" x14ac:dyDescent="0.35">
      <c r="A10" s="134">
        <v>37</v>
      </c>
      <c r="B10" s="133">
        <v>1.0960000000000001</v>
      </c>
      <c r="C10" s="133">
        <v>1.097</v>
      </c>
    </row>
    <row r="11" spans="1:3" ht="12.75" x14ac:dyDescent="0.35">
      <c r="A11" s="134">
        <v>38</v>
      </c>
      <c r="B11" s="133">
        <v>1.109</v>
      </c>
      <c r="C11" s="133">
        <v>1.1100000000000001</v>
      </c>
    </row>
    <row r="12" spans="1:3" ht="12.75" x14ac:dyDescent="0.35">
      <c r="A12" s="134">
        <v>39</v>
      </c>
      <c r="B12" s="133">
        <v>1.1220000000000001</v>
      </c>
      <c r="C12" s="133">
        <v>1.1240000000000001</v>
      </c>
    </row>
    <row r="13" spans="1:3" ht="12.75" x14ac:dyDescent="0.35">
      <c r="A13" s="134">
        <v>40</v>
      </c>
      <c r="B13" s="133">
        <v>1.135</v>
      </c>
      <c r="C13" s="133">
        <v>1.1379999999999999</v>
      </c>
    </row>
    <row r="14" spans="1:3" ht="12.75" x14ac:dyDescent="0.35">
      <c r="A14" s="134">
        <v>41</v>
      </c>
      <c r="B14" s="133">
        <v>1.149</v>
      </c>
      <c r="C14" s="133">
        <v>1.153</v>
      </c>
    </row>
    <row r="15" spans="1:3" ht="12.75" x14ac:dyDescent="0.35">
      <c r="A15" s="134">
        <v>42</v>
      </c>
      <c r="B15" s="133">
        <v>1.1619999999999999</v>
      </c>
      <c r="C15" s="133">
        <v>1.17</v>
      </c>
    </row>
    <row r="16" spans="1:3" ht="12.75" x14ac:dyDescent="0.35">
      <c r="A16" s="134">
        <v>43</v>
      </c>
      <c r="B16" s="133">
        <v>1.1759999999999999</v>
      </c>
      <c r="C16" s="133">
        <v>1.1870000000000001</v>
      </c>
    </row>
    <row r="17" spans="1:3" ht="12.75" x14ac:dyDescent="0.35">
      <c r="A17" s="134">
        <v>44</v>
      </c>
      <c r="B17" s="133">
        <v>1.1890000000000001</v>
      </c>
      <c r="C17" s="133">
        <v>1.2050000000000001</v>
      </c>
    </row>
    <row r="18" spans="1:3" ht="12.75" x14ac:dyDescent="0.35">
      <c r="A18" s="134">
        <v>45</v>
      </c>
      <c r="B18" s="133">
        <v>1.2030000000000001</v>
      </c>
      <c r="C18" s="133">
        <v>1.2230000000000001</v>
      </c>
    </row>
    <row r="19" spans="1:3" ht="12.75" x14ac:dyDescent="0.35">
      <c r="A19" s="134">
        <v>46</v>
      </c>
      <c r="B19" s="133">
        <v>1.218</v>
      </c>
      <c r="C19" s="133">
        <v>1.244</v>
      </c>
    </row>
    <row r="20" spans="1:3" ht="12.75" x14ac:dyDescent="0.35">
      <c r="A20" s="134">
        <v>47</v>
      </c>
      <c r="B20" s="133">
        <v>1.2330000000000001</v>
      </c>
      <c r="C20" s="133">
        <v>1.2649999999999999</v>
      </c>
    </row>
    <row r="21" spans="1:3" ht="12.75" x14ac:dyDescent="0.35">
      <c r="A21" s="134">
        <v>48</v>
      </c>
      <c r="B21" s="133">
        <v>1.248</v>
      </c>
      <c r="C21" s="133">
        <v>1.288</v>
      </c>
    </row>
    <row r="22" spans="1:3" ht="12.75" x14ac:dyDescent="0.35">
      <c r="A22" s="134">
        <v>49</v>
      </c>
      <c r="B22" s="133">
        <v>1.2629999999999999</v>
      </c>
      <c r="C22" s="133">
        <v>1.3129999999999999</v>
      </c>
    </row>
    <row r="23" spans="1:3" ht="12.75" x14ac:dyDescent="0.35">
      <c r="A23" s="134">
        <v>50</v>
      </c>
      <c r="B23" s="133">
        <v>1.2789999999999999</v>
      </c>
      <c r="C23" s="133">
        <v>1.34</v>
      </c>
    </row>
    <row r="24" spans="1:3" ht="12.75" x14ac:dyDescent="0.35">
      <c r="A24" s="134">
        <v>51</v>
      </c>
      <c r="B24" s="133">
        <v>1.2969999999999999</v>
      </c>
      <c r="C24" s="133">
        <v>1.369</v>
      </c>
    </row>
    <row r="25" spans="1:3" ht="12.75" x14ac:dyDescent="0.35">
      <c r="A25" s="134">
        <v>52</v>
      </c>
      <c r="B25" s="133">
        <v>1.3160000000000001</v>
      </c>
      <c r="C25" s="133">
        <v>1.401</v>
      </c>
    </row>
    <row r="26" spans="1:3" ht="12.75" x14ac:dyDescent="0.35">
      <c r="A26" s="134">
        <v>53</v>
      </c>
      <c r="B26" s="133">
        <v>1.3380000000000001</v>
      </c>
      <c r="C26" s="133">
        <v>1.4350000000000001</v>
      </c>
    </row>
    <row r="27" spans="1:3" ht="12.75" x14ac:dyDescent="0.35">
      <c r="A27" s="134">
        <v>54</v>
      </c>
      <c r="B27" s="133">
        <v>1.361</v>
      </c>
      <c r="C27" s="133">
        <v>1.47</v>
      </c>
    </row>
    <row r="28" spans="1:3" ht="12.75" x14ac:dyDescent="0.35">
      <c r="A28" s="134">
        <v>55</v>
      </c>
      <c r="B28" s="133">
        <v>1.385</v>
      </c>
      <c r="C28" s="133">
        <v>1.5069999999999999</v>
      </c>
    </row>
    <row r="29" spans="1:3" ht="13.5" x14ac:dyDescent="0.35">
      <c r="A29" s="134">
        <v>56</v>
      </c>
      <c r="B29" s="133">
        <v>1.411</v>
      </c>
      <c r="C29" s="135">
        <v>1.5449999999999999</v>
      </c>
    </row>
    <row r="30" spans="1:3" ht="13.5" x14ac:dyDescent="0.35">
      <c r="A30" s="134">
        <v>57</v>
      </c>
      <c r="B30" s="133">
        <v>1.4370000000000001</v>
      </c>
      <c r="C30" s="136">
        <v>1.585</v>
      </c>
    </row>
    <row r="31" spans="1:3" ht="13.5" x14ac:dyDescent="0.35">
      <c r="A31" s="134">
        <v>58</v>
      </c>
      <c r="B31" s="133">
        <v>1.462</v>
      </c>
      <c r="C31" s="135">
        <v>1.625</v>
      </c>
    </row>
    <row r="32" spans="1:3" ht="13.5" x14ac:dyDescent="0.35">
      <c r="A32" s="134">
        <v>59</v>
      </c>
      <c r="B32" s="133">
        <v>1.488</v>
      </c>
      <c r="C32" s="136">
        <v>1.665</v>
      </c>
    </row>
    <row r="33" spans="1:3" ht="13.5" x14ac:dyDescent="0.35">
      <c r="A33" s="134">
        <v>60</v>
      </c>
      <c r="B33" s="133">
        <v>1.514</v>
      </c>
      <c r="C33" s="135">
        <v>1.7050000000000001</v>
      </c>
    </row>
    <row r="34" spans="1:3" ht="13.5" x14ac:dyDescent="0.35">
      <c r="A34" s="134">
        <v>61</v>
      </c>
      <c r="B34" s="133">
        <v>1.5409999999999999</v>
      </c>
      <c r="C34" s="136">
        <v>1.744</v>
      </c>
    </row>
    <row r="35" spans="1:3" ht="13.5" x14ac:dyDescent="0.35">
      <c r="A35" s="134">
        <v>62</v>
      </c>
      <c r="B35" s="133">
        <v>1.5680000000000001</v>
      </c>
      <c r="C35" s="135">
        <v>1.778</v>
      </c>
    </row>
    <row r="36" spans="1:3" ht="13.5" x14ac:dyDescent="0.35">
      <c r="A36" s="134">
        <v>63</v>
      </c>
      <c r="B36" s="133">
        <v>1.5980000000000001</v>
      </c>
      <c r="C36" s="136">
        <v>1.8080000000000001</v>
      </c>
    </row>
    <row r="37" spans="1:3" ht="13.5" x14ac:dyDescent="0.35">
      <c r="A37" s="134">
        <v>64</v>
      </c>
      <c r="B37" s="133">
        <v>1.629</v>
      </c>
      <c r="C37" s="135">
        <v>1.839</v>
      </c>
    </row>
    <row r="38" spans="1:3" ht="13.5" x14ac:dyDescent="0.35">
      <c r="A38" s="134">
        <v>65</v>
      </c>
      <c r="B38" s="133">
        <v>1.663</v>
      </c>
      <c r="C38" s="136">
        <v>1.873</v>
      </c>
    </row>
    <row r="39" spans="1:3" ht="13.5" x14ac:dyDescent="0.35">
      <c r="A39" s="134">
        <v>66</v>
      </c>
      <c r="B39" s="133">
        <v>1.6990000000000001</v>
      </c>
      <c r="C39" s="135">
        <v>1.909</v>
      </c>
    </row>
    <row r="40" spans="1:3" ht="13.5" x14ac:dyDescent="0.35">
      <c r="A40" s="134">
        <v>67</v>
      </c>
      <c r="B40" s="133">
        <v>1.738</v>
      </c>
      <c r="C40" s="136">
        <v>1.948</v>
      </c>
    </row>
    <row r="41" spans="1:3" ht="13.5" x14ac:dyDescent="0.35">
      <c r="A41" s="134">
        <v>68</v>
      </c>
      <c r="B41" s="133">
        <v>1.7789999999999999</v>
      </c>
      <c r="C41" s="135">
        <v>1.9890000000000001</v>
      </c>
    </row>
    <row r="42" spans="1:3" ht="13.5" x14ac:dyDescent="0.35">
      <c r="A42" s="134">
        <v>69</v>
      </c>
      <c r="B42" s="133">
        <v>1.823</v>
      </c>
      <c r="C42" s="136">
        <v>2.0329999999999999</v>
      </c>
    </row>
    <row r="43" spans="1:3" ht="13.5" x14ac:dyDescent="0.35">
      <c r="A43" s="134">
        <v>70</v>
      </c>
      <c r="B43" s="133">
        <v>1.867</v>
      </c>
      <c r="C43" s="135">
        <v>2.077</v>
      </c>
    </row>
    <row r="44" spans="1:3" ht="13.5" x14ac:dyDescent="0.35">
      <c r="A44" s="134">
        <v>71</v>
      </c>
      <c r="B44" s="133">
        <v>1.91</v>
      </c>
      <c r="C44" s="136">
        <v>2.12</v>
      </c>
    </row>
    <row r="45" spans="1:3" ht="13.5" x14ac:dyDescent="0.35">
      <c r="A45" s="134">
        <v>72</v>
      </c>
      <c r="B45" s="133">
        <v>1.9530000000000001</v>
      </c>
      <c r="C45" s="135">
        <v>2.1629999999999998</v>
      </c>
    </row>
    <row r="46" spans="1:3" ht="13.5" x14ac:dyDescent="0.35">
      <c r="A46" s="134">
        <v>73</v>
      </c>
      <c r="B46" s="133">
        <v>2.004</v>
      </c>
      <c r="C46" s="136">
        <v>2.214</v>
      </c>
    </row>
    <row r="47" spans="1:3" ht="13.5" x14ac:dyDescent="0.35">
      <c r="A47" s="134">
        <v>74</v>
      </c>
      <c r="B47" s="133">
        <v>2.06</v>
      </c>
      <c r="C47" s="135">
        <v>2.27</v>
      </c>
    </row>
    <row r="48" spans="1:3" ht="13.5" x14ac:dyDescent="0.35">
      <c r="A48" s="134">
        <v>75</v>
      </c>
      <c r="B48" s="133">
        <v>2.117</v>
      </c>
      <c r="C48" s="136">
        <v>2.327</v>
      </c>
    </row>
    <row r="49" spans="1:3" ht="13.5" x14ac:dyDescent="0.35">
      <c r="A49" s="134">
        <v>76</v>
      </c>
      <c r="B49" s="133">
        <v>2.181</v>
      </c>
      <c r="C49" s="135">
        <v>2.391</v>
      </c>
    </row>
    <row r="50" spans="1:3" ht="13.5" x14ac:dyDescent="0.35">
      <c r="A50" s="134">
        <v>77</v>
      </c>
      <c r="B50" s="133">
        <v>2.2549999999999999</v>
      </c>
      <c r="C50" s="136">
        <v>2.4649999999999999</v>
      </c>
    </row>
    <row r="51" spans="1:3" ht="13.5" x14ac:dyDescent="0.35">
      <c r="A51" s="134">
        <v>78</v>
      </c>
      <c r="B51" s="133">
        <v>2.3359999999999999</v>
      </c>
      <c r="C51" s="135">
        <v>2.5459999999999998</v>
      </c>
    </row>
    <row r="52" spans="1:3" ht="13.5" x14ac:dyDescent="0.35">
      <c r="A52" s="134">
        <v>79</v>
      </c>
      <c r="B52" s="133">
        <v>2.419</v>
      </c>
      <c r="C52" s="136">
        <v>2.629</v>
      </c>
    </row>
    <row r="53" spans="1:3" ht="13.5" x14ac:dyDescent="0.35">
      <c r="A53" s="134">
        <v>80</v>
      </c>
      <c r="B53" s="133">
        <v>2.504</v>
      </c>
      <c r="C53" s="135">
        <v>2.714</v>
      </c>
    </row>
    <row r="54" spans="1:3" ht="13.5" x14ac:dyDescent="0.35">
      <c r="A54" s="134">
        <v>81</v>
      </c>
      <c r="B54" s="133">
        <v>2.597</v>
      </c>
      <c r="C54" s="137"/>
    </row>
    <row r="55" spans="1:3" ht="13.5" x14ac:dyDescent="0.35">
      <c r="A55" s="134">
        <v>82</v>
      </c>
      <c r="B55" s="133">
        <v>2.702</v>
      </c>
      <c r="C55" s="137"/>
    </row>
    <row r="56" spans="1:3" ht="13.5" x14ac:dyDescent="0.35">
      <c r="A56" s="134">
        <v>83</v>
      </c>
      <c r="B56" s="133">
        <v>2.831</v>
      </c>
      <c r="C56" s="137"/>
    </row>
    <row r="57" spans="1:3" ht="13.5" x14ac:dyDescent="0.35">
      <c r="A57" s="134">
        <v>84</v>
      </c>
      <c r="B57" s="133">
        <v>2.9809999999999999</v>
      </c>
      <c r="C57" s="137"/>
    </row>
    <row r="58" spans="1:3" ht="13.5" x14ac:dyDescent="0.35">
      <c r="A58" s="134">
        <v>85</v>
      </c>
      <c r="B58" s="133">
        <v>3.153</v>
      </c>
      <c r="C58" s="137"/>
    </row>
    <row r="59" spans="1:3" ht="13.5" x14ac:dyDescent="0.35">
      <c r="A59" s="134">
        <v>86</v>
      </c>
      <c r="B59" s="133">
        <v>3.3519999999999999</v>
      </c>
      <c r="C59" s="137"/>
    </row>
    <row r="60" spans="1:3" ht="13.5" x14ac:dyDescent="0.35">
      <c r="A60" s="134">
        <v>87</v>
      </c>
      <c r="B60" s="133">
        <v>3.58</v>
      </c>
      <c r="C60" s="137"/>
    </row>
    <row r="61" spans="1:3" ht="13.5" x14ac:dyDescent="0.35">
      <c r="A61" s="134">
        <v>88</v>
      </c>
      <c r="B61" s="133">
        <v>3.8420000000000001</v>
      </c>
      <c r="C61" s="137"/>
    </row>
    <row r="62" spans="1:3" ht="13.5" x14ac:dyDescent="0.35">
      <c r="A62" s="134">
        <v>89</v>
      </c>
      <c r="B62" s="133">
        <v>4.1449999999999996</v>
      </c>
      <c r="C62" s="137"/>
    </row>
    <row r="63" spans="1:3" ht="13.5" x14ac:dyDescent="0.35">
      <c r="A63" s="134">
        <v>90</v>
      </c>
      <c r="B63" s="133">
        <v>4.4930000000000003</v>
      </c>
      <c r="C63" s="137"/>
    </row>
  </sheetData>
  <mergeCells count="1">
    <mergeCell ref="A1:C1"/>
  </mergeCells>
  <phoneticPr fontId="0" type="noConversion"/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"/>
  <sheetViews>
    <sheetView workbookViewId="0"/>
  </sheetViews>
  <sheetFormatPr baseColWidth="10" defaultRowHeight="12.4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>
    <pageSetUpPr autoPageBreaks="0" fitToPage="1"/>
  </sheetPr>
  <dimension ref="A1:AB40"/>
  <sheetViews>
    <sheetView showGridLines="0" showRowColHeaders="0" showZeros="0" showOutlineSymbols="0" topLeftCell="A6" zoomScaleSheetLayoutView="75" workbookViewId="0">
      <selection activeCell="A9" sqref="A9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0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44485</v>
      </c>
      <c r="S5" s="131" t="s">
        <v>25</v>
      </c>
      <c r="T5" s="101">
        <v>2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67</v>
      </c>
      <c r="B9" s="150">
        <v>65.56</v>
      </c>
      <c r="C9" s="151" t="s">
        <v>120</v>
      </c>
      <c r="D9" s="152">
        <v>34237</v>
      </c>
      <c r="E9" s="153"/>
      <c r="F9" s="154" t="s">
        <v>121</v>
      </c>
      <c r="G9" s="154" t="s">
        <v>122</v>
      </c>
      <c r="H9" s="155">
        <v>85</v>
      </c>
      <c r="I9" s="156">
        <v>-88</v>
      </c>
      <c r="J9" s="155">
        <v>89</v>
      </c>
      <c r="K9" s="155">
        <v>105</v>
      </c>
      <c r="L9" s="111">
        <v>110</v>
      </c>
      <c r="M9" s="111">
        <v>-115</v>
      </c>
      <c r="N9" s="74">
        <f t="shared" ref="N9:N24" si="0">IF(MAX(H9:J9)&lt;0,0,TRUNC(MAX(H9:J9)/1)*1)</f>
        <v>89</v>
      </c>
      <c r="O9" s="74">
        <f t="shared" ref="O9:O24" si="1">IF(MAX(K9:M9)&lt;0,0,TRUNC(MAX(K9:M9)/1)*1)</f>
        <v>110</v>
      </c>
      <c r="P9" s="74">
        <f t="shared" ref="P9:P23" si="2">IF(N9=0,0,IF(O9=0,0,SUM(N9:O9)))</f>
        <v>199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273.1349726903714</v>
      </c>
      <c r="R9" s="75" t="str">
        <f>IF(Y9=1,Q9*AB9,"")</f>
        <v/>
      </c>
      <c r="S9" s="76">
        <v>6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1.3725375512078963</v>
      </c>
      <c r="V9" s="123">
        <f>R5</f>
        <v>44485</v>
      </c>
      <c r="W9" s="112" t="str">
        <f>IF(ISNUMBER(FIND("M",C9)),"m",IF(ISNUMBER(FIND("K",C9)),"k"))</f>
        <v>m</v>
      </c>
      <c r="X9" s="112">
        <f>IF(OR(D9="",V9=""),0,(YEAR(V9)-YEAR(D9)))</f>
        <v>28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49">
        <v>67</v>
      </c>
      <c r="B10" s="150">
        <v>64.12</v>
      </c>
      <c r="C10" s="151" t="s">
        <v>123</v>
      </c>
      <c r="D10" s="152">
        <v>27882</v>
      </c>
      <c r="E10" s="153"/>
      <c r="F10" s="154" t="s">
        <v>124</v>
      </c>
      <c r="G10" s="154" t="s">
        <v>125</v>
      </c>
      <c r="H10" s="155">
        <v>83</v>
      </c>
      <c r="I10" s="155">
        <v>87</v>
      </c>
      <c r="J10" s="155">
        <v>-90</v>
      </c>
      <c r="K10" s="155">
        <v>100</v>
      </c>
      <c r="L10" s="111">
        <v>104</v>
      </c>
      <c r="M10" s="111">
        <v>-108</v>
      </c>
      <c r="N10" s="74">
        <f t="shared" si="0"/>
        <v>87</v>
      </c>
      <c r="O10" s="74">
        <f t="shared" si="1"/>
        <v>104</v>
      </c>
      <c r="P10" s="74">
        <f t="shared" si="2"/>
        <v>191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265.96900201966514</v>
      </c>
      <c r="R10" s="75">
        <f t="shared" ref="R10:R24" si="4">IF(Y10=1,Q10*AB10,"")</f>
        <v>319.96070942965719</v>
      </c>
      <c r="S10" s="79">
        <v>7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1.3925078639773043</v>
      </c>
      <c r="V10" s="123">
        <f>R5</f>
        <v>44485</v>
      </c>
      <c r="W10" s="112" t="str">
        <f t="shared" ref="W10:W24" si="6">IF(ISNUMBER(FIND("M",C10)),"m",IF(ISNUMBER(FIND("K",C10)),"k"))</f>
        <v>m</v>
      </c>
      <c r="X10" s="112">
        <f t="shared" ref="X10:X24" si="7">IF(OR(D10="",V10=""),0,(YEAR(V10)-YEAR(D10)))</f>
        <v>45</v>
      </c>
      <c r="Y10" s="12">
        <f t="shared" ref="Y10:Y24" si="8">IF(X10&gt;34,1,0)</f>
        <v>1</v>
      </c>
      <c r="Z10" s="12">
        <f>IF(Y10=1,LOOKUP(X10,'Meltzer-Faber'!A3:A63,'Meltzer-Faber'!B3:B63))</f>
        <v>1.2030000000000001</v>
      </c>
      <c r="AA10" s="12">
        <f>IF(Y10=1,LOOKUP(X10,'Meltzer-Faber'!A3:A63,'Meltzer-Faber'!C3:C63))</f>
        <v>1.2230000000000001</v>
      </c>
      <c r="AB10" s="12">
        <f t="shared" ref="AB10:AB24" si="9">IF(W10="m",Z10,IF(W10="k",AA10,""))</f>
        <v>1.2030000000000001</v>
      </c>
    </row>
    <row r="11" spans="1:28" s="12" customFormat="1" ht="20" customHeight="1" x14ac:dyDescent="0.4">
      <c r="A11" s="149">
        <v>67</v>
      </c>
      <c r="B11" s="150">
        <v>66.28</v>
      </c>
      <c r="C11" s="151" t="s">
        <v>126</v>
      </c>
      <c r="D11" s="152">
        <v>31229</v>
      </c>
      <c r="E11" s="153"/>
      <c r="F11" s="154" t="s">
        <v>127</v>
      </c>
      <c r="G11" s="154" t="s">
        <v>113</v>
      </c>
      <c r="H11" s="155">
        <v>91</v>
      </c>
      <c r="I11" s="155">
        <v>95</v>
      </c>
      <c r="J11" s="155">
        <v>100</v>
      </c>
      <c r="K11" s="155">
        <v>117</v>
      </c>
      <c r="L11" s="111">
        <v>121</v>
      </c>
      <c r="M11" s="111">
        <v>-126</v>
      </c>
      <c r="N11" s="74">
        <f t="shared" si="0"/>
        <v>100</v>
      </c>
      <c r="O11" s="74">
        <f t="shared" si="1"/>
        <v>121</v>
      </c>
      <c r="P11" s="74">
        <f t="shared" si="2"/>
        <v>221</v>
      </c>
      <c r="Q11" s="75">
        <f t="shared" si="3"/>
        <v>301.21917072295969</v>
      </c>
      <c r="R11" s="75">
        <f t="shared" si="4"/>
        <v>326.22036189296534</v>
      </c>
      <c r="S11" s="79">
        <v>2</v>
      </c>
      <c r="T11" s="80" t="s">
        <v>175</v>
      </c>
      <c r="U11" s="78">
        <f t="shared" si="5"/>
        <v>1.3629826729545687</v>
      </c>
      <c r="V11" s="123">
        <f>R5</f>
        <v>44485</v>
      </c>
      <c r="W11" s="112" t="str">
        <f t="shared" si="6"/>
        <v>m</v>
      </c>
      <c r="X11" s="112">
        <f t="shared" si="7"/>
        <v>36</v>
      </c>
      <c r="Y11" s="12">
        <f t="shared" si="8"/>
        <v>1</v>
      </c>
      <c r="Z11" s="12">
        <f>IF(Y11=1,LOOKUP(X11,'Meltzer-Faber'!A3:A63,'Meltzer-Faber'!B3:B63))</f>
        <v>1.083</v>
      </c>
      <c r="AA11" s="12">
        <f>IF(Y11=1,LOOKUP(X11,'Meltzer-Faber'!A3:A63,'Meltzer-Faber'!C3:C63))</f>
        <v>1.0840000000000001</v>
      </c>
      <c r="AB11" s="12">
        <f t="shared" si="9"/>
        <v>1.083</v>
      </c>
    </row>
    <row r="12" spans="1:28" s="12" customFormat="1" ht="20" customHeight="1" x14ac:dyDescent="0.4">
      <c r="A12" s="149">
        <v>67</v>
      </c>
      <c r="B12" s="150">
        <v>66.400000000000006</v>
      </c>
      <c r="C12" s="151" t="s">
        <v>120</v>
      </c>
      <c r="D12" s="152">
        <v>35172</v>
      </c>
      <c r="E12" s="153"/>
      <c r="F12" s="154" t="s">
        <v>128</v>
      </c>
      <c r="G12" s="154" t="s">
        <v>129</v>
      </c>
      <c r="H12" s="155">
        <v>85</v>
      </c>
      <c r="I12" s="155">
        <v>90</v>
      </c>
      <c r="J12" s="155">
        <v>-94</v>
      </c>
      <c r="K12" s="155">
        <v>-115</v>
      </c>
      <c r="L12" s="116">
        <v>117</v>
      </c>
      <c r="M12" s="111">
        <v>120</v>
      </c>
      <c r="N12" s="74">
        <f t="shared" si="0"/>
        <v>90</v>
      </c>
      <c r="O12" s="74">
        <f t="shared" si="1"/>
        <v>120</v>
      </c>
      <c r="P12" s="74">
        <f t="shared" si="2"/>
        <v>210</v>
      </c>
      <c r="Q12" s="75">
        <f t="shared" si="3"/>
        <v>285.89756193668904</v>
      </c>
      <c r="R12" s="75" t="str">
        <f t="shared" si="4"/>
        <v/>
      </c>
      <c r="S12" s="79">
        <v>4</v>
      </c>
      <c r="T12" s="80" t="s">
        <v>20</v>
      </c>
      <c r="U12" s="78">
        <f t="shared" si="5"/>
        <v>1.3614169616032812</v>
      </c>
      <c r="V12" s="123">
        <f>R5</f>
        <v>44485</v>
      </c>
      <c r="W12" s="112" t="str">
        <f t="shared" si="6"/>
        <v>m</v>
      </c>
      <c r="X12" s="112">
        <f t="shared" si="7"/>
        <v>25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67</v>
      </c>
      <c r="B13" s="150">
        <v>66.92</v>
      </c>
      <c r="C13" s="151" t="s">
        <v>120</v>
      </c>
      <c r="D13" s="152">
        <v>36529</v>
      </c>
      <c r="E13" s="153"/>
      <c r="F13" s="154" t="s">
        <v>130</v>
      </c>
      <c r="G13" s="154" t="s">
        <v>131</v>
      </c>
      <c r="H13" s="155">
        <v>92</v>
      </c>
      <c r="I13" s="155">
        <v>96</v>
      </c>
      <c r="J13" s="155">
        <v>-104</v>
      </c>
      <c r="K13" s="155">
        <v>117</v>
      </c>
      <c r="L13" s="111">
        <v>-124</v>
      </c>
      <c r="M13" s="111">
        <v>-126</v>
      </c>
      <c r="N13" s="74">
        <f t="shared" si="0"/>
        <v>96</v>
      </c>
      <c r="O13" s="74">
        <f t="shared" si="1"/>
        <v>117</v>
      </c>
      <c r="P13" s="74">
        <f t="shared" si="2"/>
        <v>213</v>
      </c>
      <c r="Q13" s="75">
        <f t="shared" si="3"/>
        <v>288.55503861918766</v>
      </c>
      <c r="R13" s="75" t="str">
        <f t="shared" si="4"/>
        <v/>
      </c>
      <c r="S13" s="79">
        <v>3</v>
      </c>
      <c r="T13" s="80" t="s">
        <v>20</v>
      </c>
      <c r="U13" s="78">
        <f t="shared" si="5"/>
        <v>1.3547184911698951</v>
      </c>
      <c r="V13" s="123">
        <f>R5</f>
        <v>44485</v>
      </c>
      <c r="W13" s="112" t="str">
        <f t="shared" si="6"/>
        <v>m</v>
      </c>
      <c r="X13" s="112">
        <f t="shared" si="7"/>
        <v>21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49">
        <v>67</v>
      </c>
      <c r="B14" s="150">
        <v>65.86</v>
      </c>
      <c r="C14" s="151" t="s">
        <v>132</v>
      </c>
      <c r="D14" s="152">
        <v>37220</v>
      </c>
      <c r="E14" s="153"/>
      <c r="F14" s="154" t="s">
        <v>133</v>
      </c>
      <c r="G14" s="154" t="s">
        <v>134</v>
      </c>
      <c r="H14" s="160">
        <v>89</v>
      </c>
      <c r="I14" s="160">
        <v>92</v>
      </c>
      <c r="J14" s="160">
        <v>94</v>
      </c>
      <c r="K14" s="155">
        <v>105</v>
      </c>
      <c r="L14" s="111">
        <v>-108</v>
      </c>
      <c r="M14" s="111">
        <v>-108</v>
      </c>
      <c r="N14" s="74">
        <f t="shared" si="0"/>
        <v>94</v>
      </c>
      <c r="O14" s="74">
        <f t="shared" si="1"/>
        <v>105</v>
      </c>
      <c r="P14" s="74">
        <f t="shared" si="2"/>
        <v>199</v>
      </c>
      <c r="Q14" s="75">
        <f t="shared" si="3"/>
        <v>272.33599143511151</v>
      </c>
      <c r="R14" s="75" t="str">
        <f t="shared" si="4"/>
        <v/>
      </c>
      <c r="S14" s="79">
        <v>5</v>
      </c>
      <c r="T14" s="80" t="s">
        <v>20</v>
      </c>
      <c r="U14" s="78">
        <f t="shared" si="5"/>
        <v>1.368522570025686</v>
      </c>
      <c r="V14" s="123">
        <f>R5</f>
        <v>44485</v>
      </c>
      <c r="W14" s="112" t="str">
        <f t="shared" si="6"/>
        <v>m</v>
      </c>
      <c r="X14" s="112">
        <f t="shared" si="7"/>
        <v>20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67</v>
      </c>
      <c r="B15" s="150">
        <v>64.400000000000006</v>
      </c>
      <c r="C15" s="151" t="s">
        <v>120</v>
      </c>
      <c r="D15" s="152">
        <v>36879</v>
      </c>
      <c r="E15" s="153"/>
      <c r="F15" s="154" t="s">
        <v>135</v>
      </c>
      <c r="G15" s="154" t="s">
        <v>65</v>
      </c>
      <c r="H15" s="155">
        <v>95</v>
      </c>
      <c r="I15" s="155">
        <v>100</v>
      </c>
      <c r="J15" s="155">
        <v>-102</v>
      </c>
      <c r="K15" s="155">
        <v>119</v>
      </c>
      <c r="L15" s="111">
        <v>122</v>
      </c>
      <c r="M15" s="111">
        <v>-126</v>
      </c>
      <c r="N15" s="74">
        <f t="shared" si="0"/>
        <v>100</v>
      </c>
      <c r="O15" s="74">
        <f t="shared" si="1"/>
        <v>122</v>
      </c>
      <c r="P15" s="74">
        <f t="shared" si="2"/>
        <v>222</v>
      </c>
      <c r="Q15" s="75">
        <f t="shared" si="3"/>
        <v>308.25406003316863</v>
      </c>
      <c r="R15" s="75" t="str">
        <f t="shared" si="4"/>
        <v/>
      </c>
      <c r="S15" s="79">
        <v>1</v>
      </c>
      <c r="T15" s="80"/>
      <c r="U15" s="78">
        <f t="shared" si="5"/>
        <v>1.3885318019512101</v>
      </c>
      <c r="V15" s="123">
        <f>R5</f>
        <v>44485</v>
      </c>
      <c r="W15" s="112" t="str">
        <f t="shared" si="6"/>
        <v>m</v>
      </c>
      <c r="X15" s="112">
        <f t="shared" si="7"/>
        <v>21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49">
        <v>73</v>
      </c>
      <c r="B16" s="150">
        <v>72.44</v>
      </c>
      <c r="C16" s="151" t="s">
        <v>120</v>
      </c>
      <c r="D16" s="152">
        <v>35378</v>
      </c>
      <c r="E16" s="153"/>
      <c r="F16" s="154" t="s">
        <v>136</v>
      </c>
      <c r="G16" s="154" t="s">
        <v>103</v>
      </c>
      <c r="H16" s="155">
        <v>94</v>
      </c>
      <c r="I16" s="155">
        <v>97</v>
      </c>
      <c r="J16" s="155">
        <v>100</v>
      </c>
      <c r="K16" s="155">
        <v>115</v>
      </c>
      <c r="L16" s="111">
        <v>120</v>
      </c>
      <c r="M16" s="111">
        <v>-123</v>
      </c>
      <c r="N16" s="74">
        <f t="shared" si="0"/>
        <v>100</v>
      </c>
      <c r="O16" s="74">
        <f t="shared" si="1"/>
        <v>120</v>
      </c>
      <c r="P16" s="74">
        <f t="shared" si="2"/>
        <v>220</v>
      </c>
      <c r="Q16" s="75">
        <f t="shared" si="3"/>
        <v>284.10932029116981</v>
      </c>
      <c r="R16" s="75" t="str">
        <f t="shared" si="4"/>
        <v/>
      </c>
      <c r="S16" s="79">
        <v>2</v>
      </c>
      <c r="T16" s="80"/>
      <c r="U16" s="78">
        <f t="shared" si="5"/>
        <v>1.2914060013234991</v>
      </c>
      <c r="V16" s="123">
        <f>R5</f>
        <v>44485</v>
      </c>
      <c r="W16" s="112" t="str">
        <f t="shared" si="6"/>
        <v>m</v>
      </c>
      <c r="X16" s="112">
        <f t="shared" si="7"/>
        <v>25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 x14ac:dyDescent="0.4">
      <c r="A17" s="149">
        <v>73</v>
      </c>
      <c r="B17" s="161">
        <v>72.86</v>
      </c>
      <c r="C17" s="151" t="s">
        <v>120</v>
      </c>
      <c r="D17" s="152">
        <v>33342</v>
      </c>
      <c r="E17" s="153"/>
      <c r="F17" s="162" t="s">
        <v>137</v>
      </c>
      <c r="G17" s="154" t="s">
        <v>62</v>
      </c>
      <c r="H17" s="160">
        <v>-120</v>
      </c>
      <c r="I17" s="160">
        <v>120</v>
      </c>
      <c r="J17" s="160">
        <v>-125</v>
      </c>
      <c r="K17" s="155">
        <v>150</v>
      </c>
      <c r="L17" s="111">
        <v>160</v>
      </c>
      <c r="M17" s="111">
        <v>-165</v>
      </c>
      <c r="N17" s="74">
        <f t="shared" si="0"/>
        <v>120</v>
      </c>
      <c r="O17" s="74">
        <f t="shared" si="1"/>
        <v>160</v>
      </c>
      <c r="P17" s="74">
        <f t="shared" si="2"/>
        <v>280</v>
      </c>
      <c r="Q17" s="75">
        <f t="shared" si="3"/>
        <v>360.39141831432943</v>
      </c>
      <c r="R17" s="75" t="str">
        <f t="shared" si="4"/>
        <v/>
      </c>
      <c r="S17" s="79">
        <v>1</v>
      </c>
      <c r="T17" s="80"/>
      <c r="U17" s="78">
        <f t="shared" si="5"/>
        <v>1.2871122082654622</v>
      </c>
      <c r="V17" s="123">
        <f>R5</f>
        <v>44485</v>
      </c>
      <c r="W17" s="112" t="str">
        <f t="shared" si="6"/>
        <v>m</v>
      </c>
      <c r="X17" s="112">
        <f t="shared" si="7"/>
        <v>30</v>
      </c>
      <c r="Y17" s="12">
        <f t="shared" si="8"/>
        <v>0</v>
      </c>
      <c r="Z17" s="12" t="b">
        <f>IF(Y17=1,LOOKUP(X17,'Meltzer-Faber'!A3:A63,'Meltzer-Faber'!B3:B63))</f>
        <v>0</v>
      </c>
      <c r="AA17" s="12" t="b">
        <f>IF(Y17=1,LOOKUP(X17,'Meltzer-Faber'!A3:A63,'Meltzer-Faber'!C3:C63))</f>
        <v>0</v>
      </c>
      <c r="AB17" s="12" t="b">
        <f t="shared" si="9"/>
        <v>0</v>
      </c>
    </row>
    <row r="18" spans="1:28" s="12" customFormat="1" ht="20" customHeight="1" x14ac:dyDescent="0.4">
      <c r="A18" s="149">
        <v>73</v>
      </c>
      <c r="B18" s="150">
        <v>71.64</v>
      </c>
      <c r="C18" s="151" t="s">
        <v>120</v>
      </c>
      <c r="D18" s="152">
        <v>35300</v>
      </c>
      <c r="E18" s="153"/>
      <c r="F18" s="154" t="s">
        <v>138</v>
      </c>
      <c r="G18" s="154" t="s">
        <v>122</v>
      </c>
      <c r="H18" s="155">
        <v>90</v>
      </c>
      <c r="I18" s="156">
        <v>-94</v>
      </c>
      <c r="J18" s="156">
        <v>-96</v>
      </c>
      <c r="K18" s="155">
        <v>107</v>
      </c>
      <c r="L18" s="111">
        <v>113</v>
      </c>
      <c r="M18" s="111">
        <v>118</v>
      </c>
      <c r="N18" s="74">
        <f t="shared" si="0"/>
        <v>90</v>
      </c>
      <c r="O18" s="74">
        <f t="shared" si="1"/>
        <v>118</v>
      </c>
      <c r="P18" s="74">
        <f t="shared" si="2"/>
        <v>208</v>
      </c>
      <c r="Q18" s="75">
        <f t="shared" si="3"/>
        <v>270.35294805160743</v>
      </c>
      <c r="R18" s="75" t="str">
        <f t="shared" si="4"/>
        <v/>
      </c>
      <c r="S18" s="79">
        <v>3</v>
      </c>
      <c r="T18" s="80" t="s">
        <v>20</v>
      </c>
      <c r="U18" s="78">
        <f t="shared" si="5"/>
        <v>1.299773788709651</v>
      </c>
      <c r="V18" s="123">
        <f>R5</f>
        <v>44485</v>
      </c>
      <c r="W18" s="112" t="str">
        <f t="shared" si="6"/>
        <v>m</v>
      </c>
      <c r="X18" s="112">
        <f t="shared" si="7"/>
        <v>25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 x14ac:dyDescent="0.4">
      <c r="A19" s="149"/>
      <c r="B19" s="150"/>
      <c r="C19" s="151"/>
      <c r="D19" s="152"/>
      <c r="E19" s="153"/>
      <c r="F19" s="154"/>
      <c r="G19" s="154"/>
      <c r="H19" s="155"/>
      <c r="I19" s="156"/>
      <c r="J19" s="156"/>
      <c r="K19" s="155"/>
      <c r="L19" s="111"/>
      <c r="M19" s="111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 t="shared" si="4"/>
        <v/>
      </c>
      <c r="S19" s="79"/>
      <c r="T19" s="80"/>
      <c r="U19" s="78" t="str">
        <f t="shared" si="5"/>
        <v/>
      </c>
      <c r="V19" s="123">
        <f>R5</f>
        <v>44485</v>
      </c>
      <c r="W19" s="112" t="b">
        <f t="shared" si="6"/>
        <v>0</v>
      </c>
      <c r="X19" s="112">
        <f t="shared" si="7"/>
        <v>0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str">
        <f t="shared" si="9"/>
        <v/>
      </c>
    </row>
    <row r="20" spans="1:28" s="12" customFormat="1" ht="20" customHeight="1" x14ac:dyDescent="0.4">
      <c r="A20" s="103"/>
      <c r="B20" s="104"/>
      <c r="C20" s="105"/>
      <c r="D20" s="106"/>
      <c r="E20" s="107"/>
      <c r="F20" s="108"/>
      <c r="G20" s="109"/>
      <c r="H20" s="113"/>
      <c r="I20" s="114"/>
      <c r="J20" s="115"/>
      <c r="K20" s="110"/>
      <c r="L20" s="111"/>
      <c r="M20" s="111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 t="shared" si="4"/>
        <v/>
      </c>
      <c r="S20" s="79"/>
      <c r="T20" s="80"/>
      <c r="U20" s="78" t="str">
        <f t="shared" si="5"/>
        <v/>
      </c>
      <c r="V20" s="123">
        <f>R5</f>
        <v>44485</v>
      </c>
      <c r="W20" s="112" t="b">
        <f t="shared" si="6"/>
        <v>0</v>
      </c>
      <c r="X20" s="112">
        <f t="shared" si="7"/>
        <v>0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str">
        <f t="shared" si="9"/>
        <v/>
      </c>
    </row>
    <row r="21" spans="1:28" s="12" customFormat="1" ht="20" customHeight="1" x14ac:dyDescent="0.4">
      <c r="A21" s="103"/>
      <c r="B21" s="104"/>
      <c r="C21" s="105"/>
      <c r="D21" s="106"/>
      <c r="E21" s="107"/>
      <c r="F21" s="108"/>
      <c r="G21" s="109"/>
      <c r="H21" s="113"/>
      <c r="I21" s="114"/>
      <c r="J21" s="115"/>
      <c r="K21" s="110"/>
      <c r="L21" s="111"/>
      <c r="M21" s="111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 t="shared" si="4"/>
        <v/>
      </c>
      <c r="S21" s="79"/>
      <c r="T21" s="80"/>
      <c r="U21" s="78" t="str">
        <f t="shared" si="5"/>
        <v/>
      </c>
      <c r="V21" s="123">
        <f>R5</f>
        <v>44485</v>
      </c>
      <c r="W21" s="112" t="b">
        <f t="shared" si="6"/>
        <v>0</v>
      </c>
      <c r="X21" s="112">
        <f t="shared" si="7"/>
        <v>0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str">
        <f t="shared" si="9"/>
        <v/>
      </c>
    </row>
    <row r="22" spans="1:28" s="12" customFormat="1" ht="20" customHeight="1" x14ac:dyDescent="0.4">
      <c r="A22" s="103"/>
      <c r="B22" s="104"/>
      <c r="C22" s="105"/>
      <c r="D22" s="106"/>
      <c r="E22" s="107"/>
      <c r="F22" s="108"/>
      <c r="G22" s="109" t="s">
        <v>20</v>
      </c>
      <c r="H22" s="113"/>
      <c r="I22" s="114"/>
      <c r="J22" s="115"/>
      <c r="K22" s="110"/>
      <c r="L22" s="111"/>
      <c r="M22" s="111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 t="shared" si="4"/>
        <v/>
      </c>
      <c r="S22" s="79"/>
      <c r="T22" s="80"/>
      <c r="U22" s="78" t="str">
        <f t="shared" si="5"/>
        <v/>
      </c>
      <c r="V22" s="123">
        <f>R5</f>
        <v>44485</v>
      </c>
      <c r="W22" s="112" t="b">
        <f t="shared" si="6"/>
        <v>0</v>
      </c>
      <c r="X22" s="112">
        <f t="shared" si="7"/>
        <v>0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 x14ac:dyDescent="0.4">
      <c r="A23" s="103"/>
      <c r="B23" s="104"/>
      <c r="C23" s="105"/>
      <c r="D23" s="106"/>
      <c r="E23" s="107"/>
      <c r="F23" s="108"/>
      <c r="G23" s="109"/>
      <c r="H23" s="113"/>
      <c r="I23" s="114"/>
      <c r="J23" s="115"/>
      <c r="K23" s="110"/>
      <c r="L23" s="111"/>
      <c r="M23" s="111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 t="shared" si="4"/>
        <v/>
      </c>
      <c r="S23" s="79"/>
      <c r="T23" s="80"/>
      <c r="U23" s="78" t="str">
        <f t="shared" si="5"/>
        <v/>
      </c>
      <c r="V23" s="123">
        <f>R5</f>
        <v>44485</v>
      </c>
      <c r="W23" s="112" t="b">
        <f t="shared" si="6"/>
        <v>0</v>
      </c>
      <c r="X23" s="112">
        <f t="shared" si="7"/>
        <v>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 x14ac:dyDescent="0.4">
      <c r="A24" s="103"/>
      <c r="B24" s="88"/>
      <c r="C24" s="105"/>
      <c r="D24" s="81"/>
      <c r="E24" s="82"/>
      <c r="F24" s="83" t="s">
        <v>20</v>
      </c>
      <c r="G24" s="84"/>
      <c r="H24" s="117"/>
      <c r="I24" s="118"/>
      <c r="J24" s="119"/>
      <c r="K24" s="110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44485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</row>
    <row r="26" spans="1:28" customFormat="1" ht="12.4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8" s="7" customFormat="1" ht="13.9" x14ac:dyDescent="0.4">
      <c r="A27" s="7" t="s">
        <v>17</v>
      </c>
      <c r="B27"/>
      <c r="C27" s="222" t="s">
        <v>68</v>
      </c>
      <c r="D27" s="222"/>
      <c r="E27" s="222"/>
      <c r="F27" s="222"/>
      <c r="G27" s="46" t="s">
        <v>29</v>
      </c>
      <c r="H27" s="47">
        <v>1</v>
      </c>
      <c r="I27" s="221" t="s">
        <v>78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</row>
    <row r="28" spans="1:28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84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1:28" s="7" customFormat="1" ht="13.9" x14ac:dyDescent="0.4">
      <c r="A29" s="49" t="s">
        <v>30</v>
      </c>
      <c r="B29"/>
      <c r="C29" s="222"/>
      <c r="D29" s="222"/>
      <c r="E29" s="222"/>
      <c r="F29" s="222"/>
      <c r="G29" s="50"/>
      <c r="H29" s="47">
        <v>3</v>
      </c>
      <c r="I29" s="221" t="s">
        <v>79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1:28" ht="13.9" x14ac:dyDescent="0.4">
      <c r="A30" s="6"/>
      <c r="B30"/>
      <c r="C30" s="222"/>
      <c r="D30" s="222"/>
      <c r="E30" s="222"/>
      <c r="F30" s="222"/>
      <c r="G30" s="34"/>
      <c r="H30" s="32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</row>
    <row r="31" spans="1:28" ht="13.9" x14ac:dyDescent="0.4">
      <c r="A31" s="7"/>
      <c r="B31"/>
      <c r="C31" s="222"/>
      <c r="D31" s="222"/>
      <c r="E31" s="222"/>
      <c r="F31" s="222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8" ht="13.9" x14ac:dyDescent="0.4">
      <c r="C32" s="38"/>
      <c r="D32" s="33"/>
      <c r="E32" s="33"/>
      <c r="F32" s="34"/>
      <c r="G32" s="52" t="s">
        <v>32</v>
      </c>
      <c r="H32" s="214" t="s">
        <v>171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22" t="s">
        <v>57</v>
      </c>
      <c r="D33" s="222"/>
      <c r="E33" s="222"/>
      <c r="F33" s="222"/>
      <c r="G33" s="52" t="s">
        <v>33</v>
      </c>
      <c r="H33" s="214" t="s">
        <v>80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22"/>
      <c r="D34" s="222"/>
      <c r="E34" s="222"/>
      <c r="F34" s="222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77</v>
      </c>
      <c r="D35" s="222"/>
      <c r="E35" s="222"/>
      <c r="F35" s="222"/>
      <c r="G35" s="52" t="s">
        <v>22</v>
      </c>
      <c r="H35" s="214" t="s">
        <v>176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22"/>
      <c r="D36" s="222"/>
      <c r="E36" s="222"/>
      <c r="F36" s="222"/>
      <c r="G36" s="52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19:M24 H9:H18 K9:M18 J9 I10:J17">
    <cfRule type="cellIs" dxfId="27" priority="1" stopIfTrue="1" operator="between">
      <formula>1</formula>
      <formula>300</formula>
    </cfRule>
    <cfRule type="cellIs" dxfId="26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tegori" sqref="C20:C24" xr:uid="{00000000-0002-0000-0100-00000100000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20:A24" xr:uid="{8911E2D0-AD31-9E4A-BC86-B8319B9B20B6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4">
    <pageSetUpPr autoPageBreaks="0" fitToPage="1"/>
  </sheetPr>
  <dimension ref="A1:AB40"/>
  <sheetViews>
    <sheetView showGridLines="0" showRowColHeaders="0" showZeros="0" showOutlineSymbols="0" topLeftCell="A2" zoomScaleSheetLayoutView="75" workbookViewId="0">
      <selection activeCell="U37" sqref="U37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9.140625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44485</v>
      </c>
      <c r="S5" s="131" t="s">
        <v>25</v>
      </c>
      <c r="T5" s="101">
        <v>3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64</v>
      </c>
      <c r="B9" s="150">
        <v>63.16</v>
      </c>
      <c r="C9" s="151" t="s">
        <v>98</v>
      </c>
      <c r="D9" s="152">
        <v>32764</v>
      </c>
      <c r="E9" s="153"/>
      <c r="F9" s="154" t="s">
        <v>139</v>
      </c>
      <c r="G9" s="154" t="s">
        <v>113</v>
      </c>
      <c r="H9" s="155">
        <v>54</v>
      </c>
      <c r="I9" s="156">
        <v>57</v>
      </c>
      <c r="J9" s="156">
        <v>60</v>
      </c>
      <c r="K9" s="155">
        <v>68</v>
      </c>
      <c r="L9" s="111">
        <v>-72</v>
      </c>
      <c r="M9" s="111">
        <v>-72</v>
      </c>
      <c r="N9" s="74">
        <f t="shared" ref="N9:N24" si="0">IF(MAX(H9:J9)&lt;0,0,TRUNC(MAX(H9:J9)/1)*1)</f>
        <v>60</v>
      </c>
      <c r="O9" s="74">
        <f t="shared" ref="O9:O24" si="1">IF(MAX(K9:M9)&lt;0,0,TRUNC(MAX(K9:M9)/1)*1)</f>
        <v>68</v>
      </c>
      <c r="P9" s="74">
        <f t="shared" ref="P9:P23" si="2">IF(N9=0,0,IF(O9=0,0,SUM(N9:O9)))</f>
        <v>128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167.49861555411755</v>
      </c>
      <c r="R9" s="75" t="str">
        <f>IF(Y9=1,Q9*AB9,"")</f>
        <v/>
      </c>
      <c r="S9" s="76">
        <v>6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1.3085829340165434</v>
      </c>
      <c r="V9" s="123">
        <f>R5</f>
        <v>44485</v>
      </c>
      <c r="W9" s="112" t="str">
        <f>IF(ISNUMBER(FIND("M",C9)),"m",IF(ISNUMBER(FIND("K",C9)),"k"))</f>
        <v>k</v>
      </c>
      <c r="X9" s="112">
        <f>IF(OR(D9="",V9=""),0,(YEAR(V9)-YEAR(D9)))</f>
        <v>32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49">
        <v>64</v>
      </c>
      <c r="B10" s="150">
        <v>63.18</v>
      </c>
      <c r="C10" s="151" t="s">
        <v>140</v>
      </c>
      <c r="D10" s="152">
        <v>36922</v>
      </c>
      <c r="E10" s="153"/>
      <c r="F10" s="154" t="s">
        <v>141</v>
      </c>
      <c r="G10" s="154" t="s">
        <v>134</v>
      </c>
      <c r="H10" s="155">
        <v>48</v>
      </c>
      <c r="I10" s="156">
        <v>58</v>
      </c>
      <c r="J10" s="156">
        <v>-61</v>
      </c>
      <c r="K10" s="155">
        <v>-67</v>
      </c>
      <c r="L10" s="111">
        <v>67</v>
      </c>
      <c r="M10" s="111">
        <v>-71</v>
      </c>
      <c r="N10" s="74">
        <f t="shared" si="0"/>
        <v>58</v>
      </c>
      <c r="O10" s="74">
        <f t="shared" si="1"/>
        <v>67</v>
      </c>
      <c r="P10" s="74">
        <f t="shared" si="2"/>
        <v>125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163.54154226212117</v>
      </c>
      <c r="R10" s="75" t="str">
        <f t="shared" ref="R10:R24" si="4">IF(Y10=1,Q10*AB10,"")</f>
        <v/>
      </c>
      <c r="S10" s="79">
        <v>7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1.3083323380969694</v>
      </c>
      <c r="V10" s="123">
        <f>R5</f>
        <v>44485</v>
      </c>
      <c r="W10" s="112" t="str">
        <f t="shared" ref="W10:W24" si="6">IF(ISNUMBER(FIND("M",C10)),"m",IF(ISNUMBER(FIND("K",C10)),"k"))</f>
        <v>k</v>
      </c>
      <c r="X10" s="112">
        <f t="shared" ref="X10:X24" si="7">IF(OR(D10="",V10=""),0,(YEAR(V10)-YEAR(D10)))</f>
        <v>20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49">
        <v>64</v>
      </c>
      <c r="B11" s="150">
        <v>62.74</v>
      </c>
      <c r="C11" s="151" t="s">
        <v>98</v>
      </c>
      <c r="D11" s="152">
        <v>36509</v>
      </c>
      <c r="E11" s="153"/>
      <c r="F11" s="154" t="s">
        <v>142</v>
      </c>
      <c r="G11" s="154" t="s">
        <v>113</v>
      </c>
      <c r="H11" s="155">
        <v>53</v>
      </c>
      <c r="I11" s="156">
        <v>55</v>
      </c>
      <c r="J11" s="156">
        <v>-59</v>
      </c>
      <c r="K11" s="155">
        <v>73</v>
      </c>
      <c r="L11" s="111">
        <v>77</v>
      </c>
      <c r="M11" s="111">
        <v>80</v>
      </c>
      <c r="N11" s="74">
        <f t="shared" si="0"/>
        <v>55</v>
      </c>
      <c r="O11" s="74">
        <f t="shared" si="1"/>
        <v>80</v>
      </c>
      <c r="P11" s="74">
        <f t="shared" si="2"/>
        <v>135</v>
      </c>
      <c r="Q11" s="75">
        <f t="shared" si="3"/>
        <v>177.37594428055274</v>
      </c>
      <c r="R11" s="75" t="str">
        <f t="shared" si="4"/>
        <v/>
      </c>
      <c r="S11" s="79">
        <v>5</v>
      </c>
      <c r="T11" s="80"/>
      <c r="U11" s="78">
        <f t="shared" si="5"/>
        <v>1.3138958835596499</v>
      </c>
      <c r="V11" s="123">
        <f>R5</f>
        <v>44485</v>
      </c>
      <c r="W11" s="112" t="str">
        <f t="shared" si="6"/>
        <v>k</v>
      </c>
      <c r="X11" s="112">
        <f t="shared" si="7"/>
        <v>22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49">
        <v>64</v>
      </c>
      <c r="B12" s="150">
        <v>63.36</v>
      </c>
      <c r="C12" s="151" t="s">
        <v>140</v>
      </c>
      <c r="D12" s="152">
        <v>37315</v>
      </c>
      <c r="E12" s="153"/>
      <c r="F12" s="154" t="s">
        <v>143</v>
      </c>
      <c r="G12" s="154" t="s">
        <v>131</v>
      </c>
      <c r="H12" s="155">
        <v>80</v>
      </c>
      <c r="I12" s="163">
        <v>83</v>
      </c>
      <c r="J12" s="164">
        <v>-85</v>
      </c>
      <c r="K12" s="165">
        <v>100</v>
      </c>
      <c r="L12" s="116">
        <v>104</v>
      </c>
      <c r="M12" s="111">
        <v>107</v>
      </c>
      <c r="N12" s="74">
        <f t="shared" si="0"/>
        <v>83</v>
      </c>
      <c r="O12" s="74">
        <f t="shared" si="1"/>
        <v>107</v>
      </c>
      <c r="P12" s="74">
        <f t="shared" si="2"/>
        <v>190</v>
      </c>
      <c r="Q12" s="75">
        <f t="shared" si="3"/>
        <v>248.15647058036524</v>
      </c>
      <c r="R12" s="75" t="str">
        <f t="shared" si="4"/>
        <v/>
      </c>
      <c r="S12" s="79">
        <v>2</v>
      </c>
      <c r="T12" s="80" t="s">
        <v>175</v>
      </c>
      <c r="U12" s="78">
        <f t="shared" si="5"/>
        <v>1.3060866872650803</v>
      </c>
      <c r="V12" s="123">
        <f>R5</f>
        <v>44485</v>
      </c>
      <c r="W12" s="112" t="str">
        <f t="shared" si="6"/>
        <v>k</v>
      </c>
      <c r="X12" s="112">
        <f t="shared" si="7"/>
        <v>19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64</v>
      </c>
      <c r="B13" s="150">
        <v>62.96</v>
      </c>
      <c r="C13" s="151" t="s">
        <v>98</v>
      </c>
      <c r="D13" s="152">
        <v>33166</v>
      </c>
      <c r="E13" s="153"/>
      <c r="F13" s="154" t="s">
        <v>144</v>
      </c>
      <c r="G13" s="154" t="s">
        <v>65</v>
      </c>
      <c r="H13" s="160">
        <v>68</v>
      </c>
      <c r="I13" s="156">
        <v>-71</v>
      </c>
      <c r="J13" s="156">
        <v>-71</v>
      </c>
      <c r="K13" s="155">
        <v>84</v>
      </c>
      <c r="L13" s="111">
        <v>-88</v>
      </c>
      <c r="M13" s="111">
        <v>-90</v>
      </c>
      <c r="N13" s="74">
        <f t="shared" si="0"/>
        <v>68</v>
      </c>
      <c r="O13" s="74">
        <f t="shared" si="1"/>
        <v>84</v>
      </c>
      <c r="P13" s="74">
        <f t="shared" si="2"/>
        <v>152</v>
      </c>
      <c r="Q13" s="75">
        <f t="shared" si="3"/>
        <v>199.28732956590696</v>
      </c>
      <c r="R13" s="75" t="str">
        <f t="shared" si="4"/>
        <v/>
      </c>
      <c r="S13" s="79">
        <v>4</v>
      </c>
      <c r="T13" s="80" t="s">
        <v>20</v>
      </c>
      <c r="U13" s="78">
        <f t="shared" si="5"/>
        <v>1.3111008524072827</v>
      </c>
      <c r="V13" s="123">
        <f>R5</f>
        <v>44485</v>
      </c>
      <c r="W13" s="112" t="str">
        <f t="shared" si="6"/>
        <v>k</v>
      </c>
      <c r="X13" s="112">
        <f t="shared" si="7"/>
        <v>31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49">
        <v>64</v>
      </c>
      <c r="B14" s="150">
        <v>63.82</v>
      </c>
      <c r="C14" s="151" t="s">
        <v>98</v>
      </c>
      <c r="D14" s="152">
        <v>34222</v>
      </c>
      <c r="E14" s="153"/>
      <c r="F14" s="154" t="s">
        <v>145</v>
      </c>
      <c r="G14" s="154" t="s">
        <v>62</v>
      </c>
      <c r="H14" s="155">
        <v>66</v>
      </c>
      <c r="I14" s="156">
        <v>-69</v>
      </c>
      <c r="J14" s="156">
        <v>70</v>
      </c>
      <c r="K14" s="155">
        <v>-85</v>
      </c>
      <c r="L14" s="111">
        <v>-85</v>
      </c>
      <c r="M14" s="111">
        <v>87</v>
      </c>
      <c r="N14" s="74">
        <f t="shared" si="0"/>
        <v>70</v>
      </c>
      <c r="O14" s="74">
        <f t="shared" si="1"/>
        <v>87</v>
      </c>
      <c r="P14" s="74">
        <f t="shared" si="2"/>
        <v>157</v>
      </c>
      <c r="Q14" s="75">
        <f t="shared" si="3"/>
        <v>204.1669239137529</v>
      </c>
      <c r="R14" s="75" t="str">
        <f t="shared" si="4"/>
        <v/>
      </c>
      <c r="S14" s="79">
        <v>3</v>
      </c>
      <c r="T14" s="80" t="s">
        <v>20</v>
      </c>
      <c r="U14" s="78">
        <f t="shared" si="5"/>
        <v>1.3004262669665789</v>
      </c>
      <c r="V14" s="123">
        <f>R5</f>
        <v>44485</v>
      </c>
      <c r="W14" s="112" t="str">
        <f t="shared" si="6"/>
        <v>k</v>
      </c>
      <c r="X14" s="112">
        <f t="shared" si="7"/>
        <v>28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64</v>
      </c>
      <c r="B15" s="150">
        <v>59.68</v>
      </c>
      <c r="C15" s="151" t="s">
        <v>98</v>
      </c>
      <c r="D15" s="152">
        <v>32737</v>
      </c>
      <c r="E15" s="153"/>
      <c r="F15" s="154" t="s">
        <v>146</v>
      </c>
      <c r="G15" s="154" t="s">
        <v>64</v>
      </c>
      <c r="H15" s="155">
        <v>89</v>
      </c>
      <c r="I15" s="158">
        <v>-91</v>
      </c>
      <c r="J15" s="159">
        <v>-91</v>
      </c>
      <c r="K15" s="155">
        <v>114</v>
      </c>
      <c r="L15" s="111">
        <v>118</v>
      </c>
      <c r="M15" s="111">
        <v>-120</v>
      </c>
      <c r="N15" s="74">
        <f t="shared" si="0"/>
        <v>89</v>
      </c>
      <c r="O15" s="74">
        <f t="shared" si="1"/>
        <v>118</v>
      </c>
      <c r="P15" s="74">
        <f t="shared" si="2"/>
        <v>207</v>
      </c>
      <c r="Q15" s="75">
        <f t="shared" si="3"/>
        <v>280.63245234827934</v>
      </c>
      <c r="R15" s="75" t="str">
        <f t="shared" si="4"/>
        <v/>
      </c>
      <c r="S15" s="79">
        <v>1</v>
      </c>
      <c r="T15" s="80" t="s">
        <v>178</v>
      </c>
      <c r="U15" s="78">
        <f t="shared" si="5"/>
        <v>1.3557123301849243</v>
      </c>
      <c r="V15" s="123">
        <f>R5</f>
        <v>44485</v>
      </c>
      <c r="W15" s="112" t="str">
        <f t="shared" si="6"/>
        <v>k</v>
      </c>
      <c r="X15" s="112">
        <f t="shared" si="7"/>
        <v>32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49"/>
      <c r="B16" s="150"/>
      <c r="C16" s="151"/>
      <c r="D16" s="152"/>
      <c r="E16" s="153"/>
      <c r="F16" s="154"/>
      <c r="G16" s="154"/>
      <c r="H16" s="155"/>
      <c r="I16" s="156"/>
      <c r="J16" s="156"/>
      <c r="K16" s="155"/>
      <c r="L16" s="111"/>
      <c r="M16" s="111"/>
      <c r="N16" s="74">
        <f t="shared" si="0"/>
        <v>0</v>
      </c>
      <c r="O16" s="74">
        <f t="shared" si="1"/>
        <v>0</v>
      </c>
      <c r="P16" s="74">
        <f t="shared" si="2"/>
        <v>0</v>
      </c>
      <c r="Q16" s="75" t="str">
        <f t="shared" si="3"/>
        <v/>
      </c>
      <c r="R16" s="75" t="str">
        <f t="shared" si="4"/>
        <v/>
      </c>
      <c r="S16" s="79"/>
      <c r="T16" s="80"/>
      <c r="U16" s="78" t="str">
        <f t="shared" si="5"/>
        <v/>
      </c>
      <c r="V16" s="123">
        <f>R5</f>
        <v>44485</v>
      </c>
      <c r="W16" s="112" t="b">
        <f t="shared" si="6"/>
        <v>0</v>
      </c>
      <c r="X16" s="112">
        <f t="shared" si="7"/>
        <v>0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str">
        <f t="shared" si="9"/>
        <v/>
      </c>
    </row>
    <row r="17" spans="1:28" s="12" customFormat="1" ht="20" customHeight="1" x14ac:dyDescent="0.4">
      <c r="A17" s="149"/>
      <c r="B17" s="150"/>
      <c r="C17" s="151"/>
      <c r="D17" s="152"/>
      <c r="E17" s="153"/>
      <c r="F17" s="154"/>
      <c r="G17" s="154"/>
      <c r="H17" s="155"/>
      <c r="I17" s="166"/>
      <c r="J17" s="167"/>
      <c r="K17" s="165"/>
      <c r="L17" s="111"/>
      <c r="M17" s="111"/>
      <c r="N17" s="74">
        <f t="shared" si="0"/>
        <v>0</v>
      </c>
      <c r="O17" s="74">
        <f t="shared" si="1"/>
        <v>0</v>
      </c>
      <c r="P17" s="74">
        <f t="shared" si="2"/>
        <v>0</v>
      </c>
      <c r="Q17" s="75" t="str">
        <f t="shared" si="3"/>
        <v/>
      </c>
      <c r="R17" s="75" t="str">
        <f t="shared" si="4"/>
        <v/>
      </c>
      <c r="S17" s="79"/>
      <c r="T17" s="80"/>
      <c r="U17" s="78" t="str">
        <f t="shared" si="5"/>
        <v/>
      </c>
      <c r="V17" s="123">
        <f>R5</f>
        <v>44485</v>
      </c>
      <c r="W17" s="112" t="b">
        <f t="shared" si="6"/>
        <v>0</v>
      </c>
      <c r="X17" s="112">
        <f t="shared" si="7"/>
        <v>0</v>
      </c>
      <c r="Y17" s="12">
        <f t="shared" si="8"/>
        <v>0</v>
      </c>
      <c r="Z17" s="12" t="b">
        <f>IF(Y17=1,LOOKUP(X17,'Meltzer-Faber'!A3:A63,'Meltzer-Faber'!B3:B63))</f>
        <v>0</v>
      </c>
      <c r="AA17" s="12" t="b">
        <f>IF(Y17=1,LOOKUP(X17,'Meltzer-Faber'!A3:A63,'Meltzer-Faber'!C3:C63))</f>
        <v>0</v>
      </c>
      <c r="AB17" s="12" t="str">
        <f t="shared" si="9"/>
        <v/>
      </c>
    </row>
    <row r="18" spans="1:28" s="12" customFormat="1" ht="20" customHeight="1" x14ac:dyDescent="0.4">
      <c r="A18" s="149"/>
      <c r="B18" s="150"/>
      <c r="C18" s="151"/>
      <c r="D18" s="152"/>
      <c r="E18" s="153"/>
      <c r="F18" s="154" t="s">
        <v>20</v>
      </c>
      <c r="G18" s="154"/>
      <c r="H18" s="155"/>
      <c r="I18" s="158"/>
      <c r="J18" s="159"/>
      <c r="K18" s="155"/>
      <c r="L18" s="111"/>
      <c r="M18" s="111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 t="shared" si="4"/>
        <v/>
      </c>
      <c r="S18" s="79"/>
      <c r="T18" s="80" t="s">
        <v>20</v>
      </c>
      <c r="U18" s="78" t="str">
        <f t="shared" si="5"/>
        <v/>
      </c>
      <c r="V18" s="123">
        <f>R5</f>
        <v>44485</v>
      </c>
      <c r="W18" s="112" t="b">
        <f t="shared" si="6"/>
        <v>0</v>
      </c>
      <c r="X18" s="112">
        <f t="shared" si="7"/>
        <v>0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str">
        <f t="shared" si="9"/>
        <v/>
      </c>
    </row>
    <row r="19" spans="1:28" s="12" customFormat="1" ht="20" customHeight="1" x14ac:dyDescent="0.4">
      <c r="A19" s="149"/>
      <c r="B19" s="150"/>
      <c r="C19" s="151"/>
      <c r="D19" s="152"/>
      <c r="E19" s="153"/>
      <c r="F19" s="154"/>
      <c r="G19" s="154"/>
      <c r="H19" s="155"/>
      <c r="I19" s="158"/>
      <c r="J19" s="159"/>
      <c r="K19" s="155"/>
      <c r="L19" s="111"/>
      <c r="M19" s="111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 t="shared" si="4"/>
        <v/>
      </c>
      <c r="S19" s="79"/>
      <c r="T19" s="80"/>
      <c r="U19" s="78" t="str">
        <f t="shared" si="5"/>
        <v/>
      </c>
      <c r="V19" s="123">
        <f>R5</f>
        <v>44485</v>
      </c>
      <c r="W19" s="112" t="b">
        <f t="shared" si="6"/>
        <v>0</v>
      </c>
      <c r="X19" s="112">
        <f t="shared" si="7"/>
        <v>0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str">
        <f t="shared" si="9"/>
        <v/>
      </c>
    </row>
    <row r="20" spans="1:28" s="12" customFormat="1" ht="20" customHeight="1" x14ac:dyDescent="0.4">
      <c r="A20" s="103"/>
      <c r="B20" s="104"/>
      <c r="C20" s="105"/>
      <c r="D20" s="106"/>
      <c r="E20" s="107"/>
      <c r="F20" s="108"/>
      <c r="G20" s="109"/>
      <c r="H20" s="113"/>
      <c r="I20" s="114"/>
      <c r="J20" s="115"/>
      <c r="K20" s="110"/>
      <c r="L20" s="111"/>
      <c r="M20" s="111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 t="shared" si="4"/>
        <v/>
      </c>
      <c r="S20" s="79"/>
      <c r="T20" s="80"/>
      <c r="U20" s="78" t="str">
        <f t="shared" si="5"/>
        <v/>
      </c>
      <c r="V20" s="123">
        <f>R5</f>
        <v>44485</v>
      </c>
      <c r="W20" s="112" t="b">
        <f t="shared" si="6"/>
        <v>0</v>
      </c>
      <c r="X20" s="112">
        <f t="shared" si="7"/>
        <v>0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str">
        <f t="shared" si="9"/>
        <v/>
      </c>
    </row>
    <row r="21" spans="1:28" s="12" customFormat="1" ht="20" customHeight="1" x14ac:dyDescent="0.4">
      <c r="A21" s="103"/>
      <c r="B21" s="104"/>
      <c r="C21" s="105"/>
      <c r="D21" s="106"/>
      <c r="E21" s="107"/>
      <c r="F21" s="108"/>
      <c r="G21" s="109"/>
      <c r="H21" s="113"/>
      <c r="I21" s="114"/>
      <c r="J21" s="115"/>
      <c r="K21" s="110"/>
      <c r="L21" s="111"/>
      <c r="M21" s="111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 t="shared" si="4"/>
        <v/>
      </c>
      <c r="S21" s="79"/>
      <c r="T21" s="80"/>
      <c r="U21" s="78" t="str">
        <f t="shared" si="5"/>
        <v/>
      </c>
      <c r="V21" s="123">
        <f>R5</f>
        <v>44485</v>
      </c>
      <c r="W21" s="112" t="b">
        <f t="shared" si="6"/>
        <v>0</v>
      </c>
      <c r="X21" s="112">
        <f t="shared" si="7"/>
        <v>0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str">
        <f t="shared" si="9"/>
        <v/>
      </c>
    </row>
    <row r="22" spans="1:28" s="12" customFormat="1" ht="20" customHeight="1" x14ac:dyDescent="0.4">
      <c r="A22" s="103"/>
      <c r="B22" s="104"/>
      <c r="C22" s="105"/>
      <c r="D22" s="106"/>
      <c r="E22" s="107"/>
      <c r="F22" s="108"/>
      <c r="G22" s="109"/>
      <c r="H22" s="113"/>
      <c r="I22" s="114"/>
      <c r="J22" s="115"/>
      <c r="K22" s="110"/>
      <c r="L22" s="111"/>
      <c r="M22" s="111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 t="shared" si="4"/>
        <v/>
      </c>
      <c r="S22" s="79"/>
      <c r="T22" s="80"/>
      <c r="U22" s="78" t="str">
        <f t="shared" si="5"/>
        <v/>
      </c>
      <c r="V22" s="123">
        <f>R5</f>
        <v>44485</v>
      </c>
      <c r="W22" s="112" t="b">
        <f t="shared" si="6"/>
        <v>0</v>
      </c>
      <c r="X22" s="112">
        <f t="shared" si="7"/>
        <v>0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 x14ac:dyDescent="0.4">
      <c r="A23" s="103"/>
      <c r="B23" s="104"/>
      <c r="C23" s="105"/>
      <c r="D23" s="106"/>
      <c r="E23" s="107"/>
      <c r="F23" s="108"/>
      <c r="G23" s="109"/>
      <c r="H23" s="113"/>
      <c r="I23" s="114"/>
      <c r="J23" s="115"/>
      <c r="K23" s="110"/>
      <c r="L23" s="111"/>
      <c r="M23" s="111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 t="shared" si="4"/>
        <v/>
      </c>
      <c r="S23" s="79"/>
      <c r="T23" s="80"/>
      <c r="U23" s="78" t="str">
        <f t="shared" si="5"/>
        <v/>
      </c>
      <c r="V23" s="123">
        <f>R5</f>
        <v>44485</v>
      </c>
      <c r="W23" s="112" t="b">
        <f t="shared" si="6"/>
        <v>0</v>
      </c>
      <c r="X23" s="112">
        <f t="shared" si="7"/>
        <v>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 x14ac:dyDescent="0.4">
      <c r="A24" s="103"/>
      <c r="B24" s="88"/>
      <c r="C24" s="105"/>
      <c r="D24" s="81"/>
      <c r="E24" s="82"/>
      <c r="F24" s="83"/>
      <c r="G24" s="84"/>
      <c r="H24" s="117"/>
      <c r="I24" s="118"/>
      <c r="J24" s="119"/>
      <c r="K24" s="110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44485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</row>
    <row r="26" spans="1:28" customFormat="1" ht="12.4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8" s="7" customFormat="1" ht="13.9" x14ac:dyDescent="0.4">
      <c r="A27" s="7" t="s">
        <v>17</v>
      </c>
      <c r="B27"/>
      <c r="C27" s="222" t="s">
        <v>68</v>
      </c>
      <c r="D27" s="222"/>
      <c r="E27" s="222"/>
      <c r="F27" s="222"/>
      <c r="G27" s="46" t="s">
        <v>29</v>
      </c>
      <c r="H27" s="47">
        <v>1</v>
      </c>
      <c r="I27" s="221" t="s">
        <v>73</v>
      </c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</row>
    <row r="28" spans="1:28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81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1:28" s="7" customFormat="1" ht="13.9" x14ac:dyDescent="0.4">
      <c r="A29" s="49" t="s">
        <v>30</v>
      </c>
      <c r="B29"/>
      <c r="C29" s="222"/>
      <c r="D29" s="222"/>
      <c r="E29" s="222"/>
      <c r="F29" s="222"/>
      <c r="G29" s="50"/>
      <c r="H29" s="47">
        <v>3</v>
      </c>
      <c r="I29" s="221" t="s">
        <v>79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1:28" ht="13.9" x14ac:dyDescent="0.4">
      <c r="A30" s="6"/>
      <c r="B30"/>
      <c r="C30" s="222"/>
      <c r="D30" s="222"/>
      <c r="E30" s="222"/>
      <c r="F30" s="222"/>
      <c r="G30" s="34"/>
      <c r="H30" s="32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</row>
    <row r="31" spans="1:28" ht="13.9" x14ac:dyDescent="0.4">
      <c r="A31" s="7"/>
      <c r="B31"/>
      <c r="C31" s="222"/>
      <c r="D31" s="222"/>
      <c r="E31" s="222"/>
      <c r="F31" s="222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8" ht="13.9" x14ac:dyDescent="0.4">
      <c r="C32" s="38"/>
      <c r="D32" s="33"/>
      <c r="E32" s="33"/>
      <c r="F32" s="34"/>
      <c r="G32" s="52" t="s">
        <v>32</v>
      </c>
      <c r="H32" s="214" t="s">
        <v>171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22" t="s">
        <v>57</v>
      </c>
      <c r="D33" s="222"/>
      <c r="E33" s="222"/>
      <c r="F33" s="222"/>
      <c r="G33" s="52" t="s">
        <v>33</v>
      </c>
      <c r="H33" s="214" t="s">
        <v>80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22"/>
      <c r="D34" s="222"/>
      <c r="E34" s="222"/>
      <c r="F34" s="222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82</v>
      </c>
      <c r="D35" s="222"/>
      <c r="E35" s="222"/>
      <c r="F35" s="222"/>
      <c r="G35" s="52" t="s">
        <v>22</v>
      </c>
      <c r="H35" s="214" t="s">
        <v>241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22"/>
      <c r="D36" s="222"/>
      <c r="E36" s="222"/>
      <c r="F36" s="222"/>
      <c r="G36" s="52"/>
      <c r="H36" s="214" t="s">
        <v>177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25" priority="1" stopIfTrue="1" operator="between">
      <formula>1</formula>
      <formula>300</formula>
    </cfRule>
    <cfRule type="cellIs" dxfId="24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20:A24" xr:uid="{00000000-0002-0000-0200-000000000000}">
      <formula1>"40,45,49,55,59,64,71,76,81,+81,'+81,81+,87,+87,'+87,87+,49,55,61,67,73,81,89,96,102,+102,'+102,102+,109,+109,'+109,109+,"</formula1>
    </dataValidation>
    <dataValidation type="list" allowBlank="1" showInputMessage="1" showErrorMessage="1" errorTitle="Feil_i_kategori" error="Feil verdi i kategori" sqref="C20:C24" xr:uid="{00000000-0002-0000-02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>
    <pageSetUpPr autoPageBreaks="0" fitToPage="1"/>
  </sheetPr>
  <dimension ref="A1:AB41"/>
  <sheetViews>
    <sheetView showGridLines="0" showRowColHeaders="0" showZeros="0" showOutlineSymbols="0" topLeftCell="A2" zoomScaleSheetLayoutView="75" workbookViewId="0">
      <selection activeCell="AC30" sqref="AC30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0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44485</v>
      </c>
      <c r="S5" s="131" t="s">
        <v>25</v>
      </c>
      <c r="T5" s="101">
        <v>4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81</v>
      </c>
      <c r="B9" s="150">
        <v>77.760000000000005</v>
      </c>
      <c r="C9" s="151" t="s">
        <v>120</v>
      </c>
      <c r="D9" s="152">
        <v>34358</v>
      </c>
      <c r="E9" s="153"/>
      <c r="F9" s="154" t="s">
        <v>147</v>
      </c>
      <c r="G9" s="154" t="s">
        <v>119</v>
      </c>
      <c r="H9" s="160">
        <v>100</v>
      </c>
      <c r="I9" s="158">
        <v>-105</v>
      </c>
      <c r="J9" s="159">
        <v>105</v>
      </c>
      <c r="K9" s="155">
        <v>120</v>
      </c>
      <c r="L9" s="111">
        <v>125</v>
      </c>
      <c r="M9" s="111">
        <v>-131</v>
      </c>
      <c r="N9" s="74">
        <f t="shared" ref="N9:N24" si="0">IF(MAX(H9:J9)&lt;0,0,TRUNC(MAX(H9:J9)/1)*1)</f>
        <v>105</v>
      </c>
      <c r="O9" s="74">
        <f t="shared" ref="O9:O24" si="1">IF(MAX(K9:M9)&lt;0,0,TRUNC(MAX(K9:M9)/1)*1)</f>
        <v>125</v>
      </c>
      <c r="P9" s="74">
        <f t="shared" ref="P9:P23" si="2">IF(N9=0,0,IF(O9=0,0,SUM(N9:O9)))</f>
        <v>230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285.57106342941177</v>
      </c>
      <c r="R9" s="75" t="str">
        <f>IF(Y9=1,Q9*AB9,"")</f>
        <v/>
      </c>
      <c r="S9" s="76">
        <v>9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1.2416133192583121</v>
      </c>
      <c r="V9" s="123">
        <f>R5</f>
        <v>44485</v>
      </c>
      <c r="W9" s="112" t="str">
        <f>IF(ISNUMBER(FIND("M",C9)),"m",IF(ISNUMBER(FIND("K",C9)),"k"))</f>
        <v>m</v>
      </c>
      <c r="X9" s="112">
        <f>IF(OR(D9="",V9=""),0,(YEAR(V9)-YEAR(D9)))</f>
        <v>27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49">
        <v>81</v>
      </c>
      <c r="B10" s="150">
        <v>76.66</v>
      </c>
      <c r="C10" s="151" t="s">
        <v>132</v>
      </c>
      <c r="D10" s="152">
        <v>37500</v>
      </c>
      <c r="E10" s="153"/>
      <c r="F10" s="154" t="s">
        <v>148</v>
      </c>
      <c r="G10" s="154" t="s">
        <v>66</v>
      </c>
      <c r="H10" s="160">
        <v>118</v>
      </c>
      <c r="I10" s="158">
        <v>124</v>
      </c>
      <c r="J10" s="159">
        <v>-129</v>
      </c>
      <c r="K10" s="155">
        <v>148</v>
      </c>
      <c r="L10" s="111">
        <v>-155</v>
      </c>
      <c r="M10" s="111">
        <v>157</v>
      </c>
      <c r="N10" s="74">
        <f t="shared" si="0"/>
        <v>124</v>
      </c>
      <c r="O10" s="74">
        <f t="shared" si="1"/>
        <v>157</v>
      </c>
      <c r="P10" s="74">
        <f t="shared" si="2"/>
        <v>281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351.56954415426588</v>
      </c>
      <c r="R10" s="75" t="str">
        <f t="shared" ref="R10:R24" si="4">IF(Y10=1,Q10*AB10,"")</f>
        <v/>
      </c>
      <c r="S10" s="79">
        <v>1</v>
      </c>
      <c r="T10" s="80" t="s">
        <v>175</v>
      </c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1.2511371678087755</v>
      </c>
      <c r="V10" s="123">
        <f>R5</f>
        <v>44485</v>
      </c>
      <c r="W10" s="112" t="str">
        <f t="shared" ref="W10:W24" si="6">IF(ISNUMBER(FIND("M",C10)),"m",IF(ISNUMBER(FIND("K",C10)),"k"))</f>
        <v>m</v>
      </c>
      <c r="X10" s="112">
        <f t="shared" ref="X10:X24" si="7">IF(OR(D10="",V10=""),0,(YEAR(V10)-YEAR(D10)))</f>
        <v>19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49">
        <v>81</v>
      </c>
      <c r="B11" s="150">
        <v>78.58</v>
      </c>
      <c r="C11" s="151" t="s">
        <v>120</v>
      </c>
      <c r="D11" s="152">
        <v>34766</v>
      </c>
      <c r="E11" s="153"/>
      <c r="F11" s="154" t="s">
        <v>149</v>
      </c>
      <c r="G11" s="154" t="s">
        <v>134</v>
      </c>
      <c r="H11" s="160">
        <v>90</v>
      </c>
      <c r="I11" s="158">
        <v>-95</v>
      </c>
      <c r="J11" s="159">
        <v>-96</v>
      </c>
      <c r="K11" s="192" t="s">
        <v>174</v>
      </c>
      <c r="L11" s="191" t="s">
        <v>174</v>
      </c>
      <c r="M11" s="191" t="s">
        <v>174</v>
      </c>
      <c r="N11" s="74">
        <f t="shared" si="0"/>
        <v>90</v>
      </c>
      <c r="O11" s="74">
        <f t="shared" si="1"/>
        <v>0</v>
      </c>
      <c r="P11" s="74">
        <f t="shared" si="2"/>
        <v>0</v>
      </c>
      <c r="Q11" s="75">
        <f t="shared" si="3"/>
        <v>0</v>
      </c>
      <c r="R11" s="75" t="str">
        <f t="shared" si="4"/>
        <v/>
      </c>
      <c r="S11" s="79"/>
      <c r="T11" s="80"/>
      <c r="U11" s="78">
        <f t="shared" si="5"/>
        <v>1.2347519696970048</v>
      </c>
      <c r="V11" s="123">
        <f>R5</f>
        <v>44485</v>
      </c>
      <c r="W11" s="112" t="str">
        <f t="shared" si="6"/>
        <v>m</v>
      </c>
      <c r="X11" s="112">
        <f t="shared" si="7"/>
        <v>26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49">
        <v>81</v>
      </c>
      <c r="B12" s="150">
        <v>78.819999999999993</v>
      </c>
      <c r="C12" s="151" t="s">
        <v>120</v>
      </c>
      <c r="D12" s="152">
        <v>33523</v>
      </c>
      <c r="E12" s="153"/>
      <c r="F12" s="154" t="s">
        <v>150</v>
      </c>
      <c r="G12" s="154" t="s">
        <v>66</v>
      </c>
      <c r="H12" s="160">
        <v>94</v>
      </c>
      <c r="I12" s="158">
        <v>97</v>
      </c>
      <c r="J12" s="159">
        <v>100</v>
      </c>
      <c r="K12" s="155">
        <v>114</v>
      </c>
      <c r="L12" s="116">
        <v>117</v>
      </c>
      <c r="M12" s="111">
        <v>-120</v>
      </c>
      <c r="N12" s="74">
        <f t="shared" si="0"/>
        <v>100</v>
      </c>
      <c r="O12" s="74">
        <f t="shared" si="1"/>
        <v>117</v>
      </c>
      <c r="P12" s="74">
        <f t="shared" si="2"/>
        <v>217</v>
      </c>
      <c r="Q12" s="75">
        <f t="shared" si="3"/>
        <v>267.51348917321189</v>
      </c>
      <c r="R12" s="75" t="str">
        <f t="shared" si="4"/>
        <v/>
      </c>
      <c r="S12" s="79">
        <v>12</v>
      </c>
      <c r="T12" s="80" t="s">
        <v>20</v>
      </c>
      <c r="U12" s="78">
        <f t="shared" si="5"/>
        <v>1.2327810560977506</v>
      </c>
      <c r="V12" s="123">
        <f>R5</f>
        <v>44485</v>
      </c>
      <c r="W12" s="112" t="str">
        <f t="shared" si="6"/>
        <v>m</v>
      </c>
      <c r="X12" s="112">
        <f t="shared" si="7"/>
        <v>30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81</v>
      </c>
      <c r="B13" s="150">
        <v>76.12</v>
      </c>
      <c r="C13" s="151" t="s">
        <v>132</v>
      </c>
      <c r="D13" s="152">
        <v>37160</v>
      </c>
      <c r="E13" s="153"/>
      <c r="F13" s="154" t="s">
        <v>151</v>
      </c>
      <c r="G13" s="154" t="s">
        <v>103</v>
      </c>
      <c r="H13" s="155">
        <v>95</v>
      </c>
      <c r="I13" s="156">
        <v>100</v>
      </c>
      <c r="J13" s="156">
        <v>-104</v>
      </c>
      <c r="K13" s="155">
        <v>135</v>
      </c>
      <c r="L13" s="111">
        <v>140</v>
      </c>
      <c r="M13" s="111">
        <v>-145</v>
      </c>
      <c r="N13" s="74">
        <f t="shared" si="0"/>
        <v>100</v>
      </c>
      <c r="O13" s="74">
        <f t="shared" si="1"/>
        <v>140</v>
      </c>
      <c r="P13" s="74">
        <f t="shared" si="2"/>
        <v>240</v>
      </c>
      <c r="Q13" s="75">
        <f t="shared" si="3"/>
        <v>301.42836502826816</v>
      </c>
      <c r="R13" s="75" t="str">
        <f t="shared" si="4"/>
        <v/>
      </c>
      <c r="S13" s="79">
        <v>5</v>
      </c>
      <c r="T13" s="80" t="s">
        <v>20</v>
      </c>
      <c r="U13" s="78">
        <f t="shared" si="5"/>
        <v>1.2559515209511174</v>
      </c>
      <c r="V13" s="123">
        <f>R5</f>
        <v>44485</v>
      </c>
      <c r="W13" s="112" t="str">
        <f t="shared" si="6"/>
        <v>m</v>
      </c>
      <c r="X13" s="112">
        <f t="shared" si="7"/>
        <v>20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49">
        <v>81</v>
      </c>
      <c r="B14" s="150">
        <v>76.92</v>
      </c>
      <c r="C14" s="151" t="s">
        <v>120</v>
      </c>
      <c r="D14" s="152">
        <v>35983</v>
      </c>
      <c r="E14" s="153"/>
      <c r="F14" s="154" t="s">
        <v>152</v>
      </c>
      <c r="G14" s="154" t="s">
        <v>125</v>
      </c>
      <c r="H14" s="155">
        <v>90</v>
      </c>
      <c r="I14" s="156">
        <v>94</v>
      </c>
      <c r="J14" s="156">
        <v>-96</v>
      </c>
      <c r="K14" s="155">
        <v>110</v>
      </c>
      <c r="L14" s="111">
        <v>115</v>
      </c>
      <c r="M14" s="111">
        <v>120</v>
      </c>
      <c r="N14" s="74">
        <f t="shared" si="0"/>
        <v>94</v>
      </c>
      <c r="O14" s="74">
        <f t="shared" si="1"/>
        <v>120</v>
      </c>
      <c r="P14" s="74">
        <f t="shared" si="2"/>
        <v>214</v>
      </c>
      <c r="Q14" s="75">
        <f t="shared" si="3"/>
        <v>267.25437196006516</v>
      </c>
      <c r="R14" s="75" t="str">
        <f t="shared" si="4"/>
        <v/>
      </c>
      <c r="S14" s="79">
        <v>13</v>
      </c>
      <c r="T14" s="80" t="s">
        <v>20</v>
      </c>
      <c r="U14" s="78">
        <f t="shared" si="5"/>
        <v>1.2488522054208653</v>
      </c>
      <c r="V14" s="123">
        <f>R5</f>
        <v>44485</v>
      </c>
      <c r="W14" s="112" t="str">
        <f t="shared" si="6"/>
        <v>m</v>
      </c>
      <c r="X14" s="112">
        <f t="shared" si="7"/>
        <v>23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81</v>
      </c>
      <c r="B15" s="150">
        <v>80.64</v>
      </c>
      <c r="C15" s="151" t="s">
        <v>120</v>
      </c>
      <c r="D15" s="152">
        <v>31990</v>
      </c>
      <c r="E15" s="153"/>
      <c r="F15" s="154" t="s">
        <v>153</v>
      </c>
      <c r="G15" s="154" t="s">
        <v>113</v>
      </c>
      <c r="H15" s="155">
        <v>-105</v>
      </c>
      <c r="I15" s="156">
        <v>105</v>
      </c>
      <c r="J15" s="156">
        <v>-110</v>
      </c>
      <c r="K15" s="155">
        <v>-131</v>
      </c>
      <c r="L15" s="111">
        <v>-131</v>
      </c>
      <c r="M15" s="111">
        <v>-134</v>
      </c>
      <c r="N15" s="74">
        <f t="shared" si="0"/>
        <v>105</v>
      </c>
      <c r="O15" s="74">
        <f t="shared" si="1"/>
        <v>0</v>
      </c>
      <c r="P15" s="74">
        <f t="shared" si="2"/>
        <v>0</v>
      </c>
      <c r="Q15" s="75">
        <f t="shared" si="3"/>
        <v>0</v>
      </c>
      <c r="R15" s="75" t="str">
        <f t="shared" si="4"/>
        <v/>
      </c>
      <c r="S15" s="79"/>
      <c r="T15" s="80"/>
      <c r="U15" s="78">
        <f t="shared" si="5"/>
        <v>1.2183620045884411</v>
      </c>
      <c r="V15" s="123">
        <f>R5</f>
        <v>44485</v>
      </c>
      <c r="W15" s="112" t="str">
        <f t="shared" si="6"/>
        <v>m</v>
      </c>
      <c r="X15" s="112">
        <f t="shared" si="7"/>
        <v>34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49">
        <v>81</v>
      </c>
      <c r="B16" s="150">
        <v>80.3</v>
      </c>
      <c r="C16" s="151" t="s">
        <v>120</v>
      </c>
      <c r="D16" s="152">
        <v>32640</v>
      </c>
      <c r="E16" s="153"/>
      <c r="F16" s="154" t="s">
        <v>154</v>
      </c>
      <c r="G16" s="154" t="s">
        <v>62</v>
      </c>
      <c r="H16" s="155">
        <v>95</v>
      </c>
      <c r="I16" s="156">
        <v>100</v>
      </c>
      <c r="J16" s="156">
        <v>103</v>
      </c>
      <c r="K16" s="155">
        <v>120</v>
      </c>
      <c r="L16" s="111">
        <v>130</v>
      </c>
      <c r="M16" s="111">
        <v>-136</v>
      </c>
      <c r="N16" s="74">
        <f t="shared" si="0"/>
        <v>103</v>
      </c>
      <c r="O16" s="74">
        <f t="shared" si="1"/>
        <v>130</v>
      </c>
      <c r="P16" s="74">
        <f t="shared" si="2"/>
        <v>233</v>
      </c>
      <c r="Q16" s="75">
        <f t="shared" si="3"/>
        <v>284.48989454315955</v>
      </c>
      <c r="R16" s="75" t="str">
        <f t="shared" si="4"/>
        <v/>
      </c>
      <c r="S16" s="79">
        <v>7</v>
      </c>
      <c r="T16" s="80"/>
      <c r="U16" s="78">
        <f t="shared" si="5"/>
        <v>1.2209866718590539</v>
      </c>
      <c r="V16" s="123">
        <f>R5</f>
        <v>44485</v>
      </c>
      <c r="W16" s="112" t="str">
        <f t="shared" si="6"/>
        <v>m</v>
      </c>
      <c r="X16" s="112">
        <f t="shared" si="7"/>
        <v>32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 x14ac:dyDescent="0.4">
      <c r="A17" s="149">
        <v>81</v>
      </c>
      <c r="B17" s="150">
        <v>77.67</v>
      </c>
      <c r="C17" s="151" t="s">
        <v>120</v>
      </c>
      <c r="D17" s="152">
        <v>35283</v>
      </c>
      <c r="E17" s="153"/>
      <c r="F17" s="154" t="s">
        <v>155</v>
      </c>
      <c r="G17" s="154" t="s">
        <v>62</v>
      </c>
      <c r="H17" s="155">
        <v>100</v>
      </c>
      <c r="I17" s="156">
        <v>-104</v>
      </c>
      <c r="J17" s="156">
        <v>-104</v>
      </c>
      <c r="K17" s="155">
        <v>117</v>
      </c>
      <c r="L17" s="111">
        <v>122</v>
      </c>
      <c r="M17" s="111">
        <v>127</v>
      </c>
      <c r="N17" s="74">
        <f t="shared" si="0"/>
        <v>100</v>
      </c>
      <c r="O17" s="74">
        <f t="shared" si="1"/>
        <v>127</v>
      </c>
      <c r="P17" s="74">
        <f t="shared" si="2"/>
        <v>227</v>
      </c>
      <c r="Q17" s="75">
        <f t="shared" si="3"/>
        <v>282.0199427437617</v>
      </c>
      <c r="R17" s="75" t="str">
        <f t="shared" si="4"/>
        <v/>
      </c>
      <c r="S17" s="79">
        <v>10</v>
      </c>
      <c r="T17" s="80"/>
      <c r="U17" s="78">
        <f t="shared" si="5"/>
        <v>1.242378602395426</v>
      </c>
      <c r="V17" s="123">
        <f>R5</f>
        <v>44485</v>
      </c>
      <c r="W17" s="112" t="str">
        <f t="shared" si="6"/>
        <v>m</v>
      </c>
      <c r="X17" s="112">
        <f t="shared" si="7"/>
        <v>25</v>
      </c>
      <c r="Y17" s="12">
        <f t="shared" si="8"/>
        <v>0</v>
      </c>
      <c r="Z17" s="12" t="b">
        <f>IF(Y17=1,LOOKUP(X17,'Meltzer-Faber'!A3:A63,'Meltzer-Faber'!B3:B63))</f>
        <v>0</v>
      </c>
      <c r="AA17" s="12" t="b">
        <f>IF(Y17=1,LOOKUP(X17,'Meltzer-Faber'!A3:A63,'Meltzer-Faber'!C3:C63))</f>
        <v>0</v>
      </c>
      <c r="AB17" s="12" t="b">
        <f t="shared" si="9"/>
        <v>0</v>
      </c>
    </row>
    <row r="18" spans="1:28" s="12" customFormat="1" ht="20" customHeight="1" x14ac:dyDescent="0.4">
      <c r="A18" s="149">
        <v>81</v>
      </c>
      <c r="B18" s="150">
        <v>78.58</v>
      </c>
      <c r="C18" s="151" t="s">
        <v>120</v>
      </c>
      <c r="D18" s="152">
        <v>35318</v>
      </c>
      <c r="E18" s="153"/>
      <c r="F18" s="154" t="s">
        <v>156</v>
      </c>
      <c r="G18" s="154" t="s">
        <v>134</v>
      </c>
      <c r="H18" s="155">
        <v>90</v>
      </c>
      <c r="I18" s="156">
        <v>95</v>
      </c>
      <c r="J18" s="156">
        <v>100</v>
      </c>
      <c r="K18" s="155">
        <v>125</v>
      </c>
      <c r="L18" s="111">
        <v>131</v>
      </c>
      <c r="M18" s="111">
        <v>-133</v>
      </c>
      <c r="N18" s="74">
        <f t="shared" si="0"/>
        <v>100</v>
      </c>
      <c r="O18" s="74">
        <f t="shared" si="1"/>
        <v>131</v>
      </c>
      <c r="P18" s="74">
        <f t="shared" si="2"/>
        <v>231</v>
      </c>
      <c r="Q18" s="75">
        <f t="shared" si="3"/>
        <v>285.22770500000814</v>
      </c>
      <c r="R18" s="75" t="str">
        <f t="shared" si="4"/>
        <v/>
      </c>
      <c r="S18" s="79">
        <v>8</v>
      </c>
      <c r="T18" s="80" t="s">
        <v>20</v>
      </c>
      <c r="U18" s="78">
        <f t="shared" si="5"/>
        <v>1.2347519696970048</v>
      </c>
      <c r="V18" s="123">
        <f>R5</f>
        <v>44485</v>
      </c>
      <c r="W18" s="112" t="str">
        <f t="shared" si="6"/>
        <v>m</v>
      </c>
      <c r="X18" s="112">
        <f t="shared" si="7"/>
        <v>25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 x14ac:dyDescent="0.4">
      <c r="A19" s="149">
        <v>81</v>
      </c>
      <c r="B19" s="150">
        <v>80.94</v>
      </c>
      <c r="C19" s="151" t="s">
        <v>120</v>
      </c>
      <c r="D19" s="152">
        <v>35744</v>
      </c>
      <c r="E19" s="153"/>
      <c r="F19" s="154" t="s">
        <v>157</v>
      </c>
      <c r="G19" s="154" t="s">
        <v>66</v>
      </c>
      <c r="H19" s="160">
        <v>112</v>
      </c>
      <c r="I19" s="158">
        <v>116</v>
      </c>
      <c r="J19" s="159">
        <v>-120</v>
      </c>
      <c r="K19" s="155">
        <v>141</v>
      </c>
      <c r="L19" s="111">
        <v>-145</v>
      </c>
      <c r="M19" s="111">
        <v>145</v>
      </c>
      <c r="N19" s="74">
        <f t="shared" si="0"/>
        <v>116</v>
      </c>
      <c r="O19" s="74">
        <f t="shared" si="1"/>
        <v>145</v>
      </c>
      <c r="P19" s="74">
        <f t="shared" si="2"/>
        <v>261</v>
      </c>
      <c r="Q19" s="75">
        <f t="shared" si="3"/>
        <v>317.39470343386154</v>
      </c>
      <c r="R19" s="75" t="str">
        <f t="shared" si="4"/>
        <v/>
      </c>
      <c r="S19" s="79">
        <v>2</v>
      </c>
      <c r="T19" s="80"/>
      <c r="U19" s="78">
        <f t="shared" si="5"/>
        <v>1.2160716606661361</v>
      </c>
      <c r="V19" s="123">
        <f>R5</f>
        <v>44485</v>
      </c>
      <c r="W19" s="112" t="str">
        <f t="shared" si="6"/>
        <v>m</v>
      </c>
      <c r="X19" s="112">
        <f t="shared" si="7"/>
        <v>24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b">
        <f t="shared" si="9"/>
        <v>0</v>
      </c>
    </row>
    <row r="20" spans="1:28" s="12" customFormat="1" ht="20" customHeight="1" x14ac:dyDescent="0.4">
      <c r="A20" s="149">
        <v>81</v>
      </c>
      <c r="B20" s="150">
        <v>80.14</v>
      </c>
      <c r="C20" s="151" t="s">
        <v>120</v>
      </c>
      <c r="D20" s="152">
        <v>36192</v>
      </c>
      <c r="E20" s="153"/>
      <c r="F20" s="154" t="s">
        <v>158</v>
      </c>
      <c r="G20" s="154" t="s">
        <v>134</v>
      </c>
      <c r="H20" s="160">
        <v>105</v>
      </c>
      <c r="I20" s="158">
        <v>110</v>
      </c>
      <c r="J20" s="159">
        <v>116</v>
      </c>
      <c r="K20" s="155">
        <v>128</v>
      </c>
      <c r="L20" s="111">
        <v>-134</v>
      </c>
      <c r="M20" s="111">
        <v>134</v>
      </c>
      <c r="N20" s="74">
        <f t="shared" si="0"/>
        <v>116</v>
      </c>
      <c r="O20" s="74">
        <f t="shared" si="1"/>
        <v>134</v>
      </c>
      <c r="P20" s="74">
        <f t="shared" si="2"/>
        <v>250</v>
      </c>
      <c r="Q20" s="75">
        <f t="shared" si="3"/>
        <v>305.55814309816918</v>
      </c>
      <c r="R20" s="75" t="str">
        <f t="shared" si="4"/>
        <v/>
      </c>
      <c r="S20" s="79">
        <v>4</v>
      </c>
      <c r="T20" s="80"/>
      <c r="U20" s="78">
        <f t="shared" si="5"/>
        <v>1.2222325723926768</v>
      </c>
      <c r="V20" s="123">
        <f>R5</f>
        <v>44485</v>
      </c>
      <c r="W20" s="112" t="str">
        <f t="shared" si="6"/>
        <v>m</v>
      </c>
      <c r="X20" s="112">
        <f t="shared" si="7"/>
        <v>22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b">
        <f t="shared" si="9"/>
        <v>0</v>
      </c>
    </row>
    <row r="21" spans="1:28" s="12" customFormat="1" ht="20" customHeight="1" x14ac:dyDescent="0.4">
      <c r="A21" s="149">
        <v>81</v>
      </c>
      <c r="B21" s="150">
        <v>81</v>
      </c>
      <c r="C21" s="151" t="s">
        <v>159</v>
      </c>
      <c r="D21" s="152">
        <v>38067</v>
      </c>
      <c r="E21" s="153"/>
      <c r="F21" s="154" t="s">
        <v>160</v>
      </c>
      <c r="G21" s="154" t="s">
        <v>64</v>
      </c>
      <c r="H21" s="155">
        <v>-96</v>
      </c>
      <c r="I21" s="156">
        <v>96</v>
      </c>
      <c r="J21" s="156">
        <v>-100</v>
      </c>
      <c r="K21" s="155">
        <v>125</v>
      </c>
      <c r="L21" s="111">
        <v>130</v>
      </c>
      <c r="M21" s="111">
        <v>-135</v>
      </c>
      <c r="N21" s="74">
        <f t="shared" si="0"/>
        <v>96</v>
      </c>
      <c r="O21" s="74">
        <f t="shared" si="1"/>
        <v>130</v>
      </c>
      <c r="P21" s="74">
        <f t="shared" si="2"/>
        <v>226</v>
      </c>
      <c r="Q21" s="75">
        <f t="shared" si="3"/>
        <v>274.7293146708202</v>
      </c>
      <c r="R21" s="75" t="str">
        <f t="shared" si="4"/>
        <v/>
      </c>
      <c r="S21" s="79">
        <v>11</v>
      </c>
      <c r="T21" s="80"/>
      <c r="U21" s="78">
        <f t="shared" si="5"/>
        <v>1.2156164365965496</v>
      </c>
      <c r="V21" s="123">
        <f>R5</f>
        <v>44485</v>
      </c>
      <c r="W21" s="112" t="str">
        <f t="shared" si="6"/>
        <v>m</v>
      </c>
      <c r="X21" s="112">
        <f t="shared" si="7"/>
        <v>17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b">
        <f t="shared" si="9"/>
        <v>0</v>
      </c>
    </row>
    <row r="22" spans="1:28" s="12" customFormat="1" ht="20" customHeight="1" x14ac:dyDescent="0.4">
      <c r="A22" s="149">
        <v>81</v>
      </c>
      <c r="B22" s="150">
        <v>79.8</v>
      </c>
      <c r="C22" s="151" t="s">
        <v>120</v>
      </c>
      <c r="D22" s="152">
        <v>35506</v>
      </c>
      <c r="E22" s="153"/>
      <c r="F22" s="154" t="s">
        <v>161</v>
      </c>
      <c r="G22" s="154" t="s">
        <v>125</v>
      </c>
      <c r="H22" s="155">
        <v>96</v>
      </c>
      <c r="I22" s="156">
        <v>100</v>
      </c>
      <c r="J22" s="156">
        <v>-102</v>
      </c>
      <c r="K22" s="155">
        <v>-131</v>
      </c>
      <c r="L22" s="111">
        <v>132</v>
      </c>
      <c r="M22" s="111">
        <v>136</v>
      </c>
      <c r="N22" s="74">
        <f t="shared" si="0"/>
        <v>100</v>
      </c>
      <c r="O22" s="74">
        <f t="shared" si="1"/>
        <v>136</v>
      </c>
      <c r="P22" s="74">
        <f t="shared" si="2"/>
        <v>236</v>
      </c>
      <c r="Q22" s="75">
        <f t="shared" si="3"/>
        <v>289.0771690028883</v>
      </c>
      <c r="R22" s="75" t="str">
        <f t="shared" si="4"/>
        <v/>
      </c>
      <c r="S22" s="79">
        <v>6</v>
      </c>
      <c r="T22" s="80"/>
      <c r="U22" s="78">
        <f t="shared" si="5"/>
        <v>1.2249032584868149</v>
      </c>
      <c r="V22" s="123">
        <f>R5</f>
        <v>44485</v>
      </c>
      <c r="W22" s="112" t="str">
        <f t="shared" si="6"/>
        <v>m</v>
      </c>
      <c r="X22" s="112">
        <f t="shared" si="7"/>
        <v>24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b">
        <f t="shared" si="9"/>
        <v>0</v>
      </c>
    </row>
    <row r="23" spans="1:28" s="12" customFormat="1" ht="20" customHeight="1" x14ac:dyDescent="0.4">
      <c r="A23" s="149">
        <v>81</v>
      </c>
      <c r="B23" s="150">
        <v>79.72</v>
      </c>
      <c r="C23" s="151" t="s">
        <v>120</v>
      </c>
      <c r="D23" s="152">
        <v>34609</v>
      </c>
      <c r="E23" s="153"/>
      <c r="F23" s="154" t="s">
        <v>162</v>
      </c>
      <c r="G23" s="154" t="s">
        <v>64</v>
      </c>
      <c r="H23" s="155">
        <v>112</v>
      </c>
      <c r="I23" s="156">
        <v>117</v>
      </c>
      <c r="J23" s="156">
        <v>-120</v>
      </c>
      <c r="K23" s="155">
        <v>-135</v>
      </c>
      <c r="L23" s="111">
        <v>135</v>
      </c>
      <c r="M23" s="111">
        <v>140</v>
      </c>
      <c r="N23" s="74">
        <f t="shared" si="0"/>
        <v>117</v>
      </c>
      <c r="O23" s="74">
        <f t="shared" si="1"/>
        <v>140</v>
      </c>
      <c r="P23" s="74">
        <f t="shared" si="2"/>
        <v>257</v>
      </c>
      <c r="Q23" s="75">
        <f t="shared" si="3"/>
        <v>314.96282098307125</v>
      </c>
      <c r="R23" s="75" t="str">
        <f t="shared" si="4"/>
        <v/>
      </c>
      <c r="S23" s="79">
        <v>3</v>
      </c>
      <c r="T23" s="80"/>
      <c r="U23" s="78">
        <f t="shared" si="5"/>
        <v>1.2255362684166196</v>
      </c>
      <c r="V23" s="123">
        <f>R5</f>
        <v>44485</v>
      </c>
      <c r="W23" s="112" t="str">
        <f t="shared" si="6"/>
        <v>m</v>
      </c>
      <c r="X23" s="112">
        <f t="shared" si="7"/>
        <v>27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b">
        <f t="shared" si="9"/>
        <v>0</v>
      </c>
    </row>
    <row r="24" spans="1:28" s="12" customFormat="1" ht="20" customHeight="1" x14ac:dyDescent="0.4">
      <c r="A24" s="149"/>
      <c r="B24" s="150"/>
      <c r="C24" s="151"/>
      <c r="D24" s="152"/>
      <c r="E24" s="153"/>
      <c r="F24" s="154"/>
      <c r="G24" s="154"/>
      <c r="H24" s="155"/>
      <c r="I24" s="156"/>
      <c r="J24" s="156"/>
      <c r="K24" s="155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194"/>
      <c r="T24" s="195"/>
      <c r="U24" s="78" t="str">
        <f t="shared" si="5"/>
        <v/>
      </c>
      <c r="V24" s="123">
        <f>R5</f>
        <v>44485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12" customFormat="1" ht="20" customHeight="1" x14ac:dyDescent="0.4">
      <c r="A25" s="149"/>
      <c r="B25" s="150"/>
      <c r="C25" s="151"/>
      <c r="D25" s="152"/>
      <c r="E25" s="153"/>
      <c r="F25" s="154"/>
      <c r="G25" s="154"/>
      <c r="H25" s="155"/>
      <c r="I25" s="156"/>
      <c r="J25" s="156"/>
      <c r="K25" s="155"/>
      <c r="L25" s="111"/>
      <c r="M25" s="111"/>
      <c r="N25" s="74">
        <f t="shared" ref="N25" si="10">IF(MAX(H25:J25)&lt;0,0,TRUNC(MAX(H25:J25)/1)*1)</f>
        <v>0</v>
      </c>
      <c r="O25" s="74">
        <f t="shared" ref="O25" si="11">IF(MAX(K25:M25)&lt;0,0,TRUNC(MAX(K25:M25)/1)*1)</f>
        <v>0</v>
      </c>
      <c r="P25" s="193">
        <f>IF(N25=0,0,IF(O25=0,0,SUM(N25:O25)))</f>
        <v>0</v>
      </c>
      <c r="Q25" s="75" t="str">
        <f t="shared" ref="Q25" si="12">IF(P25="","",IF(B25="","",IF(OR(C25="UK",C25="JK",C25="SK",C25="K1",C25="K2",C25="K3",C25="K4",C25="K5",C25="K6",C25="K7",C25="K8",C25="K9",C25="K10"),IF(B25&gt;153.655,P25,IF(B25&lt;28,10^(0.783497476*LOG10(28/153.655)^2)*P25,10^(0.783497476*LOG10(B25/153.655)^2)*P25)),IF(B25&gt;175.508,P25,IF(B25&lt;32,10^(0.75194503*LOG10(32/176.508)^2)*P25,10^(0.75194503*LOG10(B25/175.508)^2)*P25)))))</f>
        <v/>
      </c>
      <c r="R25" s="75" t="str">
        <f t="shared" ref="R25" si="13">IF(Y25=1,Q25*AB25,"")</f>
        <v/>
      </c>
      <c r="S25" s="196"/>
      <c r="T25" s="197"/>
      <c r="U25" s="78" t="str">
        <f t="shared" ref="U25" si="14">IF(P25="","",IF(B25="","",IF(OR(C25="UK",C25="JK",C25="SK",C25="K1",C25="K2",C25="K3",C25="K4",C25="K5",C25="K6",C25="K7",C25="K8",C25="K9",C25="K10"),IF(B25&gt;153.655,1,IF(B25&lt;28,10^(0.783497476*LOG10(28/153.655)^2),10^(0.783497476*LOG10(B25/153.655)^2))),IF(B25&gt;175.508,1,IF(B25&lt;32,10^(0.75194503*LOG10(32/175.508)^2),10^(0.75194503*LOG10(B25/175.508)^2))))))</f>
        <v/>
      </c>
      <c r="V25" s="123">
        <f>R6</f>
        <v>0</v>
      </c>
      <c r="W25" s="112" t="b">
        <f t="shared" ref="W25" si="15">IF(ISNUMBER(FIND("M",C25)),"m",IF(ISNUMBER(FIND("K",C25)),"k"))</f>
        <v>0</v>
      </c>
      <c r="X25" s="112">
        <f t="shared" ref="X25" si="16">IF(OR(D25="",V25=""),0,(YEAR(V25)-YEAR(D25)))</f>
        <v>0</v>
      </c>
      <c r="Y25" s="12">
        <f t="shared" ref="Y25" si="17">IF(X25&gt;34,1,0)</f>
        <v>0</v>
      </c>
      <c r="Z25" s="12" t="b">
        <v>0</v>
      </c>
      <c r="AA25" s="12" t="b">
        <f>IF(Y25=1,LOOKUP(X25,'Meltzer-Faber'!A19:A79,'Meltzer-Faber'!C19:C79))</f>
        <v>0</v>
      </c>
      <c r="AB25" s="12" t="str">
        <f t="shared" ref="AB25" si="18">IF(W25="m",Z25,IF(W25="k",AA25,""))</f>
        <v/>
      </c>
    </row>
    <row r="26" spans="1:28" s="8" customFormat="1" ht="9" customHeight="1" x14ac:dyDescent="0.35">
      <c r="A26" s="15"/>
      <c r="B26" s="16"/>
      <c r="C26" s="17"/>
      <c r="D26" s="18"/>
      <c r="E26" s="18"/>
      <c r="F26" s="15"/>
      <c r="G26" s="15"/>
      <c r="H26" s="67"/>
      <c r="I26" s="68"/>
      <c r="J26" s="67"/>
      <c r="K26" s="67"/>
      <c r="L26" s="67"/>
      <c r="M26" s="67"/>
      <c r="N26" s="17"/>
      <c r="O26" s="17"/>
      <c r="P26" s="17"/>
      <c r="Q26" s="69"/>
      <c r="R26" s="69"/>
      <c r="S26" s="70"/>
      <c r="T26" s="9"/>
      <c r="U26" s="10"/>
      <c r="Y26" s="12"/>
    </row>
    <row r="27" spans="1:28" customFormat="1" ht="12.4" x14ac:dyDescent="0.35">
      <c r="H27" s="60"/>
      <c r="I27" s="71"/>
      <c r="J27" s="60"/>
      <c r="K27" s="60"/>
      <c r="L27" s="60"/>
      <c r="M27" s="60"/>
      <c r="N27" s="60"/>
      <c r="O27" s="60"/>
      <c r="P27" s="60"/>
      <c r="Q27" s="60"/>
      <c r="R27" s="60"/>
      <c r="S27" s="60"/>
    </row>
    <row r="28" spans="1:28" s="7" customFormat="1" ht="13.9" x14ac:dyDescent="0.4">
      <c r="A28" s="7" t="s">
        <v>17</v>
      </c>
      <c r="B28"/>
      <c r="C28" s="222" t="s">
        <v>68</v>
      </c>
      <c r="D28" s="222"/>
      <c r="E28" s="222"/>
      <c r="F28" s="222"/>
      <c r="G28" s="46" t="s">
        <v>29</v>
      </c>
      <c r="H28" s="47">
        <v>1</v>
      </c>
      <c r="I28" s="221" t="s">
        <v>78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1:28" s="7" customFormat="1" ht="13.9" x14ac:dyDescent="0.4">
      <c r="B29"/>
      <c r="C29" s="219"/>
      <c r="D29" s="219"/>
      <c r="E29" s="219"/>
      <c r="F29" s="219"/>
      <c r="G29" s="48" t="s">
        <v>20</v>
      </c>
      <c r="H29" s="47">
        <v>2</v>
      </c>
      <c r="I29" s="221" t="s">
        <v>83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1:28" s="7" customFormat="1" ht="13.9" x14ac:dyDescent="0.4">
      <c r="A30" s="49" t="s">
        <v>30</v>
      </c>
      <c r="B30"/>
      <c r="C30" s="222"/>
      <c r="D30" s="222"/>
      <c r="E30" s="222"/>
      <c r="F30" s="222"/>
      <c r="G30" s="50"/>
      <c r="H30" s="47">
        <v>3</v>
      </c>
      <c r="I30" s="221" t="s">
        <v>84</v>
      </c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</row>
    <row r="31" spans="1:28" ht="13.9" x14ac:dyDescent="0.4">
      <c r="A31" s="6"/>
      <c r="B31"/>
      <c r="C31" s="222"/>
      <c r="D31" s="222"/>
      <c r="E31" s="222"/>
      <c r="F31" s="222"/>
      <c r="G31" s="34"/>
      <c r="H31" s="32"/>
      <c r="I31" s="221"/>
      <c r="J31" s="223"/>
      <c r="K31" s="223"/>
      <c r="L31" s="223"/>
      <c r="M31" s="223"/>
      <c r="N31" s="223"/>
      <c r="O31" s="223"/>
      <c r="P31" s="223"/>
      <c r="Q31" s="223"/>
      <c r="R31" s="223"/>
      <c r="S31" s="223"/>
      <c r="T31" s="223"/>
    </row>
    <row r="32" spans="1:28" ht="13.9" x14ac:dyDescent="0.4">
      <c r="A32" s="7"/>
      <c r="B32"/>
      <c r="C32" s="222"/>
      <c r="D32" s="222"/>
      <c r="E32" s="222"/>
      <c r="F32" s="222"/>
      <c r="G32" s="52" t="s">
        <v>31</v>
      </c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C33" s="38"/>
      <c r="D33" s="33"/>
      <c r="E33" s="33"/>
      <c r="F33" s="34"/>
      <c r="G33" s="52" t="s">
        <v>32</v>
      </c>
      <c r="H33" s="214" t="s">
        <v>96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A34" s="7" t="s">
        <v>18</v>
      </c>
      <c r="B34"/>
      <c r="C34" s="222" t="s">
        <v>57</v>
      </c>
      <c r="D34" s="222"/>
      <c r="E34" s="222"/>
      <c r="F34" s="222"/>
      <c r="G34" s="52" t="s">
        <v>33</v>
      </c>
      <c r="H34" s="214" t="s">
        <v>179</v>
      </c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</row>
    <row r="35" spans="1:20" ht="13.9" x14ac:dyDescent="0.4">
      <c r="C35" s="222"/>
      <c r="D35" s="222"/>
      <c r="E35" s="222"/>
      <c r="F35" s="222"/>
      <c r="G35" s="52"/>
      <c r="H35" s="31"/>
      <c r="I35" s="55"/>
    </row>
    <row r="36" spans="1:20" ht="13.9" x14ac:dyDescent="0.4">
      <c r="A36" s="47" t="s">
        <v>34</v>
      </c>
      <c r="B36" s="56"/>
      <c r="C36" s="214" t="s">
        <v>77</v>
      </c>
      <c r="D36" s="222"/>
      <c r="E36" s="222"/>
      <c r="F36" s="222"/>
      <c r="G36" s="52" t="s">
        <v>22</v>
      </c>
      <c r="H36" s="214" t="s">
        <v>240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C37" s="214" t="s">
        <v>82</v>
      </c>
      <c r="D37" s="222"/>
      <c r="E37" s="222"/>
      <c r="F37" s="222"/>
      <c r="G37" s="52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6" t="s">
        <v>21</v>
      </c>
      <c r="B38" s="56"/>
      <c r="C38" s="35" t="s">
        <v>56</v>
      </c>
      <c r="D38" s="36"/>
      <c r="E38" s="36"/>
      <c r="F38" s="37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A39" s="57"/>
      <c r="B39" s="57"/>
      <c r="C39" s="58"/>
      <c r="D39" s="33"/>
      <c r="E39" s="33"/>
      <c r="F39" s="34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ht="13.9" x14ac:dyDescent="0.4">
      <c r="C40" s="3"/>
      <c r="D40" s="4"/>
      <c r="E40" s="4"/>
      <c r="F40" s="5"/>
      <c r="G40" s="5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</row>
    <row r="41" spans="1:20" x14ac:dyDescent="0.4">
      <c r="H41" s="72"/>
      <c r="I41" s="54"/>
    </row>
  </sheetData>
  <mergeCells count="26">
    <mergeCell ref="H33:T33"/>
    <mergeCell ref="F1:P1"/>
    <mergeCell ref="F2:P2"/>
    <mergeCell ref="C28:F28"/>
    <mergeCell ref="C30:F30"/>
    <mergeCell ref="C31:F31"/>
    <mergeCell ref="C32:F32"/>
    <mergeCell ref="C5:F5"/>
    <mergeCell ref="H5:K5"/>
    <mergeCell ref="C29:F29"/>
    <mergeCell ref="M5:P5"/>
    <mergeCell ref="I28:T28"/>
    <mergeCell ref="I29:T29"/>
    <mergeCell ref="I30:T30"/>
    <mergeCell ref="I31:T31"/>
    <mergeCell ref="H32:T32"/>
    <mergeCell ref="H40:T40"/>
    <mergeCell ref="C34:F34"/>
    <mergeCell ref="C35:F35"/>
    <mergeCell ref="C36:F36"/>
    <mergeCell ref="C37:F37"/>
    <mergeCell ref="H34:T34"/>
    <mergeCell ref="H36:T36"/>
    <mergeCell ref="H37:T37"/>
    <mergeCell ref="H38:T38"/>
    <mergeCell ref="H39:T39"/>
  </mergeCells>
  <phoneticPr fontId="0" type="noConversion"/>
  <conditionalFormatting sqref="H9:M24">
    <cfRule type="cellIs" dxfId="23" priority="3" stopIfTrue="1" operator="between">
      <formula>1</formula>
      <formula>300</formula>
    </cfRule>
    <cfRule type="cellIs" dxfId="22" priority="4" stopIfTrue="1" operator="lessThanOrEqual">
      <formula>0</formula>
    </cfRule>
  </conditionalFormatting>
  <conditionalFormatting sqref="H25:M25">
    <cfRule type="cellIs" dxfId="21" priority="1" stopIfTrue="1" operator="between">
      <formula>1</formula>
      <formula>300</formula>
    </cfRule>
    <cfRule type="cellIs" dxfId="20" priority="2" stopIfTrue="1" operator="lessThanOrEqual">
      <formula>0</formula>
    </cfRule>
  </conditionalFormatting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6">
    <pageSetUpPr autoPageBreaks="0" fitToPage="1"/>
  </sheetPr>
  <dimension ref="A1:AB40"/>
  <sheetViews>
    <sheetView showGridLines="0" showRowColHeaders="0" showZeros="0" showOutlineSymbols="0" topLeftCell="A2" zoomScaleSheetLayoutView="75" workbookViewId="0">
      <selection activeCell="A9" sqref="A9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0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44485</v>
      </c>
      <c r="S5" s="131" t="s">
        <v>25</v>
      </c>
      <c r="T5" s="101">
        <v>5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89</v>
      </c>
      <c r="B9" s="150">
        <v>88.14</v>
      </c>
      <c r="C9" s="151" t="s">
        <v>120</v>
      </c>
      <c r="D9" s="152">
        <v>34164</v>
      </c>
      <c r="E9" s="153"/>
      <c r="F9" s="154" t="s">
        <v>163</v>
      </c>
      <c r="G9" s="154" t="s">
        <v>113</v>
      </c>
      <c r="H9" s="155">
        <v>-103</v>
      </c>
      <c r="I9" s="156">
        <v>104</v>
      </c>
      <c r="J9" s="156">
        <v>107</v>
      </c>
      <c r="K9" s="155">
        <v>125</v>
      </c>
      <c r="L9" s="111">
        <v>131</v>
      </c>
      <c r="M9" s="111">
        <v>-135</v>
      </c>
      <c r="N9" s="74">
        <f t="shared" ref="N9:N24" si="0">IF(MAX(H9:J9)&lt;0,0,TRUNC(MAX(H9:J9)/1)*1)</f>
        <v>107</v>
      </c>
      <c r="O9" s="74">
        <f t="shared" ref="O9:O24" si="1">IF(MAX(K9:M9)&lt;0,0,TRUNC(MAX(K9:M9)/1)*1)</f>
        <v>131</v>
      </c>
      <c r="P9" s="74">
        <f t="shared" ref="P9:P23" si="2">IF(N9=0,0,IF(O9=0,0,SUM(N9:O9)))</f>
        <v>238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277.88001041323554</v>
      </c>
      <c r="R9" s="75" t="str">
        <f>IF(Y9=1,Q9*AB9,"")</f>
        <v/>
      </c>
      <c r="S9" s="76">
        <v>5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1.1675630689631746</v>
      </c>
      <c r="V9" s="123">
        <f>R5</f>
        <v>44485</v>
      </c>
      <c r="W9" s="112" t="str">
        <f>IF(ISNUMBER(FIND("M",C9)),"m",IF(ISNUMBER(FIND("K",C9)),"k"))</f>
        <v>m</v>
      </c>
      <c r="X9" s="112">
        <f>IF(OR(D9="",V9=""),0,(YEAR(V9)-YEAR(D9)))</f>
        <v>28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49">
        <v>89</v>
      </c>
      <c r="B10" s="150">
        <v>88.9</v>
      </c>
      <c r="C10" s="151" t="s">
        <v>132</v>
      </c>
      <c r="D10" s="152">
        <v>37217</v>
      </c>
      <c r="E10" s="153"/>
      <c r="F10" s="154" t="s">
        <v>164</v>
      </c>
      <c r="G10" s="154" t="s">
        <v>103</v>
      </c>
      <c r="H10" s="155">
        <v>104</v>
      </c>
      <c r="I10" s="156">
        <v>108</v>
      </c>
      <c r="J10" s="156">
        <v>-111</v>
      </c>
      <c r="K10" s="155">
        <v>130</v>
      </c>
      <c r="L10" s="111">
        <v>-135</v>
      </c>
      <c r="M10" s="111">
        <v>-135</v>
      </c>
      <c r="N10" s="74">
        <f t="shared" si="0"/>
        <v>108</v>
      </c>
      <c r="O10" s="74">
        <f t="shared" si="1"/>
        <v>130</v>
      </c>
      <c r="P10" s="74">
        <f t="shared" si="2"/>
        <v>238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276.81549776284112</v>
      </c>
      <c r="R10" s="75" t="str">
        <f t="shared" ref="R10:R24" si="4">IF(Y10=1,Q10*AB10,"")</f>
        <v/>
      </c>
      <c r="S10" s="79">
        <v>4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1.1630903267346266</v>
      </c>
      <c r="V10" s="123">
        <f>R5</f>
        <v>44485</v>
      </c>
      <c r="W10" s="112" t="str">
        <f t="shared" ref="W10:W24" si="6">IF(ISNUMBER(FIND("M",C10)),"m",IF(ISNUMBER(FIND("K",C10)),"k"))</f>
        <v>m</v>
      </c>
      <c r="X10" s="112">
        <f t="shared" ref="X10:X24" si="7">IF(OR(D10="",V10=""),0,(YEAR(V10)-YEAR(D10)))</f>
        <v>20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49">
        <v>89</v>
      </c>
      <c r="B11" s="150">
        <v>88.1</v>
      </c>
      <c r="C11" s="151" t="s">
        <v>120</v>
      </c>
      <c r="D11" s="152">
        <v>35645</v>
      </c>
      <c r="E11" s="153"/>
      <c r="F11" s="154" t="s">
        <v>165</v>
      </c>
      <c r="G11" s="154" t="s">
        <v>66</v>
      </c>
      <c r="H11" s="160">
        <v>-105</v>
      </c>
      <c r="I11" s="156">
        <v>-107</v>
      </c>
      <c r="J11" s="156">
        <v>107</v>
      </c>
      <c r="K11" s="155">
        <v>120</v>
      </c>
      <c r="L11" s="111">
        <v>127</v>
      </c>
      <c r="M11" s="111">
        <v>130</v>
      </c>
      <c r="N11" s="74">
        <f t="shared" si="0"/>
        <v>107</v>
      </c>
      <c r="O11" s="74">
        <f t="shared" si="1"/>
        <v>130</v>
      </c>
      <c r="P11" s="74">
        <f t="shared" si="2"/>
        <v>237</v>
      </c>
      <c r="Q11" s="75">
        <f t="shared" si="3"/>
        <v>276.76897601994267</v>
      </c>
      <c r="R11" s="75" t="str">
        <f t="shared" si="4"/>
        <v/>
      </c>
      <c r="S11" s="79">
        <v>6</v>
      </c>
      <c r="T11" s="80"/>
      <c r="U11" s="78">
        <f t="shared" si="5"/>
        <v>1.1678015865820366</v>
      </c>
      <c r="V11" s="123">
        <f>R5</f>
        <v>44485</v>
      </c>
      <c r="W11" s="112" t="str">
        <f t="shared" si="6"/>
        <v>m</v>
      </c>
      <c r="X11" s="112">
        <f t="shared" si="7"/>
        <v>24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49">
        <v>89</v>
      </c>
      <c r="B12" s="150">
        <v>87.28</v>
      </c>
      <c r="C12" s="151" t="s">
        <v>120</v>
      </c>
      <c r="D12" s="152">
        <v>33792</v>
      </c>
      <c r="E12" s="153"/>
      <c r="F12" s="154" t="s">
        <v>166</v>
      </c>
      <c r="G12" s="154" t="s">
        <v>67</v>
      </c>
      <c r="H12" s="155">
        <v>100</v>
      </c>
      <c r="I12" s="156">
        <v>105</v>
      </c>
      <c r="J12" s="156">
        <v>108</v>
      </c>
      <c r="K12" s="155">
        <v>125</v>
      </c>
      <c r="L12" s="116">
        <v>132</v>
      </c>
      <c r="M12" s="191" t="s">
        <v>174</v>
      </c>
      <c r="N12" s="74">
        <f t="shared" si="0"/>
        <v>108</v>
      </c>
      <c r="O12" s="74">
        <f t="shared" si="1"/>
        <v>132</v>
      </c>
      <c r="P12" s="74">
        <f t="shared" si="2"/>
        <v>240</v>
      </c>
      <c r="Q12" s="75">
        <f t="shared" si="3"/>
        <v>281.46268347650522</v>
      </c>
      <c r="R12" s="75" t="str">
        <f t="shared" si="4"/>
        <v/>
      </c>
      <c r="S12" s="79">
        <v>3</v>
      </c>
      <c r="T12" s="80" t="s">
        <v>20</v>
      </c>
      <c r="U12" s="78">
        <f t="shared" si="5"/>
        <v>1.172761181152105</v>
      </c>
      <c r="V12" s="123">
        <f>R5</f>
        <v>44485</v>
      </c>
      <c r="W12" s="112" t="str">
        <f t="shared" si="6"/>
        <v>m</v>
      </c>
      <c r="X12" s="112">
        <f t="shared" si="7"/>
        <v>29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89</v>
      </c>
      <c r="B13" s="150">
        <v>85.04</v>
      </c>
      <c r="C13" s="151" t="s">
        <v>120</v>
      </c>
      <c r="D13" s="152">
        <v>34917</v>
      </c>
      <c r="E13" s="153"/>
      <c r="F13" s="154" t="s">
        <v>167</v>
      </c>
      <c r="G13" s="154" t="s">
        <v>65</v>
      </c>
      <c r="H13" s="155">
        <v>85</v>
      </c>
      <c r="I13" s="156">
        <v>93</v>
      </c>
      <c r="J13" s="156">
        <v>100</v>
      </c>
      <c r="K13" s="155">
        <v>135</v>
      </c>
      <c r="L13" s="111">
        <v>-141</v>
      </c>
      <c r="M13" s="111">
        <v>-141</v>
      </c>
      <c r="N13" s="74">
        <f t="shared" si="0"/>
        <v>100</v>
      </c>
      <c r="O13" s="74">
        <f t="shared" si="1"/>
        <v>135</v>
      </c>
      <c r="P13" s="74">
        <f t="shared" si="2"/>
        <v>235</v>
      </c>
      <c r="Q13" s="75">
        <f t="shared" si="3"/>
        <v>278.94918387717996</v>
      </c>
      <c r="R13" s="75" t="str">
        <f t="shared" si="4"/>
        <v/>
      </c>
      <c r="S13" s="79">
        <v>7</v>
      </c>
      <c r="T13" s="80" t="s">
        <v>20</v>
      </c>
      <c r="U13" s="78">
        <f t="shared" si="5"/>
        <v>1.1870178037326806</v>
      </c>
      <c r="V13" s="123">
        <f>R5</f>
        <v>44485</v>
      </c>
      <c r="W13" s="112" t="str">
        <f t="shared" si="6"/>
        <v>m</v>
      </c>
      <c r="X13" s="112">
        <f t="shared" si="7"/>
        <v>26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49">
        <v>89</v>
      </c>
      <c r="B14" s="150">
        <v>87.52</v>
      </c>
      <c r="C14" s="151" t="s">
        <v>120</v>
      </c>
      <c r="D14" s="152">
        <v>36748</v>
      </c>
      <c r="E14" s="153"/>
      <c r="F14" s="154" t="s">
        <v>168</v>
      </c>
      <c r="G14" s="154" t="s">
        <v>131</v>
      </c>
      <c r="H14" s="155">
        <v>105</v>
      </c>
      <c r="I14" s="156">
        <v>-112</v>
      </c>
      <c r="J14" s="156">
        <v>-113</v>
      </c>
      <c r="K14" s="155">
        <v>-140</v>
      </c>
      <c r="L14" s="111">
        <v>-141</v>
      </c>
      <c r="M14" s="111">
        <v>-141</v>
      </c>
      <c r="N14" s="74">
        <f t="shared" si="0"/>
        <v>105</v>
      </c>
      <c r="O14" s="74">
        <f t="shared" si="1"/>
        <v>0</v>
      </c>
      <c r="P14" s="74">
        <f t="shared" si="2"/>
        <v>0</v>
      </c>
      <c r="Q14" s="75">
        <f t="shared" si="3"/>
        <v>0</v>
      </c>
      <c r="R14" s="75" t="str">
        <f t="shared" si="4"/>
        <v/>
      </c>
      <c r="S14" s="79"/>
      <c r="T14" s="80" t="s">
        <v>20</v>
      </c>
      <c r="U14" s="78">
        <f t="shared" si="5"/>
        <v>1.1712956674028976</v>
      </c>
      <c r="V14" s="123">
        <f>R5</f>
        <v>44485</v>
      </c>
      <c r="W14" s="112" t="str">
        <f t="shared" si="6"/>
        <v>m</v>
      </c>
      <c r="X14" s="112">
        <f t="shared" si="7"/>
        <v>21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89</v>
      </c>
      <c r="B15" s="150">
        <v>87.52</v>
      </c>
      <c r="C15" s="151" t="s">
        <v>120</v>
      </c>
      <c r="D15" s="152">
        <v>32470</v>
      </c>
      <c r="E15" s="153"/>
      <c r="F15" s="154" t="s">
        <v>169</v>
      </c>
      <c r="G15" s="154" t="s">
        <v>65</v>
      </c>
      <c r="H15" s="155">
        <v>113</v>
      </c>
      <c r="I15" s="156">
        <v>-120</v>
      </c>
      <c r="J15" s="156">
        <v>120</v>
      </c>
      <c r="K15" s="155">
        <v>140</v>
      </c>
      <c r="L15" s="111">
        <v>145</v>
      </c>
      <c r="M15" s="111">
        <v>-150</v>
      </c>
      <c r="N15" s="74">
        <f t="shared" si="0"/>
        <v>120</v>
      </c>
      <c r="O15" s="74">
        <f t="shared" si="1"/>
        <v>145</v>
      </c>
      <c r="P15" s="74">
        <f t="shared" si="2"/>
        <v>265</v>
      </c>
      <c r="Q15" s="75">
        <f t="shared" si="3"/>
        <v>310.39335186176788</v>
      </c>
      <c r="R15" s="75" t="str">
        <f t="shared" si="4"/>
        <v/>
      </c>
      <c r="S15" s="79">
        <v>2</v>
      </c>
      <c r="T15" s="80"/>
      <c r="U15" s="78">
        <f t="shared" si="5"/>
        <v>1.1712956674028976</v>
      </c>
      <c r="V15" s="123">
        <f>R5</f>
        <v>44485</v>
      </c>
      <c r="W15" s="112" t="str">
        <f t="shared" si="6"/>
        <v>m</v>
      </c>
      <c r="X15" s="112">
        <f t="shared" si="7"/>
        <v>33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49">
        <v>89</v>
      </c>
      <c r="B16" s="150">
        <v>85.88</v>
      </c>
      <c r="C16" s="151" t="s">
        <v>120</v>
      </c>
      <c r="D16" s="152">
        <v>34601</v>
      </c>
      <c r="E16" s="153"/>
      <c r="F16" s="154" t="s">
        <v>170</v>
      </c>
      <c r="G16" s="154" t="s">
        <v>62</v>
      </c>
      <c r="H16" s="155">
        <v>120</v>
      </c>
      <c r="I16" s="156">
        <v>124</v>
      </c>
      <c r="J16" s="156">
        <v>-128</v>
      </c>
      <c r="K16" s="155">
        <v>145</v>
      </c>
      <c r="L16" s="111">
        <v>151</v>
      </c>
      <c r="M16" s="191" t="s">
        <v>174</v>
      </c>
      <c r="N16" s="74">
        <f t="shared" si="0"/>
        <v>124</v>
      </c>
      <c r="O16" s="74">
        <f t="shared" si="1"/>
        <v>151</v>
      </c>
      <c r="P16" s="74">
        <f t="shared" si="2"/>
        <v>275</v>
      </c>
      <c r="Q16" s="75">
        <f t="shared" si="3"/>
        <v>324.92527309201444</v>
      </c>
      <c r="R16" s="75" t="str">
        <f t="shared" si="4"/>
        <v/>
      </c>
      <c r="S16" s="79">
        <v>1</v>
      </c>
      <c r="T16" s="80"/>
      <c r="U16" s="78">
        <f t="shared" si="5"/>
        <v>1.1815464476073252</v>
      </c>
      <c r="V16" s="123">
        <f>R5</f>
        <v>44485</v>
      </c>
      <c r="W16" s="112" t="str">
        <f t="shared" si="6"/>
        <v>m</v>
      </c>
      <c r="X16" s="112">
        <f t="shared" si="7"/>
        <v>27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 x14ac:dyDescent="0.4">
      <c r="A17" s="149"/>
      <c r="B17" s="150"/>
      <c r="C17" s="151"/>
      <c r="D17" s="152"/>
      <c r="E17" s="153"/>
      <c r="F17" s="154"/>
      <c r="G17" s="154"/>
      <c r="H17" s="155"/>
      <c r="I17" s="156"/>
      <c r="J17" s="156"/>
      <c r="K17" s="155"/>
      <c r="L17" s="111"/>
      <c r="M17" s="111"/>
      <c r="N17" s="74">
        <f t="shared" si="0"/>
        <v>0</v>
      </c>
      <c r="O17" s="74">
        <f t="shared" si="1"/>
        <v>0</v>
      </c>
      <c r="P17" s="74">
        <f t="shared" si="2"/>
        <v>0</v>
      </c>
      <c r="Q17" s="75" t="str">
        <f t="shared" si="3"/>
        <v/>
      </c>
      <c r="R17" s="75" t="str">
        <f t="shared" si="4"/>
        <v/>
      </c>
      <c r="S17" s="79"/>
      <c r="T17" s="80"/>
      <c r="U17" s="78" t="str">
        <f t="shared" si="5"/>
        <v/>
      </c>
      <c r="V17" s="123">
        <f>R5</f>
        <v>44485</v>
      </c>
      <c r="W17" s="112" t="b">
        <f t="shared" si="6"/>
        <v>0</v>
      </c>
      <c r="X17" s="112">
        <f t="shared" si="7"/>
        <v>0</v>
      </c>
      <c r="Y17" s="12">
        <f t="shared" si="8"/>
        <v>0</v>
      </c>
      <c r="Z17" s="12" t="b">
        <f>IF(Y17=1,LOOKUP(X17,'Meltzer-Faber'!A3:A63,'Meltzer-Faber'!B3:B63))</f>
        <v>0</v>
      </c>
      <c r="AA17" s="12" t="b">
        <f>IF(Y17=1,LOOKUP(X17,'Meltzer-Faber'!A3:A63,'Meltzer-Faber'!C3:C63))</f>
        <v>0</v>
      </c>
      <c r="AB17" s="12" t="str">
        <f t="shared" si="9"/>
        <v/>
      </c>
    </row>
    <row r="18" spans="1:28" s="12" customFormat="1" ht="20" customHeight="1" x14ac:dyDescent="0.4">
      <c r="A18" s="149"/>
      <c r="B18" s="150"/>
      <c r="C18" s="151"/>
      <c r="D18" s="152"/>
      <c r="E18" s="153"/>
      <c r="F18" s="154"/>
      <c r="G18" s="154"/>
      <c r="H18" s="155"/>
      <c r="I18" s="156"/>
      <c r="J18" s="156"/>
      <c r="K18" s="155"/>
      <c r="L18" s="111"/>
      <c r="M18" s="111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 t="shared" si="4"/>
        <v/>
      </c>
      <c r="S18" s="79"/>
      <c r="T18" s="80" t="s">
        <v>20</v>
      </c>
      <c r="U18" s="78" t="str">
        <f t="shared" si="5"/>
        <v/>
      </c>
      <c r="V18" s="123">
        <f>R5</f>
        <v>44485</v>
      </c>
      <c r="W18" s="112" t="b">
        <f t="shared" si="6"/>
        <v>0</v>
      </c>
      <c r="X18" s="112">
        <f t="shared" si="7"/>
        <v>0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str">
        <f t="shared" si="9"/>
        <v/>
      </c>
    </row>
    <row r="19" spans="1:28" s="12" customFormat="1" ht="20" customHeight="1" x14ac:dyDescent="0.4">
      <c r="A19" s="103"/>
      <c r="B19" s="104"/>
      <c r="C19" s="105"/>
      <c r="D19" s="106"/>
      <c r="E19" s="107"/>
      <c r="F19" s="108"/>
      <c r="G19" s="109"/>
      <c r="H19" s="113"/>
      <c r="I19" s="114"/>
      <c r="J19" s="115"/>
      <c r="K19" s="110"/>
      <c r="L19" s="111"/>
      <c r="M19" s="111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 t="shared" si="4"/>
        <v/>
      </c>
      <c r="S19" s="79"/>
      <c r="T19" s="80"/>
      <c r="U19" s="78" t="str">
        <f t="shared" si="5"/>
        <v/>
      </c>
      <c r="V19" s="123">
        <f>R5</f>
        <v>44485</v>
      </c>
      <c r="W19" s="112" t="b">
        <f t="shared" si="6"/>
        <v>0</v>
      </c>
      <c r="X19" s="112">
        <f t="shared" si="7"/>
        <v>0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str">
        <f t="shared" si="9"/>
        <v/>
      </c>
    </row>
    <row r="20" spans="1:28" s="12" customFormat="1" ht="20" customHeight="1" x14ac:dyDescent="0.4">
      <c r="A20" s="103"/>
      <c r="B20" s="104"/>
      <c r="C20" s="105"/>
      <c r="D20" s="106"/>
      <c r="E20" s="107"/>
      <c r="F20" s="108"/>
      <c r="G20" s="109"/>
      <c r="H20" s="113"/>
      <c r="I20" s="114"/>
      <c r="J20" s="115"/>
      <c r="K20" s="110"/>
      <c r="L20" s="111"/>
      <c r="M20" s="111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 t="shared" si="4"/>
        <v/>
      </c>
      <c r="S20" s="79"/>
      <c r="T20" s="80"/>
      <c r="U20" s="78" t="str">
        <f t="shared" si="5"/>
        <v/>
      </c>
      <c r="V20" s="123">
        <f>R5</f>
        <v>44485</v>
      </c>
      <c r="W20" s="112" t="b">
        <f t="shared" si="6"/>
        <v>0</v>
      </c>
      <c r="X20" s="112">
        <f t="shared" si="7"/>
        <v>0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str">
        <f t="shared" si="9"/>
        <v/>
      </c>
    </row>
    <row r="21" spans="1:28" s="12" customFormat="1" ht="20" customHeight="1" x14ac:dyDescent="0.4">
      <c r="A21" s="103"/>
      <c r="B21" s="104"/>
      <c r="C21" s="105"/>
      <c r="D21" s="106"/>
      <c r="E21" s="107"/>
      <c r="F21" s="108"/>
      <c r="G21" s="109"/>
      <c r="H21" s="113"/>
      <c r="I21" s="114"/>
      <c r="J21" s="115"/>
      <c r="K21" s="110"/>
      <c r="L21" s="111"/>
      <c r="M21" s="111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 t="shared" si="4"/>
        <v/>
      </c>
      <c r="S21" s="79"/>
      <c r="T21" s="80"/>
      <c r="U21" s="78" t="str">
        <f t="shared" si="5"/>
        <v/>
      </c>
      <c r="V21" s="123">
        <f>R5</f>
        <v>44485</v>
      </c>
      <c r="W21" s="112" t="b">
        <f t="shared" si="6"/>
        <v>0</v>
      </c>
      <c r="X21" s="112">
        <f t="shared" si="7"/>
        <v>0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str">
        <f t="shared" si="9"/>
        <v/>
      </c>
    </row>
    <row r="22" spans="1:28" s="12" customFormat="1" ht="20" customHeight="1" x14ac:dyDescent="0.4">
      <c r="A22" s="103"/>
      <c r="B22" s="104"/>
      <c r="C22" s="105"/>
      <c r="D22" s="106"/>
      <c r="E22" s="107"/>
      <c r="F22" s="108"/>
      <c r="G22" s="109"/>
      <c r="H22" s="113"/>
      <c r="I22" s="114"/>
      <c r="J22" s="115"/>
      <c r="K22" s="110"/>
      <c r="L22" s="111"/>
      <c r="M22" s="111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 t="shared" si="4"/>
        <v/>
      </c>
      <c r="S22" s="79"/>
      <c r="T22" s="80"/>
      <c r="U22" s="78" t="str">
        <f t="shared" si="5"/>
        <v/>
      </c>
      <c r="V22" s="123">
        <f>R5</f>
        <v>44485</v>
      </c>
      <c r="W22" s="112" t="b">
        <f t="shared" si="6"/>
        <v>0</v>
      </c>
      <c r="X22" s="112">
        <f t="shared" si="7"/>
        <v>0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 x14ac:dyDescent="0.4">
      <c r="A23" s="103"/>
      <c r="B23" s="104"/>
      <c r="C23" s="105"/>
      <c r="D23" s="106"/>
      <c r="E23" s="107"/>
      <c r="F23" s="108"/>
      <c r="G23" s="109"/>
      <c r="H23" s="113"/>
      <c r="I23" s="114"/>
      <c r="J23" s="115"/>
      <c r="K23" s="110"/>
      <c r="L23" s="111"/>
      <c r="M23" s="111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 t="shared" si="4"/>
        <v/>
      </c>
      <c r="S23" s="79"/>
      <c r="T23" s="80"/>
      <c r="U23" s="78" t="str">
        <f t="shared" si="5"/>
        <v/>
      </c>
      <c r="V23" s="123">
        <f>R5</f>
        <v>44485</v>
      </c>
      <c r="W23" s="112" t="b">
        <f t="shared" si="6"/>
        <v>0</v>
      </c>
      <c r="X23" s="112">
        <f t="shared" si="7"/>
        <v>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 x14ac:dyDescent="0.4">
      <c r="A24" s="103"/>
      <c r="B24" s="88"/>
      <c r="C24" s="105"/>
      <c r="D24" s="81"/>
      <c r="E24" s="82"/>
      <c r="F24" s="83"/>
      <c r="G24" s="84"/>
      <c r="H24" s="117"/>
      <c r="I24" s="118"/>
      <c r="J24" s="119"/>
      <c r="K24" s="110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44485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</row>
    <row r="26" spans="1:28" customFormat="1" ht="12.4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8" s="7" customFormat="1" ht="13.9" x14ac:dyDescent="0.4">
      <c r="A27" s="7" t="s">
        <v>17</v>
      </c>
      <c r="B27"/>
      <c r="C27" s="222" t="s">
        <v>68</v>
      </c>
      <c r="D27" s="222"/>
      <c r="E27" s="222"/>
      <c r="F27" s="222"/>
      <c r="G27" s="46" t="s">
        <v>29</v>
      </c>
      <c r="H27" s="47">
        <v>1</v>
      </c>
      <c r="I27" s="221" t="s">
        <v>85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</row>
    <row r="28" spans="1:28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72</v>
      </c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</row>
    <row r="29" spans="1:28" s="7" customFormat="1" ht="13.9" x14ac:dyDescent="0.4">
      <c r="A29" s="49" t="s">
        <v>30</v>
      </c>
      <c r="B29"/>
      <c r="C29" s="222"/>
      <c r="D29" s="222"/>
      <c r="E29" s="222"/>
      <c r="F29" s="222"/>
      <c r="G29" s="50"/>
      <c r="H29" s="47">
        <v>3</v>
      </c>
      <c r="I29" s="221" t="s">
        <v>86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1:28" ht="13.9" x14ac:dyDescent="0.4">
      <c r="A30" s="6"/>
      <c r="B30"/>
      <c r="C30" s="222"/>
      <c r="D30" s="222"/>
      <c r="E30" s="222"/>
      <c r="F30" s="222"/>
      <c r="G30" s="34"/>
      <c r="H30" s="32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</row>
    <row r="31" spans="1:28" ht="13.9" x14ac:dyDescent="0.4">
      <c r="A31" s="7"/>
      <c r="B31"/>
      <c r="C31" s="222"/>
      <c r="D31" s="222"/>
      <c r="E31" s="222"/>
      <c r="F31" s="222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8" ht="13.9" x14ac:dyDescent="0.4">
      <c r="C32" s="38"/>
      <c r="D32" s="33"/>
      <c r="E32" s="33"/>
      <c r="F32" s="34"/>
      <c r="G32" s="52" t="s">
        <v>32</v>
      </c>
      <c r="H32" s="214" t="s">
        <v>172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22" t="s">
        <v>57</v>
      </c>
      <c r="D33" s="222"/>
      <c r="E33" s="222"/>
      <c r="F33" s="222"/>
      <c r="G33" s="52" t="s">
        <v>33</v>
      </c>
      <c r="H33" s="214" t="s">
        <v>87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22"/>
      <c r="D34" s="222"/>
      <c r="E34" s="222"/>
      <c r="F34" s="222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82</v>
      </c>
      <c r="D35" s="222"/>
      <c r="E35" s="222"/>
      <c r="F35" s="222"/>
      <c r="G35" s="52" t="s">
        <v>22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22"/>
      <c r="D36" s="222"/>
      <c r="E36" s="222"/>
      <c r="F36" s="222"/>
      <c r="G36" s="52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11 H12:L14 H16:L24 L15 M12:M24">
    <cfRule type="cellIs" dxfId="19" priority="3" stopIfTrue="1" operator="between">
      <formula>1</formula>
      <formula>300</formula>
    </cfRule>
    <cfRule type="cellIs" dxfId="18" priority="4" stopIfTrue="1" operator="lessThanOrEqual">
      <formula>0</formula>
    </cfRule>
  </conditionalFormatting>
  <conditionalFormatting sqref="H15:K15">
    <cfRule type="cellIs" dxfId="17" priority="1" stopIfTrue="1" operator="between">
      <formula>1</formula>
      <formula>300</formula>
    </cfRule>
    <cfRule type="cellIs" dxfId="16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9:A24" xr:uid="{00000000-0002-0000-04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C9:C24" xr:uid="{00000000-0002-0000-04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">
    <pageSetUpPr autoPageBreaks="0" fitToPage="1"/>
  </sheetPr>
  <dimension ref="A1:AB40"/>
  <sheetViews>
    <sheetView showGridLines="0" showRowColHeaders="0" showZeros="0" showOutlineSymbols="0" topLeftCell="A8" zoomScaleSheetLayoutView="75" workbookViewId="0">
      <selection activeCell="M22" sqref="M22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9.140625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44486</v>
      </c>
      <c r="S5" s="131" t="s">
        <v>25</v>
      </c>
      <c r="T5" s="101">
        <v>6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71</v>
      </c>
      <c r="B9" s="150">
        <v>69.38</v>
      </c>
      <c r="C9" s="151" t="s">
        <v>98</v>
      </c>
      <c r="D9" s="152">
        <v>33479</v>
      </c>
      <c r="E9" s="153"/>
      <c r="F9" s="154" t="s">
        <v>198</v>
      </c>
      <c r="G9" s="154" t="s">
        <v>62</v>
      </c>
      <c r="H9" s="155">
        <v>61</v>
      </c>
      <c r="I9" s="156">
        <v>64</v>
      </c>
      <c r="J9" s="156">
        <v>67</v>
      </c>
      <c r="K9" s="155">
        <v>73</v>
      </c>
      <c r="L9" s="111">
        <v>76</v>
      </c>
      <c r="M9" s="111">
        <v>78</v>
      </c>
      <c r="N9" s="74">
        <f t="shared" ref="N9:N24" si="0">IF(MAX(H9:J9)&lt;0,0,TRUNC(MAX(H9:J9)/1)*1)</f>
        <v>67</v>
      </c>
      <c r="O9" s="74">
        <f t="shared" ref="O9:O24" si="1">IF(MAX(K9:M9)&lt;0,0,TRUNC(MAX(K9:M9)/1)*1)</f>
        <v>78</v>
      </c>
      <c r="P9" s="74">
        <f t="shared" ref="P9:P23" si="2">IF(N9=0,0,IF(O9=0,0,SUM(N9:O9)))</f>
        <v>145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179.80126965269611</v>
      </c>
      <c r="R9" s="75" t="str">
        <f>IF(Y9=1,Q9*AB9,"")</f>
        <v/>
      </c>
      <c r="S9" s="76">
        <v>7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1.2400087562254904</v>
      </c>
      <c r="V9" s="123">
        <f>R5</f>
        <v>44486</v>
      </c>
      <c r="W9" s="112" t="str">
        <f>IF(ISNUMBER(FIND("M",C9)),"m",IF(ISNUMBER(FIND("K",C9)),"k"))</f>
        <v>k</v>
      </c>
      <c r="X9" s="112">
        <f>IF(OR(D9="",V9=""),0,(YEAR(V9)-YEAR(D9)))</f>
        <v>30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68">
        <v>71</v>
      </c>
      <c r="B10" s="150">
        <v>70.599999999999994</v>
      </c>
      <c r="C10" s="151" t="s">
        <v>140</v>
      </c>
      <c r="D10" s="152">
        <v>37977</v>
      </c>
      <c r="E10" s="153"/>
      <c r="F10" s="154" t="s">
        <v>199</v>
      </c>
      <c r="G10" s="154" t="s">
        <v>200</v>
      </c>
      <c r="H10" s="160">
        <v>60</v>
      </c>
      <c r="I10" s="158">
        <v>64</v>
      </c>
      <c r="J10" s="156">
        <v>66</v>
      </c>
      <c r="K10" s="160">
        <v>73</v>
      </c>
      <c r="L10" s="111">
        <v>-77</v>
      </c>
      <c r="M10" s="111">
        <v>77</v>
      </c>
      <c r="N10" s="74">
        <f t="shared" si="0"/>
        <v>66</v>
      </c>
      <c r="O10" s="74">
        <f t="shared" si="1"/>
        <v>77</v>
      </c>
      <c r="P10" s="74">
        <f t="shared" si="2"/>
        <v>143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175.67474219160198</v>
      </c>
      <c r="R10" s="75" t="str">
        <f t="shared" ref="R10:R24" si="4">IF(Y10=1,Q10*AB10,"")</f>
        <v/>
      </c>
      <c r="S10" s="79">
        <v>8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1.2284947006405733</v>
      </c>
      <c r="V10" s="123">
        <f>R5</f>
        <v>44486</v>
      </c>
      <c r="W10" s="112" t="str">
        <f t="shared" ref="W10:W24" si="6">IF(ISNUMBER(FIND("M",C10)),"m",IF(ISNUMBER(FIND("K",C10)),"k"))</f>
        <v>k</v>
      </c>
      <c r="X10" s="112">
        <f t="shared" ref="X10:X24" si="7">IF(OR(D10="",V10=""),0,(YEAR(V10)-YEAR(D10)))</f>
        <v>18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49">
        <v>71</v>
      </c>
      <c r="B11" s="150">
        <v>66.760000000000005</v>
      </c>
      <c r="C11" s="151" t="s">
        <v>98</v>
      </c>
      <c r="D11" s="152">
        <v>35725</v>
      </c>
      <c r="E11" s="153"/>
      <c r="F11" s="154" t="s">
        <v>201</v>
      </c>
      <c r="G11" s="154" t="s">
        <v>62</v>
      </c>
      <c r="H11" s="155">
        <v>63</v>
      </c>
      <c r="I11" s="156">
        <v>65</v>
      </c>
      <c r="J11" s="156">
        <v>68</v>
      </c>
      <c r="K11" s="155">
        <v>85</v>
      </c>
      <c r="L11" s="111">
        <v>88</v>
      </c>
      <c r="M11" s="111">
        <v>-91</v>
      </c>
      <c r="N11" s="74">
        <f t="shared" si="0"/>
        <v>68</v>
      </c>
      <c r="O11" s="74">
        <f t="shared" si="1"/>
        <v>88</v>
      </c>
      <c r="P11" s="74">
        <f t="shared" si="2"/>
        <v>156</v>
      </c>
      <c r="Q11" s="75">
        <f t="shared" si="3"/>
        <v>197.6125258028996</v>
      </c>
      <c r="R11" s="75" t="str">
        <f t="shared" si="4"/>
        <v/>
      </c>
      <c r="S11" s="79">
        <v>6</v>
      </c>
      <c r="T11" s="80"/>
      <c r="U11" s="78">
        <f t="shared" si="5"/>
        <v>1.2667469602749974</v>
      </c>
      <c r="V11" s="123">
        <f>R5</f>
        <v>44486</v>
      </c>
      <c r="W11" s="112" t="str">
        <f t="shared" si="6"/>
        <v>k</v>
      </c>
      <c r="X11" s="112">
        <f t="shared" si="7"/>
        <v>24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49">
        <v>71</v>
      </c>
      <c r="B12" s="150">
        <v>65.06</v>
      </c>
      <c r="C12" s="151" t="s">
        <v>100</v>
      </c>
      <c r="D12" s="152">
        <v>38060</v>
      </c>
      <c r="E12" s="153"/>
      <c r="F12" s="154" t="s">
        <v>202</v>
      </c>
      <c r="G12" s="154" t="s">
        <v>64</v>
      </c>
      <c r="H12" s="155">
        <v>68</v>
      </c>
      <c r="I12" s="156">
        <v>70</v>
      </c>
      <c r="J12" s="156">
        <v>-72</v>
      </c>
      <c r="K12" s="155">
        <v>85</v>
      </c>
      <c r="L12" s="116">
        <v>88</v>
      </c>
      <c r="M12" s="111">
        <v>90</v>
      </c>
      <c r="N12" s="74">
        <f t="shared" si="0"/>
        <v>70</v>
      </c>
      <c r="O12" s="74">
        <f t="shared" si="1"/>
        <v>90</v>
      </c>
      <c r="P12" s="74">
        <f t="shared" si="2"/>
        <v>160</v>
      </c>
      <c r="Q12" s="75">
        <f t="shared" si="3"/>
        <v>205.71370200560406</v>
      </c>
      <c r="R12" s="75" t="str">
        <f t="shared" si="4"/>
        <v/>
      </c>
      <c r="S12" s="79">
        <v>5</v>
      </c>
      <c r="T12" s="80" t="s">
        <v>20</v>
      </c>
      <c r="U12" s="78">
        <f t="shared" si="5"/>
        <v>1.2857106375350253</v>
      </c>
      <c r="V12" s="123">
        <f>R5</f>
        <v>44486</v>
      </c>
      <c r="W12" s="112" t="str">
        <f t="shared" si="6"/>
        <v>k</v>
      </c>
      <c r="X12" s="112">
        <f t="shared" si="7"/>
        <v>17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71</v>
      </c>
      <c r="B13" s="150">
        <v>69.52</v>
      </c>
      <c r="C13" s="151" t="s">
        <v>98</v>
      </c>
      <c r="D13" s="152">
        <v>35595</v>
      </c>
      <c r="E13" s="153"/>
      <c r="F13" s="154" t="s">
        <v>203</v>
      </c>
      <c r="G13" s="154" t="s">
        <v>122</v>
      </c>
      <c r="H13" s="155">
        <v>80</v>
      </c>
      <c r="I13" s="156">
        <v>83</v>
      </c>
      <c r="J13" s="156">
        <v>86</v>
      </c>
      <c r="K13" s="155">
        <v>105</v>
      </c>
      <c r="L13" s="111">
        <v>110</v>
      </c>
      <c r="M13" s="111">
        <v>-114</v>
      </c>
      <c r="N13" s="74">
        <f t="shared" si="0"/>
        <v>86</v>
      </c>
      <c r="O13" s="74">
        <f t="shared" si="1"/>
        <v>110</v>
      </c>
      <c r="P13" s="74">
        <f t="shared" si="2"/>
        <v>196</v>
      </c>
      <c r="Q13" s="75">
        <f t="shared" si="3"/>
        <v>242.77709229276471</v>
      </c>
      <c r="R13" s="75" t="str">
        <f t="shared" si="4"/>
        <v/>
      </c>
      <c r="S13" s="79">
        <v>1</v>
      </c>
      <c r="T13" s="80" t="s">
        <v>20</v>
      </c>
      <c r="U13" s="78">
        <f t="shared" si="5"/>
        <v>1.2386586341467587</v>
      </c>
      <c r="V13" s="123">
        <f>R5</f>
        <v>44486</v>
      </c>
      <c r="W13" s="112" t="str">
        <f t="shared" si="6"/>
        <v>k</v>
      </c>
      <c r="X13" s="112">
        <f t="shared" si="7"/>
        <v>24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49">
        <v>71</v>
      </c>
      <c r="B14" s="150">
        <v>68.36</v>
      </c>
      <c r="C14" s="151" t="s">
        <v>98</v>
      </c>
      <c r="D14" s="152">
        <v>32694</v>
      </c>
      <c r="E14" s="153"/>
      <c r="F14" s="154" t="s">
        <v>204</v>
      </c>
      <c r="G14" s="154" t="s">
        <v>64</v>
      </c>
      <c r="H14" s="155">
        <v>65</v>
      </c>
      <c r="I14" s="156">
        <v>68</v>
      </c>
      <c r="J14" s="156">
        <v>70</v>
      </c>
      <c r="K14" s="155">
        <v>90</v>
      </c>
      <c r="L14" s="111">
        <v>93</v>
      </c>
      <c r="M14" s="111">
        <v>-96</v>
      </c>
      <c r="N14" s="74">
        <f t="shared" si="0"/>
        <v>70</v>
      </c>
      <c r="O14" s="74">
        <f t="shared" si="1"/>
        <v>93</v>
      </c>
      <c r="P14" s="74">
        <f t="shared" si="2"/>
        <v>163</v>
      </c>
      <c r="Q14" s="75">
        <f t="shared" si="3"/>
        <v>203.76297663960881</v>
      </c>
      <c r="R14" s="75" t="str">
        <f t="shared" si="4"/>
        <v/>
      </c>
      <c r="S14" s="79">
        <v>4</v>
      </c>
      <c r="T14" s="80" t="s">
        <v>20</v>
      </c>
      <c r="U14" s="78">
        <f t="shared" si="5"/>
        <v>1.2500796112859436</v>
      </c>
      <c r="V14" s="123">
        <f>R5</f>
        <v>44486</v>
      </c>
      <c r="W14" s="112" t="str">
        <f t="shared" si="6"/>
        <v>k</v>
      </c>
      <c r="X14" s="112">
        <f t="shared" si="7"/>
        <v>32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71</v>
      </c>
      <c r="B15" s="150">
        <v>70.52</v>
      </c>
      <c r="C15" s="151" t="s">
        <v>98</v>
      </c>
      <c r="D15" s="152">
        <v>36401</v>
      </c>
      <c r="E15" s="153"/>
      <c r="F15" s="154" t="s">
        <v>205</v>
      </c>
      <c r="G15" s="154" t="s">
        <v>62</v>
      </c>
      <c r="H15" s="155">
        <v>73</v>
      </c>
      <c r="I15" s="156">
        <v>77</v>
      </c>
      <c r="J15" s="156">
        <v>-80</v>
      </c>
      <c r="K15" s="155">
        <v>95</v>
      </c>
      <c r="L15" s="111">
        <v>100</v>
      </c>
      <c r="M15" s="111">
        <v>102</v>
      </c>
      <c r="N15" s="74">
        <f t="shared" si="0"/>
        <v>77</v>
      </c>
      <c r="O15" s="74">
        <f t="shared" si="1"/>
        <v>102</v>
      </c>
      <c r="P15" s="74">
        <f t="shared" si="2"/>
        <v>179</v>
      </c>
      <c r="Q15" s="75">
        <f t="shared" si="3"/>
        <v>220.03263757273058</v>
      </c>
      <c r="R15" s="75" t="str">
        <f t="shared" si="4"/>
        <v/>
      </c>
      <c r="S15" s="79">
        <v>3</v>
      </c>
      <c r="T15" s="80"/>
      <c r="U15" s="78">
        <f t="shared" si="5"/>
        <v>1.2292326121381596</v>
      </c>
      <c r="V15" s="123">
        <f>R5</f>
        <v>44486</v>
      </c>
      <c r="W15" s="112" t="str">
        <f t="shared" si="6"/>
        <v>k</v>
      </c>
      <c r="X15" s="112">
        <f t="shared" si="7"/>
        <v>22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49">
        <v>71</v>
      </c>
      <c r="B16" s="150">
        <v>67.84</v>
      </c>
      <c r="C16" s="151" t="s">
        <v>206</v>
      </c>
      <c r="D16" s="152">
        <v>30112</v>
      </c>
      <c r="E16" s="153"/>
      <c r="F16" s="154" t="s">
        <v>207</v>
      </c>
      <c r="G16" s="154" t="s">
        <v>208</v>
      </c>
      <c r="H16" s="155">
        <v>75</v>
      </c>
      <c r="I16" s="156">
        <v>80</v>
      </c>
      <c r="J16" s="156">
        <v>83</v>
      </c>
      <c r="K16" s="155">
        <v>100</v>
      </c>
      <c r="L16" s="111">
        <v>105</v>
      </c>
      <c r="M16" s="111">
        <v>-109</v>
      </c>
      <c r="N16" s="74">
        <f t="shared" si="0"/>
        <v>83</v>
      </c>
      <c r="O16" s="74">
        <f t="shared" si="1"/>
        <v>105</v>
      </c>
      <c r="P16" s="74">
        <f t="shared" si="2"/>
        <v>188</v>
      </c>
      <c r="Q16" s="75">
        <f t="shared" si="3"/>
        <v>236.01085363068907</v>
      </c>
      <c r="R16" s="75">
        <f t="shared" si="4"/>
        <v>265.27619948089455</v>
      </c>
      <c r="S16" s="79">
        <v>2</v>
      </c>
      <c r="T16" s="80"/>
      <c r="U16" s="78">
        <f t="shared" si="5"/>
        <v>1.2553768810143036</v>
      </c>
      <c r="V16" s="123">
        <f>R5</f>
        <v>44486</v>
      </c>
      <c r="W16" s="112" t="str">
        <f t="shared" si="6"/>
        <v>k</v>
      </c>
      <c r="X16" s="112">
        <f t="shared" si="7"/>
        <v>39</v>
      </c>
      <c r="Y16" s="12">
        <f t="shared" si="8"/>
        <v>1</v>
      </c>
      <c r="Z16" s="12">
        <f>IF(Y16=1,LOOKUP(X16,'Meltzer-Faber'!A3:A63,'Meltzer-Faber'!B3:B63))</f>
        <v>1.1220000000000001</v>
      </c>
      <c r="AA16" s="12">
        <f>IF(Y16=1,LOOKUP(X16,'Meltzer-Faber'!A3:A63,'Meltzer-Faber'!C3:C63))</f>
        <v>1.1240000000000001</v>
      </c>
      <c r="AB16" s="12">
        <f t="shared" si="9"/>
        <v>1.1240000000000001</v>
      </c>
    </row>
    <row r="17" spans="1:28" s="12" customFormat="1" ht="20" customHeight="1" x14ac:dyDescent="0.4">
      <c r="A17" s="149"/>
      <c r="B17" s="150"/>
      <c r="C17" s="151"/>
      <c r="D17" s="152"/>
      <c r="E17" s="153"/>
      <c r="F17" s="154"/>
      <c r="G17" s="154"/>
      <c r="H17" s="155"/>
      <c r="I17" s="156"/>
      <c r="J17" s="156"/>
      <c r="K17" s="155"/>
      <c r="L17" s="111"/>
      <c r="M17" s="111"/>
      <c r="N17" s="74">
        <f t="shared" si="0"/>
        <v>0</v>
      </c>
      <c r="O17" s="74">
        <f t="shared" si="1"/>
        <v>0</v>
      </c>
      <c r="P17" s="74">
        <f t="shared" si="2"/>
        <v>0</v>
      </c>
      <c r="Q17" s="75" t="str">
        <f t="shared" si="3"/>
        <v/>
      </c>
      <c r="R17" s="75" t="str">
        <f t="shared" si="4"/>
        <v/>
      </c>
      <c r="S17" s="79"/>
      <c r="T17" s="80"/>
      <c r="U17" s="78" t="str">
        <f t="shared" si="5"/>
        <v/>
      </c>
      <c r="V17" s="123">
        <f>R5</f>
        <v>44486</v>
      </c>
      <c r="W17" s="112" t="b">
        <f t="shared" si="6"/>
        <v>0</v>
      </c>
      <c r="X17" s="112">
        <f t="shared" si="7"/>
        <v>0</v>
      </c>
      <c r="Y17" s="12">
        <f t="shared" si="8"/>
        <v>0</v>
      </c>
      <c r="Z17" s="12" t="b">
        <f>IF(Y17=1,LOOKUP(X17,'Meltzer-Faber'!A3:A63,'Meltzer-Faber'!B3:B63))</f>
        <v>0</v>
      </c>
      <c r="AA17" s="12" t="b">
        <f>IF(Y17=1,LOOKUP(X17,'Meltzer-Faber'!A3:A63,'Meltzer-Faber'!C3:C63))</f>
        <v>0</v>
      </c>
      <c r="AB17" s="12" t="str">
        <f t="shared" si="9"/>
        <v/>
      </c>
    </row>
    <row r="18" spans="1:28" s="12" customFormat="1" ht="20" customHeight="1" x14ac:dyDescent="0.4">
      <c r="A18" s="168"/>
      <c r="B18" s="150"/>
      <c r="C18" s="151"/>
      <c r="D18" s="152"/>
      <c r="E18" s="153"/>
      <c r="F18" s="154"/>
      <c r="G18" s="154"/>
      <c r="H18" s="155"/>
      <c r="I18" s="156"/>
      <c r="J18" s="156"/>
      <c r="K18" s="155"/>
      <c r="L18" s="111"/>
      <c r="M18" s="111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 t="shared" si="4"/>
        <v/>
      </c>
      <c r="S18" s="79"/>
      <c r="T18" s="80" t="s">
        <v>20</v>
      </c>
      <c r="U18" s="78" t="str">
        <f t="shared" si="5"/>
        <v/>
      </c>
      <c r="V18" s="123">
        <f>R5</f>
        <v>44486</v>
      </c>
      <c r="W18" s="112" t="b">
        <f t="shared" si="6"/>
        <v>0</v>
      </c>
      <c r="X18" s="112">
        <f t="shared" si="7"/>
        <v>0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str">
        <f t="shared" si="9"/>
        <v/>
      </c>
    </row>
    <row r="19" spans="1:28" s="12" customFormat="1" ht="20" customHeight="1" x14ac:dyDescent="0.4">
      <c r="A19" s="168"/>
      <c r="B19" s="150"/>
      <c r="C19" s="151"/>
      <c r="D19" s="152"/>
      <c r="E19" s="153"/>
      <c r="F19" s="154"/>
      <c r="G19" s="154"/>
      <c r="H19" s="155"/>
      <c r="I19" s="156"/>
      <c r="J19" s="156"/>
      <c r="K19" s="155"/>
      <c r="L19" s="111"/>
      <c r="M19" s="111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 t="shared" si="4"/>
        <v/>
      </c>
      <c r="S19" s="79"/>
      <c r="T19" s="80"/>
      <c r="U19" s="78" t="str">
        <f t="shared" si="5"/>
        <v/>
      </c>
      <c r="V19" s="123">
        <f>R5</f>
        <v>44486</v>
      </c>
      <c r="W19" s="112" t="b">
        <f t="shared" si="6"/>
        <v>0</v>
      </c>
      <c r="X19" s="112">
        <f t="shared" si="7"/>
        <v>0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str">
        <f t="shared" si="9"/>
        <v/>
      </c>
    </row>
    <row r="20" spans="1:28" s="12" customFormat="1" ht="20" customHeight="1" x14ac:dyDescent="0.4">
      <c r="A20" s="149"/>
      <c r="B20" s="150"/>
      <c r="C20" s="151"/>
      <c r="D20" s="152"/>
      <c r="E20" s="153"/>
      <c r="F20" s="154"/>
      <c r="G20" s="154"/>
      <c r="H20" s="183"/>
      <c r="I20" s="156"/>
      <c r="J20" s="156"/>
      <c r="K20" s="155"/>
      <c r="L20" s="111"/>
      <c r="M20" s="111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 t="shared" si="4"/>
        <v/>
      </c>
      <c r="S20" s="79"/>
      <c r="T20" s="80"/>
      <c r="U20" s="78" t="str">
        <f t="shared" si="5"/>
        <v/>
      </c>
      <c r="V20" s="123">
        <f>R5</f>
        <v>44486</v>
      </c>
      <c r="W20" s="112" t="b">
        <f t="shared" si="6"/>
        <v>0</v>
      </c>
      <c r="X20" s="112">
        <f t="shared" si="7"/>
        <v>0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str">
        <f t="shared" si="9"/>
        <v/>
      </c>
    </row>
    <row r="21" spans="1:28" s="12" customFormat="1" ht="20" customHeight="1" x14ac:dyDescent="0.4">
      <c r="A21" s="149"/>
      <c r="B21" s="150"/>
      <c r="C21" s="151"/>
      <c r="D21" s="152"/>
      <c r="E21" s="153"/>
      <c r="F21" s="154"/>
      <c r="G21" s="154"/>
      <c r="H21" s="155"/>
      <c r="I21" s="156"/>
      <c r="J21" s="156"/>
      <c r="K21" s="155"/>
      <c r="L21" s="111"/>
      <c r="M21" s="111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 t="shared" si="4"/>
        <v/>
      </c>
      <c r="S21" s="79"/>
      <c r="T21" s="80"/>
      <c r="U21" s="78" t="str">
        <f t="shared" si="5"/>
        <v/>
      </c>
      <c r="V21" s="123">
        <f>R5</f>
        <v>44486</v>
      </c>
      <c r="W21" s="112" t="b">
        <f t="shared" si="6"/>
        <v>0</v>
      </c>
      <c r="X21" s="112">
        <f t="shared" si="7"/>
        <v>0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str">
        <f t="shared" si="9"/>
        <v/>
      </c>
    </row>
    <row r="22" spans="1:28" s="12" customFormat="1" ht="20" customHeight="1" x14ac:dyDescent="0.4">
      <c r="A22" s="149"/>
      <c r="B22" s="150"/>
      <c r="C22" s="151"/>
      <c r="D22" s="152"/>
      <c r="E22" s="153"/>
      <c r="F22" s="154"/>
      <c r="G22" s="154"/>
      <c r="H22" s="155"/>
      <c r="I22" s="156"/>
      <c r="J22" s="156"/>
      <c r="K22" s="155"/>
      <c r="L22" s="111"/>
      <c r="M22" s="111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 t="shared" si="4"/>
        <v/>
      </c>
      <c r="S22" s="79"/>
      <c r="T22" s="80"/>
      <c r="U22" s="78" t="str">
        <f t="shared" si="5"/>
        <v/>
      </c>
      <c r="V22" s="123">
        <f>R5</f>
        <v>44486</v>
      </c>
      <c r="W22" s="112" t="b">
        <f t="shared" si="6"/>
        <v>0</v>
      </c>
      <c r="X22" s="112">
        <f t="shared" si="7"/>
        <v>0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 x14ac:dyDescent="0.4">
      <c r="A23" s="149"/>
      <c r="B23" s="150"/>
      <c r="C23" s="151"/>
      <c r="D23" s="152"/>
      <c r="E23" s="153"/>
      <c r="F23" s="154"/>
      <c r="G23" s="154"/>
      <c r="H23" s="155"/>
      <c r="I23" s="156"/>
      <c r="J23" s="156"/>
      <c r="K23" s="155"/>
      <c r="L23" s="111"/>
      <c r="M23" s="111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 t="shared" si="4"/>
        <v/>
      </c>
      <c r="S23" s="79"/>
      <c r="T23" s="80"/>
      <c r="U23" s="78" t="str">
        <f t="shared" si="5"/>
        <v/>
      </c>
      <c r="V23" s="123">
        <f>R5</f>
        <v>44486</v>
      </c>
      <c r="W23" s="112" t="b">
        <f t="shared" si="6"/>
        <v>0</v>
      </c>
      <c r="X23" s="112">
        <f t="shared" si="7"/>
        <v>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 x14ac:dyDescent="0.4">
      <c r="A24" s="103"/>
      <c r="B24" s="88"/>
      <c r="C24" s="105"/>
      <c r="D24" s="81"/>
      <c r="E24" s="82"/>
      <c r="F24" s="83"/>
      <c r="G24" s="84"/>
      <c r="H24" s="117"/>
      <c r="I24" s="118"/>
      <c r="J24" s="119"/>
      <c r="K24" s="110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44486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  <c r="Z25" s="12"/>
    </row>
    <row r="26" spans="1:28" customFormat="1" ht="12.75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  <c r="Z26" s="12"/>
    </row>
    <row r="27" spans="1:28" s="7" customFormat="1" ht="13.9" x14ac:dyDescent="0.4">
      <c r="A27" s="7" t="s">
        <v>17</v>
      </c>
      <c r="B27"/>
      <c r="C27" s="222" t="s">
        <v>68</v>
      </c>
      <c r="D27" s="222"/>
      <c r="E27" s="222"/>
      <c r="F27" s="222"/>
      <c r="G27" s="46" t="s">
        <v>29</v>
      </c>
      <c r="H27" s="47">
        <v>1</v>
      </c>
      <c r="I27" s="221" t="s">
        <v>86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Z27" s="12"/>
    </row>
    <row r="28" spans="1:28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72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Z28" s="12"/>
    </row>
    <row r="29" spans="1:28" s="7" customFormat="1" ht="13.9" x14ac:dyDescent="0.4">
      <c r="A29" s="49" t="s">
        <v>30</v>
      </c>
      <c r="B29"/>
      <c r="C29" s="222"/>
      <c r="D29" s="222"/>
      <c r="E29" s="222"/>
      <c r="F29" s="222"/>
      <c r="G29" s="50"/>
      <c r="H29" s="47">
        <v>3</v>
      </c>
      <c r="I29" s="221" t="s">
        <v>88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Z29" s="12"/>
    </row>
    <row r="30" spans="1:28" ht="13.9" x14ac:dyDescent="0.4">
      <c r="A30" s="6"/>
      <c r="B30"/>
      <c r="C30" s="222"/>
      <c r="D30" s="222"/>
      <c r="E30" s="222"/>
      <c r="F30" s="222"/>
      <c r="G30" s="34"/>
      <c r="H30" s="32"/>
      <c r="I30" s="221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Z30" s="12"/>
    </row>
    <row r="31" spans="1:28" ht="13.9" x14ac:dyDescent="0.4">
      <c r="A31" s="7"/>
      <c r="B31"/>
      <c r="C31" s="222"/>
      <c r="D31" s="222"/>
      <c r="E31" s="222"/>
      <c r="F31" s="222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8" ht="13.9" x14ac:dyDescent="0.4">
      <c r="C32" s="38"/>
      <c r="D32" s="33"/>
      <c r="E32" s="33"/>
      <c r="F32" s="34"/>
      <c r="G32" s="52" t="s">
        <v>32</v>
      </c>
      <c r="H32" s="214" t="s">
        <v>89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22" t="s">
        <v>57</v>
      </c>
      <c r="D33" s="222"/>
      <c r="E33" s="222"/>
      <c r="F33" s="222"/>
      <c r="G33" s="52" t="s">
        <v>33</v>
      </c>
      <c r="H33" s="214" t="s">
        <v>173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22"/>
      <c r="D34" s="222"/>
      <c r="E34" s="222"/>
      <c r="F34" s="222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82</v>
      </c>
      <c r="D35" s="222"/>
      <c r="E35" s="222"/>
      <c r="F35" s="222"/>
      <c r="G35" s="52" t="s">
        <v>22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22"/>
      <c r="D36" s="222"/>
      <c r="E36" s="222"/>
      <c r="F36" s="222"/>
      <c r="G36" s="52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15" priority="1" stopIfTrue="1" operator="between">
      <formula>1</formula>
      <formula>300</formula>
    </cfRule>
    <cfRule type="cellIs" dxfId="14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21:A24 A18:A19" xr:uid="{00000000-0002-0000-05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C21:C24 C18:C19" xr:uid="{00000000-0002-0000-05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>
    <pageSetUpPr autoPageBreaks="0" fitToPage="1"/>
  </sheetPr>
  <dimension ref="A1:AB40"/>
  <sheetViews>
    <sheetView showGridLines="0" showRowColHeaders="0" showZeros="0" showOutlineSymbols="0" topLeftCell="A6" zoomScaleNormal="100" zoomScaleSheetLayoutView="75" workbookViewId="0">
      <selection activeCell="I28" sqref="I28:T28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9.140625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44486</v>
      </c>
      <c r="S5" s="131" t="s">
        <v>25</v>
      </c>
      <c r="T5" s="101">
        <v>7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76</v>
      </c>
      <c r="B9" s="150">
        <v>73.52</v>
      </c>
      <c r="C9" s="151" t="s">
        <v>98</v>
      </c>
      <c r="D9" s="152">
        <v>32509</v>
      </c>
      <c r="E9" s="153"/>
      <c r="F9" s="154" t="s">
        <v>209</v>
      </c>
      <c r="G9" s="154" t="s">
        <v>62</v>
      </c>
      <c r="H9" s="155">
        <v>84</v>
      </c>
      <c r="I9" s="156">
        <v>87</v>
      </c>
      <c r="J9" s="156">
        <v>90</v>
      </c>
      <c r="K9" s="155">
        <v>-102</v>
      </c>
      <c r="L9" s="111">
        <v>102</v>
      </c>
      <c r="M9" s="111">
        <v>-109</v>
      </c>
      <c r="N9" s="74">
        <f t="shared" ref="N9:N24" si="0">IF(MAX(H9:J9)&lt;0,0,TRUNC(MAX(H9:J9)/1)*1)</f>
        <v>90</v>
      </c>
      <c r="O9" s="74">
        <f t="shared" ref="O9:O24" si="1">IF(MAX(K9:M9)&lt;0,0,TRUNC(MAX(K9:M9)/1)*1)</f>
        <v>102</v>
      </c>
      <c r="P9" s="74">
        <f t="shared" ref="P9:P23" si="2">IF(N9=0,0,IF(O9=0,0,SUM(N9:O9)))</f>
        <v>192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230.99479191288714</v>
      </c>
      <c r="R9" s="75" t="str">
        <f>IF(Y9=1,Q9*AB9,"")</f>
        <v/>
      </c>
      <c r="S9" s="76">
        <v>1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1.2030978745462872</v>
      </c>
      <c r="V9" s="123">
        <f>R5</f>
        <v>44486</v>
      </c>
      <c r="W9" s="112" t="str">
        <f>IF(ISNUMBER(FIND("M",C9)),"m",IF(ISNUMBER(FIND("K",C9)),"k"))</f>
        <v>k</v>
      </c>
      <c r="X9" s="112">
        <f>IF(OR(D9="",V9=""),0,(YEAR(V9)-YEAR(D9)))</f>
        <v>32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49">
        <v>76</v>
      </c>
      <c r="B10" s="150">
        <v>71.42</v>
      </c>
      <c r="C10" s="151" t="s">
        <v>98</v>
      </c>
      <c r="D10" s="152">
        <v>36277</v>
      </c>
      <c r="E10" s="153"/>
      <c r="F10" s="154" t="s">
        <v>210</v>
      </c>
      <c r="G10" s="154" t="s">
        <v>107</v>
      </c>
      <c r="H10" s="155">
        <v>71</v>
      </c>
      <c r="I10" s="156">
        <v>-73</v>
      </c>
      <c r="J10" s="156">
        <v>74</v>
      </c>
      <c r="K10" s="155">
        <v>93</v>
      </c>
      <c r="L10" s="111">
        <v>95</v>
      </c>
      <c r="M10" s="111">
        <v>-98</v>
      </c>
      <c r="N10" s="74">
        <f t="shared" si="0"/>
        <v>74</v>
      </c>
      <c r="O10" s="74">
        <f t="shared" si="1"/>
        <v>95</v>
      </c>
      <c r="P10" s="74">
        <f t="shared" si="2"/>
        <v>169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206.35998281895618</v>
      </c>
      <c r="R10" s="75" t="str">
        <f t="shared" ref="R10:R24" si="4">IF(Y10=1,Q10*AB10,"")</f>
        <v/>
      </c>
      <c r="S10" s="79">
        <v>3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1.2210649870944152</v>
      </c>
      <c r="V10" s="123">
        <f>R5</f>
        <v>44486</v>
      </c>
      <c r="W10" s="112" t="str">
        <f t="shared" ref="W10:W24" si="6">IF(ISNUMBER(FIND("M",C10)),"m",IF(ISNUMBER(FIND("K",C10)),"k"))</f>
        <v>k</v>
      </c>
      <c r="X10" s="112">
        <f t="shared" ref="X10:X24" si="7">IF(OR(D10="",V10=""),0,(YEAR(V10)-YEAR(D10)))</f>
        <v>22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49">
        <v>76</v>
      </c>
      <c r="B11" s="150">
        <v>73.88</v>
      </c>
      <c r="C11" s="151" t="s">
        <v>98</v>
      </c>
      <c r="D11" s="152">
        <v>34343</v>
      </c>
      <c r="E11" s="153"/>
      <c r="F11" s="154" t="s">
        <v>211</v>
      </c>
      <c r="G11" s="154" t="s">
        <v>66</v>
      </c>
      <c r="H11" s="155">
        <v>63</v>
      </c>
      <c r="I11" s="156">
        <v>66</v>
      </c>
      <c r="J11" s="156">
        <v>-69</v>
      </c>
      <c r="K11" s="155">
        <v>77</v>
      </c>
      <c r="L11" s="111">
        <v>80</v>
      </c>
      <c r="M11" s="111">
        <v>-83</v>
      </c>
      <c r="N11" s="74">
        <f t="shared" si="0"/>
        <v>66</v>
      </c>
      <c r="O11" s="74">
        <f t="shared" si="1"/>
        <v>80</v>
      </c>
      <c r="P11" s="74">
        <f t="shared" si="2"/>
        <v>146</v>
      </c>
      <c r="Q11" s="75">
        <f t="shared" si="3"/>
        <v>175.22381287328761</v>
      </c>
      <c r="R11" s="75" t="str">
        <f t="shared" si="4"/>
        <v/>
      </c>
      <c r="S11" s="79">
        <v>8</v>
      </c>
      <c r="T11" s="80"/>
      <c r="U11" s="78">
        <f t="shared" si="5"/>
        <v>1.2001631018718331</v>
      </c>
      <c r="V11" s="123">
        <f>R5</f>
        <v>44486</v>
      </c>
      <c r="W11" s="112" t="str">
        <f t="shared" si="6"/>
        <v>k</v>
      </c>
      <c r="X11" s="112">
        <f t="shared" si="7"/>
        <v>27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49">
        <v>76</v>
      </c>
      <c r="B12" s="150">
        <v>74.319999999999993</v>
      </c>
      <c r="C12" s="151" t="s">
        <v>140</v>
      </c>
      <c r="D12" s="152">
        <v>37485</v>
      </c>
      <c r="E12" s="153"/>
      <c r="F12" s="154" t="s">
        <v>212</v>
      </c>
      <c r="G12" s="154" t="s">
        <v>208</v>
      </c>
      <c r="H12" s="155">
        <v>65</v>
      </c>
      <c r="I12" s="156">
        <v>68</v>
      </c>
      <c r="J12" s="156">
        <v>-70</v>
      </c>
      <c r="K12" s="155">
        <v>92</v>
      </c>
      <c r="L12" s="111">
        <v>97</v>
      </c>
      <c r="M12" s="111">
        <v>100</v>
      </c>
      <c r="N12" s="74">
        <f t="shared" si="0"/>
        <v>68</v>
      </c>
      <c r="O12" s="74">
        <f t="shared" si="1"/>
        <v>100</v>
      </c>
      <c r="P12" s="74">
        <f t="shared" si="2"/>
        <v>168</v>
      </c>
      <c r="Q12" s="75">
        <f t="shared" si="3"/>
        <v>201.03406217242349</v>
      </c>
      <c r="R12" s="75" t="str">
        <f t="shared" si="4"/>
        <v/>
      </c>
      <c r="S12" s="79">
        <v>4</v>
      </c>
      <c r="T12" s="80" t="s">
        <v>20</v>
      </c>
      <c r="U12" s="78">
        <f t="shared" si="5"/>
        <v>1.1966313224549017</v>
      </c>
      <c r="V12" s="123">
        <f>R5</f>
        <v>44486</v>
      </c>
      <c r="W12" s="112" t="str">
        <f t="shared" si="6"/>
        <v>k</v>
      </c>
      <c r="X12" s="112">
        <f t="shared" si="7"/>
        <v>19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76</v>
      </c>
      <c r="B13" s="150">
        <v>71.58</v>
      </c>
      <c r="C13" s="151" t="s">
        <v>98</v>
      </c>
      <c r="D13" s="152">
        <v>35335</v>
      </c>
      <c r="E13" s="153"/>
      <c r="F13" s="154" t="s">
        <v>213</v>
      </c>
      <c r="G13" s="154" t="s">
        <v>119</v>
      </c>
      <c r="H13" s="155">
        <v>70</v>
      </c>
      <c r="I13" s="156">
        <v>-75</v>
      </c>
      <c r="J13" s="156">
        <v>-75</v>
      </c>
      <c r="K13" s="155">
        <v>82</v>
      </c>
      <c r="L13" s="111">
        <v>85</v>
      </c>
      <c r="M13" s="111">
        <v>90</v>
      </c>
      <c r="N13" s="74">
        <f t="shared" si="0"/>
        <v>70</v>
      </c>
      <c r="O13" s="74">
        <f t="shared" si="1"/>
        <v>90</v>
      </c>
      <c r="P13" s="74">
        <f t="shared" si="2"/>
        <v>160</v>
      </c>
      <c r="Q13" s="75">
        <f t="shared" si="3"/>
        <v>195.1429192793245</v>
      </c>
      <c r="R13" s="75" t="str">
        <f t="shared" si="4"/>
        <v/>
      </c>
      <c r="S13" s="79">
        <v>6</v>
      </c>
      <c r="T13" s="80" t="s">
        <v>20</v>
      </c>
      <c r="U13" s="78">
        <f t="shared" si="5"/>
        <v>1.2196432454957782</v>
      </c>
      <c r="V13" s="123">
        <f>R5</f>
        <v>44486</v>
      </c>
      <c r="W13" s="112" t="str">
        <f t="shared" si="6"/>
        <v>k</v>
      </c>
      <c r="X13" s="112">
        <f t="shared" si="7"/>
        <v>25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49">
        <v>76</v>
      </c>
      <c r="B14" s="150">
        <v>74.64</v>
      </c>
      <c r="C14" s="151" t="s">
        <v>140</v>
      </c>
      <c r="D14" s="152">
        <v>37657</v>
      </c>
      <c r="E14" s="153"/>
      <c r="F14" s="154" t="s">
        <v>214</v>
      </c>
      <c r="G14" s="154" t="s">
        <v>111</v>
      </c>
      <c r="H14" s="155">
        <v>63</v>
      </c>
      <c r="I14" s="156">
        <v>67</v>
      </c>
      <c r="J14" s="156">
        <v>-71</v>
      </c>
      <c r="K14" s="155">
        <v>79</v>
      </c>
      <c r="L14" s="111">
        <v>-83</v>
      </c>
      <c r="M14" s="111">
        <v>-85</v>
      </c>
      <c r="N14" s="74">
        <f t="shared" si="0"/>
        <v>67</v>
      </c>
      <c r="O14" s="74">
        <f t="shared" si="1"/>
        <v>79</v>
      </c>
      <c r="P14" s="74">
        <f t="shared" si="2"/>
        <v>146</v>
      </c>
      <c r="Q14" s="75">
        <f t="shared" si="3"/>
        <v>174.33863106245096</v>
      </c>
      <c r="R14" s="75" t="str">
        <f t="shared" si="4"/>
        <v/>
      </c>
      <c r="S14" s="79">
        <v>7</v>
      </c>
      <c r="T14" s="80" t="s">
        <v>20</v>
      </c>
      <c r="U14" s="78">
        <f t="shared" si="5"/>
        <v>1.1941002127565135</v>
      </c>
      <c r="V14" s="123">
        <f>R5</f>
        <v>44486</v>
      </c>
      <c r="W14" s="112" t="str">
        <f t="shared" si="6"/>
        <v>k</v>
      </c>
      <c r="X14" s="112">
        <f t="shared" si="7"/>
        <v>18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76</v>
      </c>
      <c r="B15" s="150">
        <v>73.98</v>
      </c>
      <c r="C15" s="151" t="s">
        <v>98</v>
      </c>
      <c r="D15" s="152">
        <v>36430</v>
      </c>
      <c r="E15" s="153"/>
      <c r="F15" s="154" t="s">
        <v>215</v>
      </c>
      <c r="G15" s="154" t="s">
        <v>125</v>
      </c>
      <c r="H15" s="155">
        <v>-72</v>
      </c>
      <c r="I15" s="156">
        <v>-72</v>
      </c>
      <c r="J15" s="156">
        <v>72</v>
      </c>
      <c r="K15" s="155">
        <v>85</v>
      </c>
      <c r="L15" s="111">
        <v>-88</v>
      </c>
      <c r="M15" s="111">
        <v>88</v>
      </c>
      <c r="N15" s="74">
        <f t="shared" si="0"/>
        <v>72</v>
      </c>
      <c r="O15" s="74">
        <f t="shared" si="1"/>
        <v>88</v>
      </c>
      <c r="P15" s="74">
        <f t="shared" si="2"/>
        <v>160</v>
      </c>
      <c r="Q15" s="75">
        <f t="shared" si="3"/>
        <v>191.89682150343822</v>
      </c>
      <c r="R15" s="75" t="str">
        <f t="shared" si="4"/>
        <v/>
      </c>
      <c r="S15" s="79">
        <v>5</v>
      </c>
      <c r="T15" s="80"/>
      <c r="U15" s="78">
        <f t="shared" si="5"/>
        <v>1.1993551343964888</v>
      </c>
      <c r="V15" s="123">
        <f>R5</f>
        <v>44486</v>
      </c>
      <c r="W15" s="112" t="str">
        <f t="shared" si="6"/>
        <v>k</v>
      </c>
      <c r="X15" s="112">
        <f t="shared" si="7"/>
        <v>22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49">
        <v>76</v>
      </c>
      <c r="B16" s="150">
        <v>74.42</v>
      </c>
      <c r="C16" s="151" t="s">
        <v>98</v>
      </c>
      <c r="D16" s="152">
        <v>34500</v>
      </c>
      <c r="E16" s="153"/>
      <c r="F16" s="154" t="s">
        <v>216</v>
      </c>
      <c r="G16" s="154" t="s">
        <v>66</v>
      </c>
      <c r="H16" s="155">
        <v>75</v>
      </c>
      <c r="I16" s="156">
        <v>78</v>
      </c>
      <c r="J16" s="156">
        <v>81</v>
      </c>
      <c r="K16" s="155">
        <v>90</v>
      </c>
      <c r="L16" s="111">
        <v>93</v>
      </c>
      <c r="M16" s="111">
        <v>-96</v>
      </c>
      <c r="N16" s="74">
        <f t="shared" si="0"/>
        <v>81</v>
      </c>
      <c r="O16" s="74">
        <f t="shared" si="1"/>
        <v>93</v>
      </c>
      <c r="P16" s="74">
        <f t="shared" si="2"/>
        <v>174</v>
      </c>
      <c r="Q16" s="75">
        <f t="shared" si="3"/>
        <v>208.07563635260016</v>
      </c>
      <c r="R16" s="75" t="str">
        <f t="shared" si="4"/>
        <v/>
      </c>
      <c r="S16" s="79">
        <v>2</v>
      </c>
      <c r="T16" s="80"/>
      <c r="U16" s="78">
        <f t="shared" si="5"/>
        <v>1.1958369905321848</v>
      </c>
      <c r="V16" s="123">
        <f>R5</f>
        <v>44486</v>
      </c>
      <c r="W16" s="112" t="str">
        <f t="shared" si="6"/>
        <v>k</v>
      </c>
      <c r="X16" s="112">
        <f t="shared" si="7"/>
        <v>27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 x14ac:dyDescent="0.4">
      <c r="A17" s="168">
        <v>81</v>
      </c>
      <c r="B17" s="150">
        <v>79.78</v>
      </c>
      <c r="C17" s="151" t="s">
        <v>217</v>
      </c>
      <c r="D17" s="152">
        <v>29367</v>
      </c>
      <c r="E17" s="153"/>
      <c r="F17" s="154" t="s">
        <v>218</v>
      </c>
      <c r="G17" s="154" t="s">
        <v>65</v>
      </c>
      <c r="H17" s="160">
        <v>62</v>
      </c>
      <c r="I17" s="158">
        <v>67</v>
      </c>
      <c r="J17" s="156">
        <v>-71</v>
      </c>
      <c r="K17" s="160">
        <v>73</v>
      </c>
      <c r="L17" s="111">
        <v>77</v>
      </c>
      <c r="M17" s="111">
        <v>81</v>
      </c>
      <c r="N17" s="74">
        <f t="shared" si="0"/>
        <v>67</v>
      </c>
      <c r="O17" s="74">
        <f t="shared" si="1"/>
        <v>81</v>
      </c>
      <c r="P17" s="74">
        <f t="shared" si="2"/>
        <v>148</v>
      </c>
      <c r="Q17" s="75">
        <f t="shared" si="3"/>
        <v>171.29562652771816</v>
      </c>
      <c r="R17" s="75">
        <f t="shared" si="4"/>
        <v>197.50385738645903</v>
      </c>
      <c r="S17" s="79">
        <v>3</v>
      </c>
      <c r="T17" s="80"/>
      <c r="U17" s="78">
        <f t="shared" si="5"/>
        <v>1.1574028819440416</v>
      </c>
      <c r="V17" s="123">
        <f>R5</f>
        <v>44486</v>
      </c>
      <c r="W17" s="112" t="str">
        <f t="shared" si="6"/>
        <v>k</v>
      </c>
      <c r="X17" s="112">
        <f t="shared" si="7"/>
        <v>41</v>
      </c>
      <c r="Y17" s="12">
        <f t="shared" si="8"/>
        <v>1</v>
      </c>
      <c r="Z17" s="12">
        <f>IF(Y17=1,LOOKUP(X17,'Meltzer-Faber'!A3:A63,'Meltzer-Faber'!B3:B63))</f>
        <v>1.149</v>
      </c>
      <c r="AA17" s="12">
        <f>IF(Y17=1,LOOKUP(X17,'Meltzer-Faber'!A3:A63,'Meltzer-Faber'!C3:C63))</f>
        <v>1.153</v>
      </c>
      <c r="AB17" s="12">
        <f t="shared" si="9"/>
        <v>1.153</v>
      </c>
    </row>
    <row r="18" spans="1:28" s="12" customFormat="1" ht="20" customHeight="1" x14ac:dyDescent="0.4">
      <c r="A18" s="168">
        <v>81</v>
      </c>
      <c r="B18" s="150">
        <v>79.64</v>
      </c>
      <c r="C18" s="151" t="s">
        <v>98</v>
      </c>
      <c r="D18" s="152">
        <v>33204</v>
      </c>
      <c r="E18" s="153"/>
      <c r="F18" s="154" t="s">
        <v>219</v>
      </c>
      <c r="G18" s="154" t="s">
        <v>65</v>
      </c>
      <c r="H18" s="160">
        <v>72</v>
      </c>
      <c r="I18" s="158">
        <v>75</v>
      </c>
      <c r="J18" s="156">
        <v>-78</v>
      </c>
      <c r="K18" s="160">
        <v>93</v>
      </c>
      <c r="L18" s="111">
        <v>97</v>
      </c>
      <c r="M18" s="111">
        <v>-100</v>
      </c>
      <c r="N18" s="74">
        <f t="shared" si="0"/>
        <v>75</v>
      </c>
      <c r="O18" s="74">
        <f t="shared" si="1"/>
        <v>97</v>
      </c>
      <c r="P18" s="74">
        <f t="shared" si="2"/>
        <v>172</v>
      </c>
      <c r="Q18" s="75">
        <f t="shared" si="3"/>
        <v>199.22952519752931</v>
      </c>
      <c r="R18" s="75" t="str">
        <f t="shared" si="4"/>
        <v/>
      </c>
      <c r="S18" s="79">
        <v>1</v>
      </c>
      <c r="T18" s="80" t="s">
        <v>20</v>
      </c>
      <c r="U18" s="78">
        <f t="shared" si="5"/>
        <v>1.1583111930088914</v>
      </c>
      <c r="V18" s="123">
        <f>R5</f>
        <v>44486</v>
      </c>
      <c r="W18" s="112" t="str">
        <f t="shared" si="6"/>
        <v>k</v>
      </c>
      <c r="X18" s="112">
        <f t="shared" si="7"/>
        <v>31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b">
        <f t="shared" si="9"/>
        <v>0</v>
      </c>
    </row>
    <row r="19" spans="1:28" s="12" customFormat="1" ht="20" customHeight="1" x14ac:dyDescent="0.4">
      <c r="A19" s="149">
        <v>81</v>
      </c>
      <c r="B19" s="150">
        <v>77.64</v>
      </c>
      <c r="C19" s="151" t="s">
        <v>98</v>
      </c>
      <c r="D19" s="152">
        <v>31888</v>
      </c>
      <c r="E19" s="153"/>
      <c r="F19" s="154" t="s">
        <v>220</v>
      </c>
      <c r="G19" s="154" t="s">
        <v>66</v>
      </c>
      <c r="H19" s="155">
        <v>67</v>
      </c>
      <c r="I19" s="156">
        <v>70</v>
      </c>
      <c r="J19" s="156">
        <v>-73</v>
      </c>
      <c r="K19" s="155">
        <v>83</v>
      </c>
      <c r="L19" s="111">
        <v>-86</v>
      </c>
      <c r="M19" s="111">
        <v>-86</v>
      </c>
      <c r="N19" s="74">
        <f t="shared" si="0"/>
        <v>70</v>
      </c>
      <c r="O19" s="74">
        <f t="shared" si="1"/>
        <v>83</v>
      </c>
      <c r="P19" s="74">
        <f t="shared" si="2"/>
        <v>153</v>
      </c>
      <c r="Q19" s="75">
        <f t="shared" si="3"/>
        <v>179.28849313837796</v>
      </c>
      <c r="R19" s="75" t="str">
        <f t="shared" si="4"/>
        <v/>
      </c>
      <c r="S19" s="79">
        <v>2</v>
      </c>
      <c r="T19" s="80"/>
      <c r="U19" s="78">
        <f t="shared" si="5"/>
        <v>1.1718202165907057</v>
      </c>
      <c r="V19" s="123">
        <f>R5</f>
        <v>44486</v>
      </c>
      <c r="W19" s="112" t="str">
        <f t="shared" si="6"/>
        <v>k</v>
      </c>
      <c r="X19" s="112">
        <f t="shared" si="7"/>
        <v>34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b">
        <f t="shared" si="9"/>
        <v>0</v>
      </c>
    </row>
    <row r="20" spans="1:28" s="12" customFormat="1" ht="20" customHeight="1" x14ac:dyDescent="0.4">
      <c r="A20" s="168">
        <v>87</v>
      </c>
      <c r="B20" s="150">
        <v>81.58</v>
      </c>
      <c r="C20" s="151" t="s">
        <v>98</v>
      </c>
      <c r="D20" s="152">
        <v>33918</v>
      </c>
      <c r="E20" s="153"/>
      <c r="F20" s="154" t="s">
        <v>221</v>
      </c>
      <c r="G20" s="154" t="s">
        <v>64</v>
      </c>
      <c r="H20" s="155">
        <v>74</v>
      </c>
      <c r="I20" s="156">
        <v>78</v>
      </c>
      <c r="J20" s="156">
        <v>-82</v>
      </c>
      <c r="K20" s="155">
        <v>87</v>
      </c>
      <c r="L20" s="111">
        <v>92</v>
      </c>
      <c r="M20" s="111">
        <v>98</v>
      </c>
      <c r="N20" s="74">
        <f t="shared" si="0"/>
        <v>78</v>
      </c>
      <c r="O20" s="74">
        <f t="shared" si="1"/>
        <v>98</v>
      </c>
      <c r="P20" s="74">
        <f t="shared" si="2"/>
        <v>176</v>
      </c>
      <c r="Q20" s="75">
        <f t="shared" si="3"/>
        <v>201.71988857774286</v>
      </c>
      <c r="R20" s="75" t="str">
        <f t="shared" si="4"/>
        <v/>
      </c>
      <c r="S20" s="79">
        <v>1</v>
      </c>
      <c r="T20" s="80"/>
      <c r="U20" s="78">
        <f t="shared" si="5"/>
        <v>1.1461357305553572</v>
      </c>
      <c r="V20" s="123">
        <f>R5</f>
        <v>44486</v>
      </c>
      <c r="W20" s="112" t="str">
        <f t="shared" si="6"/>
        <v>k</v>
      </c>
      <c r="X20" s="112">
        <f t="shared" si="7"/>
        <v>29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b">
        <f t="shared" si="9"/>
        <v>0</v>
      </c>
    </row>
    <row r="21" spans="1:28" s="12" customFormat="1" ht="20" customHeight="1" x14ac:dyDescent="0.4">
      <c r="A21" s="168" t="s">
        <v>222</v>
      </c>
      <c r="B21" s="150">
        <v>90.26</v>
      </c>
      <c r="C21" s="151" t="s">
        <v>98</v>
      </c>
      <c r="D21" s="152">
        <v>36112</v>
      </c>
      <c r="E21" s="153"/>
      <c r="F21" s="154" t="s">
        <v>223</v>
      </c>
      <c r="G21" s="154" t="s">
        <v>122</v>
      </c>
      <c r="H21" s="155">
        <v>90</v>
      </c>
      <c r="I21" s="156">
        <v>95</v>
      </c>
      <c r="J21" s="156">
        <v>100</v>
      </c>
      <c r="K21" s="155">
        <v>125</v>
      </c>
      <c r="L21" s="111">
        <v>130</v>
      </c>
      <c r="M21" s="111">
        <v>135</v>
      </c>
      <c r="N21" s="74">
        <f t="shared" si="0"/>
        <v>100</v>
      </c>
      <c r="O21" s="74">
        <f t="shared" si="1"/>
        <v>135</v>
      </c>
      <c r="P21" s="74">
        <f t="shared" si="2"/>
        <v>235</v>
      </c>
      <c r="Q21" s="75">
        <f t="shared" si="3"/>
        <v>258.75852510599509</v>
      </c>
      <c r="R21" s="75" t="str">
        <f t="shared" si="4"/>
        <v/>
      </c>
      <c r="S21" s="79">
        <v>1</v>
      </c>
      <c r="T21" s="80"/>
      <c r="U21" s="78">
        <f t="shared" si="5"/>
        <v>1.1011001068340216</v>
      </c>
      <c r="V21" s="123">
        <f>R5</f>
        <v>44486</v>
      </c>
      <c r="W21" s="112" t="str">
        <f t="shared" si="6"/>
        <v>k</v>
      </c>
      <c r="X21" s="112">
        <f t="shared" si="7"/>
        <v>23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b">
        <f t="shared" si="9"/>
        <v>0</v>
      </c>
    </row>
    <row r="22" spans="1:28" s="12" customFormat="1" ht="20" customHeight="1" x14ac:dyDescent="0.4">
      <c r="A22" s="168"/>
      <c r="B22" s="150"/>
      <c r="C22" s="151"/>
      <c r="D22" s="152"/>
      <c r="E22" s="153"/>
      <c r="F22" s="154"/>
      <c r="G22" s="154"/>
      <c r="H22" s="155"/>
      <c r="I22" s="156"/>
      <c r="J22" s="156"/>
      <c r="K22" s="155"/>
      <c r="L22" s="111"/>
      <c r="M22" s="111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 t="shared" si="4"/>
        <v/>
      </c>
      <c r="S22" s="79"/>
      <c r="T22" s="80"/>
      <c r="U22" s="78" t="str">
        <f t="shared" si="5"/>
        <v/>
      </c>
      <c r="V22" s="123">
        <f>R5</f>
        <v>44486</v>
      </c>
      <c r="W22" s="112" t="b">
        <f t="shared" si="6"/>
        <v>0</v>
      </c>
      <c r="X22" s="112">
        <f t="shared" si="7"/>
        <v>0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 x14ac:dyDescent="0.4">
      <c r="A23" s="168"/>
      <c r="B23" s="150"/>
      <c r="C23" s="151"/>
      <c r="D23" s="152"/>
      <c r="E23" s="153"/>
      <c r="F23" s="154" t="s">
        <v>20</v>
      </c>
      <c r="G23" s="154"/>
      <c r="H23" s="155"/>
      <c r="I23" s="156"/>
      <c r="J23" s="156"/>
      <c r="K23" s="155"/>
      <c r="L23" s="111"/>
      <c r="M23" s="111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 t="shared" si="4"/>
        <v/>
      </c>
      <c r="S23" s="79"/>
      <c r="T23" s="80"/>
      <c r="U23" s="78" t="str">
        <f t="shared" si="5"/>
        <v/>
      </c>
      <c r="V23" s="123">
        <f>R5</f>
        <v>44486</v>
      </c>
      <c r="W23" s="112" t="b">
        <f t="shared" si="6"/>
        <v>0</v>
      </c>
      <c r="X23" s="112">
        <f t="shared" si="7"/>
        <v>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 x14ac:dyDescent="0.4">
      <c r="A24" s="103"/>
      <c r="B24" s="88"/>
      <c r="C24" s="105"/>
      <c r="D24" s="81"/>
      <c r="E24" s="82"/>
      <c r="F24" s="83"/>
      <c r="G24" s="84"/>
      <c r="H24" s="117"/>
      <c r="I24" s="118"/>
      <c r="J24" s="119"/>
      <c r="K24" s="110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44486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</row>
    <row r="26" spans="1:28" customFormat="1" ht="12.4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8" s="7" customFormat="1" ht="13.9" x14ac:dyDescent="0.4">
      <c r="A27" s="7" t="s">
        <v>17</v>
      </c>
      <c r="B27"/>
      <c r="C27" s="222" t="s">
        <v>68</v>
      </c>
      <c r="D27" s="222"/>
      <c r="E27" s="222"/>
      <c r="F27" s="222"/>
      <c r="G27" s="46" t="s">
        <v>29</v>
      </c>
      <c r="H27" s="47">
        <v>1</v>
      </c>
      <c r="I27" s="221" t="s">
        <v>85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</row>
    <row r="28" spans="1:28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90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1:28" s="7" customFormat="1" ht="13.9" x14ac:dyDescent="0.4">
      <c r="A29" s="49" t="s">
        <v>30</v>
      </c>
      <c r="B29"/>
      <c r="C29" s="222"/>
      <c r="D29" s="222"/>
      <c r="E29" s="222"/>
      <c r="F29" s="222"/>
      <c r="G29" s="50"/>
      <c r="H29" s="47">
        <v>3</v>
      </c>
      <c r="I29" s="221" t="s">
        <v>91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1:28" ht="13.9" x14ac:dyDescent="0.4">
      <c r="A30" s="6"/>
      <c r="B30"/>
      <c r="C30" s="222"/>
      <c r="D30" s="222"/>
      <c r="E30" s="222"/>
      <c r="F30" s="222"/>
      <c r="G30" s="34"/>
      <c r="H30" s="32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</row>
    <row r="31" spans="1:28" ht="13.9" x14ac:dyDescent="0.4">
      <c r="A31" s="7"/>
      <c r="B31"/>
      <c r="C31" s="222"/>
      <c r="D31" s="222"/>
      <c r="E31" s="222"/>
      <c r="F31" s="222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8" ht="13.9" x14ac:dyDescent="0.4">
      <c r="C32" s="38"/>
      <c r="D32" s="33"/>
      <c r="E32" s="33"/>
      <c r="F32" s="34"/>
      <c r="G32" s="52" t="s">
        <v>32</v>
      </c>
      <c r="H32" s="214" t="s">
        <v>92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22" t="s">
        <v>57</v>
      </c>
      <c r="D33" s="222"/>
      <c r="E33" s="222"/>
      <c r="F33" s="222"/>
      <c r="G33" s="52" t="s">
        <v>33</v>
      </c>
      <c r="H33" s="214" t="s">
        <v>93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22"/>
      <c r="D34" s="222"/>
      <c r="E34" s="222"/>
      <c r="F34" s="222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82</v>
      </c>
      <c r="D35" s="222"/>
      <c r="E35" s="222"/>
      <c r="F35" s="222"/>
      <c r="G35" s="52" t="s">
        <v>22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22"/>
      <c r="D36" s="222"/>
      <c r="E36" s="222"/>
      <c r="F36" s="222"/>
      <c r="G36" s="52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24">
    <cfRule type="cellIs" dxfId="13" priority="1" stopIfTrue="1" operator="between">
      <formula>1</formula>
      <formula>300</formula>
    </cfRule>
    <cfRule type="cellIs" dxfId="12" priority="2" stopIfTrue="1" operator="lessThanOrEqual">
      <formula>0</formula>
    </cfRule>
  </conditionalFormatting>
  <dataValidations count="2">
    <dataValidation type="list" allowBlank="1" showInputMessage="1" showErrorMessage="1" errorTitle="Feil_i_vektklasse" error="Feil verdi i vektklasse" sqref="A12:A24" xr:uid="{00000000-0002-0000-0600-000000000000}">
      <formula1>"40,45,49,55,59,64,71,76,81,+81,'+81,81+,87,+87,'+87,87+,49,55,61,67,73,81,89,96,102,+102,'+102,102+,109,+109,'+109,109+"</formula1>
    </dataValidation>
    <dataValidation type="list" allowBlank="1" showInputMessage="1" showErrorMessage="1" errorTitle="Feil_i_kategori" error="Feil verdi i kategori" sqref="C12:C24" xr:uid="{00000000-0002-0000-0600-000001000000}">
      <formula1>"UM,JM,SM,UK,JK,SK,M1,M2,M3,M4,M5,M6,M8,M9,M10,K1,K2,K3,K4,K5,K6,K7,K8,K9,K10"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autoPageBreaks="0" fitToPage="1"/>
  </sheetPr>
  <dimension ref="A1:AD40"/>
  <sheetViews>
    <sheetView showGridLines="0" showRowColHeaders="0" showZeros="0" showOutlineSymbols="0" topLeftCell="A7" zoomScaleSheetLayoutView="75" workbookViewId="0">
      <selection activeCell="S19" sqref="S19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0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44486</v>
      </c>
      <c r="S5" s="131" t="s">
        <v>25</v>
      </c>
      <c r="T5" s="101">
        <v>8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49">
        <v>96</v>
      </c>
      <c r="B9" s="150">
        <v>93.56</v>
      </c>
      <c r="C9" s="151" t="s">
        <v>120</v>
      </c>
      <c r="D9" s="152">
        <v>34617</v>
      </c>
      <c r="E9" s="153"/>
      <c r="F9" s="154" t="s">
        <v>180</v>
      </c>
      <c r="G9" s="154" t="s">
        <v>67</v>
      </c>
      <c r="H9" s="155">
        <v>102</v>
      </c>
      <c r="I9" s="156">
        <v>106</v>
      </c>
      <c r="J9" s="156">
        <v>-109</v>
      </c>
      <c r="K9" s="155">
        <v>122</v>
      </c>
      <c r="L9" s="111">
        <v>127</v>
      </c>
      <c r="M9" s="111">
        <v>132</v>
      </c>
      <c r="N9" s="74">
        <f t="shared" ref="N9:N24" si="0">IF(MAX(H9:J9)&lt;0,0,TRUNC(MAX(H9:J9)/1)*1)</f>
        <v>106</v>
      </c>
      <c r="O9" s="74">
        <f t="shared" ref="O9:O24" si="1">IF(MAX(K9:M9)&lt;0,0,TRUNC(MAX(K9:M9)/1)*1)</f>
        <v>132</v>
      </c>
      <c r="P9" s="74">
        <f t="shared" ref="P9:P23" si="2">IF(N9=0,0,IF(O9=0,0,SUM(N9:O9)))</f>
        <v>238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270.83423773223421</v>
      </c>
      <c r="R9" s="75" t="str">
        <f>IF(Y9=1,Q9*AB9,"")</f>
        <v/>
      </c>
      <c r="S9" s="76">
        <v>6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1.137958982068211</v>
      </c>
      <c r="V9" s="123">
        <f>R5</f>
        <v>44486</v>
      </c>
      <c r="W9" s="112" t="str">
        <f>IF(ISNUMBER(FIND("M",C9)),"m",IF(ISNUMBER(FIND("K",C9)),"k"))</f>
        <v>m</v>
      </c>
      <c r="X9" s="112">
        <f>IF(OR(D9="",V9=""),0,(YEAR(V9)-YEAR(D9)))</f>
        <v>27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49">
        <v>96</v>
      </c>
      <c r="B10" s="150">
        <v>90.86</v>
      </c>
      <c r="C10" s="151" t="s">
        <v>120</v>
      </c>
      <c r="D10" s="152">
        <v>33140</v>
      </c>
      <c r="E10" s="153"/>
      <c r="F10" s="154" t="s">
        <v>181</v>
      </c>
      <c r="G10" s="154" t="s">
        <v>182</v>
      </c>
      <c r="H10" s="160">
        <v>109</v>
      </c>
      <c r="I10" s="156">
        <v>112</v>
      </c>
      <c r="J10" s="156">
        <v>117</v>
      </c>
      <c r="K10" s="155">
        <v>140</v>
      </c>
      <c r="L10" s="111">
        <v>-145</v>
      </c>
      <c r="M10" s="111">
        <v>146</v>
      </c>
      <c r="N10" s="74">
        <f t="shared" si="0"/>
        <v>117</v>
      </c>
      <c r="O10" s="74">
        <f t="shared" si="1"/>
        <v>146</v>
      </c>
      <c r="P10" s="74">
        <f t="shared" si="2"/>
        <v>263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302.99065879391287</v>
      </c>
      <c r="R10" s="75" t="str">
        <f t="shared" ref="R10:R24" si="4">IF(Y10=1,Q10*AB10,"")</f>
        <v/>
      </c>
      <c r="S10" s="79">
        <v>2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1.1520557368589843</v>
      </c>
      <c r="V10" s="123">
        <f>R5</f>
        <v>44486</v>
      </c>
      <c r="W10" s="112" t="str">
        <f t="shared" ref="W10:W24" si="6">IF(ISNUMBER(FIND("M",C10)),"m",IF(ISNUMBER(FIND("K",C10)),"k"))</f>
        <v>m</v>
      </c>
      <c r="X10" s="112">
        <f t="shared" ref="X10:X24" si="7">IF(OR(D10="",V10=""),0,(YEAR(V10)-YEAR(D10)))</f>
        <v>31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49">
        <v>96</v>
      </c>
      <c r="B11" s="150">
        <v>92.68</v>
      </c>
      <c r="C11" s="151" t="s">
        <v>132</v>
      </c>
      <c r="D11" s="152">
        <v>36974</v>
      </c>
      <c r="E11" s="153"/>
      <c r="F11" s="154" t="s">
        <v>183</v>
      </c>
      <c r="G11" s="154" t="s">
        <v>65</v>
      </c>
      <c r="H11" s="155">
        <v>118</v>
      </c>
      <c r="I11" s="156">
        <v>123</v>
      </c>
      <c r="J11" s="156">
        <v>125</v>
      </c>
      <c r="K11" s="155">
        <v>137</v>
      </c>
      <c r="L11" s="111">
        <v>141</v>
      </c>
      <c r="M11" s="111">
        <v>145</v>
      </c>
      <c r="N11" s="74">
        <f t="shared" si="0"/>
        <v>125</v>
      </c>
      <c r="O11" s="74">
        <f t="shared" si="1"/>
        <v>145</v>
      </c>
      <c r="P11" s="74">
        <f t="shared" si="2"/>
        <v>270</v>
      </c>
      <c r="Q11" s="75">
        <f t="shared" si="3"/>
        <v>308.45324091101475</v>
      </c>
      <c r="R11" s="75" t="str">
        <f t="shared" si="4"/>
        <v/>
      </c>
      <c r="S11" s="79">
        <v>1</v>
      </c>
      <c r="T11" s="80" t="s">
        <v>235</v>
      </c>
      <c r="U11" s="78">
        <f t="shared" si="5"/>
        <v>1.1424194107815362</v>
      </c>
      <c r="V11" s="123">
        <f>R5</f>
        <v>44486</v>
      </c>
      <c r="W11" s="112" t="str">
        <f t="shared" si="6"/>
        <v>m</v>
      </c>
      <c r="X11" s="112">
        <f t="shared" si="7"/>
        <v>20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49">
        <v>96</v>
      </c>
      <c r="B12" s="161">
        <v>90.72</v>
      </c>
      <c r="C12" s="151" t="s">
        <v>120</v>
      </c>
      <c r="D12" s="152">
        <v>34330</v>
      </c>
      <c r="E12" s="153"/>
      <c r="F12" s="154" t="s">
        <v>184</v>
      </c>
      <c r="G12" s="154" t="s">
        <v>67</v>
      </c>
      <c r="H12" s="155">
        <v>108</v>
      </c>
      <c r="I12" s="156">
        <v>113</v>
      </c>
      <c r="J12" s="156">
        <v>-117</v>
      </c>
      <c r="K12" s="155">
        <v>146</v>
      </c>
      <c r="L12" s="116">
        <v>151</v>
      </c>
      <c r="M12" s="111">
        <v>-158</v>
      </c>
      <c r="N12" s="74">
        <f t="shared" si="0"/>
        <v>113</v>
      </c>
      <c r="O12" s="74">
        <f t="shared" si="1"/>
        <v>151</v>
      </c>
      <c r="P12" s="74">
        <f t="shared" si="2"/>
        <v>264</v>
      </c>
      <c r="Q12" s="75">
        <f t="shared" si="3"/>
        <v>304.34468457827211</v>
      </c>
      <c r="R12" s="75" t="str">
        <f t="shared" si="4"/>
        <v/>
      </c>
      <c r="S12" s="79">
        <v>2</v>
      </c>
      <c r="T12" s="80" t="s">
        <v>20</v>
      </c>
      <c r="U12" s="78">
        <f t="shared" si="5"/>
        <v>1.1528207749176973</v>
      </c>
      <c r="V12" s="123">
        <f>R5</f>
        <v>44486</v>
      </c>
      <c r="W12" s="112" t="str">
        <f t="shared" si="6"/>
        <v>m</v>
      </c>
      <c r="X12" s="112">
        <f t="shared" si="7"/>
        <v>28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49">
        <v>96</v>
      </c>
      <c r="B13" s="150">
        <v>93.74</v>
      </c>
      <c r="C13" s="151" t="s">
        <v>185</v>
      </c>
      <c r="D13" s="152">
        <v>29244</v>
      </c>
      <c r="E13" s="153"/>
      <c r="F13" s="154" t="s">
        <v>186</v>
      </c>
      <c r="G13" s="154" t="s">
        <v>111</v>
      </c>
      <c r="H13" s="155">
        <v>105</v>
      </c>
      <c r="I13" s="156">
        <v>110</v>
      </c>
      <c r="J13" s="156">
        <v>-115</v>
      </c>
      <c r="K13" s="155">
        <v>130</v>
      </c>
      <c r="L13" s="111">
        <v>-138</v>
      </c>
      <c r="M13" s="111">
        <v>-138</v>
      </c>
      <c r="N13" s="74">
        <f t="shared" si="0"/>
        <v>110</v>
      </c>
      <c r="O13" s="74">
        <f t="shared" si="1"/>
        <v>130</v>
      </c>
      <c r="P13" s="74">
        <f t="shared" si="2"/>
        <v>240</v>
      </c>
      <c r="Q13" s="75">
        <f t="shared" si="3"/>
        <v>272.89488992850607</v>
      </c>
      <c r="R13" s="75">
        <f t="shared" si="4"/>
        <v>313.55622852785348</v>
      </c>
      <c r="S13" s="79">
        <v>5</v>
      </c>
      <c r="T13" s="80" t="s">
        <v>20</v>
      </c>
      <c r="U13" s="78">
        <f t="shared" si="5"/>
        <v>1.1370620413687753</v>
      </c>
      <c r="V13" s="123">
        <f>R5</f>
        <v>44486</v>
      </c>
      <c r="W13" s="112" t="str">
        <f t="shared" si="6"/>
        <v>m</v>
      </c>
      <c r="X13" s="112">
        <f t="shared" si="7"/>
        <v>41</v>
      </c>
      <c r="Y13" s="12">
        <f t="shared" si="8"/>
        <v>1</v>
      </c>
      <c r="Z13" s="12">
        <f>IF(Y13=1,LOOKUP(X13,'Meltzer-Faber'!A3:A63,'Meltzer-Faber'!B3:B63))</f>
        <v>1.149</v>
      </c>
      <c r="AA13" s="12">
        <f>IF(Y13=1,LOOKUP(X13,'Meltzer-Faber'!A3:A63,'Meltzer-Faber'!C3:C63))</f>
        <v>1.153</v>
      </c>
      <c r="AB13" s="12">
        <f t="shared" si="9"/>
        <v>1.149</v>
      </c>
    </row>
    <row r="14" spans="1:28" s="12" customFormat="1" ht="20" customHeight="1" x14ac:dyDescent="0.4">
      <c r="A14" s="149">
        <v>96</v>
      </c>
      <c r="B14" s="150">
        <v>93.48</v>
      </c>
      <c r="C14" s="151" t="s">
        <v>120</v>
      </c>
      <c r="D14" s="152">
        <v>34774</v>
      </c>
      <c r="E14" s="153"/>
      <c r="F14" s="154" t="s">
        <v>187</v>
      </c>
      <c r="G14" s="154" t="s">
        <v>64</v>
      </c>
      <c r="H14" s="155">
        <v>105</v>
      </c>
      <c r="I14" s="156">
        <v>110</v>
      </c>
      <c r="J14" s="156">
        <v>-113</v>
      </c>
      <c r="K14" s="155">
        <v>132</v>
      </c>
      <c r="L14" s="111">
        <v>136</v>
      </c>
      <c r="M14" s="111">
        <v>140</v>
      </c>
      <c r="N14" s="74">
        <f t="shared" si="0"/>
        <v>110</v>
      </c>
      <c r="O14" s="74">
        <f t="shared" si="1"/>
        <v>140</v>
      </c>
      <c r="P14" s="74">
        <f t="shared" si="2"/>
        <v>250</v>
      </c>
      <c r="Q14" s="75">
        <f t="shared" si="3"/>
        <v>284.58982179107755</v>
      </c>
      <c r="R14" s="75" t="str">
        <f t="shared" si="4"/>
        <v/>
      </c>
      <c r="S14" s="79">
        <v>4</v>
      </c>
      <c r="T14" s="80" t="s">
        <v>20</v>
      </c>
      <c r="U14" s="78">
        <f t="shared" si="5"/>
        <v>1.1383592871643102</v>
      </c>
      <c r="V14" s="123">
        <f>R5</f>
        <v>44486</v>
      </c>
      <c r="W14" s="112" t="str">
        <f t="shared" si="6"/>
        <v>m</v>
      </c>
      <c r="X14" s="112">
        <f t="shared" si="7"/>
        <v>26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49">
        <v>102</v>
      </c>
      <c r="B15" s="161">
        <v>100.9</v>
      </c>
      <c r="C15" s="151" t="s">
        <v>120</v>
      </c>
      <c r="D15" s="152">
        <v>33319</v>
      </c>
      <c r="E15" s="153"/>
      <c r="F15" s="154" t="s">
        <v>188</v>
      </c>
      <c r="G15" s="154" t="s">
        <v>119</v>
      </c>
      <c r="H15" s="160">
        <v>99</v>
      </c>
      <c r="I15" s="156">
        <v>-105</v>
      </c>
      <c r="J15" s="156">
        <v>105</v>
      </c>
      <c r="K15" s="155">
        <v>130</v>
      </c>
      <c r="L15" s="111">
        <v>135</v>
      </c>
      <c r="M15" s="111">
        <v>-140</v>
      </c>
      <c r="N15" s="74">
        <f t="shared" si="0"/>
        <v>105</v>
      </c>
      <c r="O15" s="74">
        <f t="shared" si="1"/>
        <v>135</v>
      </c>
      <c r="P15" s="74">
        <f t="shared" si="2"/>
        <v>240</v>
      </c>
      <c r="Q15" s="75">
        <f t="shared" si="3"/>
        <v>265.25882920681727</v>
      </c>
      <c r="R15" s="75" t="str">
        <f t="shared" si="4"/>
        <v/>
      </c>
      <c r="S15" s="79">
        <v>6</v>
      </c>
      <c r="T15" s="80"/>
      <c r="U15" s="78">
        <f t="shared" si="5"/>
        <v>1.1052451216950718</v>
      </c>
      <c r="V15" s="123">
        <f>R5</f>
        <v>44486</v>
      </c>
      <c r="W15" s="112" t="str">
        <f t="shared" si="6"/>
        <v>m</v>
      </c>
      <c r="X15" s="112">
        <f t="shared" si="7"/>
        <v>30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68">
        <v>102</v>
      </c>
      <c r="B16" s="150">
        <v>99.62</v>
      </c>
      <c r="C16" s="151" t="s">
        <v>120</v>
      </c>
      <c r="D16" s="152">
        <v>36497</v>
      </c>
      <c r="E16" s="153"/>
      <c r="F16" s="154" t="s">
        <v>189</v>
      </c>
      <c r="G16" s="154" t="s">
        <v>125</v>
      </c>
      <c r="H16" s="155">
        <v>117</v>
      </c>
      <c r="I16" s="156">
        <v>-122</v>
      </c>
      <c r="J16" s="156">
        <v>-122</v>
      </c>
      <c r="K16" s="155">
        <v>132</v>
      </c>
      <c r="L16" s="111">
        <v>-138</v>
      </c>
      <c r="M16" s="111">
        <v>-138</v>
      </c>
      <c r="N16" s="74">
        <f t="shared" si="0"/>
        <v>117</v>
      </c>
      <c r="O16" s="74">
        <f t="shared" si="1"/>
        <v>132</v>
      </c>
      <c r="P16" s="74">
        <f t="shared" si="2"/>
        <v>249</v>
      </c>
      <c r="Q16" s="75">
        <f t="shared" si="3"/>
        <v>276.49399085621394</v>
      </c>
      <c r="R16" s="75" t="str">
        <f t="shared" si="4"/>
        <v/>
      </c>
      <c r="S16" s="79">
        <v>5</v>
      </c>
      <c r="T16" s="80"/>
      <c r="U16" s="78">
        <f t="shared" si="5"/>
        <v>1.1104176339606986</v>
      </c>
      <c r="V16" s="123">
        <f>R5</f>
        <v>44486</v>
      </c>
      <c r="W16" s="112" t="str">
        <f t="shared" si="6"/>
        <v>m</v>
      </c>
      <c r="X16" s="112">
        <f t="shared" si="7"/>
        <v>22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b">
        <f t="shared" si="9"/>
        <v>0</v>
      </c>
    </row>
    <row r="17" spans="1:30" s="12" customFormat="1" ht="20" customHeight="1" x14ac:dyDescent="0.4">
      <c r="A17" s="149">
        <v>102</v>
      </c>
      <c r="B17" s="161">
        <v>101.36</v>
      </c>
      <c r="C17" s="151" t="s">
        <v>126</v>
      </c>
      <c r="D17" s="152">
        <v>30743</v>
      </c>
      <c r="E17" s="153"/>
      <c r="F17" s="154" t="s">
        <v>190</v>
      </c>
      <c r="G17" s="154" t="s">
        <v>67</v>
      </c>
      <c r="H17" s="155">
        <v>115</v>
      </c>
      <c r="I17" s="156">
        <v>-122</v>
      </c>
      <c r="J17" s="156">
        <v>-123</v>
      </c>
      <c r="K17" s="155">
        <v>140</v>
      </c>
      <c r="L17" s="111">
        <v>-145</v>
      </c>
      <c r="M17" s="111">
        <v>-148</v>
      </c>
      <c r="N17" s="74">
        <f t="shared" si="0"/>
        <v>115</v>
      </c>
      <c r="O17" s="74">
        <f t="shared" si="1"/>
        <v>140</v>
      </c>
      <c r="P17" s="74">
        <f t="shared" si="2"/>
        <v>255</v>
      </c>
      <c r="Q17" s="75">
        <f t="shared" si="3"/>
        <v>281.37630027449148</v>
      </c>
      <c r="R17" s="75">
        <f t="shared" si="4"/>
        <v>308.38842510084271</v>
      </c>
      <c r="S17" s="79">
        <v>2</v>
      </c>
      <c r="T17" s="80"/>
      <c r="U17" s="78">
        <f t="shared" si="5"/>
        <v>1.1034364716646725</v>
      </c>
      <c r="V17" s="123">
        <f>R5</f>
        <v>44486</v>
      </c>
      <c r="W17" s="112" t="str">
        <f t="shared" si="6"/>
        <v>m</v>
      </c>
      <c r="X17" s="112">
        <f t="shared" si="7"/>
        <v>37</v>
      </c>
      <c r="Y17" s="12">
        <f t="shared" si="8"/>
        <v>1</v>
      </c>
      <c r="Z17" s="12">
        <f>IF(Y17=1,LOOKUP(X17,'Meltzer-Faber'!A3:A63,'Meltzer-Faber'!B3:B63))</f>
        <v>1.0960000000000001</v>
      </c>
      <c r="AA17" s="12">
        <f>IF(Y17=1,LOOKUP(X17,'Meltzer-Faber'!A3:A63,'Meltzer-Faber'!C3:C63))</f>
        <v>1.097</v>
      </c>
      <c r="AB17" s="12">
        <f t="shared" si="9"/>
        <v>1.0960000000000001</v>
      </c>
    </row>
    <row r="18" spans="1:30" s="12" customFormat="1" ht="20" customHeight="1" x14ac:dyDescent="0.4">
      <c r="A18" s="149">
        <v>102</v>
      </c>
      <c r="B18" s="150">
        <v>97.2</v>
      </c>
      <c r="C18" s="151" t="s">
        <v>120</v>
      </c>
      <c r="D18" s="152">
        <v>34369</v>
      </c>
      <c r="E18" s="153"/>
      <c r="F18" s="169" t="s">
        <v>191</v>
      </c>
      <c r="G18" s="154" t="s">
        <v>62</v>
      </c>
      <c r="H18" s="155">
        <v>94</v>
      </c>
      <c r="I18" s="156">
        <v>101</v>
      </c>
      <c r="J18" s="156">
        <v>-106</v>
      </c>
      <c r="K18" s="155">
        <v>124</v>
      </c>
      <c r="L18" s="111">
        <v>130</v>
      </c>
      <c r="M18" s="111">
        <v>135</v>
      </c>
      <c r="N18" s="74">
        <f t="shared" si="0"/>
        <v>101</v>
      </c>
      <c r="O18" s="74">
        <f t="shared" si="1"/>
        <v>135</v>
      </c>
      <c r="P18" s="74">
        <f t="shared" si="2"/>
        <v>236</v>
      </c>
      <c r="Q18" s="75">
        <f t="shared" si="3"/>
        <v>264.50541660752333</v>
      </c>
      <c r="R18" s="75" t="str">
        <f t="shared" si="4"/>
        <v/>
      </c>
      <c r="S18" s="79">
        <v>7</v>
      </c>
      <c r="T18" s="80" t="s">
        <v>20</v>
      </c>
      <c r="U18" s="78">
        <f t="shared" si="5"/>
        <v>1.1207856635912006</v>
      </c>
      <c r="V18" s="123">
        <f>R5</f>
        <v>44486</v>
      </c>
      <c r="W18" s="112" t="str">
        <f t="shared" si="6"/>
        <v>m</v>
      </c>
      <c r="X18" s="112">
        <f t="shared" si="7"/>
        <v>27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b">
        <f t="shared" si="9"/>
        <v>0</v>
      </c>
    </row>
    <row r="19" spans="1:30" s="12" customFormat="1" ht="20" customHeight="1" x14ac:dyDescent="0.4">
      <c r="A19" s="149">
        <v>102</v>
      </c>
      <c r="B19" s="150">
        <v>101.84</v>
      </c>
      <c r="C19" s="151" t="s">
        <v>192</v>
      </c>
      <c r="D19" s="152">
        <v>24011</v>
      </c>
      <c r="E19" s="153"/>
      <c r="F19" s="154" t="s">
        <v>193</v>
      </c>
      <c r="G19" s="154" t="s">
        <v>62</v>
      </c>
      <c r="H19" s="155">
        <v>95</v>
      </c>
      <c r="I19" s="156">
        <v>-100</v>
      </c>
      <c r="J19" s="156">
        <v>-100</v>
      </c>
      <c r="K19" s="155">
        <v>130</v>
      </c>
      <c r="L19" s="111">
        <v>-133</v>
      </c>
      <c r="M19" s="191" t="s">
        <v>174</v>
      </c>
      <c r="N19" s="74">
        <f t="shared" si="0"/>
        <v>95</v>
      </c>
      <c r="O19" s="74">
        <f t="shared" si="1"/>
        <v>130</v>
      </c>
      <c r="P19" s="74">
        <f t="shared" si="2"/>
        <v>225</v>
      </c>
      <c r="Q19" s="75">
        <f t="shared" si="3"/>
        <v>247.85478186413633</v>
      </c>
      <c r="R19" s="75">
        <f t="shared" si="4"/>
        <v>349.72309721029637</v>
      </c>
      <c r="S19" s="79">
        <v>9</v>
      </c>
      <c r="T19" s="80"/>
      <c r="U19" s="78">
        <f t="shared" si="5"/>
        <v>1.1015768082850503</v>
      </c>
      <c r="V19" s="123">
        <f>R5</f>
        <v>44486</v>
      </c>
      <c r="W19" s="112" t="str">
        <f t="shared" si="6"/>
        <v>m</v>
      </c>
      <c r="X19" s="112">
        <f t="shared" si="7"/>
        <v>56</v>
      </c>
      <c r="Y19" s="12">
        <f t="shared" si="8"/>
        <v>1</v>
      </c>
      <c r="Z19" s="12">
        <f>IF(Y19=1,LOOKUP(X19,'Meltzer-Faber'!A3:A63,'Meltzer-Faber'!B3:B63))</f>
        <v>1.411</v>
      </c>
      <c r="AA19" s="12">
        <f>IF(Y19=1,LOOKUP(X19,'Meltzer-Faber'!A3:A63,'Meltzer-Faber'!C3:C63))</f>
        <v>1.5449999999999999</v>
      </c>
      <c r="AB19" s="12">
        <f t="shared" si="9"/>
        <v>1.411</v>
      </c>
    </row>
    <row r="20" spans="1:30" s="12" customFormat="1" ht="20" customHeight="1" x14ac:dyDescent="0.4">
      <c r="A20" s="168">
        <v>102</v>
      </c>
      <c r="B20" s="150">
        <v>101.32</v>
      </c>
      <c r="C20" s="151" t="s">
        <v>123</v>
      </c>
      <c r="D20" s="152">
        <v>27849</v>
      </c>
      <c r="E20" s="153"/>
      <c r="F20" s="154" t="s">
        <v>194</v>
      </c>
      <c r="G20" s="154" t="s">
        <v>65</v>
      </c>
      <c r="H20" s="155">
        <v>104</v>
      </c>
      <c r="I20" s="156">
        <v>-108</v>
      </c>
      <c r="J20" s="156">
        <v>108</v>
      </c>
      <c r="K20" s="155">
        <v>142</v>
      </c>
      <c r="L20" s="111">
        <v>145</v>
      </c>
      <c r="M20" s="111">
        <v>-148</v>
      </c>
      <c r="N20" s="74">
        <f t="shared" si="0"/>
        <v>108</v>
      </c>
      <c r="O20" s="74">
        <f t="shared" si="1"/>
        <v>145</v>
      </c>
      <c r="P20" s="74">
        <f t="shared" si="2"/>
        <v>253</v>
      </c>
      <c r="Q20" s="75">
        <f t="shared" si="3"/>
        <v>279.20895592367197</v>
      </c>
      <c r="R20" s="75">
        <f t="shared" si="4"/>
        <v>335.88837397617738</v>
      </c>
      <c r="S20" s="79">
        <v>3</v>
      </c>
      <c r="T20" s="80"/>
      <c r="U20" s="78">
        <f t="shared" si="5"/>
        <v>1.1035927111607589</v>
      </c>
      <c r="V20" s="123">
        <f>R5</f>
        <v>44486</v>
      </c>
      <c r="W20" s="112" t="str">
        <f t="shared" si="6"/>
        <v>m</v>
      </c>
      <c r="X20" s="112">
        <f t="shared" si="7"/>
        <v>45</v>
      </c>
      <c r="Y20" s="12">
        <f t="shared" si="8"/>
        <v>1</v>
      </c>
      <c r="Z20" s="12">
        <f>IF(Y20=1,LOOKUP(X20,'Meltzer-Faber'!A3:A63,'Meltzer-Faber'!B3:B63))</f>
        <v>1.2030000000000001</v>
      </c>
      <c r="AA20" s="12">
        <f>IF(Y20=1,LOOKUP(X20,'Meltzer-Faber'!A3:A63,'Meltzer-Faber'!C3:C63))</f>
        <v>1.2230000000000001</v>
      </c>
      <c r="AB20" s="12">
        <f t="shared" si="9"/>
        <v>1.2030000000000001</v>
      </c>
    </row>
    <row r="21" spans="1:30" s="12" customFormat="1" ht="20" customHeight="1" x14ac:dyDescent="0.4">
      <c r="A21" s="168">
        <v>102</v>
      </c>
      <c r="B21" s="150">
        <v>99.72</v>
      </c>
      <c r="C21" s="151" t="s">
        <v>123</v>
      </c>
      <c r="D21" s="152">
        <v>27555</v>
      </c>
      <c r="E21" s="153"/>
      <c r="F21" s="154" t="s">
        <v>195</v>
      </c>
      <c r="G21" s="154" t="s">
        <v>122</v>
      </c>
      <c r="H21" s="155">
        <v>105</v>
      </c>
      <c r="I21" s="156">
        <v>108</v>
      </c>
      <c r="J21" s="156">
        <v>-111</v>
      </c>
      <c r="K21" s="155">
        <v>-125</v>
      </c>
      <c r="L21" s="111">
        <v>125</v>
      </c>
      <c r="M21" s="111">
        <v>-130</v>
      </c>
      <c r="N21" s="74">
        <f t="shared" si="0"/>
        <v>108</v>
      </c>
      <c r="O21" s="74">
        <f t="shared" si="1"/>
        <v>125</v>
      </c>
      <c r="P21" s="74">
        <f t="shared" si="2"/>
        <v>233</v>
      </c>
      <c r="Q21" s="75">
        <f t="shared" si="3"/>
        <v>258.63139602755996</v>
      </c>
      <c r="R21" s="75">
        <f t="shared" si="4"/>
        <v>315.01304036156802</v>
      </c>
      <c r="S21" s="79">
        <v>8</v>
      </c>
      <c r="T21" s="80"/>
      <c r="U21" s="78">
        <f t="shared" si="5"/>
        <v>1.1100059915345921</v>
      </c>
      <c r="V21" s="123">
        <f>R5</f>
        <v>44486</v>
      </c>
      <c r="W21" s="112" t="str">
        <f t="shared" si="6"/>
        <v>m</v>
      </c>
      <c r="X21" s="112">
        <f t="shared" si="7"/>
        <v>46</v>
      </c>
      <c r="Y21" s="12">
        <f t="shared" si="8"/>
        <v>1</v>
      </c>
      <c r="Z21" s="12">
        <f>IF(Y21=1,LOOKUP(X21,'Meltzer-Faber'!A3:A63,'Meltzer-Faber'!B3:B63))</f>
        <v>1.218</v>
      </c>
      <c r="AA21" s="12">
        <f>IF(Y21=1,LOOKUP(X21,'Meltzer-Faber'!A3:A63,'Meltzer-Faber'!C3:C63))</f>
        <v>1.244</v>
      </c>
      <c r="AB21" s="12">
        <f t="shared" si="9"/>
        <v>1.218</v>
      </c>
    </row>
    <row r="22" spans="1:30" s="12" customFormat="1" ht="20" customHeight="1" x14ac:dyDescent="0.4">
      <c r="A22" s="168">
        <v>102</v>
      </c>
      <c r="B22" s="150">
        <v>101.32</v>
      </c>
      <c r="C22" s="151" t="s">
        <v>120</v>
      </c>
      <c r="D22" s="152">
        <v>32442</v>
      </c>
      <c r="E22" s="153"/>
      <c r="F22" s="154" t="s">
        <v>196</v>
      </c>
      <c r="G22" s="154" t="s">
        <v>67</v>
      </c>
      <c r="H22" s="155">
        <v>109</v>
      </c>
      <c r="I22" s="156">
        <v>114</v>
      </c>
      <c r="J22" s="156">
        <v>-118</v>
      </c>
      <c r="K22" s="155">
        <v>138</v>
      </c>
      <c r="L22" s="111">
        <v>-142</v>
      </c>
      <c r="M22" s="111">
        <v>-142</v>
      </c>
      <c r="N22" s="74">
        <f t="shared" si="0"/>
        <v>114</v>
      </c>
      <c r="O22" s="74">
        <f t="shared" si="1"/>
        <v>138</v>
      </c>
      <c r="P22" s="74">
        <f t="shared" si="2"/>
        <v>252</v>
      </c>
      <c r="Q22" s="75">
        <f t="shared" si="3"/>
        <v>278.10536321251124</v>
      </c>
      <c r="R22" s="75" t="str">
        <f t="shared" si="4"/>
        <v/>
      </c>
      <c r="S22" s="79">
        <v>4</v>
      </c>
      <c r="T22" s="80"/>
      <c r="U22" s="78">
        <f t="shared" si="5"/>
        <v>1.1035927111607589</v>
      </c>
      <c r="V22" s="123">
        <f>R5</f>
        <v>44486</v>
      </c>
      <c r="W22" s="112" t="str">
        <f t="shared" si="6"/>
        <v>m</v>
      </c>
      <c r="X22" s="112">
        <f t="shared" si="7"/>
        <v>33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b">
        <f t="shared" si="9"/>
        <v>0</v>
      </c>
    </row>
    <row r="23" spans="1:30" s="12" customFormat="1" ht="20" customHeight="1" x14ac:dyDescent="0.4">
      <c r="A23" s="168">
        <v>102</v>
      </c>
      <c r="B23" s="150">
        <v>96.8</v>
      </c>
      <c r="C23" s="151" t="s">
        <v>120</v>
      </c>
      <c r="D23" s="152">
        <v>33520</v>
      </c>
      <c r="E23" s="153"/>
      <c r="F23" s="154" t="s">
        <v>197</v>
      </c>
      <c r="G23" s="154" t="s">
        <v>64</v>
      </c>
      <c r="H23" s="155">
        <v>-114</v>
      </c>
      <c r="I23" s="156">
        <v>116</v>
      </c>
      <c r="J23" s="156">
        <v>120</v>
      </c>
      <c r="K23" s="155">
        <v>142</v>
      </c>
      <c r="L23" s="111">
        <v>147</v>
      </c>
      <c r="M23" s="111">
        <v>-150</v>
      </c>
      <c r="N23" s="74">
        <f t="shared" si="0"/>
        <v>120</v>
      </c>
      <c r="O23" s="74">
        <f t="shared" si="1"/>
        <v>147</v>
      </c>
      <c r="P23" s="74">
        <f t="shared" si="2"/>
        <v>267</v>
      </c>
      <c r="Q23" s="75">
        <f t="shared" si="3"/>
        <v>299.72807935678202</v>
      </c>
      <c r="R23" s="75" t="str">
        <f t="shared" si="4"/>
        <v/>
      </c>
      <c r="S23" s="79">
        <v>1</v>
      </c>
      <c r="T23" s="80"/>
      <c r="U23" s="78">
        <f t="shared" si="5"/>
        <v>1.1225770762426293</v>
      </c>
      <c r="V23" s="123">
        <f>R5</f>
        <v>44486</v>
      </c>
      <c r="W23" s="112" t="str">
        <f t="shared" si="6"/>
        <v>m</v>
      </c>
      <c r="X23" s="112">
        <f t="shared" si="7"/>
        <v>30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b">
        <f t="shared" si="9"/>
        <v>0</v>
      </c>
      <c r="AD23" s="12" t="s">
        <v>20</v>
      </c>
    </row>
    <row r="24" spans="1:30" s="12" customFormat="1" ht="20" customHeight="1" x14ac:dyDescent="0.4">
      <c r="A24" s="168"/>
      <c r="B24" s="161"/>
      <c r="C24" s="151"/>
      <c r="D24" s="152"/>
      <c r="E24" s="153"/>
      <c r="F24" s="154"/>
      <c r="G24" s="154"/>
      <c r="H24" s="155"/>
      <c r="I24" s="156"/>
      <c r="J24" s="156"/>
      <c r="K24" s="155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44486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30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</row>
    <row r="26" spans="1:30" customFormat="1" ht="12.4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30" s="7" customFormat="1" ht="13.9" x14ac:dyDescent="0.4">
      <c r="A27" s="7" t="s">
        <v>17</v>
      </c>
      <c r="B27"/>
      <c r="C27" s="222" t="s">
        <v>68</v>
      </c>
      <c r="D27" s="222"/>
      <c r="E27" s="222"/>
      <c r="F27" s="222"/>
      <c r="G27" s="46" t="s">
        <v>29</v>
      </c>
      <c r="H27" s="47">
        <v>1</v>
      </c>
      <c r="I27" s="221" t="s">
        <v>94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</row>
    <row r="28" spans="1:30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87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1:30" s="7" customFormat="1" ht="13.9" x14ac:dyDescent="0.4">
      <c r="A29" s="49" t="s">
        <v>30</v>
      </c>
      <c r="B29"/>
      <c r="C29" s="222"/>
      <c r="D29" s="222"/>
      <c r="E29" s="222"/>
      <c r="F29" s="222"/>
      <c r="G29" s="50"/>
      <c r="H29" s="47">
        <v>3</v>
      </c>
      <c r="I29" s="221" t="s">
        <v>95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1:30" ht="13.9" x14ac:dyDescent="0.4">
      <c r="A30" s="6"/>
      <c r="B30"/>
      <c r="C30" s="222"/>
      <c r="D30" s="222"/>
      <c r="E30" s="222"/>
      <c r="F30" s="222"/>
      <c r="G30" s="34"/>
      <c r="H30" s="32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</row>
    <row r="31" spans="1:30" ht="13.9" x14ac:dyDescent="0.4">
      <c r="A31" s="7"/>
      <c r="B31"/>
      <c r="C31" s="222"/>
      <c r="D31" s="222"/>
      <c r="E31" s="222"/>
      <c r="F31" s="222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30" ht="13.9" x14ac:dyDescent="0.4">
      <c r="C32" s="38"/>
      <c r="D32" s="33"/>
      <c r="E32" s="33"/>
      <c r="F32" s="34"/>
      <c r="G32" s="52" t="s">
        <v>32</v>
      </c>
      <c r="H32" s="214" t="s">
        <v>234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22" t="s">
        <v>57</v>
      </c>
      <c r="D33" s="222"/>
      <c r="E33" s="222"/>
      <c r="F33" s="222"/>
      <c r="G33" s="52" t="s">
        <v>33</v>
      </c>
      <c r="H33" s="214" t="s">
        <v>233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22"/>
      <c r="D34" s="222"/>
      <c r="E34" s="222"/>
      <c r="F34" s="222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82</v>
      </c>
      <c r="D35" s="222"/>
      <c r="E35" s="222"/>
      <c r="F35" s="222"/>
      <c r="G35" s="52" t="s">
        <v>22</v>
      </c>
      <c r="H35" s="214" t="s">
        <v>236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22"/>
      <c r="D36" s="222"/>
      <c r="E36" s="222"/>
      <c r="F36" s="222"/>
      <c r="G36" s="52"/>
      <c r="H36" s="214" t="s">
        <v>237</v>
      </c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mergeCells count="26">
    <mergeCell ref="H32:T32"/>
    <mergeCell ref="F1:P1"/>
    <mergeCell ref="F2:P2"/>
    <mergeCell ref="C27:F27"/>
    <mergeCell ref="C29:F29"/>
    <mergeCell ref="C30:F30"/>
    <mergeCell ref="C31:F31"/>
    <mergeCell ref="C5:F5"/>
    <mergeCell ref="H5:K5"/>
    <mergeCell ref="C28:F28"/>
    <mergeCell ref="M5:P5"/>
    <mergeCell ref="I27:T27"/>
    <mergeCell ref="I28:T28"/>
    <mergeCell ref="I29:T29"/>
    <mergeCell ref="I30:T30"/>
    <mergeCell ref="H31:T31"/>
    <mergeCell ref="H39:T39"/>
    <mergeCell ref="C33:F33"/>
    <mergeCell ref="C34:F34"/>
    <mergeCell ref="C35:F35"/>
    <mergeCell ref="C36:F36"/>
    <mergeCell ref="H33:T33"/>
    <mergeCell ref="H35:T35"/>
    <mergeCell ref="H36:T36"/>
    <mergeCell ref="H37:T37"/>
    <mergeCell ref="H38:T38"/>
  </mergeCells>
  <phoneticPr fontId="0" type="noConversion"/>
  <conditionalFormatting sqref="H9:M11 H12:L22 H24:L24 L23 M12:M24">
    <cfRule type="cellIs" dxfId="11" priority="3" stopIfTrue="1" operator="between">
      <formula>1</formula>
      <formula>300</formula>
    </cfRule>
    <cfRule type="cellIs" dxfId="10" priority="4" stopIfTrue="1" operator="lessThanOrEqual">
      <formula>0</formula>
    </cfRule>
  </conditionalFormatting>
  <conditionalFormatting sqref="H23:K23">
    <cfRule type="cellIs" dxfId="9" priority="1" stopIfTrue="1" operator="between">
      <formula>1</formula>
      <formula>300</formula>
    </cfRule>
    <cfRule type="cellIs" dxfId="8" priority="2" stopIfTrue="1" operator="lessThanOrEqual">
      <formula>0</formula>
    </cfRule>
  </conditionalFormatting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DA999-FAE7-604C-9387-3FC4DED825BA}">
  <sheetPr>
    <pageSetUpPr autoPageBreaks="0" fitToPage="1"/>
  </sheetPr>
  <dimension ref="A1:AB40"/>
  <sheetViews>
    <sheetView showGridLines="0" showRowColHeaders="0" showZeros="0" showOutlineSymbols="0" zoomScaleSheetLayoutView="75" workbookViewId="0">
      <selection activeCell="Q34" sqref="Q34"/>
    </sheetView>
  </sheetViews>
  <sheetFormatPr baseColWidth="10" defaultColWidth="9.140625" defaultRowHeight="13.15" x14ac:dyDescent="0.4"/>
  <cols>
    <col min="1" max="1" width="6.35546875" style="2" customWidth="1"/>
    <col min="2" max="2" width="8.640625" style="2" customWidth="1"/>
    <col min="3" max="3" width="6.35546875" style="59" customWidth="1"/>
    <col min="4" max="4" width="10.640625" style="2" customWidth="1"/>
    <col min="5" max="5" width="3.85546875" style="2" customWidth="1"/>
    <col min="6" max="6" width="27.640625" style="6" customWidth="1"/>
    <col min="7" max="7" width="20.35546875" style="6" customWidth="1"/>
    <col min="8" max="8" width="7.140625" style="2" customWidth="1"/>
    <col min="9" max="9" width="7.140625" style="53" customWidth="1"/>
    <col min="10" max="13" width="7.140625" style="2" customWidth="1"/>
    <col min="14" max="16" width="7.640625" style="2" customWidth="1"/>
    <col min="17" max="18" width="10.640625" style="51" customWidth="1"/>
    <col min="19" max="19" width="5.640625" style="51" customWidth="1"/>
    <col min="20" max="20" width="5.640625" style="5" customWidth="1"/>
    <col min="21" max="21" width="14.140625" style="5" customWidth="1"/>
    <col min="22" max="28" width="9.140625" style="5" hidden="1" customWidth="1"/>
    <col min="29" max="16384" width="9.140625" style="5"/>
  </cols>
  <sheetData>
    <row r="1" spans="1:28" ht="53.25" customHeight="1" x14ac:dyDescent="1.6">
      <c r="F1" s="215" t="s">
        <v>40</v>
      </c>
      <c r="G1" s="215"/>
      <c r="H1" s="215"/>
      <c r="I1" s="215"/>
      <c r="J1" s="215"/>
      <c r="K1" s="215"/>
      <c r="L1" s="215"/>
      <c r="M1" s="215"/>
      <c r="N1" s="215"/>
      <c r="O1" s="215"/>
      <c r="P1" s="215"/>
      <c r="T1" s="51"/>
    </row>
    <row r="2" spans="1:28" ht="24.75" customHeight="1" x14ac:dyDescent="1.05">
      <c r="F2" s="216" t="s">
        <v>35</v>
      </c>
      <c r="G2" s="216"/>
      <c r="H2" s="216"/>
      <c r="I2" s="216"/>
      <c r="J2" s="216"/>
      <c r="K2" s="216"/>
      <c r="L2" s="216"/>
      <c r="M2" s="216"/>
      <c r="N2" s="216"/>
      <c r="O2" s="216"/>
      <c r="P2" s="216"/>
      <c r="T2" s="51"/>
    </row>
    <row r="3" spans="1:28" x14ac:dyDescent="0.4">
      <c r="T3" s="51"/>
    </row>
    <row r="4" spans="1:28" ht="12" customHeight="1" x14ac:dyDescent="0.4">
      <c r="T4" s="51"/>
    </row>
    <row r="5" spans="1:28" s="7" customFormat="1" ht="15" customHeight="1" x14ac:dyDescent="0.45">
      <c r="A5" s="60"/>
      <c r="B5" s="99" t="s">
        <v>26</v>
      </c>
      <c r="C5" s="217" t="s">
        <v>61</v>
      </c>
      <c r="D5" s="217"/>
      <c r="E5" s="217"/>
      <c r="F5" s="217"/>
      <c r="G5" s="100" t="s">
        <v>0</v>
      </c>
      <c r="H5" s="218" t="s">
        <v>62</v>
      </c>
      <c r="I5" s="218"/>
      <c r="J5" s="218"/>
      <c r="K5" s="218"/>
      <c r="L5" s="99" t="s">
        <v>1</v>
      </c>
      <c r="M5" s="220" t="s">
        <v>63</v>
      </c>
      <c r="N5" s="220"/>
      <c r="O5" s="220"/>
      <c r="P5" s="220"/>
      <c r="Q5" s="99" t="s">
        <v>2</v>
      </c>
      <c r="R5" s="127">
        <v>44486</v>
      </c>
      <c r="S5" s="131" t="s">
        <v>25</v>
      </c>
      <c r="T5" s="101">
        <v>9</v>
      </c>
    </row>
    <row r="6" spans="1:28" x14ac:dyDescent="0.4">
      <c r="T6" s="51"/>
      <c r="Z6" s="5" t="s">
        <v>48</v>
      </c>
      <c r="AA6" s="5" t="s">
        <v>51</v>
      </c>
      <c r="AB6" s="5" t="s">
        <v>48</v>
      </c>
    </row>
    <row r="7" spans="1:28" s="1" customFormat="1" x14ac:dyDescent="0.4">
      <c r="A7" s="27" t="s">
        <v>3</v>
      </c>
      <c r="B7" s="19" t="s">
        <v>4</v>
      </c>
      <c r="C7" s="61" t="s">
        <v>36</v>
      </c>
      <c r="D7" s="19" t="s">
        <v>5</v>
      </c>
      <c r="E7" s="19" t="s">
        <v>27</v>
      </c>
      <c r="F7" s="19" t="s">
        <v>6</v>
      </c>
      <c r="G7" s="19" t="s">
        <v>7</v>
      </c>
      <c r="H7" s="19"/>
      <c r="I7" s="62" t="s">
        <v>8</v>
      </c>
      <c r="J7" s="14"/>
      <c r="K7" s="19"/>
      <c r="L7" s="14" t="s">
        <v>9</v>
      </c>
      <c r="M7" s="14"/>
      <c r="N7" s="63" t="s">
        <v>37</v>
      </c>
      <c r="O7" s="14"/>
      <c r="P7" s="19" t="s">
        <v>10</v>
      </c>
      <c r="Q7" s="22" t="s">
        <v>11</v>
      </c>
      <c r="R7" s="102" t="s">
        <v>11</v>
      </c>
      <c r="S7" s="22" t="s">
        <v>12</v>
      </c>
      <c r="T7" s="29" t="s">
        <v>19</v>
      </c>
      <c r="U7" s="29" t="s">
        <v>13</v>
      </c>
      <c r="V7" s="13"/>
      <c r="Z7" s="1" t="s">
        <v>49</v>
      </c>
      <c r="AA7" s="1" t="s">
        <v>49</v>
      </c>
      <c r="AB7" s="1" t="s">
        <v>49</v>
      </c>
    </row>
    <row r="8" spans="1:28" s="1" customFormat="1" x14ac:dyDescent="0.4">
      <c r="A8" s="28" t="s">
        <v>14</v>
      </c>
      <c r="B8" s="20" t="s">
        <v>15</v>
      </c>
      <c r="C8" s="21" t="s">
        <v>24</v>
      </c>
      <c r="D8" s="20" t="s">
        <v>23</v>
      </c>
      <c r="E8" s="20" t="s">
        <v>28</v>
      </c>
      <c r="F8" s="20"/>
      <c r="G8" s="20"/>
      <c r="H8" s="25">
        <v>1</v>
      </c>
      <c r="I8" s="64">
        <v>2</v>
      </c>
      <c r="J8" s="24">
        <v>3</v>
      </c>
      <c r="K8" s="25">
        <v>1</v>
      </c>
      <c r="L8" s="26">
        <v>2</v>
      </c>
      <c r="M8" s="24">
        <v>3</v>
      </c>
      <c r="N8" s="65" t="s">
        <v>38</v>
      </c>
      <c r="O8" s="66"/>
      <c r="P8" s="20" t="s">
        <v>16</v>
      </c>
      <c r="Q8" s="23"/>
      <c r="R8" s="23" t="s">
        <v>41</v>
      </c>
      <c r="S8" s="23"/>
      <c r="T8" s="30"/>
      <c r="U8" s="30"/>
      <c r="W8" s="1" t="s">
        <v>47</v>
      </c>
      <c r="X8" s="1" t="s">
        <v>39</v>
      </c>
      <c r="Y8" s="1" t="s">
        <v>41</v>
      </c>
      <c r="Z8" s="1" t="s">
        <v>50</v>
      </c>
      <c r="AA8" s="1" t="s">
        <v>52</v>
      </c>
      <c r="AB8" s="1" t="s">
        <v>53</v>
      </c>
    </row>
    <row r="9" spans="1:28" s="12" customFormat="1" ht="20" customHeight="1" x14ac:dyDescent="0.4">
      <c r="A9" s="168">
        <v>109</v>
      </c>
      <c r="B9" s="150">
        <v>107.78</v>
      </c>
      <c r="C9" s="151" t="s">
        <v>120</v>
      </c>
      <c r="D9" s="152">
        <v>32818</v>
      </c>
      <c r="E9" s="153"/>
      <c r="F9" s="154" t="s">
        <v>224</v>
      </c>
      <c r="G9" s="154" t="s">
        <v>62</v>
      </c>
      <c r="H9" s="160">
        <v>100</v>
      </c>
      <c r="I9" s="156">
        <v>-105</v>
      </c>
      <c r="J9" s="156">
        <v>-105</v>
      </c>
      <c r="K9" s="155">
        <v>120</v>
      </c>
      <c r="L9" s="111">
        <v>-130</v>
      </c>
      <c r="M9" s="111">
        <v>-130</v>
      </c>
      <c r="N9" s="74">
        <f t="shared" ref="N9:N24" si="0">IF(MAX(H9:J9)&lt;0,0,TRUNC(MAX(H9:J9)/1)*1)</f>
        <v>100</v>
      </c>
      <c r="O9" s="74">
        <f t="shared" ref="O9:O24" si="1">IF(MAX(K9:M9)&lt;0,0,TRUNC(MAX(K9:M9)/1)*1)</f>
        <v>120</v>
      </c>
      <c r="P9" s="74">
        <f t="shared" ref="P9:P23" si="2">IF(N9=0,0,IF(O9=0,0,SUM(N9:O9)))</f>
        <v>220</v>
      </c>
      <c r="Q9" s="75">
        <f>IF(P9="","",IF(B9="","",IF(OR(C9="UK",C9="JK",C9="SK",C9="K1",C9="K2",C9="K3",C9="K4",C9="K5",C9="K6",C9="K7",C9="K8",C9="K9",C9="K10"),IF(B9&gt;153.655,P9,IF(B9&lt;28,10^(0.783497476*LOG10(28/153.655)^2)*P9,10^(0.783497476*LOG10(B9/153.655)^2)*P9)),IF(B9&gt;175.508,P9,IF(B9&lt;32,10^(0.75194503*LOG10(32/176.508)^2)*P9,10^(0.75194503*LOG10(B9/175.508)^2)*P9)))))</f>
        <v>237.76133014773072</v>
      </c>
      <c r="R9" s="75" t="str">
        <f>IF(Y9=1,Q9*AB9,"")</f>
        <v/>
      </c>
      <c r="S9" s="76">
        <v>6</v>
      </c>
      <c r="T9" s="77"/>
      <c r="U9" s="78">
        <f>IF(P9="","",IF(B9="","",IF(OR(C9="UK",C9="JK",C9="SK",C9="K1",C9="K2",C9="K3",C9="K4",C9="K5",C9="K6",C9="K7",C9="K8",C9="K9",C9="K10"),IF(B9&gt;153.655,1,IF(B9&lt;28,10^(0.783497476*LOG10(28/153.655)^2),10^(0.783497476*LOG10(B9/153.655)^2))),IF(B9&gt;175.508,1,IF(B9&lt;32,10^(0.75194503*LOG10(32/175.508)^2),10^(0.75194503*LOG10(B9/175.508)^2))))))</f>
        <v>1.0807333188533215</v>
      </c>
      <c r="V9" s="123">
        <f>R5</f>
        <v>44486</v>
      </c>
      <c r="W9" s="112" t="str">
        <f>IF(ISNUMBER(FIND("M",C9)),"m",IF(ISNUMBER(FIND("K",C9)),"k"))</f>
        <v>m</v>
      </c>
      <c r="X9" s="112">
        <f>IF(OR(D9="",V9=""),0,(YEAR(V9)-YEAR(D9)))</f>
        <v>32</v>
      </c>
      <c r="Y9" s="12">
        <f>IF(X9&gt;34,1,0)</f>
        <v>0</v>
      </c>
      <c r="Z9" s="12" t="b">
        <f>IF(Y9=1,LOOKUP(X9,'Meltzer-Faber'!A3:A63,'Meltzer-Faber'!B3:B63))</f>
        <v>0</v>
      </c>
      <c r="AA9" s="12" t="b">
        <f>IF(Y9=1,LOOKUP(X9,'Meltzer-Faber'!A3:A63,'Meltzer-Faber'!C3:C63))</f>
        <v>0</v>
      </c>
      <c r="AB9" s="12" t="b">
        <f>IF(W9="m",Z9,IF(W9="k",AA9,""))</f>
        <v>0</v>
      </c>
    </row>
    <row r="10" spans="1:28" s="12" customFormat="1" ht="20" customHeight="1" x14ac:dyDescent="0.4">
      <c r="A10" s="168">
        <v>109</v>
      </c>
      <c r="B10" s="150">
        <v>108.6</v>
      </c>
      <c r="C10" s="151" t="s">
        <v>120</v>
      </c>
      <c r="D10" s="152">
        <v>33559</v>
      </c>
      <c r="E10" s="153"/>
      <c r="F10" s="154" t="s">
        <v>225</v>
      </c>
      <c r="G10" s="154" t="s">
        <v>67</v>
      </c>
      <c r="H10" s="155">
        <v>120</v>
      </c>
      <c r="I10" s="156">
        <v>125</v>
      </c>
      <c r="J10" s="198" t="s">
        <v>174</v>
      </c>
      <c r="K10" s="155">
        <v>150</v>
      </c>
      <c r="L10" s="111">
        <v>155</v>
      </c>
      <c r="M10" s="191" t="s">
        <v>174</v>
      </c>
      <c r="N10" s="74">
        <f t="shared" si="0"/>
        <v>125</v>
      </c>
      <c r="O10" s="74">
        <f t="shared" si="1"/>
        <v>155</v>
      </c>
      <c r="P10" s="74">
        <f t="shared" si="2"/>
        <v>280</v>
      </c>
      <c r="Q10" s="75">
        <f t="shared" ref="Q10:Q24" si="3">IF(P10="","",IF(B10="","",IF(OR(C10="UK",C10="JK",C10="SK",C10="K1",C10="K2",C10="K3",C10="K4",C10="K5",C10="K6",C10="K7",C10="K8",C10="K9",C10="K10"),IF(B10&gt;153.655,P10,IF(B10&lt;28,10^(0.783497476*LOG10(28/153.655)^2)*P10,10^(0.783497476*LOG10(B10/153.655)^2)*P10)),IF(B10&gt;175.508,P10,IF(B10&lt;32,10^(0.75194503*LOG10(32/176.508)^2)*P10,10^(0.75194503*LOG10(B10/175.508)^2)*P10)))))</f>
        <v>301.88146980096695</v>
      </c>
      <c r="R10" s="75" t="str">
        <f t="shared" ref="R10:R24" si="4">IF(Y10=1,Q10*AB10,"")</f>
        <v/>
      </c>
      <c r="S10" s="79">
        <v>2</v>
      </c>
      <c r="T10" s="80"/>
      <c r="U10" s="78">
        <f t="shared" ref="U10:U24" si="5">IF(P10="","",IF(B10="","",IF(OR(C10="UK",C10="JK",C10="SK",C10="K1",C10="K2",C10="K3",C10="K4",C10="K5",C10="K6",C10="K7",C10="K8",C10="K9",C10="K10"),IF(B10&gt;153.655,1,IF(B10&lt;28,10^(0.783497476*LOG10(28/153.655)^2),10^(0.783497476*LOG10(B10/153.655)^2))),IF(B10&gt;175.508,1,IF(B10&lt;32,10^(0.75194503*LOG10(32/175.508)^2),10^(0.75194503*LOG10(B10/175.508)^2))))))</f>
        <v>1.0781481064320249</v>
      </c>
      <c r="V10" s="123">
        <f>R5</f>
        <v>44486</v>
      </c>
      <c r="W10" s="112" t="str">
        <f t="shared" ref="W10:W24" si="6">IF(ISNUMBER(FIND("M",C10)),"m",IF(ISNUMBER(FIND("K",C10)),"k"))</f>
        <v>m</v>
      </c>
      <c r="X10" s="112">
        <f t="shared" ref="X10:X24" si="7">IF(OR(D10="",V10=""),0,(YEAR(V10)-YEAR(D10)))</f>
        <v>30</v>
      </c>
      <c r="Y10" s="12">
        <f t="shared" ref="Y10:Y24" si="8">IF(X10&gt;34,1,0)</f>
        <v>0</v>
      </c>
      <c r="Z10" s="12" t="b">
        <f>IF(Y10=1,LOOKUP(X10,'Meltzer-Faber'!A3:A63,'Meltzer-Faber'!B3:B63))</f>
        <v>0</v>
      </c>
      <c r="AA10" s="12" t="b">
        <f>IF(Y10=1,LOOKUP(X10,'Meltzer-Faber'!A3:A63,'Meltzer-Faber'!C3:C63))</f>
        <v>0</v>
      </c>
      <c r="AB10" s="12" t="b">
        <f t="shared" ref="AB10:AB24" si="9">IF(W10="m",Z10,IF(W10="k",AA10,""))</f>
        <v>0</v>
      </c>
    </row>
    <row r="11" spans="1:28" s="12" customFormat="1" ht="20" customHeight="1" x14ac:dyDescent="0.4">
      <c r="A11" s="168">
        <v>109</v>
      </c>
      <c r="B11" s="150">
        <v>106.66</v>
      </c>
      <c r="C11" s="151" t="s">
        <v>120</v>
      </c>
      <c r="D11" s="152">
        <v>32856</v>
      </c>
      <c r="E11" s="153"/>
      <c r="F11" s="154" t="s">
        <v>226</v>
      </c>
      <c r="G11" s="154" t="s">
        <v>116</v>
      </c>
      <c r="H11" s="155">
        <v>100</v>
      </c>
      <c r="I11" s="156">
        <v>105</v>
      </c>
      <c r="J11" s="156">
        <v>108</v>
      </c>
      <c r="K11" s="155">
        <v>130</v>
      </c>
      <c r="L11" s="111">
        <v>138</v>
      </c>
      <c r="M11" s="111">
        <v>142</v>
      </c>
      <c r="N11" s="74">
        <f t="shared" si="0"/>
        <v>108</v>
      </c>
      <c r="O11" s="74">
        <f t="shared" si="1"/>
        <v>142</v>
      </c>
      <c r="P11" s="74">
        <f t="shared" si="2"/>
        <v>250</v>
      </c>
      <c r="Q11" s="75">
        <f t="shared" si="3"/>
        <v>271.0932843823378</v>
      </c>
      <c r="R11" s="75" t="str">
        <f t="shared" si="4"/>
        <v/>
      </c>
      <c r="S11" s="79">
        <v>4</v>
      </c>
      <c r="T11" s="80"/>
      <c r="U11" s="78">
        <f t="shared" si="5"/>
        <v>1.0843731375293513</v>
      </c>
      <c r="V11" s="123">
        <f>R5</f>
        <v>44486</v>
      </c>
      <c r="W11" s="112" t="str">
        <f t="shared" si="6"/>
        <v>m</v>
      </c>
      <c r="X11" s="112">
        <f t="shared" si="7"/>
        <v>32</v>
      </c>
      <c r="Y11" s="12">
        <f t="shared" si="8"/>
        <v>0</v>
      </c>
      <c r="Z11" s="12" t="b">
        <f>IF(Y11=1,LOOKUP(X11,'Meltzer-Faber'!A3:A63,'Meltzer-Faber'!B3:B63))</f>
        <v>0</v>
      </c>
      <c r="AA11" s="12" t="b">
        <f>IF(Y11=1,LOOKUP(X11,'Meltzer-Faber'!A3:A63,'Meltzer-Faber'!C3:C63))</f>
        <v>0</v>
      </c>
      <c r="AB11" s="12" t="b">
        <f t="shared" si="9"/>
        <v>0</v>
      </c>
    </row>
    <row r="12" spans="1:28" s="12" customFormat="1" ht="20" customHeight="1" x14ac:dyDescent="0.4">
      <c r="A12" s="168">
        <v>109</v>
      </c>
      <c r="B12" s="150">
        <v>103.9</v>
      </c>
      <c r="C12" s="151" t="s">
        <v>120</v>
      </c>
      <c r="D12" s="152">
        <v>33148</v>
      </c>
      <c r="E12" s="153"/>
      <c r="F12" s="154" t="s">
        <v>227</v>
      </c>
      <c r="G12" s="154" t="s">
        <v>66</v>
      </c>
      <c r="H12" s="155">
        <v>-103</v>
      </c>
      <c r="I12" s="156">
        <v>103</v>
      </c>
      <c r="J12" s="156">
        <v>108</v>
      </c>
      <c r="K12" s="155">
        <v>125</v>
      </c>
      <c r="L12" s="116">
        <v>-132</v>
      </c>
      <c r="M12" s="111">
        <v>132</v>
      </c>
      <c r="N12" s="74">
        <f t="shared" si="0"/>
        <v>108</v>
      </c>
      <c r="O12" s="74">
        <f t="shared" si="1"/>
        <v>132</v>
      </c>
      <c r="P12" s="74">
        <f t="shared" si="2"/>
        <v>240</v>
      </c>
      <c r="Q12" s="75">
        <f t="shared" si="3"/>
        <v>262.53739659406301</v>
      </c>
      <c r="R12" s="75" t="str">
        <f t="shared" si="4"/>
        <v/>
      </c>
      <c r="S12" s="79">
        <v>5</v>
      </c>
      <c r="T12" s="80" t="s">
        <v>20</v>
      </c>
      <c r="U12" s="78">
        <f t="shared" si="5"/>
        <v>1.0939058191419293</v>
      </c>
      <c r="V12" s="123">
        <f>R5</f>
        <v>44486</v>
      </c>
      <c r="W12" s="112" t="str">
        <f t="shared" si="6"/>
        <v>m</v>
      </c>
      <c r="X12" s="112">
        <f t="shared" si="7"/>
        <v>31</v>
      </c>
      <c r="Y12" s="12">
        <f t="shared" si="8"/>
        <v>0</v>
      </c>
      <c r="Z12" s="12" t="b">
        <f>IF(Y12=1,LOOKUP(X12,'Meltzer-Faber'!A3:A63,'Meltzer-Faber'!B3:B63))</f>
        <v>0</v>
      </c>
      <c r="AA12" s="12" t="b">
        <f>IF(Y12=1,LOOKUP(X12,'Meltzer-Faber'!A3:A63,'Meltzer-Faber'!C3:C63))</f>
        <v>0</v>
      </c>
      <c r="AB12" s="12" t="b">
        <f t="shared" si="9"/>
        <v>0</v>
      </c>
    </row>
    <row r="13" spans="1:28" s="12" customFormat="1" ht="20" customHeight="1" x14ac:dyDescent="0.4">
      <c r="A13" s="168">
        <v>109</v>
      </c>
      <c r="B13" s="150">
        <v>107.98</v>
      </c>
      <c r="C13" s="151" t="s">
        <v>120</v>
      </c>
      <c r="D13" s="152">
        <v>31951</v>
      </c>
      <c r="E13" s="153"/>
      <c r="F13" s="154" t="s">
        <v>228</v>
      </c>
      <c r="G13" s="154" t="s">
        <v>200</v>
      </c>
      <c r="H13" s="155">
        <v>-120</v>
      </c>
      <c r="I13" s="156">
        <v>120</v>
      </c>
      <c r="J13" s="156">
        <v>-125</v>
      </c>
      <c r="K13" s="155">
        <v>150</v>
      </c>
      <c r="L13" s="111">
        <v>155</v>
      </c>
      <c r="M13" s="111">
        <v>-160</v>
      </c>
      <c r="N13" s="74">
        <f t="shared" si="0"/>
        <v>120</v>
      </c>
      <c r="O13" s="74">
        <f t="shared" si="1"/>
        <v>155</v>
      </c>
      <c r="P13" s="74">
        <f t="shared" si="2"/>
        <v>275</v>
      </c>
      <c r="Q13" s="75">
        <f t="shared" si="3"/>
        <v>297.02657988829003</v>
      </c>
      <c r="R13" s="75" t="str">
        <f t="shared" si="4"/>
        <v/>
      </c>
      <c r="S13" s="79">
        <v>3</v>
      </c>
      <c r="T13" s="80" t="s">
        <v>20</v>
      </c>
      <c r="U13" s="78">
        <f t="shared" si="5"/>
        <v>1.0800966541392365</v>
      </c>
      <c r="V13" s="123">
        <f>R5</f>
        <v>44486</v>
      </c>
      <c r="W13" s="112" t="str">
        <f t="shared" si="6"/>
        <v>m</v>
      </c>
      <c r="X13" s="112">
        <f t="shared" si="7"/>
        <v>34</v>
      </c>
      <c r="Y13" s="12">
        <f t="shared" si="8"/>
        <v>0</v>
      </c>
      <c r="Z13" s="12" t="b">
        <f>IF(Y13=1,LOOKUP(X13,'Meltzer-Faber'!A3:A63,'Meltzer-Faber'!B3:B63))</f>
        <v>0</v>
      </c>
      <c r="AA13" s="12" t="b">
        <f>IF(Y13=1,LOOKUP(X13,'Meltzer-Faber'!A3:A63,'Meltzer-Faber'!C3:C63))</f>
        <v>0</v>
      </c>
      <c r="AB13" s="12" t="b">
        <f t="shared" si="9"/>
        <v>0</v>
      </c>
    </row>
    <row r="14" spans="1:28" s="12" customFormat="1" ht="20" customHeight="1" x14ac:dyDescent="0.4">
      <c r="A14" s="168">
        <v>109</v>
      </c>
      <c r="B14" s="150">
        <v>107.38</v>
      </c>
      <c r="C14" s="151" t="s">
        <v>120</v>
      </c>
      <c r="D14" s="152">
        <v>33892</v>
      </c>
      <c r="E14" s="153"/>
      <c r="F14" s="154" t="s">
        <v>229</v>
      </c>
      <c r="G14" s="154" t="s">
        <v>62</v>
      </c>
      <c r="H14" s="160">
        <v>125</v>
      </c>
      <c r="I14" s="156">
        <v>130</v>
      </c>
      <c r="J14" s="156">
        <v>-135</v>
      </c>
      <c r="K14" s="155">
        <v>157</v>
      </c>
      <c r="L14" s="111">
        <v>161</v>
      </c>
      <c r="M14" s="111">
        <v>165</v>
      </c>
      <c r="N14" s="74">
        <f t="shared" si="0"/>
        <v>130</v>
      </c>
      <c r="O14" s="74">
        <f t="shared" si="1"/>
        <v>165</v>
      </c>
      <c r="P14" s="74">
        <f t="shared" si="2"/>
        <v>295</v>
      </c>
      <c r="Q14" s="75">
        <f t="shared" si="3"/>
        <v>319.19550239600846</v>
      </c>
      <c r="R14" s="75" t="str">
        <f t="shared" si="4"/>
        <v/>
      </c>
      <c r="S14" s="79">
        <v>1</v>
      </c>
      <c r="T14" s="80" t="s">
        <v>20</v>
      </c>
      <c r="U14" s="78">
        <f t="shared" si="5"/>
        <v>1.0820186521898592</v>
      </c>
      <c r="V14" s="123">
        <f>R5</f>
        <v>44486</v>
      </c>
      <c r="W14" s="112" t="str">
        <f t="shared" si="6"/>
        <v>m</v>
      </c>
      <c r="X14" s="112">
        <f t="shared" si="7"/>
        <v>29</v>
      </c>
      <c r="Y14" s="12">
        <f t="shared" si="8"/>
        <v>0</v>
      </c>
      <c r="Z14" s="12" t="b">
        <f>IF(Y14=1,LOOKUP(X14,'Meltzer-Faber'!A3:A63,'Meltzer-Faber'!B3:B63))</f>
        <v>0</v>
      </c>
      <c r="AA14" s="12" t="b">
        <f>IF(Y14=1,LOOKUP(X14,'Meltzer-Faber'!A3:A63,'Meltzer-Faber'!C3:C63))</f>
        <v>0</v>
      </c>
      <c r="AB14" s="12" t="b">
        <f t="shared" si="9"/>
        <v>0</v>
      </c>
    </row>
    <row r="15" spans="1:28" s="12" customFormat="1" ht="20" customHeight="1" x14ac:dyDescent="0.4">
      <c r="A15" s="168" t="s">
        <v>230</v>
      </c>
      <c r="B15" s="150">
        <v>134.38</v>
      </c>
      <c r="C15" s="151" t="s">
        <v>132</v>
      </c>
      <c r="D15" s="152">
        <v>37061</v>
      </c>
      <c r="E15" s="153"/>
      <c r="F15" s="154" t="s">
        <v>231</v>
      </c>
      <c r="G15" s="154" t="s">
        <v>64</v>
      </c>
      <c r="H15" s="155">
        <v>145</v>
      </c>
      <c r="I15" s="156">
        <v>150</v>
      </c>
      <c r="J15" s="156">
        <v>153</v>
      </c>
      <c r="K15" s="155">
        <v>-180</v>
      </c>
      <c r="L15" s="111">
        <v>180</v>
      </c>
      <c r="M15" s="111">
        <v>187</v>
      </c>
      <c r="N15" s="74">
        <f t="shared" si="0"/>
        <v>153</v>
      </c>
      <c r="O15" s="74">
        <f t="shared" si="1"/>
        <v>187</v>
      </c>
      <c r="P15" s="74">
        <f t="shared" si="2"/>
        <v>340</v>
      </c>
      <c r="Q15" s="75">
        <f t="shared" si="3"/>
        <v>348.00902777868885</v>
      </c>
      <c r="R15" s="75" t="str">
        <f t="shared" si="4"/>
        <v/>
      </c>
      <c r="S15" s="79">
        <v>1</v>
      </c>
      <c r="T15" s="80" t="s">
        <v>238</v>
      </c>
      <c r="U15" s="78">
        <f t="shared" si="5"/>
        <v>1.0235559640549672</v>
      </c>
      <c r="V15" s="123">
        <f>R5</f>
        <v>44486</v>
      </c>
      <c r="W15" s="112" t="str">
        <f t="shared" si="6"/>
        <v>m</v>
      </c>
      <c r="X15" s="112">
        <f t="shared" si="7"/>
        <v>20</v>
      </c>
      <c r="Y15" s="12">
        <f t="shared" si="8"/>
        <v>0</v>
      </c>
      <c r="Z15" s="12" t="b">
        <f>IF(Y15=1,LOOKUP(X15,'Meltzer-Faber'!A3:A63,'Meltzer-Faber'!B3:B63))</f>
        <v>0</v>
      </c>
      <c r="AA15" s="12" t="b">
        <f>IF(Y15=1,LOOKUP(X15,'Meltzer-Faber'!A3:A63,'Meltzer-Faber'!C3:C63))</f>
        <v>0</v>
      </c>
      <c r="AB15" s="12" t="b">
        <f t="shared" si="9"/>
        <v>0</v>
      </c>
    </row>
    <row r="16" spans="1:28" s="12" customFormat="1" ht="20" customHeight="1" x14ac:dyDescent="0.4">
      <c r="A16" s="168" t="s">
        <v>230</v>
      </c>
      <c r="B16" s="150">
        <v>121.36</v>
      </c>
      <c r="C16" s="151" t="s">
        <v>120</v>
      </c>
      <c r="D16" s="152">
        <v>32866</v>
      </c>
      <c r="E16" s="153"/>
      <c r="F16" s="154" t="s">
        <v>232</v>
      </c>
      <c r="G16" s="154" t="s">
        <v>208</v>
      </c>
      <c r="H16" s="155">
        <v>153</v>
      </c>
      <c r="I16" s="156">
        <v>-156</v>
      </c>
      <c r="J16" s="156">
        <v>156</v>
      </c>
      <c r="K16" s="155">
        <v>190</v>
      </c>
      <c r="L16" s="111">
        <v>197</v>
      </c>
      <c r="M16" s="111">
        <v>-203</v>
      </c>
      <c r="N16" s="74">
        <f t="shared" si="0"/>
        <v>156</v>
      </c>
      <c r="O16" s="74">
        <f t="shared" si="1"/>
        <v>197</v>
      </c>
      <c r="P16" s="74">
        <f t="shared" si="2"/>
        <v>353</v>
      </c>
      <c r="Q16" s="75">
        <f t="shared" si="3"/>
        <v>369.04370069705033</v>
      </c>
      <c r="R16" s="75" t="str">
        <f t="shared" si="4"/>
        <v/>
      </c>
      <c r="S16" s="79">
        <v>1</v>
      </c>
      <c r="T16" s="80"/>
      <c r="U16" s="78">
        <f t="shared" si="5"/>
        <v>1.0454495770454684</v>
      </c>
      <c r="V16" s="123">
        <f>R5</f>
        <v>44486</v>
      </c>
      <c r="W16" s="112" t="str">
        <f t="shared" si="6"/>
        <v>m</v>
      </c>
      <c r="X16" s="112">
        <f t="shared" si="7"/>
        <v>32</v>
      </c>
      <c r="Y16" s="12">
        <f t="shared" si="8"/>
        <v>0</v>
      </c>
      <c r="Z16" s="12" t="b">
        <f>IF(Y16=1,LOOKUP(X16,'Meltzer-Faber'!A3:A63,'Meltzer-Faber'!B3:B63))</f>
        <v>0</v>
      </c>
      <c r="AA16" s="12" t="b">
        <f>IF(Y16=1,LOOKUP(X16,'Meltzer-Faber'!A3:A63,'Meltzer-Faber'!C3:C63))</f>
        <v>0</v>
      </c>
      <c r="AB16" s="12" t="b">
        <f t="shared" si="9"/>
        <v>0</v>
      </c>
    </row>
    <row r="17" spans="1:28" s="12" customFormat="1" ht="20" customHeight="1" x14ac:dyDescent="0.4">
      <c r="A17" s="168"/>
      <c r="B17" s="150"/>
      <c r="C17" s="151"/>
      <c r="D17" s="152"/>
      <c r="E17" s="153"/>
      <c r="F17" s="154"/>
      <c r="G17" s="154"/>
      <c r="H17" s="155"/>
      <c r="I17" s="156"/>
      <c r="J17" s="156"/>
      <c r="K17" s="155"/>
      <c r="L17" s="111"/>
      <c r="M17" s="111"/>
      <c r="N17" s="74">
        <f t="shared" si="0"/>
        <v>0</v>
      </c>
      <c r="O17" s="74">
        <f t="shared" si="1"/>
        <v>0</v>
      </c>
      <c r="P17" s="74">
        <f t="shared" si="2"/>
        <v>0</v>
      </c>
      <c r="Q17" s="75" t="str">
        <f t="shared" si="3"/>
        <v/>
      </c>
      <c r="R17" s="75" t="str">
        <f t="shared" si="4"/>
        <v/>
      </c>
      <c r="S17" s="79"/>
      <c r="T17" s="80"/>
      <c r="U17" s="78" t="str">
        <f t="shared" si="5"/>
        <v/>
      </c>
      <c r="V17" s="123">
        <f>R5</f>
        <v>44486</v>
      </c>
      <c r="W17" s="112" t="b">
        <f t="shared" si="6"/>
        <v>0</v>
      </c>
      <c r="X17" s="112">
        <f t="shared" si="7"/>
        <v>0</v>
      </c>
      <c r="Y17" s="12">
        <f t="shared" si="8"/>
        <v>0</v>
      </c>
      <c r="Z17" s="12" t="b">
        <f>IF(Y17=1,LOOKUP(X17,'Meltzer-Faber'!A3:A63,'Meltzer-Faber'!B3:B63))</f>
        <v>0</v>
      </c>
      <c r="AA17" s="12" t="b">
        <f>IF(Y17=1,LOOKUP(X17,'Meltzer-Faber'!A3:A63,'Meltzer-Faber'!C3:C63))</f>
        <v>0</v>
      </c>
      <c r="AB17" s="12" t="str">
        <f t="shared" si="9"/>
        <v/>
      </c>
    </row>
    <row r="18" spans="1:28" s="12" customFormat="1" ht="20" customHeight="1" x14ac:dyDescent="0.4">
      <c r="A18" s="103"/>
      <c r="B18" s="104"/>
      <c r="C18" s="105"/>
      <c r="D18" s="106"/>
      <c r="E18" s="107"/>
      <c r="F18" s="108"/>
      <c r="G18" s="109"/>
      <c r="H18" s="113"/>
      <c r="I18" s="114"/>
      <c r="J18" s="115"/>
      <c r="K18" s="110"/>
      <c r="L18" s="111"/>
      <c r="M18" s="111"/>
      <c r="N18" s="74">
        <f t="shared" si="0"/>
        <v>0</v>
      </c>
      <c r="O18" s="74">
        <f t="shared" si="1"/>
        <v>0</v>
      </c>
      <c r="P18" s="74">
        <f t="shared" si="2"/>
        <v>0</v>
      </c>
      <c r="Q18" s="75" t="str">
        <f t="shared" si="3"/>
        <v/>
      </c>
      <c r="R18" s="75" t="str">
        <f t="shared" si="4"/>
        <v/>
      </c>
      <c r="S18" s="79"/>
      <c r="T18" s="80" t="s">
        <v>20</v>
      </c>
      <c r="U18" s="78" t="str">
        <f t="shared" si="5"/>
        <v/>
      </c>
      <c r="V18" s="123">
        <f>R5</f>
        <v>44486</v>
      </c>
      <c r="W18" s="112" t="b">
        <f t="shared" si="6"/>
        <v>0</v>
      </c>
      <c r="X18" s="112">
        <f t="shared" si="7"/>
        <v>0</v>
      </c>
      <c r="Y18" s="12">
        <f t="shared" si="8"/>
        <v>0</v>
      </c>
      <c r="Z18" s="12" t="b">
        <f>IF(Y18=1,LOOKUP(X18,'Meltzer-Faber'!A3:A63,'Meltzer-Faber'!B3:B63))</f>
        <v>0</v>
      </c>
      <c r="AA18" s="12" t="b">
        <f>IF(Y18=1,LOOKUP(X18,'Meltzer-Faber'!A3:A63,'Meltzer-Faber'!C3:C63))</f>
        <v>0</v>
      </c>
      <c r="AB18" s="12" t="str">
        <f t="shared" si="9"/>
        <v/>
      </c>
    </row>
    <row r="19" spans="1:28" s="12" customFormat="1" ht="20" customHeight="1" x14ac:dyDescent="0.4">
      <c r="A19" s="103"/>
      <c r="B19" s="104"/>
      <c r="C19" s="105"/>
      <c r="D19" s="106"/>
      <c r="E19" s="107"/>
      <c r="F19" s="108"/>
      <c r="G19" s="109"/>
      <c r="H19" s="113"/>
      <c r="I19" s="114"/>
      <c r="J19" s="115"/>
      <c r="K19" s="110"/>
      <c r="L19" s="111"/>
      <c r="M19" s="111"/>
      <c r="N19" s="74">
        <f t="shared" si="0"/>
        <v>0</v>
      </c>
      <c r="O19" s="74">
        <f t="shared" si="1"/>
        <v>0</v>
      </c>
      <c r="P19" s="74">
        <f t="shared" si="2"/>
        <v>0</v>
      </c>
      <c r="Q19" s="75" t="str">
        <f t="shared" si="3"/>
        <v/>
      </c>
      <c r="R19" s="75" t="str">
        <f t="shared" si="4"/>
        <v/>
      </c>
      <c r="S19" s="79"/>
      <c r="T19" s="80"/>
      <c r="U19" s="78" t="str">
        <f t="shared" si="5"/>
        <v/>
      </c>
      <c r="V19" s="123">
        <f>R5</f>
        <v>44486</v>
      </c>
      <c r="W19" s="112" t="b">
        <f t="shared" si="6"/>
        <v>0</v>
      </c>
      <c r="X19" s="112">
        <f t="shared" si="7"/>
        <v>0</v>
      </c>
      <c r="Y19" s="12">
        <f t="shared" si="8"/>
        <v>0</v>
      </c>
      <c r="Z19" s="12" t="b">
        <f>IF(Y19=1,LOOKUP(X19,'Meltzer-Faber'!A3:A63,'Meltzer-Faber'!B3:B63))</f>
        <v>0</v>
      </c>
      <c r="AA19" s="12" t="b">
        <f>IF(Y19=1,LOOKUP(X19,'Meltzer-Faber'!A3:A63,'Meltzer-Faber'!C3:C63))</f>
        <v>0</v>
      </c>
      <c r="AB19" s="12" t="str">
        <f t="shared" si="9"/>
        <v/>
      </c>
    </row>
    <row r="20" spans="1:28" s="12" customFormat="1" ht="20" customHeight="1" x14ac:dyDescent="0.4">
      <c r="A20" s="103"/>
      <c r="B20" s="104"/>
      <c r="C20" s="105"/>
      <c r="D20" s="106"/>
      <c r="E20" s="107"/>
      <c r="F20" s="108"/>
      <c r="G20" s="109"/>
      <c r="H20" s="113"/>
      <c r="I20" s="114"/>
      <c r="J20" s="115"/>
      <c r="K20" s="110"/>
      <c r="L20" s="111"/>
      <c r="M20" s="111"/>
      <c r="N20" s="74">
        <f t="shared" si="0"/>
        <v>0</v>
      </c>
      <c r="O20" s="74">
        <f t="shared" si="1"/>
        <v>0</v>
      </c>
      <c r="P20" s="74">
        <f t="shared" si="2"/>
        <v>0</v>
      </c>
      <c r="Q20" s="75" t="str">
        <f t="shared" si="3"/>
        <v/>
      </c>
      <c r="R20" s="75" t="str">
        <f t="shared" si="4"/>
        <v/>
      </c>
      <c r="S20" s="79"/>
      <c r="T20" s="80"/>
      <c r="U20" s="78" t="str">
        <f t="shared" si="5"/>
        <v/>
      </c>
      <c r="V20" s="123">
        <f>R5</f>
        <v>44486</v>
      </c>
      <c r="W20" s="112" t="b">
        <f t="shared" si="6"/>
        <v>0</v>
      </c>
      <c r="X20" s="112">
        <f t="shared" si="7"/>
        <v>0</v>
      </c>
      <c r="Y20" s="12">
        <f t="shared" si="8"/>
        <v>0</v>
      </c>
      <c r="Z20" s="12" t="b">
        <f>IF(Y20=1,LOOKUP(X20,'Meltzer-Faber'!A3:A63,'Meltzer-Faber'!B3:B63))</f>
        <v>0</v>
      </c>
      <c r="AA20" s="12" t="b">
        <f>IF(Y20=1,LOOKUP(X20,'Meltzer-Faber'!A3:A63,'Meltzer-Faber'!C3:C63))</f>
        <v>0</v>
      </c>
      <c r="AB20" s="12" t="str">
        <f t="shared" si="9"/>
        <v/>
      </c>
    </row>
    <row r="21" spans="1:28" s="12" customFormat="1" ht="20" customHeight="1" x14ac:dyDescent="0.4">
      <c r="A21" s="103"/>
      <c r="B21" s="104"/>
      <c r="C21" s="105"/>
      <c r="D21" s="106"/>
      <c r="E21" s="107"/>
      <c r="F21" s="108"/>
      <c r="G21" s="109"/>
      <c r="H21" s="113"/>
      <c r="I21" s="114"/>
      <c r="J21" s="115"/>
      <c r="K21" s="110"/>
      <c r="L21" s="111"/>
      <c r="M21" s="111"/>
      <c r="N21" s="74">
        <f t="shared" si="0"/>
        <v>0</v>
      </c>
      <c r="O21" s="74">
        <f t="shared" si="1"/>
        <v>0</v>
      </c>
      <c r="P21" s="74">
        <f t="shared" si="2"/>
        <v>0</v>
      </c>
      <c r="Q21" s="75" t="str">
        <f t="shared" si="3"/>
        <v/>
      </c>
      <c r="R21" s="75" t="str">
        <f t="shared" si="4"/>
        <v/>
      </c>
      <c r="S21" s="79"/>
      <c r="T21" s="80"/>
      <c r="U21" s="78" t="str">
        <f t="shared" si="5"/>
        <v/>
      </c>
      <c r="V21" s="123">
        <f>R5</f>
        <v>44486</v>
      </c>
      <c r="W21" s="112" t="b">
        <f t="shared" si="6"/>
        <v>0</v>
      </c>
      <c r="X21" s="112">
        <f t="shared" si="7"/>
        <v>0</v>
      </c>
      <c r="Y21" s="12">
        <f t="shared" si="8"/>
        <v>0</v>
      </c>
      <c r="Z21" s="12" t="b">
        <f>IF(Y21=1,LOOKUP(X21,'Meltzer-Faber'!A3:A63,'Meltzer-Faber'!B3:B63))</f>
        <v>0</v>
      </c>
      <c r="AA21" s="12" t="b">
        <f>IF(Y21=1,LOOKUP(X21,'Meltzer-Faber'!A3:A63,'Meltzer-Faber'!C3:C63))</f>
        <v>0</v>
      </c>
      <c r="AB21" s="12" t="str">
        <f t="shared" si="9"/>
        <v/>
      </c>
    </row>
    <row r="22" spans="1:28" s="12" customFormat="1" ht="20" customHeight="1" x14ac:dyDescent="0.4">
      <c r="A22" s="103"/>
      <c r="B22" s="104"/>
      <c r="C22" s="105"/>
      <c r="D22" s="106"/>
      <c r="E22" s="107"/>
      <c r="F22" s="108"/>
      <c r="G22" s="109"/>
      <c r="H22" s="124"/>
      <c r="I22" s="125"/>
      <c r="J22" s="126"/>
      <c r="K22" s="110"/>
      <c r="L22" s="111"/>
      <c r="M22" s="111"/>
      <c r="N22" s="74">
        <f t="shared" si="0"/>
        <v>0</v>
      </c>
      <c r="O22" s="74">
        <f t="shared" si="1"/>
        <v>0</v>
      </c>
      <c r="P22" s="74">
        <f t="shared" si="2"/>
        <v>0</v>
      </c>
      <c r="Q22" s="75" t="str">
        <f t="shared" si="3"/>
        <v/>
      </c>
      <c r="R22" s="75" t="str">
        <f t="shared" si="4"/>
        <v/>
      </c>
      <c r="S22" s="79"/>
      <c r="T22" s="80"/>
      <c r="U22" s="78" t="str">
        <f t="shared" si="5"/>
        <v/>
      </c>
      <c r="V22" s="123">
        <f>R5</f>
        <v>44486</v>
      </c>
      <c r="W22" s="112" t="b">
        <f t="shared" si="6"/>
        <v>0</v>
      </c>
      <c r="X22" s="112">
        <f t="shared" si="7"/>
        <v>0</v>
      </c>
      <c r="Y22" s="12">
        <f t="shared" si="8"/>
        <v>0</v>
      </c>
      <c r="Z22" s="12" t="b">
        <f>IF(Y22=1,LOOKUP(X22,'Meltzer-Faber'!A3:A63,'Meltzer-Faber'!B3:B63))</f>
        <v>0</v>
      </c>
      <c r="AA22" s="12" t="b">
        <f>IF(Y22=1,LOOKUP(X22,'Meltzer-Faber'!A3:A63,'Meltzer-Faber'!C3:C63))</f>
        <v>0</v>
      </c>
      <c r="AB22" s="12" t="str">
        <f t="shared" si="9"/>
        <v/>
      </c>
    </row>
    <row r="23" spans="1:28" s="12" customFormat="1" ht="20" customHeight="1" x14ac:dyDescent="0.4">
      <c r="A23" s="103"/>
      <c r="B23" s="104"/>
      <c r="C23" s="105"/>
      <c r="D23" s="106"/>
      <c r="E23" s="107"/>
      <c r="F23" s="108"/>
      <c r="G23" s="109"/>
      <c r="H23" s="124"/>
      <c r="I23" s="125"/>
      <c r="J23" s="126"/>
      <c r="K23" s="110"/>
      <c r="L23" s="111"/>
      <c r="M23" s="111"/>
      <c r="N23" s="74">
        <f t="shared" si="0"/>
        <v>0</v>
      </c>
      <c r="O23" s="74">
        <f t="shared" si="1"/>
        <v>0</v>
      </c>
      <c r="P23" s="74">
        <f t="shared" si="2"/>
        <v>0</v>
      </c>
      <c r="Q23" s="75" t="str">
        <f t="shared" si="3"/>
        <v/>
      </c>
      <c r="R23" s="75" t="str">
        <f t="shared" si="4"/>
        <v/>
      </c>
      <c r="S23" s="79"/>
      <c r="T23" s="80"/>
      <c r="U23" s="78" t="str">
        <f t="shared" si="5"/>
        <v/>
      </c>
      <c r="V23" s="123">
        <f>R5</f>
        <v>44486</v>
      </c>
      <c r="W23" s="112" t="b">
        <f t="shared" si="6"/>
        <v>0</v>
      </c>
      <c r="X23" s="112">
        <f t="shared" si="7"/>
        <v>0</v>
      </c>
      <c r="Y23" s="12">
        <f t="shared" si="8"/>
        <v>0</v>
      </c>
      <c r="Z23" s="12" t="b">
        <f>IF(Y23=1,LOOKUP(X23,'Meltzer-Faber'!A3:A63,'Meltzer-Faber'!B3:B63))</f>
        <v>0</v>
      </c>
      <c r="AA23" s="12" t="b">
        <f>IF(Y23=1,LOOKUP(X23,'Meltzer-Faber'!A3:A63,'Meltzer-Faber'!C3:C63))</f>
        <v>0</v>
      </c>
      <c r="AB23" s="12" t="str">
        <f t="shared" si="9"/>
        <v/>
      </c>
    </row>
    <row r="24" spans="1:28" s="12" customFormat="1" ht="20" customHeight="1" x14ac:dyDescent="0.4">
      <c r="A24" s="103"/>
      <c r="B24" s="104"/>
      <c r="C24" s="105"/>
      <c r="D24" s="106"/>
      <c r="E24" s="107"/>
      <c r="F24" s="108"/>
      <c r="G24" s="109" t="s">
        <v>20</v>
      </c>
      <c r="H24" s="188"/>
      <c r="I24" s="189"/>
      <c r="J24" s="190"/>
      <c r="K24" s="110"/>
      <c r="L24" s="111"/>
      <c r="M24" s="111"/>
      <c r="N24" s="74">
        <f t="shared" si="0"/>
        <v>0</v>
      </c>
      <c r="O24" s="74">
        <f t="shared" si="1"/>
        <v>0</v>
      </c>
      <c r="P24" s="85">
        <f>IF(N24=0,0,IF(O24=0,0,SUM(N24:O24)))</f>
        <v>0</v>
      </c>
      <c r="Q24" s="75" t="str">
        <f t="shared" si="3"/>
        <v/>
      </c>
      <c r="R24" s="75" t="str">
        <f t="shared" si="4"/>
        <v/>
      </c>
      <c r="S24" s="86"/>
      <c r="T24" s="87"/>
      <c r="U24" s="78" t="str">
        <f t="shared" si="5"/>
        <v/>
      </c>
      <c r="V24" s="123">
        <f>R5</f>
        <v>44486</v>
      </c>
      <c r="W24" s="112" t="b">
        <f t="shared" si="6"/>
        <v>0</v>
      </c>
      <c r="X24" s="112">
        <f t="shared" si="7"/>
        <v>0</v>
      </c>
      <c r="Y24" s="12">
        <f t="shared" si="8"/>
        <v>0</v>
      </c>
      <c r="Z24" s="12" t="b">
        <f>IF(Y24=1,LOOKUP(X24,'Meltzer-Faber'!A3:A63,'Meltzer-Faber'!B3:B63))</f>
        <v>0</v>
      </c>
      <c r="AA24" s="12" t="b">
        <f>IF(Y24=1,LOOKUP(X24,'Meltzer-Faber'!A3:A63,'Meltzer-Faber'!C3:C63))</f>
        <v>0</v>
      </c>
      <c r="AB24" s="12" t="str">
        <f t="shared" si="9"/>
        <v/>
      </c>
    </row>
    <row r="25" spans="1:28" s="8" customFormat="1" ht="9" customHeight="1" x14ac:dyDescent="0.35">
      <c r="A25" s="15"/>
      <c r="B25" s="16"/>
      <c r="C25" s="17"/>
      <c r="D25" s="18"/>
      <c r="E25" s="18"/>
      <c r="F25" s="15"/>
      <c r="G25" s="15"/>
      <c r="H25" s="67"/>
      <c r="I25" s="68"/>
      <c r="J25" s="67"/>
      <c r="K25" s="67"/>
      <c r="L25" s="67"/>
      <c r="M25" s="67"/>
      <c r="N25" s="17"/>
      <c r="O25" s="17"/>
      <c r="P25" s="17"/>
      <c r="Q25" s="69"/>
      <c r="R25" s="69"/>
      <c r="S25" s="70"/>
      <c r="T25" s="9"/>
      <c r="U25" s="10"/>
      <c r="Y25" s="12"/>
    </row>
    <row r="26" spans="1:28" customFormat="1" ht="12.4" x14ac:dyDescent="0.35">
      <c r="H26" s="60"/>
      <c r="I26" s="71"/>
      <c r="J26" s="60"/>
      <c r="K26" s="60"/>
      <c r="L26" s="60"/>
      <c r="M26" s="60"/>
      <c r="N26" s="60"/>
      <c r="O26" s="60"/>
      <c r="P26" s="60"/>
      <c r="Q26" s="60"/>
      <c r="R26" s="60"/>
      <c r="S26" s="60"/>
    </row>
    <row r="27" spans="1:28" s="7" customFormat="1" ht="13.9" x14ac:dyDescent="0.4">
      <c r="A27" s="7" t="s">
        <v>17</v>
      </c>
      <c r="B27"/>
      <c r="C27" s="222" t="s">
        <v>68</v>
      </c>
      <c r="D27" s="222"/>
      <c r="E27" s="222"/>
      <c r="F27" s="222"/>
      <c r="G27" s="46" t="s">
        <v>29</v>
      </c>
      <c r="H27" s="47">
        <v>1</v>
      </c>
      <c r="I27" s="221" t="s">
        <v>73</v>
      </c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</row>
    <row r="28" spans="1:28" s="7" customFormat="1" ht="13.9" x14ac:dyDescent="0.4">
      <c r="B28"/>
      <c r="C28" s="219"/>
      <c r="D28" s="219"/>
      <c r="E28" s="219"/>
      <c r="F28" s="219"/>
      <c r="G28" s="48" t="s">
        <v>20</v>
      </c>
      <c r="H28" s="47">
        <v>2</v>
      </c>
      <c r="I28" s="221" t="s">
        <v>84</v>
      </c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</row>
    <row r="29" spans="1:28" s="7" customFormat="1" ht="13.9" x14ac:dyDescent="0.4">
      <c r="A29" s="49" t="s">
        <v>30</v>
      </c>
      <c r="B29"/>
      <c r="C29" s="222"/>
      <c r="D29" s="222"/>
      <c r="E29" s="222"/>
      <c r="F29" s="222"/>
      <c r="G29" s="50"/>
      <c r="H29" s="47">
        <v>3</v>
      </c>
      <c r="I29" s="221" t="s">
        <v>88</v>
      </c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</row>
    <row r="30" spans="1:28" ht="13.9" x14ac:dyDescent="0.4">
      <c r="A30" s="6"/>
      <c r="B30"/>
      <c r="C30" s="222"/>
      <c r="D30" s="222"/>
      <c r="E30" s="222"/>
      <c r="F30" s="222"/>
      <c r="G30" s="34"/>
      <c r="H30" s="32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</row>
    <row r="31" spans="1:28" ht="13.9" x14ac:dyDescent="0.4">
      <c r="A31" s="7"/>
      <c r="B31"/>
      <c r="C31" s="222"/>
      <c r="D31" s="222"/>
      <c r="E31" s="222"/>
      <c r="F31" s="222"/>
      <c r="G31" s="52" t="s">
        <v>31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  <c r="S31" s="214"/>
      <c r="T31" s="214"/>
    </row>
    <row r="32" spans="1:28" ht="13.9" x14ac:dyDescent="0.4">
      <c r="C32" s="148"/>
      <c r="D32" s="33"/>
      <c r="E32" s="33"/>
      <c r="F32" s="34"/>
      <c r="G32" s="52" t="s">
        <v>32</v>
      </c>
      <c r="H32" s="214" t="s">
        <v>97</v>
      </c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</row>
    <row r="33" spans="1:20" ht="13.9" x14ac:dyDescent="0.4">
      <c r="A33" s="7" t="s">
        <v>18</v>
      </c>
      <c r="B33"/>
      <c r="C33" s="222" t="s">
        <v>57</v>
      </c>
      <c r="D33" s="222"/>
      <c r="E33" s="222"/>
      <c r="F33" s="222"/>
      <c r="G33" s="52" t="s">
        <v>33</v>
      </c>
      <c r="H33" s="214" t="s">
        <v>86</v>
      </c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</row>
    <row r="34" spans="1:20" ht="13.9" x14ac:dyDescent="0.4">
      <c r="C34" s="222"/>
      <c r="D34" s="222"/>
      <c r="E34" s="222"/>
      <c r="F34" s="222"/>
      <c r="G34" s="52"/>
      <c r="H34" s="31"/>
      <c r="I34" s="55"/>
    </row>
    <row r="35" spans="1:20" ht="13.9" x14ac:dyDescent="0.4">
      <c r="A35" s="47" t="s">
        <v>34</v>
      </c>
      <c r="B35" s="56"/>
      <c r="C35" s="214" t="s">
        <v>77</v>
      </c>
      <c r="D35" s="222"/>
      <c r="E35" s="222"/>
      <c r="F35" s="222"/>
      <c r="G35" s="52" t="s">
        <v>22</v>
      </c>
      <c r="H35" s="214" t="s">
        <v>239</v>
      </c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</row>
    <row r="36" spans="1:20" ht="13.9" x14ac:dyDescent="0.4">
      <c r="C36" s="222"/>
      <c r="D36" s="222"/>
      <c r="E36" s="222"/>
      <c r="F36" s="222"/>
      <c r="G36" s="52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</row>
    <row r="37" spans="1:20" ht="13.9" x14ac:dyDescent="0.4">
      <c r="A37" s="56" t="s">
        <v>21</v>
      </c>
      <c r="B37" s="56"/>
      <c r="C37" s="35" t="s">
        <v>56</v>
      </c>
      <c r="D37" s="36"/>
      <c r="E37" s="36"/>
      <c r="F37" s="37"/>
      <c r="G37" s="5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</row>
    <row r="38" spans="1:20" ht="13.9" x14ac:dyDescent="0.4">
      <c r="A38" s="57"/>
      <c r="B38" s="57"/>
      <c r="C38" s="58"/>
      <c r="D38" s="33"/>
      <c r="E38" s="33"/>
      <c r="F38" s="34"/>
      <c r="G38" s="5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</row>
    <row r="39" spans="1:20" ht="13.9" x14ac:dyDescent="0.4">
      <c r="C39" s="3"/>
      <c r="D39" s="4"/>
      <c r="E39" s="4"/>
      <c r="F39" s="5"/>
      <c r="G39" s="5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</row>
    <row r="40" spans="1:20" x14ac:dyDescent="0.4">
      <c r="H40" s="72"/>
      <c r="I40" s="54"/>
    </row>
  </sheetData>
  <mergeCells count="26">
    <mergeCell ref="H39:T39"/>
    <mergeCell ref="C35:F35"/>
    <mergeCell ref="H35:T35"/>
    <mergeCell ref="C36:F36"/>
    <mergeCell ref="H36:T36"/>
    <mergeCell ref="H37:T37"/>
    <mergeCell ref="H38:T38"/>
    <mergeCell ref="C34:F34"/>
    <mergeCell ref="C28:F28"/>
    <mergeCell ref="I28:T28"/>
    <mergeCell ref="C29:F29"/>
    <mergeCell ref="I29:T29"/>
    <mergeCell ref="C30:F30"/>
    <mergeCell ref="I30:T30"/>
    <mergeCell ref="C31:F31"/>
    <mergeCell ref="H31:T31"/>
    <mergeCell ref="H32:T32"/>
    <mergeCell ref="C33:F33"/>
    <mergeCell ref="H33:T33"/>
    <mergeCell ref="C27:F27"/>
    <mergeCell ref="I27:T27"/>
    <mergeCell ref="F1:P1"/>
    <mergeCell ref="F2:P2"/>
    <mergeCell ref="C5:F5"/>
    <mergeCell ref="H5:K5"/>
    <mergeCell ref="M5:P5"/>
  </mergeCells>
  <conditionalFormatting sqref="H9:M11 H12:L22 L23 M12:M23">
    <cfRule type="cellIs" dxfId="7" priority="5" stopIfTrue="1" operator="between">
      <formula>1</formula>
      <formula>300</formula>
    </cfRule>
    <cfRule type="cellIs" dxfId="6" priority="6" stopIfTrue="1" operator="lessThanOrEqual">
      <formula>0</formula>
    </cfRule>
  </conditionalFormatting>
  <conditionalFormatting sqref="H23:K23">
    <cfRule type="cellIs" dxfId="5" priority="3" stopIfTrue="1" operator="between">
      <formula>1</formula>
      <formula>300</formula>
    </cfRule>
    <cfRule type="cellIs" dxfId="4" priority="4" stopIfTrue="1" operator="lessThanOrEqual">
      <formula>0</formula>
    </cfRule>
  </conditionalFormatting>
  <conditionalFormatting sqref="H24:M24">
    <cfRule type="cellIs" dxfId="3" priority="1" stopIfTrue="1" operator="between">
      <formula>1</formula>
      <formula>300</formula>
    </cfRule>
    <cfRule type="cellIs" dxfId="2" priority="2" stopIfTrue="1" operator="lessThanOrEqual">
      <formula>0</formula>
    </cfRule>
  </conditionalFormatting>
  <dataValidations count="2">
    <dataValidation type="list" allowBlank="1" showInputMessage="1" showErrorMessage="1" errorTitle="Feil_i_kategori" error="Feil verdi i kagtegori" sqref="C18:C24" xr:uid="{A2AE3408-15D4-FB4B-90F6-C661A66611A0}">
      <formula1>"UM,JM,SM,UK,JK,SK,M1,M2,M3,M4,M5,M6,M8,M9,M10,K1,K2,K3,K4,K5,K6,K7,K8,K9,K10"</formula1>
    </dataValidation>
    <dataValidation type="list" allowBlank="1" showInputMessage="1" showErrorMessage="1" errorTitle="Feil_i_vektklasse" error="Feil verdi i vektklasse" sqref="A18:A24" xr:uid="{AC8AD98C-9DA0-5F42-8FEA-D047A000D099}">
      <formula1>"40,45,49,55,59,64,71,76,81,+81,'+81,81+,87,+87,'+87,87+,49,55,61,67,73,81,89,96,102,+102,'+102,102+,109,+109,'+109,109+"</formula1>
    </dataValidation>
  </dataValidations>
  <pageMargins left="0.27559055118110198" right="0.35433070866141703" top="0.27559055118110198" bottom="0.27559055118110198" header="0.5" footer="0.5"/>
  <pageSetup paperSize="9" scale="72" orientation="landscape" horizontalDpi="360" verticalDpi="360" copies="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Navngitte områder</vt:lpstr>
      </vt:variant>
      <vt:variant>
        <vt:i4>12</vt:i4>
      </vt:variant>
    </vt:vector>
  </HeadingPairs>
  <TitlesOfParts>
    <vt:vector size="25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Resultat NM Senior</vt:lpstr>
      <vt:lpstr>Resultat Kongepokal</vt:lpstr>
      <vt:lpstr>NM Senior Lag finale</vt:lpstr>
      <vt:lpstr>Meltzer-Faber</vt:lpstr>
      <vt:lpstr>'NM Senior Lag finale'!Utskriftsområde</vt:lpstr>
      <vt:lpstr>'P1'!Utskriftsområde</vt:lpstr>
      <vt:lpstr>'P2'!Utskriftsområde</vt:lpstr>
      <vt:lpstr>'P3'!Utskriftsområde</vt:lpstr>
      <vt:lpstr>'P4'!Utskriftsområde</vt:lpstr>
      <vt:lpstr>'P5'!Utskriftsområde</vt:lpstr>
      <vt:lpstr>'P6'!Utskriftsområde</vt:lpstr>
      <vt:lpstr>'P7'!Utskriftsområde</vt:lpstr>
      <vt:lpstr>'P8'!Utskriftsområde</vt:lpstr>
      <vt:lpstr>'P9'!Utskriftsområde</vt:lpstr>
      <vt:lpstr>'Resultat Kongepokal'!Utskriftsområde</vt:lpstr>
      <vt:lpstr>'Resultat NM Senior'!Utskriftsområde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Bj. Hagenes Vigrestad IK</dc:creator>
  <cp:lastModifiedBy>Arne Grostad</cp:lastModifiedBy>
  <cp:lastPrinted>2021-10-18T16:16:57Z</cp:lastPrinted>
  <dcterms:created xsi:type="dcterms:W3CDTF">2001-08-31T20:44:44Z</dcterms:created>
  <dcterms:modified xsi:type="dcterms:W3CDTF">2021-11-18T19:38:38Z</dcterms:modified>
</cp:coreProperties>
</file>