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drawings/drawing7.xml" ContentType="application/vnd.openxmlformats-officedocument.drawing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09"/>
  <workbookPr codeName="ThisWorkbook"/>
  <mc:AlternateContent xmlns:mc="http://schemas.openxmlformats.org/markup-compatibility/2006">
    <mc:Choice Requires="x15">
      <x15ac:absPath xmlns:x15ac="http://schemas.microsoft.com/office/spreadsheetml/2010/11/ac" url="/Users/Arne/AKB/MSKAP/NM Senior/NM sen 2020/"/>
    </mc:Choice>
  </mc:AlternateContent>
  <xr:revisionPtr revIDLastSave="0" documentId="13_ncr:1_{B35B7ADF-1FC3-504A-84F7-475C3F2E25F8}" xr6:coauthVersionLast="45" xr6:coauthVersionMax="45" xr10:uidLastSave="{00000000-0000-0000-0000-000000000000}"/>
  <bookViews>
    <workbookView xWindow="1520" yWindow="460" windowWidth="23180" windowHeight="14480" xr2:uid="{00000000-000D-0000-FFFF-FFFF00000000}"/>
  </bookViews>
  <sheets>
    <sheet name="P1" sheetId="31" r:id="rId1"/>
    <sheet name="P2" sheetId="40" r:id="rId2"/>
    <sheet name="P3" sheetId="42" r:id="rId3"/>
    <sheet name="P4" sheetId="43" r:id="rId4"/>
    <sheet name="P5" sheetId="46" r:id="rId5"/>
    <sheet name="P6" sheetId="47" r:id="rId6"/>
    <sheet name="P7" sheetId="48" r:id="rId7"/>
    <sheet name="Resultat NM Senior" sheetId="20" r:id="rId8"/>
    <sheet name="Resultat Kongepokal" sheetId="57" r:id="rId9"/>
    <sheet name="Meltzer-Faber" sheetId="29" state="hidden" r:id="rId10"/>
    <sheet name="Module1" sheetId="2" state="veryHidden" r:id="rId11"/>
  </sheets>
  <definedNames>
    <definedName name="_xlnm.Print_Area" localSheetId="0">'P1'!$A$1:$T$41</definedName>
    <definedName name="_xlnm.Print_Area" localSheetId="1">'P2'!$A$1:$T$39</definedName>
    <definedName name="_xlnm.Print_Area" localSheetId="2">'P3'!$A$1:$T$39</definedName>
    <definedName name="_xlnm.Print_Area" localSheetId="3">'P4'!$A$1:$T$39</definedName>
    <definedName name="_xlnm.Print_Area" localSheetId="4">'P5'!$A$1:$T$39</definedName>
    <definedName name="_xlnm.Print_Area" localSheetId="5">'P6'!$A$1:$T$39</definedName>
    <definedName name="_xlnm.Print_Area" localSheetId="6">'P7'!$A$1:$T$39</definedName>
    <definedName name="_xlnm.Print_Titles" localSheetId="8">'Resultat Kongepokal'!$1:$2</definedName>
    <definedName name="_xlnm.Print_Titles" localSheetId="7">'Resultat NM Senior'!$1:$2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77" i="57" l="1"/>
  <c r="C77" i="57"/>
  <c r="D77" i="57"/>
  <c r="E77" i="57"/>
  <c r="F77" i="57"/>
  <c r="G77" i="57"/>
  <c r="B65" i="20"/>
  <c r="C65" i="20"/>
  <c r="D65" i="20"/>
  <c r="E65" i="20"/>
  <c r="F65" i="20"/>
  <c r="G65" i="20"/>
  <c r="V26" i="31" l="1"/>
  <c r="V25" i="31"/>
  <c r="X25" i="31" s="1"/>
  <c r="Y25" i="31" s="1"/>
  <c r="W26" i="31"/>
  <c r="X26" i="31"/>
  <c r="Y26" i="31" s="1"/>
  <c r="O26" i="31"/>
  <c r="N26" i="31"/>
  <c r="W25" i="31"/>
  <c r="O25" i="31"/>
  <c r="N25" i="31"/>
  <c r="I77" i="57" l="1"/>
  <c r="I65" i="20"/>
  <c r="P25" i="31"/>
  <c r="Q25" i="31" s="1"/>
  <c r="H77" i="57"/>
  <c r="H65" i="20"/>
  <c r="P26" i="31"/>
  <c r="U26" i="31"/>
  <c r="AA25" i="31"/>
  <c r="R25" i="31"/>
  <c r="Z25" i="31"/>
  <c r="AB25" i="31" s="1"/>
  <c r="R26" i="31"/>
  <c r="AA26" i="31"/>
  <c r="Z26" i="31"/>
  <c r="AB26" i="31"/>
  <c r="F5" i="57"/>
  <c r="K77" i="57" l="1"/>
  <c r="K65" i="20"/>
  <c r="Q26" i="31"/>
  <c r="U25" i="31"/>
  <c r="J77" i="57"/>
  <c r="J65" i="20"/>
  <c r="U21" i="42"/>
  <c r="U22" i="42"/>
  <c r="U23" i="42"/>
  <c r="U24" i="42"/>
  <c r="U20" i="43"/>
  <c r="U21" i="43"/>
  <c r="U22" i="43"/>
  <c r="U23" i="43"/>
  <c r="U24" i="43"/>
  <c r="U23" i="46"/>
  <c r="U24" i="46"/>
  <c r="U24" i="47"/>
  <c r="U22" i="48"/>
  <c r="U23" i="48"/>
  <c r="U24" i="48"/>
  <c r="G44" i="57" l="1"/>
  <c r="F44" i="57"/>
  <c r="E44" i="57"/>
  <c r="D44" i="57"/>
  <c r="C44" i="57"/>
  <c r="B44" i="57"/>
  <c r="G48" i="57"/>
  <c r="F48" i="57"/>
  <c r="E48" i="57"/>
  <c r="D48" i="57"/>
  <c r="C48" i="57"/>
  <c r="B48" i="57"/>
  <c r="G74" i="57"/>
  <c r="F74" i="57"/>
  <c r="E74" i="57"/>
  <c r="D74" i="57"/>
  <c r="C74" i="57"/>
  <c r="B74" i="57"/>
  <c r="G86" i="57"/>
  <c r="F86" i="57"/>
  <c r="E86" i="57"/>
  <c r="D86" i="57"/>
  <c r="C86" i="57"/>
  <c r="B86" i="57"/>
  <c r="G93" i="57"/>
  <c r="F93" i="57"/>
  <c r="E93" i="57"/>
  <c r="D93" i="57"/>
  <c r="C93" i="57"/>
  <c r="B93" i="57"/>
  <c r="G73" i="57"/>
  <c r="F73" i="57"/>
  <c r="E73" i="57"/>
  <c r="D73" i="57"/>
  <c r="C73" i="57"/>
  <c r="B73" i="57"/>
  <c r="G89" i="57"/>
  <c r="F89" i="57"/>
  <c r="E89" i="57"/>
  <c r="D89" i="57"/>
  <c r="C89" i="57"/>
  <c r="B89" i="57"/>
  <c r="G68" i="57"/>
  <c r="F68" i="57"/>
  <c r="E68" i="57"/>
  <c r="D68" i="57"/>
  <c r="C68" i="57"/>
  <c r="B68" i="57"/>
  <c r="G59" i="57"/>
  <c r="F59" i="57"/>
  <c r="E59" i="57"/>
  <c r="D59" i="57"/>
  <c r="C59" i="57"/>
  <c r="B59" i="57"/>
  <c r="G66" i="57"/>
  <c r="F66" i="57"/>
  <c r="E66" i="57"/>
  <c r="D66" i="57"/>
  <c r="C66" i="57"/>
  <c r="B66" i="57"/>
  <c r="G56" i="57"/>
  <c r="F56" i="57"/>
  <c r="E56" i="57"/>
  <c r="D56" i="57"/>
  <c r="C56" i="57"/>
  <c r="B56" i="57"/>
  <c r="G57" i="57"/>
  <c r="F57" i="57"/>
  <c r="E57" i="57"/>
  <c r="D57" i="57"/>
  <c r="C57" i="57"/>
  <c r="B57" i="57"/>
  <c r="G94" i="57"/>
  <c r="F94" i="57"/>
  <c r="E94" i="57"/>
  <c r="D94" i="57"/>
  <c r="C94" i="57"/>
  <c r="B94" i="57"/>
  <c r="G53" i="57"/>
  <c r="F53" i="57"/>
  <c r="E53" i="57"/>
  <c r="D53" i="57"/>
  <c r="C53" i="57"/>
  <c r="B53" i="57"/>
  <c r="G60" i="57"/>
  <c r="F60" i="57"/>
  <c r="E60" i="57"/>
  <c r="D60" i="57"/>
  <c r="C60" i="57"/>
  <c r="B60" i="57"/>
  <c r="G50" i="57"/>
  <c r="F50" i="57"/>
  <c r="E50" i="57"/>
  <c r="D50" i="57"/>
  <c r="C50" i="57"/>
  <c r="B50" i="57"/>
  <c r="G69" i="57"/>
  <c r="F69" i="57"/>
  <c r="E69" i="57"/>
  <c r="D69" i="57"/>
  <c r="C69" i="57"/>
  <c r="B69" i="57"/>
  <c r="G76" i="57"/>
  <c r="F76" i="57"/>
  <c r="E76" i="57"/>
  <c r="D76" i="57"/>
  <c r="C76" i="57"/>
  <c r="B76" i="57"/>
  <c r="G64" i="57"/>
  <c r="F64" i="57"/>
  <c r="E64" i="57"/>
  <c r="D64" i="57"/>
  <c r="C64" i="57"/>
  <c r="B64" i="57"/>
  <c r="G92" i="57"/>
  <c r="F92" i="57"/>
  <c r="E92" i="57"/>
  <c r="D92" i="57"/>
  <c r="C92" i="57"/>
  <c r="B92" i="57"/>
  <c r="G46" i="57"/>
  <c r="F46" i="57"/>
  <c r="E46" i="57"/>
  <c r="D46" i="57"/>
  <c r="C46" i="57"/>
  <c r="B46" i="57"/>
  <c r="G80" i="57"/>
  <c r="F80" i="57"/>
  <c r="E80" i="57"/>
  <c r="D80" i="57"/>
  <c r="C80" i="57"/>
  <c r="B80" i="57"/>
  <c r="G88" i="57"/>
  <c r="F88" i="57"/>
  <c r="E88" i="57"/>
  <c r="D88" i="57"/>
  <c r="C88" i="57"/>
  <c r="B88" i="57"/>
  <c r="G82" i="57"/>
  <c r="F82" i="57"/>
  <c r="E82" i="57"/>
  <c r="D82" i="57"/>
  <c r="C82" i="57"/>
  <c r="B82" i="57"/>
  <c r="G84" i="57"/>
  <c r="F84" i="57"/>
  <c r="E84" i="57"/>
  <c r="D84" i="57"/>
  <c r="C84" i="57"/>
  <c r="B84" i="57"/>
  <c r="G45" i="57"/>
  <c r="F45" i="57"/>
  <c r="E45" i="57"/>
  <c r="D45" i="57"/>
  <c r="C45" i="57"/>
  <c r="B45" i="57"/>
  <c r="G10" i="57"/>
  <c r="F10" i="57"/>
  <c r="E10" i="57"/>
  <c r="D10" i="57"/>
  <c r="C10" i="57"/>
  <c r="B10" i="57"/>
  <c r="G13" i="57"/>
  <c r="F13" i="57"/>
  <c r="E13" i="57"/>
  <c r="D13" i="57"/>
  <c r="C13" i="57"/>
  <c r="B13" i="57"/>
  <c r="G12" i="57"/>
  <c r="F12" i="57"/>
  <c r="E12" i="57"/>
  <c r="D12" i="57"/>
  <c r="C12" i="57"/>
  <c r="B12" i="57"/>
  <c r="G29" i="57"/>
  <c r="F29" i="57"/>
  <c r="E29" i="57"/>
  <c r="D29" i="57"/>
  <c r="C29" i="57"/>
  <c r="B29" i="57"/>
  <c r="G26" i="57"/>
  <c r="F26" i="57"/>
  <c r="E26" i="57"/>
  <c r="D26" i="57"/>
  <c r="C26" i="57"/>
  <c r="B26" i="57"/>
  <c r="G11" i="57"/>
  <c r="F11" i="57"/>
  <c r="E11" i="57"/>
  <c r="D11" i="57"/>
  <c r="C11" i="57"/>
  <c r="B11" i="57"/>
  <c r="G18" i="57"/>
  <c r="F18" i="57"/>
  <c r="E18" i="57"/>
  <c r="D18" i="57"/>
  <c r="C18" i="57"/>
  <c r="B18" i="57"/>
  <c r="G24" i="57"/>
  <c r="F24" i="57"/>
  <c r="E24" i="57"/>
  <c r="D24" i="57"/>
  <c r="C24" i="57"/>
  <c r="B24" i="57"/>
  <c r="G7" i="57"/>
  <c r="F7" i="57"/>
  <c r="E7" i="57"/>
  <c r="D7" i="57"/>
  <c r="C7" i="57"/>
  <c r="B7" i="57"/>
  <c r="G28" i="57"/>
  <c r="F28" i="57"/>
  <c r="E28" i="57"/>
  <c r="D28" i="57"/>
  <c r="C28" i="57"/>
  <c r="B28" i="57"/>
  <c r="G36" i="57"/>
  <c r="F36" i="57"/>
  <c r="E36" i="57"/>
  <c r="D36" i="57"/>
  <c r="C36" i="57"/>
  <c r="B36" i="57"/>
  <c r="G30" i="57"/>
  <c r="F30" i="57"/>
  <c r="E30" i="57"/>
  <c r="D30" i="57"/>
  <c r="C30" i="57"/>
  <c r="B30" i="57"/>
  <c r="G32" i="57"/>
  <c r="F32" i="57"/>
  <c r="E32" i="57"/>
  <c r="D32" i="57"/>
  <c r="C32" i="57"/>
  <c r="B32" i="57"/>
  <c r="G9" i="57"/>
  <c r="F9" i="57"/>
  <c r="E9" i="57"/>
  <c r="D9" i="57"/>
  <c r="C9" i="57"/>
  <c r="B9" i="57"/>
  <c r="G8" i="57"/>
  <c r="F8" i="57"/>
  <c r="E8" i="57"/>
  <c r="D8" i="57"/>
  <c r="C8" i="57"/>
  <c r="B8" i="57"/>
  <c r="G16" i="57"/>
  <c r="F16" i="57"/>
  <c r="E16" i="57"/>
  <c r="D16" i="57"/>
  <c r="C16" i="57"/>
  <c r="B16" i="57"/>
  <c r="G14" i="57"/>
  <c r="F14" i="57"/>
  <c r="E14" i="57"/>
  <c r="D14" i="57"/>
  <c r="C14" i="57"/>
  <c r="B14" i="57"/>
  <c r="G39" i="57"/>
  <c r="F39" i="57"/>
  <c r="E39" i="57"/>
  <c r="D39" i="57"/>
  <c r="C39" i="57"/>
  <c r="B39" i="57"/>
  <c r="G27" i="57"/>
  <c r="F27" i="57"/>
  <c r="E27" i="57"/>
  <c r="D27" i="57"/>
  <c r="C27" i="57"/>
  <c r="B27" i="57"/>
  <c r="G22" i="57"/>
  <c r="F22" i="57"/>
  <c r="E22" i="57"/>
  <c r="D22" i="57"/>
  <c r="C22" i="57"/>
  <c r="B22" i="57"/>
  <c r="G37" i="57"/>
  <c r="F37" i="57"/>
  <c r="E37" i="57"/>
  <c r="D37" i="57"/>
  <c r="C37" i="57"/>
  <c r="B37" i="57"/>
  <c r="G19" i="57"/>
  <c r="F19" i="57"/>
  <c r="E19" i="57"/>
  <c r="D19" i="57"/>
  <c r="C19" i="57"/>
  <c r="B19" i="57"/>
  <c r="G6" i="57"/>
  <c r="F6" i="57"/>
  <c r="E6" i="57"/>
  <c r="D6" i="57"/>
  <c r="C6" i="57"/>
  <c r="B6" i="57"/>
  <c r="G15" i="57"/>
  <c r="F15" i="57"/>
  <c r="E15" i="57"/>
  <c r="D15" i="57"/>
  <c r="C15" i="57"/>
  <c r="B15" i="57"/>
  <c r="G17" i="57"/>
  <c r="F17" i="57"/>
  <c r="E17" i="57"/>
  <c r="D17" i="57"/>
  <c r="C17" i="57"/>
  <c r="B17" i="57"/>
  <c r="G34" i="57"/>
  <c r="F34" i="57"/>
  <c r="E34" i="57"/>
  <c r="D34" i="57"/>
  <c r="C34" i="57"/>
  <c r="B34" i="57"/>
  <c r="G25" i="57"/>
  <c r="F25" i="57"/>
  <c r="E25" i="57"/>
  <c r="D25" i="57"/>
  <c r="C25" i="57"/>
  <c r="B25" i="57"/>
  <c r="G35" i="57"/>
  <c r="F35" i="57"/>
  <c r="E35" i="57"/>
  <c r="D35" i="57"/>
  <c r="C35" i="57"/>
  <c r="B35" i="57"/>
  <c r="G38" i="57"/>
  <c r="F38" i="57"/>
  <c r="E38" i="57"/>
  <c r="D38" i="57"/>
  <c r="C38" i="57"/>
  <c r="B38" i="57"/>
  <c r="G40" i="57"/>
  <c r="F40" i="57"/>
  <c r="E40" i="57"/>
  <c r="D40" i="57"/>
  <c r="C40" i="57"/>
  <c r="G5" i="57"/>
  <c r="E5" i="57"/>
  <c r="D5" i="57"/>
  <c r="C5" i="57"/>
  <c r="B5" i="57"/>
  <c r="G20" i="57"/>
  <c r="F20" i="57"/>
  <c r="E20" i="57"/>
  <c r="D20" i="57"/>
  <c r="C20" i="57"/>
  <c r="B20" i="57"/>
  <c r="G33" i="57"/>
  <c r="F33" i="57"/>
  <c r="E33" i="57"/>
  <c r="D33" i="57"/>
  <c r="C33" i="57"/>
  <c r="B33" i="57"/>
  <c r="G21" i="57"/>
  <c r="F21" i="57"/>
  <c r="E21" i="57"/>
  <c r="D21" i="57"/>
  <c r="C21" i="57"/>
  <c r="B21" i="57"/>
  <c r="G31" i="57"/>
  <c r="F31" i="57"/>
  <c r="E31" i="57"/>
  <c r="D31" i="57"/>
  <c r="C31" i="57"/>
  <c r="B31" i="57"/>
  <c r="G23" i="57"/>
  <c r="F23" i="57"/>
  <c r="E23" i="57"/>
  <c r="D23" i="57"/>
  <c r="C23" i="57"/>
  <c r="B23" i="57"/>
  <c r="G51" i="57"/>
  <c r="F51" i="57"/>
  <c r="E51" i="57"/>
  <c r="D51" i="57"/>
  <c r="C51" i="57"/>
  <c r="B51" i="57"/>
  <c r="G83" i="57"/>
  <c r="F83" i="57"/>
  <c r="E83" i="57"/>
  <c r="D83" i="57"/>
  <c r="C83" i="57"/>
  <c r="B83" i="57"/>
  <c r="G91" i="57"/>
  <c r="F91" i="57"/>
  <c r="E91" i="57"/>
  <c r="D91" i="57"/>
  <c r="C91" i="57"/>
  <c r="B91" i="57"/>
  <c r="G61" i="57"/>
  <c r="F61" i="57"/>
  <c r="E61" i="57"/>
  <c r="D61" i="57"/>
  <c r="C61" i="57"/>
  <c r="B61" i="57"/>
  <c r="G67" i="57"/>
  <c r="F67" i="57"/>
  <c r="E67" i="57"/>
  <c r="D67" i="57"/>
  <c r="C67" i="57"/>
  <c r="B67" i="57"/>
  <c r="G58" i="57"/>
  <c r="F58" i="57"/>
  <c r="E58" i="57"/>
  <c r="D58" i="57"/>
  <c r="C58" i="57"/>
  <c r="B58" i="57"/>
  <c r="G85" i="57"/>
  <c r="F85" i="57"/>
  <c r="E85" i="57"/>
  <c r="D85" i="57"/>
  <c r="C85" i="57"/>
  <c r="B85" i="57"/>
  <c r="G81" i="57"/>
  <c r="F81" i="57"/>
  <c r="E81" i="57"/>
  <c r="D81" i="57"/>
  <c r="C81" i="57"/>
  <c r="B81" i="57"/>
  <c r="G71" i="57"/>
  <c r="F71" i="57"/>
  <c r="E71" i="57"/>
  <c r="D71" i="57"/>
  <c r="C71" i="57"/>
  <c r="B71" i="57"/>
  <c r="G79" i="57"/>
  <c r="F79" i="57"/>
  <c r="E79" i="57"/>
  <c r="D79" i="57"/>
  <c r="C79" i="57"/>
  <c r="B79" i="57"/>
  <c r="G62" i="57"/>
  <c r="F62" i="57"/>
  <c r="E62" i="57"/>
  <c r="D62" i="57"/>
  <c r="C62" i="57"/>
  <c r="B62" i="57"/>
  <c r="G52" i="57"/>
  <c r="F52" i="57"/>
  <c r="E52" i="57"/>
  <c r="D52" i="57"/>
  <c r="C52" i="57"/>
  <c r="B52" i="57"/>
  <c r="G75" i="57"/>
  <c r="F75" i="57"/>
  <c r="E75" i="57"/>
  <c r="D75" i="57"/>
  <c r="C75" i="57"/>
  <c r="B75" i="57"/>
  <c r="G70" i="57"/>
  <c r="F70" i="57"/>
  <c r="E70" i="57"/>
  <c r="D70" i="57"/>
  <c r="C70" i="57"/>
  <c r="B70" i="57"/>
  <c r="G65" i="57"/>
  <c r="F65" i="57"/>
  <c r="E65" i="57"/>
  <c r="D65" i="57"/>
  <c r="C65" i="57"/>
  <c r="B65" i="57"/>
  <c r="G78" i="57"/>
  <c r="F78" i="57"/>
  <c r="E78" i="57"/>
  <c r="D78" i="57"/>
  <c r="C78" i="57"/>
  <c r="B78" i="57"/>
  <c r="G55" i="57"/>
  <c r="F55" i="57"/>
  <c r="E55" i="57"/>
  <c r="D55" i="57"/>
  <c r="C55" i="57"/>
  <c r="B55" i="57"/>
  <c r="G49" i="57"/>
  <c r="F49" i="57"/>
  <c r="E49" i="57"/>
  <c r="D49" i="57"/>
  <c r="C49" i="57"/>
  <c r="B49" i="57"/>
  <c r="G47" i="57"/>
  <c r="F47" i="57"/>
  <c r="E47" i="57"/>
  <c r="D47" i="57"/>
  <c r="C47" i="57"/>
  <c r="B47" i="57"/>
  <c r="G87" i="57"/>
  <c r="F87" i="57"/>
  <c r="E87" i="57"/>
  <c r="D87" i="57"/>
  <c r="C87" i="57"/>
  <c r="B87" i="57"/>
  <c r="G54" i="57"/>
  <c r="F54" i="57"/>
  <c r="E54" i="57"/>
  <c r="D54" i="57"/>
  <c r="C54" i="57"/>
  <c r="B54" i="57"/>
  <c r="G63" i="57"/>
  <c r="F63" i="57"/>
  <c r="E63" i="57"/>
  <c r="D63" i="57"/>
  <c r="C63" i="57"/>
  <c r="B63" i="57"/>
  <c r="G72" i="57"/>
  <c r="F72" i="57"/>
  <c r="E72" i="57"/>
  <c r="D72" i="57"/>
  <c r="C72" i="57"/>
  <c r="B72" i="57"/>
  <c r="G90" i="57"/>
  <c r="F90" i="57"/>
  <c r="E90" i="57"/>
  <c r="D90" i="57"/>
  <c r="C90" i="57"/>
  <c r="B90" i="57"/>
  <c r="F2" i="57"/>
  <c r="A2" i="57"/>
  <c r="Q23" i="46"/>
  <c r="Q24" i="46"/>
  <c r="Q24" i="47"/>
  <c r="Q22" i="48"/>
  <c r="Q23" i="48"/>
  <c r="Q24" i="48"/>
  <c r="Q20" i="43"/>
  <c r="Q21" i="43"/>
  <c r="Q22" i="43"/>
  <c r="Q23" i="43"/>
  <c r="Q24" i="43"/>
  <c r="Q21" i="42"/>
  <c r="Q22" i="42"/>
  <c r="Q23" i="42"/>
  <c r="Q24" i="42"/>
  <c r="B97" i="20" l="1"/>
  <c r="C97" i="20"/>
  <c r="D97" i="20"/>
  <c r="E97" i="20"/>
  <c r="F97" i="20"/>
  <c r="G97" i="20"/>
  <c r="B95" i="20"/>
  <c r="C95" i="20"/>
  <c r="D95" i="20"/>
  <c r="E95" i="20"/>
  <c r="F95" i="20"/>
  <c r="G95" i="20"/>
  <c r="B98" i="20"/>
  <c r="C98" i="20"/>
  <c r="D98" i="20"/>
  <c r="E98" i="20"/>
  <c r="F98" i="20"/>
  <c r="G98" i="20"/>
  <c r="B96" i="20"/>
  <c r="C96" i="20"/>
  <c r="D96" i="20"/>
  <c r="E96" i="20"/>
  <c r="F96" i="20"/>
  <c r="G96" i="20"/>
  <c r="B99" i="20"/>
  <c r="C99" i="20"/>
  <c r="D99" i="20"/>
  <c r="E99" i="20"/>
  <c r="F99" i="20"/>
  <c r="G99" i="20"/>
  <c r="B103" i="20"/>
  <c r="C103" i="20"/>
  <c r="D103" i="20"/>
  <c r="E103" i="20"/>
  <c r="F103" i="20"/>
  <c r="G103" i="20"/>
  <c r="B102" i="20"/>
  <c r="C102" i="20"/>
  <c r="D102" i="20"/>
  <c r="E102" i="20"/>
  <c r="F102" i="20"/>
  <c r="G102" i="20"/>
  <c r="B104" i="20"/>
  <c r="C104" i="20"/>
  <c r="D104" i="20"/>
  <c r="E104" i="20"/>
  <c r="F104" i="20"/>
  <c r="G104" i="20"/>
  <c r="B109" i="20"/>
  <c r="C109" i="20"/>
  <c r="D109" i="20"/>
  <c r="E109" i="20"/>
  <c r="F109" i="20"/>
  <c r="G109" i="20"/>
  <c r="B108" i="20"/>
  <c r="C108" i="20"/>
  <c r="D108" i="20"/>
  <c r="E108" i="20"/>
  <c r="F108" i="20"/>
  <c r="G108" i="20"/>
  <c r="B107" i="20"/>
  <c r="C107" i="20"/>
  <c r="D107" i="20"/>
  <c r="E107" i="20"/>
  <c r="F107" i="20"/>
  <c r="G107" i="20"/>
  <c r="B106" i="20"/>
  <c r="C106" i="20"/>
  <c r="D106" i="20"/>
  <c r="E106" i="20"/>
  <c r="F106" i="20"/>
  <c r="G106" i="20"/>
  <c r="G100" i="20"/>
  <c r="F100" i="20"/>
  <c r="E100" i="20"/>
  <c r="D100" i="20"/>
  <c r="C100" i="20"/>
  <c r="B100" i="20"/>
  <c r="W24" i="48"/>
  <c r="AB24" i="48" s="1"/>
  <c r="V24" i="48"/>
  <c r="X24" i="48" s="1"/>
  <c r="Y24" i="48" s="1"/>
  <c r="R24" i="48" s="1"/>
  <c r="O24" i="48"/>
  <c r="N24" i="48"/>
  <c r="P24" i="48" s="1"/>
  <c r="AB23" i="48"/>
  <c r="W23" i="48"/>
  <c r="V23" i="48"/>
  <c r="X23" i="48" s="1"/>
  <c r="Y23" i="48" s="1"/>
  <c r="R23" i="48" s="1"/>
  <c r="P23" i="48"/>
  <c r="O23" i="48"/>
  <c r="N23" i="48"/>
  <c r="W22" i="48"/>
  <c r="AB22" i="48" s="1"/>
  <c r="V22" i="48"/>
  <c r="X22" i="48" s="1"/>
  <c r="Y22" i="48" s="1"/>
  <c r="R22" i="48" s="1"/>
  <c r="O22" i="48"/>
  <c r="N22" i="48"/>
  <c r="P22" i="48" s="1"/>
  <c r="W21" i="48"/>
  <c r="V21" i="48"/>
  <c r="X21" i="48" s="1"/>
  <c r="Y21" i="48" s="1"/>
  <c r="R21" i="48" s="1"/>
  <c r="O21" i="48"/>
  <c r="I44" i="57" s="1"/>
  <c r="N21" i="48"/>
  <c r="W20" i="48"/>
  <c r="V20" i="48"/>
  <c r="X20" i="48" s="1"/>
  <c r="Y20" i="48" s="1"/>
  <c r="R20" i="48" s="1"/>
  <c r="O20" i="48"/>
  <c r="I48" i="57" s="1"/>
  <c r="N20" i="48"/>
  <c r="H48" i="57" s="1"/>
  <c r="W19" i="48"/>
  <c r="V19" i="48"/>
  <c r="X19" i="48" s="1"/>
  <c r="Y19" i="48" s="1"/>
  <c r="R19" i="48" s="1"/>
  <c r="O19" i="48"/>
  <c r="I74" i="57" s="1"/>
  <c r="N19" i="48"/>
  <c r="H74" i="57" s="1"/>
  <c r="W18" i="48"/>
  <c r="V18" i="48"/>
  <c r="X18" i="48" s="1"/>
  <c r="Y18" i="48" s="1"/>
  <c r="O18" i="48"/>
  <c r="I86" i="57" s="1"/>
  <c r="N18" i="48"/>
  <c r="H109" i="20" s="1"/>
  <c r="W17" i="48"/>
  <c r="V17" i="48"/>
  <c r="X17" i="48" s="1"/>
  <c r="Y17" i="48" s="1"/>
  <c r="R17" i="48" s="1"/>
  <c r="O17" i="48"/>
  <c r="I93" i="57" s="1"/>
  <c r="N17" i="48"/>
  <c r="W16" i="48"/>
  <c r="V16" i="48"/>
  <c r="X16" i="48" s="1"/>
  <c r="Y16" i="48" s="1"/>
  <c r="R16" i="48" s="1"/>
  <c r="O16" i="48"/>
  <c r="I73" i="57" s="1"/>
  <c r="N16" i="48"/>
  <c r="H73" i="57" s="1"/>
  <c r="W15" i="48"/>
  <c r="V15" i="48"/>
  <c r="X15" i="48" s="1"/>
  <c r="Y15" i="48" s="1"/>
  <c r="O15" i="48"/>
  <c r="I89" i="57" s="1"/>
  <c r="N15" i="48"/>
  <c r="H89" i="57" s="1"/>
  <c r="X14" i="48"/>
  <c r="Y14" i="48" s="1"/>
  <c r="W14" i="48"/>
  <c r="V14" i="48"/>
  <c r="O14" i="48"/>
  <c r="I68" i="57" s="1"/>
  <c r="N14" i="48"/>
  <c r="W13" i="48"/>
  <c r="V13" i="48"/>
  <c r="X13" i="48" s="1"/>
  <c r="Y13" i="48" s="1"/>
  <c r="O13" i="48"/>
  <c r="I59" i="57" s="1"/>
  <c r="N13" i="48"/>
  <c r="W12" i="48"/>
  <c r="V12" i="48"/>
  <c r="X12" i="48" s="1"/>
  <c r="Y12" i="48" s="1"/>
  <c r="O12" i="48"/>
  <c r="I66" i="57" s="1"/>
  <c r="N12" i="48"/>
  <c r="H66" i="57" s="1"/>
  <c r="W11" i="48"/>
  <c r="V11" i="48"/>
  <c r="X11" i="48" s="1"/>
  <c r="Y11" i="48" s="1"/>
  <c r="R11" i="48" s="1"/>
  <c r="O11" i="48"/>
  <c r="I56" i="57" s="1"/>
  <c r="N11" i="48"/>
  <c r="H56" i="57" s="1"/>
  <c r="X10" i="48"/>
  <c r="Y10" i="48" s="1"/>
  <c r="W10" i="48"/>
  <c r="V10" i="48"/>
  <c r="O10" i="48"/>
  <c r="I57" i="57" s="1"/>
  <c r="N10" i="48"/>
  <c r="H97" i="20" s="1"/>
  <c r="W9" i="48"/>
  <c r="V9" i="48"/>
  <c r="X9" i="48" s="1"/>
  <c r="Y9" i="48" s="1"/>
  <c r="R9" i="48" s="1"/>
  <c r="O9" i="48"/>
  <c r="I94" i="57" s="1"/>
  <c r="N9" i="48"/>
  <c r="H100" i="20" s="1"/>
  <c r="B84" i="20"/>
  <c r="C84" i="20"/>
  <c r="D84" i="20"/>
  <c r="E84" i="20"/>
  <c r="F84" i="20"/>
  <c r="G84" i="20"/>
  <c r="B82" i="20"/>
  <c r="C82" i="20"/>
  <c r="D82" i="20"/>
  <c r="E82" i="20"/>
  <c r="F82" i="20"/>
  <c r="G82" i="20"/>
  <c r="B85" i="20"/>
  <c r="C85" i="20"/>
  <c r="D85" i="20"/>
  <c r="E85" i="20"/>
  <c r="F85" i="20"/>
  <c r="G85" i="20"/>
  <c r="B83" i="20"/>
  <c r="C83" i="20"/>
  <c r="D83" i="20"/>
  <c r="E83" i="20"/>
  <c r="F83" i="20"/>
  <c r="G83" i="20"/>
  <c r="B81" i="20"/>
  <c r="C81" i="20"/>
  <c r="D81" i="20"/>
  <c r="E81" i="20"/>
  <c r="F81" i="20"/>
  <c r="G81" i="20"/>
  <c r="B93" i="20"/>
  <c r="C93" i="20"/>
  <c r="D93" i="20"/>
  <c r="E93" i="20"/>
  <c r="F93" i="20"/>
  <c r="G93" i="20"/>
  <c r="B90" i="20"/>
  <c r="C90" i="20"/>
  <c r="D90" i="20"/>
  <c r="E90" i="20"/>
  <c r="F90" i="20"/>
  <c r="G90" i="20"/>
  <c r="B91" i="20"/>
  <c r="C91" i="20"/>
  <c r="D91" i="20"/>
  <c r="E91" i="20"/>
  <c r="F91" i="20"/>
  <c r="G91" i="20"/>
  <c r="B92" i="20"/>
  <c r="C92" i="20"/>
  <c r="D92" i="20"/>
  <c r="E92" i="20"/>
  <c r="F92" i="20"/>
  <c r="G92" i="20"/>
  <c r="B87" i="20"/>
  <c r="C87" i="20"/>
  <c r="D87" i="20"/>
  <c r="E87" i="20"/>
  <c r="F87" i="20"/>
  <c r="G87" i="20"/>
  <c r="B89" i="20"/>
  <c r="C89" i="20"/>
  <c r="D89" i="20"/>
  <c r="E89" i="20"/>
  <c r="F89" i="20"/>
  <c r="G89" i="20"/>
  <c r="B88" i="20"/>
  <c r="C88" i="20"/>
  <c r="D88" i="20"/>
  <c r="E88" i="20"/>
  <c r="F88" i="20"/>
  <c r="G88" i="20"/>
  <c r="G59" i="20"/>
  <c r="F59" i="20"/>
  <c r="E59" i="20"/>
  <c r="D59" i="20"/>
  <c r="C59" i="20"/>
  <c r="B59" i="20"/>
  <c r="W24" i="47"/>
  <c r="AB24" i="47" s="1"/>
  <c r="V24" i="47"/>
  <c r="X24" i="47" s="1"/>
  <c r="Y24" i="47" s="1"/>
  <c r="R24" i="47" s="1"/>
  <c r="O24" i="47"/>
  <c r="N24" i="47"/>
  <c r="P24" i="47" s="1"/>
  <c r="W23" i="47"/>
  <c r="V23" i="47"/>
  <c r="X23" i="47" s="1"/>
  <c r="Y23" i="47" s="1"/>
  <c r="R23" i="47" s="1"/>
  <c r="O23" i="47"/>
  <c r="N23" i="47"/>
  <c r="W22" i="47"/>
  <c r="V22" i="47"/>
  <c r="X22" i="47" s="1"/>
  <c r="Y22" i="47" s="1"/>
  <c r="R22" i="47" s="1"/>
  <c r="O22" i="47"/>
  <c r="N22" i="47"/>
  <c r="X21" i="47"/>
  <c r="Y21" i="47" s="1"/>
  <c r="R21" i="47" s="1"/>
  <c r="W21" i="47"/>
  <c r="V21" i="47"/>
  <c r="O21" i="47"/>
  <c r="I53" i="57" s="1"/>
  <c r="N21" i="47"/>
  <c r="W20" i="47"/>
  <c r="V20" i="47"/>
  <c r="X20" i="47" s="1"/>
  <c r="Y20" i="47" s="1"/>
  <c r="R20" i="47" s="1"/>
  <c r="O20" i="47"/>
  <c r="I60" i="57" s="1"/>
  <c r="N20" i="47"/>
  <c r="H60" i="57" s="1"/>
  <c r="W19" i="47"/>
  <c r="V19" i="47"/>
  <c r="X19" i="47" s="1"/>
  <c r="Y19" i="47" s="1"/>
  <c r="R19" i="47" s="1"/>
  <c r="O19" i="47"/>
  <c r="I50" i="57" s="1"/>
  <c r="N19" i="47"/>
  <c r="H50" i="57" s="1"/>
  <c r="X18" i="47"/>
  <c r="Y18" i="47" s="1"/>
  <c r="R18" i="47" s="1"/>
  <c r="W18" i="47"/>
  <c r="V18" i="47"/>
  <c r="O18" i="47"/>
  <c r="I69" i="57" s="1"/>
  <c r="N18" i="47"/>
  <c r="H92" i="20" s="1"/>
  <c r="W17" i="47"/>
  <c r="V17" i="47"/>
  <c r="X17" i="47" s="1"/>
  <c r="Y17" i="47" s="1"/>
  <c r="O17" i="47"/>
  <c r="I76" i="57" s="1"/>
  <c r="N17" i="47"/>
  <c r="W16" i="47"/>
  <c r="V16" i="47"/>
  <c r="X16" i="47" s="1"/>
  <c r="Y16" i="47" s="1"/>
  <c r="R16" i="47" s="1"/>
  <c r="O16" i="47"/>
  <c r="I64" i="57" s="1"/>
  <c r="N16" i="47"/>
  <c r="H64" i="57" s="1"/>
  <c r="W15" i="47"/>
  <c r="V15" i="47"/>
  <c r="X15" i="47" s="1"/>
  <c r="Y15" i="47" s="1"/>
  <c r="O15" i="47"/>
  <c r="I92" i="57" s="1"/>
  <c r="N15" i="47"/>
  <c r="H92" i="57" s="1"/>
  <c r="X14" i="47"/>
  <c r="Y14" i="47" s="1"/>
  <c r="W14" i="47"/>
  <c r="V14" i="47"/>
  <c r="O14" i="47"/>
  <c r="I46" i="57" s="1"/>
  <c r="N14" i="47"/>
  <c r="X13" i="47"/>
  <c r="Y13" i="47" s="1"/>
  <c r="R13" i="47" s="1"/>
  <c r="W13" i="47"/>
  <c r="V13" i="47"/>
  <c r="O13" i="47"/>
  <c r="I80" i="57" s="1"/>
  <c r="N13" i="47"/>
  <c r="W12" i="47"/>
  <c r="V12" i="47"/>
  <c r="X12" i="47" s="1"/>
  <c r="Y12" i="47" s="1"/>
  <c r="O12" i="47"/>
  <c r="I88" i="57" s="1"/>
  <c r="N12" i="47"/>
  <c r="H88" i="57" s="1"/>
  <c r="W11" i="47"/>
  <c r="V11" i="47"/>
  <c r="X11" i="47" s="1"/>
  <c r="Y11" i="47" s="1"/>
  <c r="O11" i="47"/>
  <c r="I82" i="57" s="1"/>
  <c r="N11" i="47"/>
  <c r="H82" i="57" s="1"/>
  <c r="W10" i="47"/>
  <c r="V10" i="47"/>
  <c r="X10" i="47" s="1"/>
  <c r="Y10" i="47" s="1"/>
  <c r="R10" i="47" s="1"/>
  <c r="O10" i="47"/>
  <c r="I84" i="57" s="1"/>
  <c r="N10" i="47"/>
  <c r="H84" i="20" s="1"/>
  <c r="W9" i="47"/>
  <c r="V9" i="47"/>
  <c r="X9" i="47" s="1"/>
  <c r="Y9" i="47" s="1"/>
  <c r="R9" i="47" s="1"/>
  <c r="O9" i="47"/>
  <c r="I45" i="57" s="1"/>
  <c r="N9" i="47"/>
  <c r="B34" i="20"/>
  <c r="C34" i="20"/>
  <c r="D34" i="20"/>
  <c r="E34" i="20"/>
  <c r="F34" i="20"/>
  <c r="G34" i="20"/>
  <c r="B36" i="20"/>
  <c r="C36" i="20"/>
  <c r="D36" i="20"/>
  <c r="E36" i="20"/>
  <c r="F36" i="20"/>
  <c r="G36" i="20"/>
  <c r="B33" i="20"/>
  <c r="C33" i="20"/>
  <c r="D33" i="20"/>
  <c r="E33" i="20"/>
  <c r="F33" i="20"/>
  <c r="G33" i="20"/>
  <c r="B32" i="20"/>
  <c r="C32" i="20"/>
  <c r="D32" i="20"/>
  <c r="E32" i="20"/>
  <c r="F32" i="20"/>
  <c r="G32" i="20"/>
  <c r="B40" i="20"/>
  <c r="C40" i="20"/>
  <c r="D40" i="20"/>
  <c r="E40" i="20"/>
  <c r="F40" i="20"/>
  <c r="G40" i="20"/>
  <c r="B39" i="20"/>
  <c r="C39" i="20"/>
  <c r="D39" i="20"/>
  <c r="E39" i="20"/>
  <c r="F39" i="20"/>
  <c r="G39" i="20"/>
  <c r="B38" i="20"/>
  <c r="C38" i="20"/>
  <c r="D38" i="20"/>
  <c r="E38" i="20"/>
  <c r="F38" i="20"/>
  <c r="G38" i="20"/>
  <c r="B43" i="20"/>
  <c r="C43" i="20"/>
  <c r="D43" i="20"/>
  <c r="E43" i="20"/>
  <c r="F43" i="20"/>
  <c r="G43" i="20"/>
  <c r="B44" i="20"/>
  <c r="C44" i="20"/>
  <c r="D44" i="20"/>
  <c r="E44" i="20"/>
  <c r="F44" i="20"/>
  <c r="G44" i="20"/>
  <c r="B42" i="20"/>
  <c r="C42" i="20"/>
  <c r="D42" i="20"/>
  <c r="E42" i="20"/>
  <c r="F42" i="20"/>
  <c r="G42" i="20"/>
  <c r="B47" i="20"/>
  <c r="C47" i="20"/>
  <c r="D47" i="20"/>
  <c r="E47" i="20"/>
  <c r="F47" i="20"/>
  <c r="G47" i="20"/>
  <c r="B46" i="20"/>
  <c r="C46" i="20"/>
  <c r="D46" i="20"/>
  <c r="E46" i="20"/>
  <c r="F46" i="20"/>
  <c r="G46" i="20"/>
  <c r="G35" i="20"/>
  <c r="F35" i="20"/>
  <c r="E35" i="20"/>
  <c r="D35" i="20"/>
  <c r="C35" i="20"/>
  <c r="B35" i="20"/>
  <c r="AB24" i="46"/>
  <c r="W24" i="46"/>
  <c r="V24" i="46"/>
  <c r="X24" i="46" s="1"/>
  <c r="Y24" i="46" s="1"/>
  <c r="R24" i="46" s="1"/>
  <c r="O24" i="46"/>
  <c r="N24" i="46"/>
  <c r="P24" i="46" s="1"/>
  <c r="AB23" i="46"/>
  <c r="W23" i="46"/>
  <c r="V23" i="46"/>
  <c r="X23" i="46" s="1"/>
  <c r="Y23" i="46" s="1"/>
  <c r="O23" i="46"/>
  <c r="N23" i="46"/>
  <c r="P23" i="46" s="1"/>
  <c r="W22" i="46"/>
  <c r="V22" i="46"/>
  <c r="X22" i="46" s="1"/>
  <c r="Y22" i="46" s="1"/>
  <c r="R22" i="46" s="1"/>
  <c r="O22" i="46"/>
  <c r="N22" i="46"/>
  <c r="W21" i="46"/>
  <c r="V21" i="46"/>
  <c r="X21" i="46" s="1"/>
  <c r="Y21" i="46" s="1"/>
  <c r="R21" i="46" s="1"/>
  <c r="O21" i="46"/>
  <c r="I10" i="57" s="1"/>
  <c r="N21" i="46"/>
  <c r="H10" i="57" s="1"/>
  <c r="W20" i="46"/>
  <c r="V20" i="46"/>
  <c r="X20" i="46" s="1"/>
  <c r="Y20" i="46" s="1"/>
  <c r="R20" i="46" s="1"/>
  <c r="O20" i="46"/>
  <c r="I13" i="57" s="1"/>
  <c r="N20" i="46"/>
  <c r="H47" i="20" s="1"/>
  <c r="W19" i="46"/>
  <c r="V19" i="46"/>
  <c r="X19" i="46" s="1"/>
  <c r="Y19" i="46" s="1"/>
  <c r="O19" i="46"/>
  <c r="I12" i="57" s="1"/>
  <c r="N19" i="46"/>
  <c r="W18" i="46"/>
  <c r="V18" i="46"/>
  <c r="X18" i="46" s="1"/>
  <c r="Y18" i="46" s="1"/>
  <c r="O18" i="46"/>
  <c r="I29" i="57" s="1"/>
  <c r="N18" i="46"/>
  <c r="H29" i="57" s="1"/>
  <c r="W17" i="46"/>
  <c r="V17" i="46"/>
  <c r="X17" i="46" s="1"/>
  <c r="Y17" i="46" s="1"/>
  <c r="O17" i="46"/>
  <c r="I26" i="57" s="1"/>
  <c r="N17" i="46"/>
  <c r="H26" i="57" s="1"/>
  <c r="W16" i="46"/>
  <c r="V16" i="46"/>
  <c r="X16" i="46" s="1"/>
  <c r="Y16" i="46" s="1"/>
  <c r="O16" i="46"/>
  <c r="I11" i="57" s="1"/>
  <c r="N16" i="46"/>
  <c r="H38" i="20" s="1"/>
  <c r="X15" i="46"/>
  <c r="Y15" i="46" s="1"/>
  <c r="W15" i="46"/>
  <c r="V15" i="46"/>
  <c r="O15" i="46"/>
  <c r="I18" i="57" s="1"/>
  <c r="N15" i="46"/>
  <c r="W14" i="46"/>
  <c r="V14" i="46"/>
  <c r="X14" i="46" s="1"/>
  <c r="Y14" i="46" s="1"/>
  <c r="R14" i="46" s="1"/>
  <c r="O14" i="46"/>
  <c r="I24" i="57" s="1"/>
  <c r="N14" i="46"/>
  <c r="H24" i="57" s="1"/>
  <c r="W13" i="46"/>
  <c r="V13" i="46"/>
  <c r="X13" i="46" s="1"/>
  <c r="Y13" i="46" s="1"/>
  <c r="R13" i="46" s="1"/>
  <c r="O13" i="46"/>
  <c r="I7" i="57" s="1"/>
  <c r="N13" i="46"/>
  <c r="H7" i="57" s="1"/>
  <c r="W12" i="46"/>
  <c r="V12" i="46"/>
  <c r="X12" i="46" s="1"/>
  <c r="Y12" i="46" s="1"/>
  <c r="R12" i="46" s="1"/>
  <c r="O12" i="46"/>
  <c r="I28" i="57" s="1"/>
  <c r="N12" i="46"/>
  <c r="W11" i="46"/>
  <c r="V11" i="46"/>
  <c r="X11" i="46" s="1"/>
  <c r="Y11" i="46" s="1"/>
  <c r="O11" i="46"/>
  <c r="I36" i="57" s="1"/>
  <c r="N11" i="46"/>
  <c r="W10" i="46"/>
  <c r="V10" i="46"/>
  <c r="X10" i="46" s="1"/>
  <c r="Y10" i="46" s="1"/>
  <c r="R10" i="46" s="1"/>
  <c r="O10" i="46"/>
  <c r="I30" i="57" s="1"/>
  <c r="N10" i="46"/>
  <c r="H30" i="57" s="1"/>
  <c r="W9" i="46"/>
  <c r="V9" i="46"/>
  <c r="X9" i="46" s="1"/>
  <c r="Y9" i="46" s="1"/>
  <c r="R9" i="46" s="1"/>
  <c r="O9" i="46"/>
  <c r="I32" i="57" s="1"/>
  <c r="N9" i="46"/>
  <c r="H32" i="57" s="1"/>
  <c r="B27" i="20"/>
  <c r="C27" i="20"/>
  <c r="D27" i="20"/>
  <c r="E27" i="20"/>
  <c r="F27" i="20"/>
  <c r="G27" i="20"/>
  <c r="B28" i="20"/>
  <c r="C28" i="20"/>
  <c r="D28" i="20"/>
  <c r="E28" i="20"/>
  <c r="F28" i="20"/>
  <c r="G28" i="20"/>
  <c r="B30" i="20"/>
  <c r="C30" i="20"/>
  <c r="D30" i="20"/>
  <c r="E30" i="20"/>
  <c r="F30" i="20"/>
  <c r="G30" i="20"/>
  <c r="B26" i="20"/>
  <c r="C26" i="20"/>
  <c r="D26" i="20"/>
  <c r="E26" i="20"/>
  <c r="F26" i="20"/>
  <c r="G26" i="20"/>
  <c r="B25" i="20"/>
  <c r="C25" i="20"/>
  <c r="D25" i="20"/>
  <c r="E25" i="20"/>
  <c r="F25" i="20"/>
  <c r="G25" i="20"/>
  <c r="B23" i="20"/>
  <c r="C23" i="20"/>
  <c r="D23" i="20"/>
  <c r="E23" i="20"/>
  <c r="F23" i="20"/>
  <c r="G23" i="20"/>
  <c r="B24" i="20"/>
  <c r="C24" i="20"/>
  <c r="D24" i="20"/>
  <c r="E24" i="20"/>
  <c r="F24" i="20"/>
  <c r="G24" i="20"/>
  <c r="G29" i="20"/>
  <c r="F29" i="20"/>
  <c r="E29" i="20"/>
  <c r="D29" i="20"/>
  <c r="C29" i="20"/>
  <c r="B29" i="20"/>
  <c r="W24" i="43"/>
  <c r="AB24" i="43" s="1"/>
  <c r="V24" i="43"/>
  <c r="X24" i="43" s="1"/>
  <c r="Y24" i="43" s="1"/>
  <c r="R24" i="43" s="1"/>
  <c r="P24" i="43"/>
  <c r="O24" i="43"/>
  <c r="N24" i="43"/>
  <c r="W23" i="43"/>
  <c r="AB23" i="43" s="1"/>
  <c r="V23" i="43"/>
  <c r="P23" i="43"/>
  <c r="O23" i="43"/>
  <c r="N23" i="43"/>
  <c r="W22" i="43"/>
  <c r="AB22" i="43" s="1"/>
  <c r="V22" i="43"/>
  <c r="X22" i="43" s="1"/>
  <c r="Y22" i="43" s="1"/>
  <c r="O22" i="43"/>
  <c r="N22" i="43"/>
  <c r="P22" i="43" s="1"/>
  <c r="AB21" i="43"/>
  <c r="X21" i="43"/>
  <c r="Y21" i="43" s="1"/>
  <c r="R21" i="43" s="1"/>
  <c r="W21" i="43"/>
  <c r="V21" i="43"/>
  <c r="O21" i="43"/>
  <c r="N21" i="43"/>
  <c r="P21" i="43" s="1"/>
  <c r="W20" i="43"/>
  <c r="AB20" i="43" s="1"/>
  <c r="V20" i="43"/>
  <c r="X20" i="43" s="1"/>
  <c r="Y20" i="43" s="1"/>
  <c r="R20" i="43" s="1"/>
  <c r="P20" i="43"/>
  <c r="O20" i="43"/>
  <c r="N20" i="43"/>
  <c r="W19" i="43"/>
  <c r="V19" i="43"/>
  <c r="O19" i="43"/>
  <c r="N19" i="43"/>
  <c r="X18" i="43"/>
  <c r="Y18" i="43" s="1"/>
  <c r="W18" i="43"/>
  <c r="V18" i="43"/>
  <c r="O18" i="43"/>
  <c r="N18" i="43"/>
  <c r="W17" i="43"/>
  <c r="V17" i="43"/>
  <c r="X17" i="43" s="1"/>
  <c r="Y17" i="43" s="1"/>
  <c r="R17" i="43" s="1"/>
  <c r="O17" i="43"/>
  <c r="N17" i="43"/>
  <c r="W16" i="43"/>
  <c r="V16" i="43"/>
  <c r="O16" i="43"/>
  <c r="I9" i="57" s="1"/>
  <c r="N16" i="43"/>
  <c r="H9" i="57" s="1"/>
  <c r="W15" i="43"/>
  <c r="V15" i="43"/>
  <c r="O15" i="43"/>
  <c r="I8" i="57" s="1"/>
  <c r="N15" i="43"/>
  <c r="H8" i="57" s="1"/>
  <c r="W14" i="43"/>
  <c r="V14" i="43"/>
  <c r="X14" i="43" s="1"/>
  <c r="Y14" i="43" s="1"/>
  <c r="O14" i="43"/>
  <c r="I16" i="57" s="1"/>
  <c r="N14" i="43"/>
  <c r="X13" i="43"/>
  <c r="Y13" i="43" s="1"/>
  <c r="R13" i="43" s="1"/>
  <c r="W13" i="43"/>
  <c r="V13" i="43"/>
  <c r="O13" i="43"/>
  <c r="I14" i="57" s="1"/>
  <c r="N13" i="43"/>
  <c r="W12" i="43"/>
  <c r="V12" i="43"/>
  <c r="O12" i="43"/>
  <c r="I39" i="57" s="1"/>
  <c r="N12" i="43"/>
  <c r="H39" i="57" s="1"/>
  <c r="W11" i="43"/>
  <c r="V11" i="43"/>
  <c r="O11" i="43"/>
  <c r="I27" i="57" s="1"/>
  <c r="N11" i="43"/>
  <c r="H27" i="57" s="1"/>
  <c r="W10" i="43"/>
  <c r="V10" i="43"/>
  <c r="X10" i="43" s="1"/>
  <c r="Y10" i="43" s="1"/>
  <c r="O10" i="43"/>
  <c r="I22" i="57" s="1"/>
  <c r="N10" i="43"/>
  <c r="W9" i="43"/>
  <c r="V9" i="43"/>
  <c r="X9" i="43" s="1"/>
  <c r="Y9" i="43" s="1"/>
  <c r="R9" i="43" s="1"/>
  <c r="O9" i="43"/>
  <c r="I37" i="57" s="1"/>
  <c r="N9" i="43"/>
  <c r="P21" i="48" l="1"/>
  <c r="H44" i="57"/>
  <c r="I106" i="20"/>
  <c r="H106" i="20"/>
  <c r="P20" i="47"/>
  <c r="U20" i="47" s="1"/>
  <c r="P16" i="47"/>
  <c r="Q16" i="47" s="1"/>
  <c r="P23" i="47"/>
  <c r="P14" i="46"/>
  <c r="U14" i="46" s="1"/>
  <c r="P15" i="48"/>
  <c r="U15" i="48" s="1"/>
  <c r="P19" i="48"/>
  <c r="U19" i="48" s="1"/>
  <c r="P11" i="48"/>
  <c r="J95" i="20" s="1"/>
  <c r="P13" i="48"/>
  <c r="H59" i="57"/>
  <c r="I100" i="20"/>
  <c r="I107" i="20"/>
  <c r="I109" i="20"/>
  <c r="I102" i="20"/>
  <c r="I99" i="20"/>
  <c r="I98" i="20"/>
  <c r="I97" i="20"/>
  <c r="P12" i="48"/>
  <c r="P14" i="48"/>
  <c r="H68" i="57"/>
  <c r="P17" i="48"/>
  <c r="H93" i="57"/>
  <c r="H107" i="20"/>
  <c r="H102" i="20"/>
  <c r="H99" i="20"/>
  <c r="H98" i="20"/>
  <c r="P10" i="48"/>
  <c r="H57" i="57"/>
  <c r="P16" i="48"/>
  <c r="P18" i="48"/>
  <c r="H86" i="57"/>
  <c r="P20" i="48"/>
  <c r="I108" i="20"/>
  <c r="I104" i="20"/>
  <c r="I103" i="20"/>
  <c r="I96" i="20"/>
  <c r="I95" i="20"/>
  <c r="P9" i="48"/>
  <c r="H94" i="57"/>
  <c r="H108" i="20"/>
  <c r="H104" i="20"/>
  <c r="H103" i="20"/>
  <c r="H96" i="20"/>
  <c r="H95" i="20"/>
  <c r="P9" i="47"/>
  <c r="H45" i="57"/>
  <c r="P17" i="47"/>
  <c r="H76" i="57"/>
  <c r="P19" i="47"/>
  <c r="P21" i="47"/>
  <c r="H53" i="57"/>
  <c r="H89" i="20"/>
  <c r="H90" i="20"/>
  <c r="P10" i="47"/>
  <c r="H84" i="57"/>
  <c r="P18" i="47"/>
  <c r="H69" i="57"/>
  <c r="H59" i="20"/>
  <c r="I88" i="20"/>
  <c r="I87" i="20"/>
  <c r="I91" i="20"/>
  <c r="P22" i="47"/>
  <c r="H88" i="20"/>
  <c r="J89" i="20"/>
  <c r="H87" i="20"/>
  <c r="H91" i="20"/>
  <c r="I59" i="20"/>
  <c r="I89" i="20"/>
  <c r="I92" i="20"/>
  <c r="I90" i="20"/>
  <c r="I84" i="20"/>
  <c r="P12" i="46"/>
  <c r="H28" i="57"/>
  <c r="P15" i="46"/>
  <c r="H18" i="57"/>
  <c r="I35" i="20"/>
  <c r="I47" i="20"/>
  <c r="I44" i="20"/>
  <c r="I38" i="20"/>
  <c r="I40" i="20"/>
  <c r="I33" i="20"/>
  <c r="I34" i="20"/>
  <c r="P17" i="46"/>
  <c r="H44" i="20"/>
  <c r="H40" i="20"/>
  <c r="H33" i="20"/>
  <c r="H34" i="20"/>
  <c r="P9" i="46"/>
  <c r="P16" i="46"/>
  <c r="H11" i="57"/>
  <c r="P18" i="46"/>
  <c r="P19" i="46"/>
  <c r="H12" i="57"/>
  <c r="P21" i="46"/>
  <c r="H35" i="20"/>
  <c r="I46" i="20"/>
  <c r="I42" i="20"/>
  <c r="I43" i="20"/>
  <c r="I39" i="20"/>
  <c r="I32" i="20"/>
  <c r="I36" i="20"/>
  <c r="P10" i="46"/>
  <c r="P11" i="46"/>
  <c r="H36" i="57"/>
  <c r="P13" i="46"/>
  <c r="P20" i="46"/>
  <c r="H13" i="57"/>
  <c r="P22" i="46"/>
  <c r="H46" i="20"/>
  <c r="H42" i="20"/>
  <c r="H43" i="20"/>
  <c r="H39" i="20"/>
  <c r="H32" i="20"/>
  <c r="H36" i="20"/>
  <c r="P11" i="43"/>
  <c r="P12" i="43"/>
  <c r="P15" i="43"/>
  <c r="P17" i="43"/>
  <c r="P19" i="43"/>
  <c r="I29" i="20"/>
  <c r="I24" i="20"/>
  <c r="I25" i="20"/>
  <c r="I30" i="20"/>
  <c r="I27" i="20"/>
  <c r="P9" i="43"/>
  <c r="H37" i="57"/>
  <c r="P10" i="43"/>
  <c r="H22" i="57"/>
  <c r="P14" i="43"/>
  <c r="H16" i="57"/>
  <c r="P16" i="43"/>
  <c r="P18" i="43"/>
  <c r="H24" i="20"/>
  <c r="H25" i="20"/>
  <c r="H30" i="20"/>
  <c r="H27" i="20"/>
  <c r="H29" i="20"/>
  <c r="I23" i="20"/>
  <c r="I26" i="20"/>
  <c r="I28" i="20"/>
  <c r="P13" i="43"/>
  <c r="H14" i="57"/>
  <c r="H23" i="20"/>
  <c r="H26" i="20"/>
  <c r="H28" i="20"/>
  <c r="Z14" i="48"/>
  <c r="AB14" i="48" s="1"/>
  <c r="AA14" i="48"/>
  <c r="Z14" i="43"/>
  <c r="R14" i="43"/>
  <c r="AA19" i="46"/>
  <c r="AB19" i="46" s="1"/>
  <c r="R19" i="46"/>
  <c r="Z18" i="48"/>
  <c r="AB18" i="48" s="1"/>
  <c r="R18" i="48"/>
  <c r="AA18" i="48"/>
  <c r="Z10" i="43"/>
  <c r="R10" i="43"/>
  <c r="Z22" i="43"/>
  <c r="R22" i="43"/>
  <c r="AA11" i="46"/>
  <c r="AB11" i="46" s="1"/>
  <c r="R11" i="46"/>
  <c r="AA15" i="46"/>
  <c r="AB15" i="46" s="1"/>
  <c r="Z10" i="48"/>
  <c r="AB10" i="48" s="1"/>
  <c r="R10" i="48"/>
  <c r="AA10" i="48"/>
  <c r="Z18" i="43"/>
  <c r="R18" i="43"/>
  <c r="AA23" i="46"/>
  <c r="R23" i="46"/>
  <c r="I83" i="20"/>
  <c r="I85" i="20"/>
  <c r="P13" i="47"/>
  <c r="H80" i="57"/>
  <c r="H83" i="20"/>
  <c r="I93" i="20"/>
  <c r="P15" i="47"/>
  <c r="U15" i="47" s="1"/>
  <c r="H93" i="20"/>
  <c r="I81" i="20"/>
  <c r="P14" i="47"/>
  <c r="U14" i="47" s="1"/>
  <c r="H46" i="57"/>
  <c r="H81" i="20"/>
  <c r="P12" i="47"/>
  <c r="U12" i="47" s="1"/>
  <c r="H85" i="20"/>
  <c r="I82" i="20"/>
  <c r="P11" i="47"/>
  <c r="U11" i="47" s="1"/>
  <c r="H82" i="20"/>
  <c r="AA9" i="48"/>
  <c r="Z9" i="48"/>
  <c r="AB9" i="48" s="1"/>
  <c r="AA13" i="48"/>
  <c r="Z13" i="48"/>
  <c r="AB13" i="48" s="1"/>
  <c r="AA17" i="48"/>
  <c r="Z17" i="48"/>
  <c r="AB17" i="48" s="1"/>
  <c r="AA21" i="48"/>
  <c r="Z21" i="48"/>
  <c r="AB21" i="48" s="1"/>
  <c r="Z22" i="48"/>
  <c r="AA22" i="48"/>
  <c r="AA11" i="48"/>
  <c r="Z11" i="48"/>
  <c r="AB11" i="48" s="1"/>
  <c r="AA12" i="48"/>
  <c r="Z12" i="48"/>
  <c r="AB12" i="48" s="1"/>
  <c r="Z15" i="48"/>
  <c r="AB15" i="48" s="1"/>
  <c r="AA15" i="48"/>
  <c r="AA16" i="48"/>
  <c r="Z16" i="48"/>
  <c r="AB16" i="48" s="1"/>
  <c r="AA19" i="48"/>
  <c r="Z19" i="48"/>
  <c r="AB19" i="48" s="1"/>
  <c r="AA20" i="48"/>
  <c r="Z20" i="48"/>
  <c r="AB20" i="48" s="1"/>
  <c r="AA23" i="48"/>
  <c r="Z23" i="48"/>
  <c r="AA24" i="48"/>
  <c r="Z24" i="48"/>
  <c r="Z10" i="47"/>
  <c r="AB10" i="47" s="1"/>
  <c r="AA10" i="47"/>
  <c r="Z11" i="47"/>
  <c r="AB11" i="47" s="1"/>
  <c r="AA11" i="47"/>
  <c r="Z14" i="47"/>
  <c r="AB14" i="47" s="1"/>
  <c r="AA14" i="47"/>
  <c r="Z15" i="47"/>
  <c r="AA15" i="47"/>
  <c r="Z18" i="47"/>
  <c r="AB18" i="47" s="1"/>
  <c r="AA18" i="47"/>
  <c r="Z19" i="47"/>
  <c r="AB19" i="47" s="1"/>
  <c r="AA19" i="47"/>
  <c r="AA9" i="47"/>
  <c r="Z9" i="47"/>
  <c r="AB9" i="47" s="1"/>
  <c r="AA13" i="47"/>
  <c r="Z13" i="47"/>
  <c r="AB13" i="47" s="1"/>
  <c r="AA17" i="47"/>
  <c r="Z17" i="47"/>
  <c r="AB17" i="47" s="1"/>
  <c r="Z22" i="47"/>
  <c r="AB22" i="47" s="1"/>
  <c r="AA22" i="47"/>
  <c r="AA21" i="47"/>
  <c r="Z21" i="47"/>
  <c r="AB21" i="47" s="1"/>
  <c r="AA12" i="47"/>
  <c r="Z12" i="47"/>
  <c r="AA16" i="47"/>
  <c r="Z16" i="47"/>
  <c r="AB16" i="47" s="1"/>
  <c r="AA20" i="47"/>
  <c r="Z20" i="47"/>
  <c r="AB20" i="47" s="1"/>
  <c r="Z23" i="47"/>
  <c r="AB23" i="47" s="1"/>
  <c r="AA23" i="47"/>
  <c r="AA24" i="47"/>
  <c r="Z24" i="47"/>
  <c r="Z13" i="46"/>
  <c r="AA13" i="46"/>
  <c r="AB13" i="46" s="1"/>
  <c r="AA18" i="46"/>
  <c r="AB18" i="46" s="1"/>
  <c r="Z18" i="46"/>
  <c r="AA20" i="46"/>
  <c r="AB20" i="46" s="1"/>
  <c r="Z20" i="46"/>
  <c r="Z14" i="46"/>
  <c r="AA14" i="46"/>
  <c r="AB14" i="46" s="1"/>
  <c r="AA16" i="46"/>
  <c r="AB16" i="46" s="1"/>
  <c r="Z16" i="46"/>
  <c r="AA10" i="46"/>
  <c r="AB10" i="46" s="1"/>
  <c r="Z10" i="46"/>
  <c r="AA12" i="46"/>
  <c r="AB12" i="46" s="1"/>
  <c r="Z12" i="46"/>
  <c r="Z21" i="46"/>
  <c r="AA21" i="46"/>
  <c r="AB21" i="46" s="1"/>
  <c r="AA24" i="46"/>
  <c r="Z24" i="46"/>
  <c r="Z9" i="46"/>
  <c r="AA9" i="46"/>
  <c r="AB9" i="46" s="1"/>
  <c r="Z17" i="46"/>
  <c r="AA17" i="46"/>
  <c r="AB17" i="46" s="1"/>
  <c r="Z22" i="46"/>
  <c r="AA22" i="46"/>
  <c r="AB22" i="46" s="1"/>
  <c r="Z11" i="46"/>
  <c r="Z15" i="46"/>
  <c r="Z19" i="46"/>
  <c r="Z23" i="46"/>
  <c r="AA13" i="43"/>
  <c r="AB13" i="43" s="1"/>
  <c r="Z13" i="43"/>
  <c r="AA20" i="43"/>
  <c r="Z20" i="43"/>
  <c r="AA24" i="43"/>
  <c r="Z24" i="43"/>
  <c r="AA9" i="43"/>
  <c r="AB9" i="43" s="1"/>
  <c r="Z9" i="43"/>
  <c r="AA10" i="43"/>
  <c r="AB10" i="43" s="1"/>
  <c r="X15" i="43"/>
  <c r="Y15" i="43" s="1"/>
  <c r="R15" i="43" s="1"/>
  <c r="X16" i="43"/>
  <c r="Y16" i="43" s="1"/>
  <c r="R16" i="43" s="1"/>
  <c r="AA17" i="43"/>
  <c r="AB17" i="43" s="1"/>
  <c r="Z17" i="43"/>
  <c r="AA21" i="43"/>
  <c r="Z21" i="43"/>
  <c r="AA18" i="43"/>
  <c r="AB18" i="43" s="1"/>
  <c r="X19" i="43"/>
  <c r="Y19" i="43" s="1"/>
  <c r="R19" i="43" s="1"/>
  <c r="AA22" i="43"/>
  <c r="X23" i="43"/>
  <c r="Y23" i="43" s="1"/>
  <c r="R23" i="43" s="1"/>
  <c r="X11" i="43"/>
  <c r="Y11" i="43" s="1"/>
  <c r="R11" i="43" s="1"/>
  <c r="X12" i="43"/>
  <c r="Y12" i="43" s="1"/>
  <c r="R12" i="43" s="1"/>
  <c r="AA14" i="43"/>
  <c r="AB14" i="43" s="1"/>
  <c r="B77" i="20"/>
  <c r="C77" i="20"/>
  <c r="D77" i="20"/>
  <c r="E77" i="20"/>
  <c r="F77" i="20"/>
  <c r="G77" i="20"/>
  <c r="B76" i="20"/>
  <c r="C76" i="20"/>
  <c r="D76" i="20"/>
  <c r="E76" i="20"/>
  <c r="F76" i="20"/>
  <c r="G76" i="20"/>
  <c r="B75" i="20"/>
  <c r="C75" i="20"/>
  <c r="D75" i="20"/>
  <c r="E75" i="20"/>
  <c r="F75" i="20"/>
  <c r="G75" i="20"/>
  <c r="B78" i="20"/>
  <c r="C78" i="20"/>
  <c r="D78" i="20"/>
  <c r="E78" i="20"/>
  <c r="F78" i="20"/>
  <c r="G78" i="20"/>
  <c r="B72" i="20"/>
  <c r="C72" i="20"/>
  <c r="D72" i="20"/>
  <c r="E72" i="20"/>
  <c r="F72" i="20"/>
  <c r="G72" i="20"/>
  <c r="B73" i="20"/>
  <c r="C73" i="20"/>
  <c r="D73" i="20"/>
  <c r="E73" i="20"/>
  <c r="F73" i="20"/>
  <c r="G73" i="20"/>
  <c r="B74" i="20"/>
  <c r="C74" i="20"/>
  <c r="D74" i="20"/>
  <c r="E74" i="20"/>
  <c r="F74" i="20"/>
  <c r="G74" i="20"/>
  <c r="G79" i="20"/>
  <c r="F79" i="20"/>
  <c r="E79" i="20"/>
  <c r="D79" i="20"/>
  <c r="C79" i="20"/>
  <c r="B79" i="20"/>
  <c r="W24" i="42"/>
  <c r="AB24" i="42" s="1"/>
  <c r="V24" i="42"/>
  <c r="X24" i="42" s="1"/>
  <c r="Y24" i="42" s="1"/>
  <c r="R24" i="42" s="1"/>
  <c r="P24" i="42"/>
  <c r="O24" i="42"/>
  <c r="N24" i="42"/>
  <c r="W23" i="42"/>
  <c r="AB23" i="42" s="1"/>
  <c r="V23" i="42"/>
  <c r="X23" i="42" s="1"/>
  <c r="Y23" i="42" s="1"/>
  <c r="R23" i="42" s="1"/>
  <c r="P23" i="42"/>
  <c r="O23" i="42"/>
  <c r="N23" i="42"/>
  <c r="W22" i="42"/>
  <c r="AB22" i="42" s="1"/>
  <c r="V22" i="42"/>
  <c r="X22" i="42" s="1"/>
  <c r="Y22" i="42" s="1"/>
  <c r="R22" i="42" s="1"/>
  <c r="O22" i="42"/>
  <c r="N22" i="42"/>
  <c r="P22" i="42" s="1"/>
  <c r="AB21" i="42"/>
  <c r="X21" i="42"/>
  <c r="Y21" i="42" s="1"/>
  <c r="R21" i="42" s="1"/>
  <c r="W21" i="42"/>
  <c r="V21" i="42"/>
  <c r="O21" i="42"/>
  <c r="N21" i="42"/>
  <c r="P21" i="42" s="1"/>
  <c r="W20" i="42"/>
  <c r="V20" i="42"/>
  <c r="X20" i="42" s="1"/>
  <c r="Y20" i="42" s="1"/>
  <c r="O20" i="42"/>
  <c r="N20" i="42"/>
  <c r="W19" i="42"/>
  <c r="V19" i="42"/>
  <c r="X19" i="42" s="1"/>
  <c r="Y19" i="42" s="1"/>
  <c r="R19" i="42" s="1"/>
  <c r="O19" i="42"/>
  <c r="N19" i="42"/>
  <c r="W18" i="42"/>
  <c r="V18" i="42"/>
  <c r="X18" i="42" s="1"/>
  <c r="Y18" i="42" s="1"/>
  <c r="O18" i="42"/>
  <c r="N18" i="42"/>
  <c r="X17" i="42"/>
  <c r="Y17" i="42" s="1"/>
  <c r="W17" i="42"/>
  <c r="V17" i="42"/>
  <c r="O17" i="42"/>
  <c r="N17" i="42"/>
  <c r="W16" i="42"/>
  <c r="V16" i="42"/>
  <c r="X16" i="42" s="1"/>
  <c r="Y16" i="42" s="1"/>
  <c r="O16" i="42"/>
  <c r="I55" i="57" s="1"/>
  <c r="N16" i="42"/>
  <c r="H55" i="57" s="1"/>
  <c r="W15" i="42"/>
  <c r="V15" i="42"/>
  <c r="X15" i="42" s="1"/>
  <c r="Y15" i="42" s="1"/>
  <c r="O15" i="42"/>
  <c r="I49" i="57" s="1"/>
  <c r="N15" i="42"/>
  <c r="H49" i="57" s="1"/>
  <c r="X14" i="42"/>
  <c r="Y14" i="42" s="1"/>
  <c r="R14" i="42" s="1"/>
  <c r="W14" i="42"/>
  <c r="V14" i="42"/>
  <c r="O14" i="42"/>
  <c r="I47" i="57" s="1"/>
  <c r="N14" i="42"/>
  <c r="W13" i="42"/>
  <c r="V13" i="42"/>
  <c r="X13" i="42" s="1"/>
  <c r="Y13" i="42" s="1"/>
  <c r="R13" i="42" s="1"/>
  <c r="O13" i="42"/>
  <c r="I87" i="57" s="1"/>
  <c r="N13" i="42"/>
  <c r="W12" i="42"/>
  <c r="V12" i="42"/>
  <c r="X12" i="42" s="1"/>
  <c r="Y12" i="42" s="1"/>
  <c r="R12" i="42" s="1"/>
  <c r="O12" i="42"/>
  <c r="I54" i="57" s="1"/>
  <c r="N12" i="42"/>
  <c r="H54" i="57" s="1"/>
  <c r="W11" i="42"/>
  <c r="V11" i="42"/>
  <c r="X11" i="42" s="1"/>
  <c r="Y11" i="42" s="1"/>
  <c r="R11" i="42" s="1"/>
  <c r="O11" i="42"/>
  <c r="I63" i="57" s="1"/>
  <c r="N11" i="42"/>
  <c r="H63" i="57" s="1"/>
  <c r="X10" i="42"/>
  <c r="Y10" i="42" s="1"/>
  <c r="R10" i="42" s="1"/>
  <c r="W10" i="42"/>
  <c r="V10" i="42"/>
  <c r="O10" i="42"/>
  <c r="I72" i="57" s="1"/>
  <c r="N10" i="42"/>
  <c r="W9" i="42"/>
  <c r="V9" i="42"/>
  <c r="X9" i="42" s="1"/>
  <c r="Y9" i="42" s="1"/>
  <c r="R9" i="42" s="1"/>
  <c r="O9" i="42"/>
  <c r="N9" i="42"/>
  <c r="H90" i="57" s="1"/>
  <c r="B10" i="20"/>
  <c r="C10" i="20"/>
  <c r="D10" i="20"/>
  <c r="E10" i="20"/>
  <c r="F10" i="20"/>
  <c r="G10" i="20"/>
  <c r="B9" i="20"/>
  <c r="C9" i="20"/>
  <c r="D9" i="20"/>
  <c r="E9" i="20"/>
  <c r="F9" i="20"/>
  <c r="G9" i="20"/>
  <c r="B11" i="20"/>
  <c r="C11" i="20"/>
  <c r="D11" i="20"/>
  <c r="E11" i="20"/>
  <c r="F11" i="20"/>
  <c r="G11" i="20"/>
  <c r="B8" i="20"/>
  <c r="C8" i="20"/>
  <c r="D8" i="20"/>
  <c r="E8" i="20"/>
  <c r="F8" i="20"/>
  <c r="G8" i="20"/>
  <c r="B7" i="20"/>
  <c r="C7" i="20"/>
  <c r="D7" i="20"/>
  <c r="E7" i="20"/>
  <c r="F7" i="20"/>
  <c r="G7" i="20"/>
  <c r="B21" i="20"/>
  <c r="C21" i="20"/>
  <c r="D21" i="20"/>
  <c r="E21" i="20"/>
  <c r="F21" i="20"/>
  <c r="G21" i="20"/>
  <c r="B20" i="20"/>
  <c r="C20" i="20"/>
  <c r="D20" i="20"/>
  <c r="E20" i="20"/>
  <c r="F20" i="20"/>
  <c r="G20" i="20"/>
  <c r="B19" i="20"/>
  <c r="C19" i="20"/>
  <c r="D19" i="20"/>
  <c r="E19" i="20"/>
  <c r="F19" i="20"/>
  <c r="G19" i="20"/>
  <c r="B17" i="20"/>
  <c r="C17" i="20"/>
  <c r="D17" i="20"/>
  <c r="E17" i="20"/>
  <c r="F17" i="20"/>
  <c r="G17" i="20"/>
  <c r="B18" i="20"/>
  <c r="C18" i="20"/>
  <c r="D18" i="20"/>
  <c r="E18" i="20"/>
  <c r="F18" i="20"/>
  <c r="G18" i="20"/>
  <c r="B15" i="20"/>
  <c r="C15" i="20"/>
  <c r="D15" i="20"/>
  <c r="E15" i="20"/>
  <c r="F15" i="20"/>
  <c r="G15" i="20"/>
  <c r="B14" i="20"/>
  <c r="C14" i="20"/>
  <c r="D14" i="20"/>
  <c r="E14" i="20"/>
  <c r="F14" i="20"/>
  <c r="G14" i="20"/>
  <c r="B13" i="20"/>
  <c r="C13" i="20"/>
  <c r="D13" i="20"/>
  <c r="E13" i="20"/>
  <c r="F13" i="20"/>
  <c r="G13" i="20"/>
  <c r="B16" i="20"/>
  <c r="C16" i="20"/>
  <c r="D16" i="20"/>
  <c r="E16" i="20"/>
  <c r="F16" i="20"/>
  <c r="G16" i="20"/>
  <c r="G5" i="20"/>
  <c r="F5" i="20"/>
  <c r="E5" i="20"/>
  <c r="D5" i="20"/>
  <c r="J103" i="20" l="1"/>
  <c r="J56" i="57"/>
  <c r="Q11" i="48"/>
  <c r="K95" i="20" s="1"/>
  <c r="U11" i="48"/>
  <c r="J108" i="20"/>
  <c r="Q15" i="48"/>
  <c r="R15" i="48" s="1"/>
  <c r="J60" i="57"/>
  <c r="J90" i="20"/>
  <c r="J64" i="57"/>
  <c r="Q20" i="47"/>
  <c r="K60" i="57" s="1"/>
  <c r="J40" i="20"/>
  <c r="Q14" i="46"/>
  <c r="K40" i="20" s="1"/>
  <c r="J24" i="57"/>
  <c r="J74" i="57"/>
  <c r="AB15" i="47"/>
  <c r="Q19" i="48"/>
  <c r="K74" i="57" s="1"/>
  <c r="J89" i="57"/>
  <c r="U21" i="48"/>
  <c r="Q21" i="48"/>
  <c r="J44" i="57"/>
  <c r="J106" i="20"/>
  <c r="U16" i="47"/>
  <c r="U23" i="47"/>
  <c r="Q23" i="47"/>
  <c r="U20" i="48"/>
  <c r="J48" i="57"/>
  <c r="Q20" i="48"/>
  <c r="J107" i="20"/>
  <c r="U17" i="48"/>
  <c r="J93" i="57"/>
  <c r="Q17" i="48"/>
  <c r="J104" i="20"/>
  <c r="U13" i="48"/>
  <c r="J59" i="57"/>
  <c r="Q13" i="48"/>
  <c r="J96" i="20"/>
  <c r="U9" i="48"/>
  <c r="Q9" i="48"/>
  <c r="J94" i="57"/>
  <c r="J100" i="20"/>
  <c r="U18" i="48"/>
  <c r="Q18" i="48"/>
  <c r="J86" i="57"/>
  <c r="J109" i="20"/>
  <c r="U14" i="48"/>
  <c r="Q14" i="48"/>
  <c r="R14" i="48" s="1"/>
  <c r="J68" i="57"/>
  <c r="J99" i="20"/>
  <c r="U16" i="48"/>
  <c r="J73" i="57"/>
  <c r="Q16" i="48"/>
  <c r="J102" i="20"/>
  <c r="U10" i="48"/>
  <c r="Q10" i="48"/>
  <c r="J57" i="57"/>
  <c r="J97" i="20"/>
  <c r="U12" i="48"/>
  <c r="J66" i="57"/>
  <c r="Q12" i="48"/>
  <c r="J98" i="20"/>
  <c r="AB12" i="47"/>
  <c r="U18" i="47"/>
  <c r="J69" i="57"/>
  <c r="Q18" i="47"/>
  <c r="J92" i="20"/>
  <c r="U22" i="47"/>
  <c r="Q22" i="47"/>
  <c r="K64" i="57"/>
  <c r="K90" i="20"/>
  <c r="U10" i="47"/>
  <c r="J84" i="57"/>
  <c r="Q10" i="47"/>
  <c r="J84" i="20"/>
  <c r="U21" i="47"/>
  <c r="Q21" i="47"/>
  <c r="J53" i="57"/>
  <c r="J88" i="20"/>
  <c r="U17" i="47"/>
  <c r="Q17" i="47"/>
  <c r="R17" i="47" s="1"/>
  <c r="J76" i="57"/>
  <c r="J91" i="20"/>
  <c r="U9" i="47"/>
  <c r="Q9" i="47"/>
  <c r="J45" i="57"/>
  <c r="J59" i="20"/>
  <c r="Q14" i="47"/>
  <c r="K46" i="57" s="1"/>
  <c r="U19" i="47"/>
  <c r="Q19" i="47"/>
  <c r="J50" i="57"/>
  <c r="J87" i="20"/>
  <c r="Q11" i="47"/>
  <c r="R11" i="47" s="1"/>
  <c r="Q15" i="47"/>
  <c r="R15" i="47" s="1"/>
  <c r="U13" i="46"/>
  <c r="J7" i="57"/>
  <c r="Q13" i="46"/>
  <c r="J32" i="20"/>
  <c r="U16" i="46"/>
  <c r="J11" i="57"/>
  <c r="Q16" i="46"/>
  <c r="R16" i="46" s="1"/>
  <c r="J38" i="20"/>
  <c r="U20" i="46"/>
  <c r="J13" i="57"/>
  <c r="Q20" i="46"/>
  <c r="J47" i="20"/>
  <c r="U19" i="46"/>
  <c r="Q19" i="46"/>
  <c r="J12" i="57"/>
  <c r="J42" i="20"/>
  <c r="U9" i="46"/>
  <c r="Q9" i="46"/>
  <c r="J32" i="57"/>
  <c r="J35" i="20"/>
  <c r="U15" i="46"/>
  <c r="Q15" i="46"/>
  <c r="R15" i="46" s="1"/>
  <c r="J18" i="57"/>
  <c r="J39" i="20"/>
  <c r="U11" i="46"/>
  <c r="Q11" i="46"/>
  <c r="J36" i="57"/>
  <c r="J36" i="20"/>
  <c r="U18" i="46"/>
  <c r="Q18" i="46"/>
  <c r="J29" i="57"/>
  <c r="J44" i="20"/>
  <c r="U17" i="46"/>
  <c r="J26" i="57"/>
  <c r="Q17" i="46"/>
  <c r="R17" i="46" s="1"/>
  <c r="J43" i="20"/>
  <c r="U12" i="46"/>
  <c r="J28" i="57"/>
  <c r="Q12" i="46"/>
  <c r="J33" i="20"/>
  <c r="U22" i="46"/>
  <c r="Q22" i="46"/>
  <c r="U10" i="46"/>
  <c r="Q10" i="46"/>
  <c r="J30" i="57"/>
  <c r="J34" i="20"/>
  <c r="U21" i="46"/>
  <c r="J10" i="57"/>
  <c r="Q21" i="46"/>
  <c r="J46" i="20"/>
  <c r="U14" i="43"/>
  <c r="J16" i="57"/>
  <c r="Q14" i="43"/>
  <c r="J25" i="20"/>
  <c r="U19" i="43"/>
  <c r="Q19" i="43"/>
  <c r="U15" i="43"/>
  <c r="J8" i="57"/>
  <c r="Q15" i="43"/>
  <c r="J23" i="20"/>
  <c r="U18" i="43"/>
  <c r="Q18" i="43"/>
  <c r="U9" i="43"/>
  <c r="Q9" i="43"/>
  <c r="J37" i="57"/>
  <c r="J29" i="20"/>
  <c r="U12" i="43"/>
  <c r="Q12" i="43"/>
  <c r="J39" i="57"/>
  <c r="J30" i="20"/>
  <c r="U13" i="43"/>
  <c r="Q13" i="43"/>
  <c r="J14" i="57"/>
  <c r="J26" i="20"/>
  <c r="U16" i="43"/>
  <c r="Q16" i="43"/>
  <c r="J9" i="57"/>
  <c r="J24" i="20"/>
  <c r="U10" i="43"/>
  <c r="J22" i="57"/>
  <c r="Q10" i="43"/>
  <c r="J27" i="20"/>
  <c r="U17" i="43"/>
  <c r="Q17" i="43"/>
  <c r="U11" i="43"/>
  <c r="J27" i="57"/>
  <c r="Q11" i="43"/>
  <c r="J28" i="20"/>
  <c r="P11" i="42"/>
  <c r="P13" i="42"/>
  <c r="H87" i="57"/>
  <c r="P15" i="42"/>
  <c r="P17" i="42"/>
  <c r="P19" i="42"/>
  <c r="I74" i="20"/>
  <c r="I72" i="20"/>
  <c r="I75" i="20"/>
  <c r="I77" i="20"/>
  <c r="P10" i="42"/>
  <c r="H72" i="57"/>
  <c r="P12" i="42"/>
  <c r="P14" i="42"/>
  <c r="H47" i="57"/>
  <c r="P16" i="42"/>
  <c r="P20" i="42"/>
  <c r="H74" i="20"/>
  <c r="H72" i="20"/>
  <c r="H75" i="20"/>
  <c r="H77" i="20"/>
  <c r="I79" i="20"/>
  <c r="I90" i="57"/>
  <c r="AB15" i="42"/>
  <c r="P18" i="42"/>
  <c r="I73" i="20"/>
  <c r="I78" i="20"/>
  <c r="I76" i="20"/>
  <c r="AB20" i="42"/>
  <c r="H73" i="20"/>
  <c r="H78" i="20"/>
  <c r="H76" i="20"/>
  <c r="U13" i="47"/>
  <c r="Q13" i="47"/>
  <c r="J80" i="57"/>
  <c r="J83" i="20"/>
  <c r="J92" i="57"/>
  <c r="J93" i="20"/>
  <c r="R14" i="47"/>
  <c r="J46" i="57"/>
  <c r="J81" i="20"/>
  <c r="Q12" i="47"/>
  <c r="J88" i="57"/>
  <c r="J85" i="20"/>
  <c r="J82" i="57"/>
  <c r="J82" i="20"/>
  <c r="Z15" i="43"/>
  <c r="AA15" i="43"/>
  <c r="AB15" i="43" s="1"/>
  <c r="AA16" i="43"/>
  <c r="AB16" i="43" s="1"/>
  <c r="Z16" i="43"/>
  <c r="AA11" i="43"/>
  <c r="AB11" i="43" s="1"/>
  <c r="Z11" i="43"/>
  <c r="AA19" i="43"/>
  <c r="AB19" i="43" s="1"/>
  <c r="Z19" i="43"/>
  <c r="AA12" i="43"/>
  <c r="AB12" i="43" s="1"/>
  <c r="Z12" i="43"/>
  <c r="AA23" i="43"/>
  <c r="Z23" i="43"/>
  <c r="P9" i="42"/>
  <c r="H79" i="20"/>
  <c r="Z10" i="42"/>
  <c r="AB10" i="42" s="1"/>
  <c r="AA10" i="42"/>
  <c r="Z15" i="42"/>
  <c r="AA15" i="42"/>
  <c r="Z11" i="42"/>
  <c r="AB11" i="42" s="1"/>
  <c r="AA11" i="42"/>
  <c r="Z14" i="42"/>
  <c r="AB14" i="42" s="1"/>
  <c r="AA14" i="42"/>
  <c r="Z18" i="42"/>
  <c r="AB18" i="42" s="1"/>
  <c r="AA18" i="42"/>
  <c r="AA19" i="42"/>
  <c r="Z19" i="42"/>
  <c r="AB19" i="42" s="1"/>
  <c r="Z22" i="42"/>
  <c r="AA22" i="42"/>
  <c r="Z23" i="42"/>
  <c r="AA23" i="42"/>
  <c r="AA9" i="42"/>
  <c r="Z9" i="42"/>
  <c r="AB9" i="42" s="1"/>
  <c r="AA13" i="42"/>
  <c r="Z13" i="42"/>
  <c r="AB13" i="42" s="1"/>
  <c r="AA17" i="42"/>
  <c r="Z17" i="42"/>
  <c r="AB17" i="42" s="1"/>
  <c r="AA21" i="42"/>
  <c r="Z21" i="42"/>
  <c r="Z12" i="42"/>
  <c r="AB12" i="42" s="1"/>
  <c r="AA12" i="42"/>
  <c r="AA16" i="42"/>
  <c r="Z16" i="42"/>
  <c r="AB16" i="42" s="1"/>
  <c r="AA20" i="42"/>
  <c r="Z20" i="42"/>
  <c r="Z24" i="42"/>
  <c r="AA24" i="42"/>
  <c r="C5" i="20"/>
  <c r="B5" i="20"/>
  <c r="W24" i="40"/>
  <c r="V24" i="40"/>
  <c r="X24" i="40" s="1"/>
  <c r="Y24" i="40" s="1"/>
  <c r="O24" i="40"/>
  <c r="N24" i="40"/>
  <c r="W23" i="40"/>
  <c r="V23" i="40"/>
  <c r="X23" i="40" s="1"/>
  <c r="Y23" i="40" s="1"/>
  <c r="O23" i="40"/>
  <c r="N23" i="40"/>
  <c r="X22" i="40"/>
  <c r="Y22" i="40" s="1"/>
  <c r="W22" i="40"/>
  <c r="V22" i="40"/>
  <c r="R22" i="40"/>
  <c r="O22" i="40"/>
  <c r="N22" i="40"/>
  <c r="X21" i="40"/>
  <c r="Y21" i="40" s="1"/>
  <c r="W21" i="40"/>
  <c r="V21" i="40"/>
  <c r="R21" i="40"/>
  <c r="O21" i="40"/>
  <c r="N21" i="40"/>
  <c r="W20" i="40"/>
  <c r="V20" i="40"/>
  <c r="X20" i="40" s="1"/>
  <c r="Y20" i="40" s="1"/>
  <c r="O20" i="40"/>
  <c r="N20" i="40"/>
  <c r="W19" i="40"/>
  <c r="V19" i="40"/>
  <c r="X19" i="40" s="1"/>
  <c r="Y19" i="40" s="1"/>
  <c r="O19" i="40"/>
  <c r="N19" i="40"/>
  <c r="X18" i="40"/>
  <c r="Y18" i="40" s="1"/>
  <c r="W18" i="40"/>
  <c r="V18" i="40"/>
  <c r="R18" i="40"/>
  <c r="O18" i="40"/>
  <c r="N18" i="40"/>
  <c r="W17" i="40"/>
  <c r="V17" i="40"/>
  <c r="R17" i="40" s="1"/>
  <c r="O17" i="40"/>
  <c r="N17" i="40"/>
  <c r="W16" i="40"/>
  <c r="V16" i="40"/>
  <c r="X16" i="40" s="1"/>
  <c r="Y16" i="40" s="1"/>
  <c r="O16" i="40"/>
  <c r="N16" i="40"/>
  <c r="W15" i="40"/>
  <c r="V15" i="40"/>
  <c r="X15" i="40" s="1"/>
  <c r="Y15" i="40" s="1"/>
  <c r="O15" i="40"/>
  <c r="N15" i="40"/>
  <c r="W14" i="40"/>
  <c r="V14" i="40"/>
  <c r="R14" i="40" s="1"/>
  <c r="O14" i="40"/>
  <c r="N14" i="40"/>
  <c r="W13" i="40"/>
  <c r="V13" i="40"/>
  <c r="X13" i="40" s="1"/>
  <c r="Y13" i="40" s="1"/>
  <c r="R13" i="40"/>
  <c r="O13" i="40"/>
  <c r="N13" i="40"/>
  <c r="W12" i="40"/>
  <c r="V12" i="40"/>
  <c r="X12" i="40" s="1"/>
  <c r="Y12" i="40" s="1"/>
  <c r="O12" i="40"/>
  <c r="N12" i="40"/>
  <c r="W11" i="40"/>
  <c r="V11" i="40"/>
  <c r="X11" i="40" s="1"/>
  <c r="Y11" i="40" s="1"/>
  <c r="O11" i="40"/>
  <c r="N11" i="40"/>
  <c r="W10" i="40"/>
  <c r="V10" i="40"/>
  <c r="X10" i="40" s="1"/>
  <c r="Y10" i="40" s="1"/>
  <c r="O10" i="40"/>
  <c r="N10" i="40"/>
  <c r="X9" i="40"/>
  <c r="Y9" i="40" s="1"/>
  <c r="R9" i="40" s="1"/>
  <c r="W9" i="40"/>
  <c r="V9" i="40"/>
  <c r="O9" i="40"/>
  <c r="N9" i="40"/>
  <c r="W10" i="31"/>
  <c r="W11" i="31"/>
  <c r="W12" i="31"/>
  <c r="W13" i="31"/>
  <c r="W14" i="31"/>
  <c r="W15" i="31"/>
  <c r="W16" i="31"/>
  <c r="W17" i="31"/>
  <c r="W18" i="31"/>
  <c r="W19" i="31"/>
  <c r="W20" i="31"/>
  <c r="W21" i="31"/>
  <c r="W22" i="31"/>
  <c r="W23" i="31"/>
  <c r="W24" i="31"/>
  <c r="W9" i="31"/>
  <c r="K56" i="57" l="1"/>
  <c r="K103" i="20"/>
  <c r="K89" i="57"/>
  <c r="K89" i="20"/>
  <c r="K82" i="20"/>
  <c r="K82" i="57"/>
  <c r="K24" i="57"/>
  <c r="K108" i="20"/>
  <c r="P20" i="40"/>
  <c r="J15" i="20" s="1"/>
  <c r="K44" i="57"/>
  <c r="K106" i="20"/>
  <c r="K81" i="20"/>
  <c r="P12" i="40"/>
  <c r="J33" i="57" s="1"/>
  <c r="P19" i="40"/>
  <c r="U19" i="40" s="1"/>
  <c r="P24" i="40"/>
  <c r="K93" i="20"/>
  <c r="K92" i="57"/>
  <c r="K88" i="57"/>
  <c r="R12" i="47"/>
  <c r="K57" i="57"/>
  <c r="K97" i="20"/>
  <c r="K68" i="57"/>
  <c r="K99" i="20"/>
  <c r="K86" i="57"/>
  <c r="K109" i="20"/>
  <c r="K94" i="57"/>
  <c r="K100" i="20"/>
  <c r="K59" i="57"/>
  <c r="K96" i="20"/>
  <c r="R13" i="48"/>
  <c r="K48" i="57"/>
  <c r="K107" i="20"/>
  <c r="K93" i="57"/>
  <c r="K104" i="20"/>
  <c r="K66" i="57"/>
  <c r="K98" i="20"/>
  <c r="R12" i="48"/>
  <c r="K73" i="57"/>
  <c r="K102" i="20"/>
  <c r="K50" i="57"/>
  <c r="K87" i="20"/>
  <c r="K84" i="57"/>
  <c r="K84" i="20"/>
  <c r="K45" i="57"/>
  <c r="K59" i="20"/>
  <c r="K76" i="57"/>
  <c r="K91" i="20"/>
  <c r="K53" i="57"/>
  <c r="K88" i="20"/>
  <c r="K69" i="57"/>
  <c r="K92" i="20"/>
  <c r="K10" i="57"/>
  <c r="K46" i="20"/>
  <c r="K28" i="57"/>
  <c r="K33" i="20"/>
  <c r="K26" i="57"/>
  <c r="K43" i="20"/>
  <c r="K13" i="57"/>
  <c r="K47" i="20"/>
  <c r="K11" i="57"/>
  <c r="K38" i="20"/>
  <c r="K7" i="57"/>
  <c r="K32" i="20"/>
  <c r="K30" i="57"/>
  <c r="K34" i="20"/>
  <c r="K29" i="57"/>
  <c r="K44" i="20"/>
  <c r="R18" i="46"/>
  <c r="K36" i="57"/>
  <c r="K36" i="20"/>
  <c r="K18" i="57"/>
  <c r="K39" i="20"/>
  <c r="K32" i="57"/>
  <c r="K35" i="20"/>
  <c r="K12" i="57"/>
  <c r="K42" i="20"/>
  <c r="K27" i="57"/>
  <c r="K28" i="20"/>
  <c r="K22" i="57"/>
  <c r="K27" i="20"/>
  <c r="K8" i="57"/>
  <c r="K23" i="20"/>
  <c r="K16" i="57"/>
  <c r="K25" i="20"/>
  <c r="K9" i="57"/>
  <c r="K24" i="20"/>
  <c r="K14" i="57"/>
  <c r="K26" i="20"/>
  <c r="K39" i="57"/>
  <c r="K30" i="20"/>
  <c r="K37" i="57"/>
  <c r="K29" i="20"/>
  <c r="U18" i="42"/>
  <c r="Q18" i="42"/>
  <c r="U16" i="42"/>
  <c r="J55" i="57"/>
  <c r="Q16" i="42"/>
  <c r="R16" i="42" s="1"/>
  <c r="J74" i="20"/>
  <c r="U19" i="42"/>
  <c r="Q19" i="42"/>
  <c r="U15" i="42"/>
  <c r="J49" i="57"/>
  <c r="Q15" i="42"/>
  <c r="R15" i="42" s="1"/>
  <c r="J73" i="20"/>
  <c r="U11" i="42"/>
  <c r="J63" i="57"/>
  <c r="Q11" i="42"/>
  <c r="J76" i="20"/>
  <c r="U10" i="42"/>
  <c r="J72" i="57"/>
  <c r="Q10" i="42"/>
  <c r="J77" i="20"/>
  <c r="U20" i="42"/>
  <c r="Q20" i="42"/>
  <c r="U14" i="42"/>
  <c r="J47" i="57"/>
  <c r="Q14" i="42"/>
  <c r="J72" i="20"/>
  <c r="J79" i="20"/>
  <c r="U9" i="42"/>
  <c r="Q9" i="42"/>
  <c r="K90" i="57" s="1"/>
  <c r="J90" i="57"/>
  <c r="U12" i="42"/>
  <c r="J54" i="57"/>
  <c r="Q12" i="42"/>
  <c r="J75" i="20"/>
  <c r="U17" i="42"/>
  <c r="Q17" i="42"/>
  <c r="R17" i="42" s="1"/>
  <c r="U13" i="42"/>
  <c r="Q13" i="42"/>
  <c r="J87" i="57"/>
  <c r="J78" i="20"/>
  <c r="J18" i="20"/>
  <c r="I31" i="57"/>
  <c r="I10" i="20"/>
  <c r="H21" i="57"/>
  <c r="H9" i="20"/>
  <c r="P14" i="40"/>
  <c r="Q14" i="40" s="1"/>
  <c r="H5" i="57"/>
  <c r="H7" i="20"/>
  <c r="I21" i="57"/>
  <c r="I9" i="20"/>
  <c r="H38" i="57"/>
  <c r="H20" i="20"/>
  <c r="I33" i="57"/>
  <c r="I11" i="20"/>
  <c r="I23" i="57"/>
  <c r="I5" i="20"/>
  <c r="P10" i="40"/>
  <c r="Q10" i="40" s="1"/>
  <c r="H31" i="57"/>
  <c r="H10" i="20"/>
  <c r="I20" i="57"/>
  <c r="I8" i="20"/>
  <c r="P16" i="40"/>
  <c r="I35" i="57"/>
  <c r="I19" i="20"/>
  <c r="P18" i="40"/>
  <c r="Q18" i="40" s="1"/>
  <c r="H25" i="57"/>
  <c r="H17" i="20"/>
  <c r="I17" i="57"/>
  <c r="I15" i="20"/>
  <c r="P21" i="40"/>
  <c r="Q21" i="40" s="1"/>
  <c r="H15" i="57"/>
  <c r="H14" i="20"/>
  <c r="I6" i="57"/>
  <c r="I13" i="20"/>
  <c r="I25" i="57"/>
  <c r="I17" i="20"/>
  <c r="Q20" i="40"/>
  <c r="I15" i="57"/>
  <c r="I14" i="20"/>
  <c r="H19" i="57"/>
  <c r="H16" i="20"/>
  <c r="H33" i="57"/>
  <c r="H11" i="20"/>
  <c r="I5" i="57"/>
  <c r="I7" i="20"/>
  <c r="H34" i="57"/>
  <c r="H18" i="20"/>
  <c r="I19" i="57"/>
  <c r="I16" i="20"/>
  <c r="H40" i="57"/>
  <c r="H21" i="20"/>
  <c r="I40" i="57"/>
  <c r="I21" i="20"/>
  <c r="P9" i="40"/>
  <c r="H23" i="57"/>
  <c r="H5" i="20"/>
  <c r="P11" i="40"/>
  <c r="Q11" i="40" s="1"/>
  <c r="P13" i="40"/>
  <c r="Q13" i="40" s="1"/>
  <c r="H20" i="57"/>
  <c r="H8" i="20"/>
  <c r="P15" i="40"/>
  <c r="Q15" i="40" s="1"/>
  <c r="I38" i="57"/>
  <c r="I20" i="20"/>
  <c r="P17" i="40"/>
  <c r="Q17" i="40" s="1"/>
  <c r="H35" i="57"/>
  <c r="H19" i="20"/>
  <c r="I34" i="57"/>
  <c r="I18" i="20"/>
  <c r="H17" i="57"/>
  <c r="H15" i="20"/>
  <c r="P22" i="40"/>
  <c r="Q22" i="40" s="1"/>
  <c r="H6" i="57"/>
  <c r="H13" i="20"/>
  <c r="P23" i="40"/>
  <c r="Q23" i="40" s="1"/>
  <c r="X14" i="40"/>
  <c r="Y14" i="40" s="1"/>
  <c r="Z14" i="40" s="1"/>
  <c r="X17" i="40"/>
  <c r="Y17" i="40" s="1"/>
  <c r="AA17" i="40" s="1"/>
  <c r="AB17" i="40" s="1"/>
  <c r="K80" i="57"/>
  <c r="K83" i="20"/>
  <c r="K85" i="20"/>
  <c r="Z10" i="40"/>
  <c r="AA10" i="40"/>
  <c r="AB10" i="40" s="1"/>
  <c r="AA11" i="40"/>
  <c r="AB11" i="40" s="1"/>
  <c r="Z11" i="40"/>
  <c r="AA15" i="40"/>
  <c r="AB15" i="40" s="1"/>
  <c r="Z15" i="40"/>
  <c r="Z18" i="40"/>
  <c r="AA18" i="40"/>
  <c r="AB18" i="40" s="1"/>
  <c r="AA19" i="40"/>
  <c r="AB19" i="40" s="1"/>
  <c r="Z19" i="40"/>
  <c r="Z22" i="40"/>
  <c r="AA22" i="40"/>
  <c r="AB22" i="40" s="1"/>
  <c r="AA23" i="40"/>
  <c r="AB23" i="40" s="1"/>
  <c r="Z23" i="40"/>
  <c r="AA13" i="40"/>
  <c r="AB13" i="40" s="1"/>
  <c r="Z13" i="40"/>
  <c r="Z17" i="40"/>
  <c r="AA21" i="40"/>
  <c r="AB21" i="40" s="1"/>
  <c r="Z21" i="40"/>
  <c r="AA9" i="40"/>
  <c r="Z9" i="40"/>
  <c r="AA12" i="40"/>
  <c r="AB12" i="40" s="1"/>
  <c r="Z12" i="40"/>
  <c r="Z16" i="40"/>
  <c r="AA16" i="40"/>
  <c r="AB16" i="40" s="1"/>
  <c r="AA20" i="40"/>
  <c r="AB20" i="40" s="1"/>
  <c r="Z20" i="40"/>
  <c r="Z24" i="40"/>
  <c r="AA24" i="40"/>
  <c r="AB24" i="40" s="1"/>
  <c r="R15" i="40"/>
  <c r="R19" i="40"/>
  <c r="R23" i="40"/>
  <c r="R11" i="40"/>
  <c r="R12" i="40"/>
  <c r="R16" i="40"/>
  <c r="R20" i="40"/>
  <c r="R24" i="40"/>
  <c r="N10" i="31"/>
  <c r="H65" i="57" s="1"/>
  <c r="N11" i="31"/>
  <c r="N9" i="31"/>
  <c r="H78" i="57" s="1"/>
  <c r="O9" i="31"/>
  <c r="I78" i="57" s="1"/>
  <c r="V24" i="31"/>
  <c r="X24" i="31" s="1"/>
  <c r="Y24" i="31" s="1"/>
  <c r="V11" i="31"/>
  <c r="X11" i="31" s="1"/>
  <c r="Y11" i="31" s="1"/>
  <c r="V14" i="31"/>
  <c r="X14" i="31" s="1"/>
  <c r="Y14" i="31" s="1"/>
  <c r="Z14" i="31" s="1"/>
  <c r="AB14" i="31" s="1"/>
  <c r="N14" i="31"/>
  <c r="H54" i="20" s="1"/>
  <c r="O14" i="31"/>
  <c r="V16" i="31"/>
  <c r="X16" i="31" s="1"/>
  <c r="Y16" i="31" s="1"/>
  <c r="V21" i="31"/>
  <c r="X21" i="31" s="1"/>
  <c r="Y21" i="31" s="1"/>
  <c r="V23" i="31"/>
  <c r="X23" i="31" s="1"/>
  <c r="Y23" i="31" s="1"/>
  <c r="V22" i="31"/>
  <c r="X22" i="31" s="1"/>
  <c r="Y22" i="31" s="1"/>
  <c r="V20" i="31"/>
  <c r="X20" i="31" s="1"/>
  <c r="Y20" i="31" s="1"/>
  <c r="V19" i="31"/>
  <c r="X19" i="31" s="1"/>
  <c r="Y19" i="31" s="1"/>
  <c r="V18" i="31"/>
  <c r="X18" i="31" s="1"/>
  <c r="Y18" i="31" s="1"/>
  <c r="V17" i="31"/>
  <c r="X17" i="31" s="1"/>
  <c r="Y17" i="31" s="1"/>
  <c r="V15" i="31"/>
  <c r="X15" i="31" s="1"/>
  <c r="Y15" i="31" s="1"/>
  <c r="V13" i="31"/>
  <c r="X13" i="31" s="1"/>
  <c r="Y13" i="31" s="1"/>
  <c r="V12" i="31"/>
  <c r="X12" i="31" s="1"/>
  <c r="Y12" i="31" s="1"/>
  <c r="V10" i="31"/>
  <c r="X10" i="31" s="1"/>
  <c r="Y10" i="31" s="1"/>
  <c r="V9" i="31"/>
  <c r="X9" i="31" s="1"/>
  <c r="Y9" i="31" s="1"/>
  <c r="Z9" i="31" s="1"/>
  <c r="N15" i="31"/>
  <c r="N16" i="31"/>
  <c r="H71" i="57" s="1"/>
  <c r="N17" i="31"/>
  <c r="N18" i="31"/>
  <c r="H69" i="20" s="1"/>
  <c r="N19" i="31"/>
  <c r="N20" i="31"/>
  <c r="O11" i="31"/>
  <c r="I70" i="57" s="1"/>
  <c r="N12" i="31"/>
  <c r="H75" i="57" s="1"/>
  <c r="O10" i="31"/>
  <c r="O12" i="31"/>
  <c r="I75" i="57" s="1"/>
  <c r="B55" i="20"/>
  <c r="C55" i="20"/>
  <c r="D55" i="20"/>
  <c r="E55" i="20"/>
  <c r="F55" i="20"/>
  <c r="G55" i="20"/>
  <c r="B57" i="20"/>
  <c r="C57" i="20"/>
  <c r="D57" i="20"/>
  <c r="E57" i="20"/>
  <c r="F57" i="20"/>
  <c r="G57" i="20"/>
  <c r="B56" i="20"/>
  <c r="C56" i="20"/>
  <c r="D56" i="20"/>
  <c r="E56" i="20"/>
  <c r="F56" i="20"/>
  <c r="G56" i="20"/>
  <c r="B53" i="20"/>
  <c r="C53" i="20"/>
  <c r="D53" i="20"/>
  <c r="E53" i="20"/>
  <c r="F53" i="20"/>
  <c r="G53" i="20"/>
  <c r="B54" i="20"/>
  <c r="C54" i="20"/>
  <c r="D54" i="20"/>
  <c r="E54" i="20"/>
  <c r="F54" i="20"/>
  <c r="G54" i="20"/>
  <c r="B67" i="20"/>
  <c r="C67" i="20"/>
  <c r="D67" i="20"/>
  <c r="E67" i="20"/>
  <c r="F67" i="20"/>
  <c r="G67" i="20"/>
  <c r="B64" i="20"/>
  <c r="C64" i="20"/>
  <c r="D64" i="20"/>
  <c r="E64" i="20"/>
  <c r="F64" i="20"/>
  <c r="G64" i="20"/>
  <c r="B66" i="20"/>
  <c r="C66" i="20"/>
  <c r="D66" i="20"/>
  <c r="E66" i="20"/>
  <c r="F66" i="20"/>
  <c r="G66" i="20"/>
  <c r="B69" i="20"/>
  <c r="C69" i="20"/>
  <c r="D69" i="20"/>
  <c r="E69" i="20"/>
  <c r="F69" i="20"/>
  <c r="G69" i="20"/>
  <c r="B61" i="20"/>
  <c r="C61" i="20"/>
  <c r="D61" i="20"/>
  <c r="E61" i="20"/>
  <c r="F61" i="20"/>
  <c r="G61" i="20"/>
  <c r="B63" i="20"/>
  <c r="C63" i="20"/>
  <c r="D63" i="20"/>
  <c r="E63" i="20"/>
  <c r="F63" i="20"/>
  <c r="G63" i="20"/>
  <c r="B62" i="20"/>
  <c r="C62" i="20"/>
  <c r="D62" i="20"/>
  <c r="E62" i="20"/>
  <c r="F62" i="20"/>
  <c r="G62" i="20"/>
  <c r="B70" i="20"/>
  <c r="C70" i="20"/>
  <c r="D70" i="20"/>
  <c r="E70" i="20"/>
  <c r="F70" i="20"/>
  <c r="G70" i="20"/>
  <c r="B68" i="20"/>
  <c r="C68" i="20"/>
  <c r="D68" i="20"/>
  <c r="E68" i="20"/>
  <c r="F68" i="20"/>
  <c r="G68" i="20"/>
  <c r="B60" i="20"/>
  <c r="C60" i="20"/>
  <c r="D60" i="20"/>
  <c r="E60" i="20"/>
  <c r="F60" i="20"/>
  <c r="G60" i="20"/>
  <c r="G51" i="20"/>
  <c r="F51" i="20"/>
  <c r="C51" i="20"/>
  <c r="D51" i="20"/>
  <c r="E51" i="20"/>
  <c r="B51" i="20"/>
  <c r="F2" i="20"/>
  <c r="A2" i="20"/>
  <c r="N13" i="31"/>
  <c r="O13" i="31"/>
  <c r="I52" i="57" s="1"/>
  <c r="O15" i="31"/>
  <c r="O16" i="31"/>
  <c r="O17" i="31"/>
  <c r="O18" i="31"/>
  <c r="I85" i="57" s="1"/>
  <c r="O19" i="31"/>
  <c r="O20" i="31"/>
  <c r="I67" i="57" s="1"/>
  <c r="N21" i="31"/>
  <c r="O21" i="31"/>
  <c r="N22" i="31"/>
  <c r="O22" i="31"/>
  <c r="N23" i="31"/>
  <c r="O23" i="31"/>
  <c r="I83" i="57" s="1"/>
  <c r="N24" i="31"/>
  <c r="O24" i="31"/>
  <c r="I51" i="57" s="1"/>
  <c r="K79" i="20" l="1"/>
  <c r="U20" i="40"/>
  <c r="J17" i="57"/>
  <c r="J34" i="57"/>
  <c r="Q19" i="40"/>
  <c r="K18" i="20" s="1"/>
  <c r="Q12" i="40"/>
  <c r="K11" i="20" s="1"/>
  <c r="U12" i="40"/>
  <c r="J11" i="20"/>
  <c r="P21" i="31"/>
  <c r="Q21" i="31" s="1"/>
  <c r="K61" i="57" s="1"/>
  <c r="I53" i="20"/>
  <c r="I57" i="20"/>
  <c r="H56" i="20"/>
  <c r="H51" i="20"/>
  <c r="AA14" i="40"/>
  <c r="AB14" i="40" s="1"/>
  <c r="AB9" i="40"/>
  <c r="Q24" i="40"/>
  <c r="U24" i="40"/>
  <c r="P23" i="31"/>
  <c r="J83" i="57" s="1"/>
  <c r="I60" i="20"/>
  <c r="I63" i="20"/>
  <c r="R20" i="42"/>
  <c r="K72" i="57"/>
  <c r="K77" i="20"/>
  <c r="K49" i="57"/>
  <c r="K73" i="20"/>
  <c r="K55" i="57"/>
  <c r="K74" i="20"/>
  <c r="R18" i="42"/>
  <c r="K54" i="57"/>
  <c r="K75" i="20"/>
  <c r="K47" i="57"/>
  <c r="K72" i="20"/>
  <c r="K63" i="57"/>
  <c r="K76" i="20"/>
  <c r="K87" i="57"/>
  <c r="K78" i="20"/>
  <c r="K19" i="57"/>
  <c r="K16" i="20"/>
  <c r="K31" i="57"/>
  <c r="K10" i="20"/>
  <c r="R10" i="40"/>
  <c r="K20" i="57"/>
  <c r="K8" i="20"/>
  <c r="U18" i="40"/>
  <c r="J25" i="57"/>
  <c r="J17" i="20"/>
  <c r="K21" i="57"/>
  <c r="K9" i="20"/>
  <c r="K6" i="57"/>
  <c r="K13" i="20"/>
  <c r="U13" i="40"/>
  <c r="J20" i="57"/>
  <c r="J8" i="20"/>
  <c r="U9" i="40"/>
  <c r="Q9" i="40"/>
  <c r="J23" i="57"/>
  <c r="J5" i="20"/>
  <c r="K17" i="57"/>
  <c r="K15" i="20"/>
  <c r="U14" i="40"/>
  <c r="J5" i="57"/>
  <c r="J7" i="20"/>
  <c r="K25" i="57"/>
  <c r="K17" i="20"/>
  <c r="K15" i="57"/>
  <c r="K14" i="20"/>
  <c r="U15" i="40"/>
  <c r="J40" i="57"/>
  <c r="J21" i="20"/>
  <c r="U11" i="40"/>
  <c r="J21" i="57"/>
  <c r="J9" i="20"/>
  <c r="U21" i="40"/>
  <c r="J15" i="57"/>
  <c r="J14" i="20"/>
  <c r="U10" i="40"/>
  <c r="J31" i="57"/>
  <c r="J10" i="20"/>
  <c r="K40" i="57"/>
  <c r="K21" i="20"/>
  <c r="K5" i="57"/>
  <c r="K7" i="20"/>
  <c r="K35" i="57"/>
  <c r="K19" i="20"/>
  <c r="U23" i="40"/>
  <c r="J19" i="57"/>
  <c r="J16" i="20"/>
  <c r="U22" i="40"/>
  <c r="J6" i="57"/>
  <c r="J13" i="20"/>
  <c r="U17" i="40"/>
  <c r="J35" i="57"/>
  <c r="J19" i="20"/>
  <c r="Q16" i="40"/>
  <c r="U16" i="40"/>
  <c r="J38" i="57"/>
  <c r="J20" i="20"/>
  <c r="J68" i="20"/>
  <c r="U23" i="31"/>
  <c r="I70" i="20"/>
  <c r="I91" i="57"/>
  <c r="I64" i="20"/>
  <c r="I71" i="57"/>
  <c r="I55" i="20"/>
  <c r="I65" i="57"/>
  <c r="P19" i="31"/>
  <c r="J61" i="20" s="1"/>
  <c r="H58" i="57"/>
  <c r="P15" i="31"/>
  <c r="H79" i="57"/>
  <c r="U21" i="31"/>
  <c r="P24" i="31"/>
  <c r="H51" i="57"/>
  <c r="P22" i="31"/>
  <c r="H91" i="57"/>
  <c r="I61" i="20"/>
  <c r="I58" i="57"/>
  <c r="I67" i="20"/>
  <c r="I79" i="57"/>
  <c r="P18" i="31"/>
  <c r="H85" i="57"/>
  <c r="P11" i="31"/>
  <c r="J57" i="20" s="1"/>
  <c r="H70" i="57"/>
  <c r="I62" i="20"/>
  <c r="I61" i="57"/>
  <c r="P17" i="31"/>
  <c r="H81" i="57"/>
  <c r="H68" i="20"/>
  <c r="H83" i="57"/>
  <c r="H62" i="20"/>
  <c r="H61" i="57"/>
  <c r="I66" i="20"/>
  <c r="I81" i="57"/>
  <c r="P13" i="31"/>
  <c r="J53" i="20" s="1"/>
  <c r="H52" i="57"/>
  <c r="P20" i="31"/>
  <c r="H67" i="57"/>
  <c r="AA14" i="31"/>
  <c r="R15" i="31"/>
  <c r="Z15" i="31"/>
  <c r="AB15" i="31" s="1"/>
  <c r="AA15" i="31"/>
  <c r="R16" i="31"/>
  <c r="Z16" i="31"/>
  <c r="AB16" i="31" s="1"/>
  <c r="AA16" i="31"/>
  <c r="AA9" i="31"/>
  <c r="AB9" i="31" s="1"/>
  <c r="R17" i="31"/>
  <c r="AA17" i="31"/>
  <c r="Z17" i="31"/>
  <c r="AB17" i="31" s="1"/>
  <c r="R24" i="31"/>
  <c r="Z24" i="31"/>
  <c r="AB24" i="31" s="1"/>
  <c r="AA24" i="31"/>
  <c r="R13" i="31"/>
  <c r="Z13" i="31"/>
  <c r="AB13" i="31" s="1"/>
  <c r="AA13" i="31"/>
  <c r="R19" i="31"/>
  <c r="Z19" i="31"/>
  <c r="AB19" i="31" s="1"/>
  <c r="AA19" i="31"/>
  <c r="R21" i="31"/>
  <c r="AA21" i="31"/>
  <c r="Z21" i="31"/>
  <c r="AB21" i="31" s="1"/>
  <c r="R20" i="31"/>
  <c r="AA20" i="31"/>
  <c r="Z20" i="31"/>
  <c r="AB20" i="31" s="1"/>
  <c r="R11" i="31"/>
  <c r="Z11" i="31"/>
  <c r="AB11" i="31" s="1"/>
  <c r="AA11" i="31"/>
  <c r="Z10" i="31"/>
  <c r="AB10" i="31" s="1"/>
  <c r="AA10" i="31"/>
  <c r="R22" i="31"/>
  <c r="Z22" i="31"/>
  <c r="AB22" i="31" s="1"/>
  <c r="AA22" i="31"/>
  <c r="R12" i="31"/>
  <c r="AA12" i="31"/>
  <c r="Z12" i="31"/>
  <c r="AB12" i="31" s="1"/>
  <c r="R18" i="31"/>
  <c r="AA18" i="31"/>
  <c r="Z18" i="31"/>
  <c r="AB18" i="31" s="1"/>
  <c r="R23" i="31"/>
  <c r="Z23" i="31"/>
  <c r="AB23" i="31" s="1"/>
  <c r="AA23" i="31"/>
  <c r="I54" i="20"/>
  <c r="I62" i="57"/>
  <c r="P14" i="31"/>
  <c r="H62" i="57"/>
  <c r="P16" i="31"/>
  <c r="H64" i="20"/>
  <c r="I56" i="20"/>
  <c r="H63" i="20"/>
  <c r="H70" i="20"/>
  <c r="H60" i="20"/>
  <c r="H61" i="20"/>
  <c r="I69" i="20"/>
  <c r="H67" i="20"/>
  <c r="H55" i="20"/>
  <c r="P10" i="31"/>
  <c r="P9" i="31"/>
  <c r="I68" i="20"/>
  <c r="P12" i="31"/>
  <c r="H66" i="20"/>
  <c r="H53" i="20"/>
  <c r="I51" i="20"/>
  <c r="H57" i="20"/>
  <c r="K34" i="57" l="1"/>
  <c r="K33" i="57"/>
  <c r="J62" i="20"/>
  <c r="J61" i="57"/>
  <c r="Q23" i="31"/>
  <c r="K83" i="57" s="1"/>
  <c r="K38" i="57"/>
  <c r="K20" i="20"/>
  <c r="K23" i="57"/>
  <c r="K5" i="20"/>
  <c r="J63" i="20"/>
  <c r="U20" i="31"/>
  <c r="J67" i="57"/>
  <c r="Q20" i="31"/>
  <c r="K67" i="57" s="1"/>
  <c r="J69" i="20"/>
  <c r="U18" i="31"/>
  <c r="J85" i="57"/>
  <c r="Q18" i="31"/>
  <c r="K85" i="57" s="1"/>
  <c r="J60" i="20"/>
  <c r="U24" i="31"/>
  <c r="J51" i="57"/>
  <c r="Q24" i="31"/>
  <c r="K51" i="57" s="1"/>
  <c r="U19" i="31"/>
  <c r="J58" i="57"/>
  <c r="Q19" i="31"/>
  <c r="K58" i="57" s="1"/>
  <c r="U10" i="31"/>
  <c r="J65" i="57"/>
  <c r="Q10" i="31"/>
  <c r="K55" i="20" s="1"/>
  <c r="U12" i="31"/>
  <c r="J75" i="57"/>
  <c r="Q12" i="31"/>
  <c r="K75" i="57" s="1"/>
  <c r="Q9" i="31"/>
  <c r="K51" i="20" s="1"/>
  <c r="U9" i="31"/>
  <c r="J78" i="57"/>
  <c r="U16" i="31"/>
  <c r="J71" i="57"/>
  <c r="Q16" i="31"/>
  <c r="K71" i="57" s="1"/>
  <c r="U13" i="31"/>
  <c r="Q13" i="31"/>
  <c r="K52" i="57" s="1"/>
  <c r="J52" i="57"/>
  <c r="J66" i="20"/>
  <c r="U17" i="31"/>
  <c r="Q17" i="31"/>
  <c r="K81" i="57" s="1"/>
  <c r="J81" i="57"/>
  <c r="U11" i="31"/>
  <c r="J70" i="57"/>
  <c r="Q11" i="31"/>
  <c r="K70" i="57" s="1"/>
  <c r="U22" i="31"/>
  <c r="J91" i="57"/>
  <c r="Q22" i="31"/>
  <c r="K91" i="57" s="1"/>
  <c r="J70" i="20"/>
  <c r="U15" i="31"/>
  <c r="J79" i="57"/>
  <c r="Q15" i="31"/>
  <c r="K79" i="57" s="1"/>
  <c r="J67" i="20"/>
  <c r="J62" i="57"/>
  <c r="Q14" i="31"/>
  <c r="J54" i="20"/>
  <c r="U14" i="31"/>
  <c r="J64" i="20"/>
  <c r="J55" i="20"/>
  <c r="J51" i="20"/>
  <c r="J56" i="20"/>
  <c r="K62" i="20"/>
  <c r="K60" i="20" l="1"/>
  <c r="K70" i="20"/>
  <c r="K63" i="20"/>
  <c r="K61" i="20"/>
  <c r="K66" i="20"/>
  <c r="K53" i="20"/>
  <c r="K68" i="20"/>
  <c r="K64" i="20"/>
  <c r="K69" i="20"/>
  <c r="K57" i="20"/>
  <c r="R9" i="31"/>
  <c r="K78" i="57"/>
  <c r="K65" i="57"/>
  <c r="R10" i="31"/>
  <c r="K67" i="20"/>
  <c r="K62" i="57"/>
  <c r="R14" i="31"/>
  <c r="K54" i="20"/>
  <c r="K56" i="2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SLB</author>
    <author>Schlumberger</author>
    <author>Arne H. Pedersen</author>
  </authors>
  <commentList>
    <comment ref="B7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I Norge bruke vi kun en desimal, internasjonalt 2, vi bør bruke 2 dersom innveiings vekta tillater det.</t>
        </r>
      </text>
    </comment>
    <comment ref="C7" authorId="1" shapeId="0" xr:uid="{00000000-0006-0000-0000-000002000000}">
      <text>
        <r>
          <rPr>
            <b/>
            <sz val="8"/>
            <color indexed="81"/>
            <rFont val="Tahoma"/>
            <family val="2"/>
          </rPr>
          <t>UK,JK,SK og VK blir SinclairTabell for Kvinner brukt.
M0,M1..Kvinner virker ikke.
For ALLE andre kategorier blir tabell for men brukt.</t>
        </r>
      </text>
    </comment>
    <comment ref="I7" authorId="0" shapeId="0" xr:uid="{00000000-0006-0000-0000-000003000000}">
      <text>
        <r>
          <rPr>
            <b/>
            <sz val="8"/>
            <color indexed="81"/>
            <rFont val="Tahoma"/>
            <family val="2"/>
          </rPr>
          <t>NVF:
Bruk minus (-) for underkjent. Feks -140
Bruk N og F for neste og første, feks 170F og 175N</t>
        </r>
      </text>
    </comment>
    <comment ref="L7" authorId="0" shapeId="0" xr:uid="{00000000-0006-0000-0000-000004000000}">
      <text>
        <r>
          <rPr>
            <b/>
            <sz val="8"/>
            <color indexed="81"/>
            <rFont val="Tahoma"/>
            <family val="2"/>
          </rPr>
          <t>NVF:
Bruk minus (-) for underkjent. Feks -140
Bruk N og F for neste og første, feks 170F og 175N</t>
        </r>
      </text>
    </comment>
    <comment ref="O7" authorId="0" shapeId="0" xr:uid="{00000000-0006-0000-0000-000005000000}">
      <text>
        <r>
          <rPr>
            <b/>
            <sz val="8"/>
            <color indexed="81"/>
            <rFont val="Tahoma"/>
            <family val="2"/>
          </rPr>
          <t>Automatisk, ikke skriv I dette feltet</t>
        </r>
      </text>
    </comment>
    <comment ref="P7" authorId="0" shapeId="0" xr:uid="{00000000-0006-0000-0000-000006000000}">
      <text>
        <r>
          <rPr>
            <sz val="8"/>
            <color indexed="81"/>
            <rFont val="Tahoma"/>
            <family val="2"/>
          </rPr>
          <t>Automatisk, ikke skriv I dette feltet</t>
        </r>
      </text>
    </comment>
    <comment ref="Q7" authorId="0" shapeId="0" xr:uid="{00000000-0006-0000-0000-000007000000}">
      <text>
        <r>
          <rPr>
            <b/>
            <sz val="8"/>
            <color indexed="81"/>
            <rFont val="Tahoma"/>
            <family val="2"/>
          </rPr>
          <t xml:space="preserve">Automatisk, ikke skriv I dette feltet
Svar ja/yes til Macro
under opstart </t>
        </r>
      </text>
    </comment>
    <comment ref="U7" authorId="0" shapeId="0" xr:uid="{00000000-0006-0000-0000-000008000000}">
      <text>
        <r>
          <rPr>
            <b/>
            <sz val="8"/>
            <color rgb="FF000000"/>
            <rFont val="Tahoma"/>
            <family val="2"/>
          </rPr>
          <t>Denne kononnen printes ikke</t>
        </r>
      </text>
    </comment>
    <comment ref="C29" authorId="2" shapeId="0" xr:uid="{00000000-0006-0000-0000-000009000000}">
      <text>
        <r>
          <rPr>
            <b/>
            <sz val="8"/>
            <color rgb="FF000000"/>
            <rFont val="Tahoma"/>
            <family val="2"/>
          </rPr>
          <t>Navn, klubb, dommer grad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I29" authorId="2" shapeId="0" xr:uid="{00000000-0006-0000-0000-00000A000000}">
      <text>
        <r>
          <rPr>
            <b/>
            <sz val="8"/>
            <color rgb="FF000000"/>
            <rFont val="Tahoma"/>
            <family val="2"/>
          </rPr>
          <t>Navn, klubb, dommer grad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I30" authorId="2" shapeId="0" xr:uid="{00000000-0006-0000-0000-00000B000000}">
      <text>
        <r>
          <rPr>
            <b/>
            <sz val="8"/>
            <color rgb="FF000000"/>
            <rFont val="Tahoma"/>
            <family val="2"/>
          </rPr>
          <t>Navn, klubb, dommer grad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I31" authorId="2" shapeId="0" xr:uid="{00000000-0006-0000-0000-00000C000000}">
      <text>
        <r>
          <rPr>
            <b/>
            <sz val="8"/>
            <color rgb="FF000000"/>
            <rFont val="Tahoma"/>
            <family val="2"/>
          </rPr>
          <t>Navn, klubb, dommer grad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C35" authorId="2" shapeId="0" xr:uid="{00000000-0006-0000-0000-00000D000000}">
      <text>
        <r>
          <rPr>
            <b/>
            <sz val="8"/>
            <color rgb="FF000000"/>
            <rFont val="Tahoma"/>
            <family val="2"/>
          </rPr>
          <t>Navn, klubb, dommer grad</t>
        </r>
        <r>
          <rPr>
            <sz val="8"/>
            <color rgb="FF000000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SLB</author>
    <author>Schlumberger</author>
    <author>Arne H. Pedersen</author>
  </authors>
  <commentList>
    <comment ref="B7" authorId="0" shapeId="0" xr:uid="{D1283769-F9B4-E14C-920C-E42696972A0D}">
      <text>
        <r>
          <rPr>
            <b/>
            <sz val="8"/>
            <color indexed="81"/>
            <rFont val="Tahoma"/>
            <family val="2"/>
          </rPr>
          <t>I Norge bruke vi kun en desimal, internasjonalt 2, vi bør bruke 2 dersom innveiings vekta tillater det.</t>
        </r>
      </text>
    </comment>
    <comment ref="C7" authorId="1" shapeId="0" xr:uid="{C549C7C8-1E87-BA46-B564-2298F4A5225A}">
      <text>
        <r>
          <rPr>
            <b/>
            <sz val="8"/>
            <color indexed="81"/>
            <rFont val="Tahoma"/>
            <family val="2"/>
          </rPr>
          <t>UK,JK,SK og VK blir SinclairTabell for Kvinner brukt.
M0,M1..Kvinner virker ikke.
For ALLE andre kategorier blir tabell for men brukt.</t>
        </r>
      </text>
    </comment>
    <comment ref="I7" authorId="0" shapeId="0" xr:uid="{2241F361-3F95-2A44-A62E-E314BA36158A}">
      <text>
        <r>
          <rPr>
            <b/>
            <sz val="8"/>
            <color indexed="81"/>
            <rFont val="Tahoma"/>
            <family val="2"/>
          </rPr>
          <t>NVF:
Bruk minus (-) for underkjent. Feks -140
Bruk N og F for neste og første, feks 170F og 175N</t>
        </r>
      </text>
    </comment>
    <comment ref="L7" authorId="0" shapeId="0" xr:uid="{2B6A9051-7B68-4542-94C9-1871BDDB8737}">
      <text>
        <r>
          <rPr>
            <b/>
            <sz val="8"/>
            <color indexed="81"/>
            <rFont val="Tahoma"/>
            <family val="2"/>
          </rPr>
          <t>NVF:
Bruk minus (-) for underkjent. Feks -140
Bruk N og F for neste og første, feks 170F og 175N</t>
        </r>
      </text>
    </comment>
    <comment ref="O7" authorId="0" shapeId="0" xr:uid="{16676FAB-1DFC-2D4F-A785-36BD6BA1D3D3}">
      <text>
        <r>
          <rPr>
            <b/>
            <sz val="8"/>
            <color indexed="81"/>
            <rFont val="Tahoma"/>
            <family val="2"/>
          </rPr>
          <t>Automatisk, ikke skriv I dette feltet</t>
        </r>
      </text>
    </comment>
    <comment ref="P7" authorId="0" shapeId="0" xr:uid="{FA0B5E5C-CAA9-6A4E-9317-4E7D6F3B176E}">
      <text>
        <r>
          <rPr>
            <sz val="8"/>
            <color indexed="81"/>
            <rFont val="Tahoma"/>
            <family val="2"/>
          </rPr>
          <t>Automatisk, ikke skriv I dette feltet</t>
        </r>
      </text>
    </comment>
    <comment ref="Q7" authorId="0" shapeId="0" xr:uid="{57C8C604-A340-4B42-A3A4-CF7F9B84C570}">
      <text>
        <r>
          <rPr>
            <b/>
            <sz val="8"/>
            <color indexed="81"/>
            <rFont val="Tahoma"/>
            <family val="2"/>
          </rPr>
          <t xml:space="preserve">Automatisk, ikke skriv I dette feltet
Svar ja/yes til Macro
under opstart </t>
        </r>
      </text>
    </comment>
    <comment ref="U7" authorId="0" shapeId="0" xr:uid="{15D862FE-B958-8F40-A172-47271EF138FA}">
      <text>
        <r>
          <rPr>
            <b/>
            <sz val="8"/>
            <color rgb="FF000000"/>
            <rFont val="Tahoma"/>
            <family val="2"/>
          </rPr>
          <t>Denne kononnen printes ikke</t>
        </r>
      </text>
    </comment>
    <comment ref="C27" authorId="2" shapeId="0" xr:uid="{F4C18290-99B0-4A47-9A79-429741B10B0A}">
      <text>
        <r>
          <rPr>
            <b/>
            <sz val="8"/>
            <color rgb="FF000000"/>
            <rFont val="Tahoma"/>
            <family val="2"/>
          </rPr>
          <t>Navn, klubb, dommer grad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I27" authorId="2" shapeId="0" xr:uid="{2AAAA417-38DF-754A-9431-E3B51E9368DC}">
      <text>
        <r>
          <rPr>
            <b/>
            <sz val="8"/>
            <color rgb="FF000000"/>
            <rFont val="Tahoma"/>
            <family val="2"/>
          </rPr>
          <t>Navn, klubb, dommer grad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I28" authorId="2" shapeId="0" xr:uid="{D9136E5F-FEE0-3A49-9E5F-7580D1B664E9}">
      <text>
        <r>
          <rPr>
            <b/>
            <sz val="8"/>
            <color rgb="FF000000"/>
            <rFont val="Tahoma"/>
            <family val="2"/>
          </rPr>
          <t>Navn, klubb, dommer grad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I29" authorId="2" shapeId="0" xr:uid="{AFECD268-2895-3048-977C-C79F96F6DEA6}">
      <text>
        <r>
          <rPr>
            <b/>
            <sz val="8"/>
            <color rgb="FF000000"/>
            <rFont val="Tahoma"/>
            <family val="2"/>
          </rPr>
          <t>Navn, klubb, dommer grad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C33" authorId="2" shapeId="0" xr:uid="{CDDB0BF5-152E-3D44-99E7-9BC094A60523}">
      <text>
        <r>
          <rPr>
            <b/>
            <sz val="8"/>
            <color rgb="FF000000"/>
            <rFont val="Tahoma"/>
            <family val="2"/>
          </rPr>
          <t>Navn, klubb, dommer grad</t>
        </r>
        <r>
          <rPr>
            <sz val="8"/>
            <color rgb="FF000000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SLB</author>
    <author>Schlumberger</author>
    <author>Arne H. Pedersen</author>
  </authors>
  <commentList>
    <comment ref="B7" authorId="0" shapeId="0" xr:uid="{D8C27A0B-12C2-0D40-9EE5-9066A3E4C5E0}">
      <text>
        <r>
          <rPr>
            <b/>
            <sz val="8"/>
            <color indexed="81"/>
            <rFont val="Tahoma"/>
            <family val="2"/>
          </rPr>
          <t>I Norge bruke vi kun en desimal, internasjonalt 2, vi bør bruke 2 dersom innveiings vekta tillater det.</t>
        </r>
      </text>
    </comment>
    <comment ref="C7" authorId="1" shapeId="0" xr:uid="{10DE5E15-2881-1943-912F-FEFE34B0E763}">
      <text>
        <r>
          <rPr>
            <b/>
            <sz val="8"/>
            <color indexed="81"/>
            <rFont val="Tahoma"/>
            <family val="2"/>
          </rPr>
          <t>UK,JK,SK og VK blir SinclairTabell for Kvinner brukt.
M0,M1..Kvinner virker ikke.
For ALLE andre kategorier blir tabell for men brukt.</t>
        </r>
      </text>
    </comment>
    <comment ref="I7" authorId="0" shapeId="0" xr:uid="{A787DF33-1567-254C-A703-A3515629EB37}">
      <text>
        <r>
          <rPr>
            <b/>
            <sz val="8"/>
            <color indexed="81"/>
            <rFont val="Tahoma"/>
            <family val="2"/>
          </rPr>
          <t>NVF:
Bruk minus (-) for underkjent. Feks -140
Bruk N og F for neste og første, feks 170F og 175N</t>
        </r>
      </text>
    </comment>
    <comment ref="L7" authorId="0" shapeId="0" xr:uid="{BB735168-C42E-C54E-96F6-6799E4A9E0BA}">
      <text>
        <r>
          <rPr>
            <b/>
            <sz val="8"/>
            <color indexed="81"/>
            <rFont val="Tahoma"/>
            <family val="2"/>
          </rPr>
          <t>NVF:
Bruk minus (-) for underkjent. Feks -140
Bruk N og F for neste og første, feks 170F og 175N</t>
        </r>
      </text>
    </comment>
    <comment ref="O7" authorId="0" shapeId="0" xr:uid="{024B067D-C2FB-AA40-AE49-64E250F82C92}">
      <text>
        <r>
          <rPr>
            <b/>
            <sz val="8"/>
            <color indexed="81"/>
            <rFont val="Tahoma"/>
            <family val="2"/>
          </rPr>
          <t>Automatisk, ikke skriv I dette feltet</t>
        </r>
      </text>
    </comment>
    <comment ref="P7" authorId="0" shapeId="0" xr:uid="{17701B12-4C3A-3B44-9052-603D5A23FCC7}">
      <text>
        <r>
          <rPr>
            <sz val="8"/>
            <color indexed="81"/>
            <rFont val="Tahoma"/>
            <family val="2"/>
          </rPr>
          <t>Automatisk, ikke skriv I dette feltet</t>
        </r>
      </text>
    </comment>
    <comment ref="Q7" authorId="0" shapeId="0" xr:uid="{79AA644B-9048-584F-9BFE-028A52DE86A6}">
      <text>
        <r>
          <rPr>
            <b/>
            <sz val="8"/>
            <color indexed="81"/>
            <rFont val="Tahoma"/>
            <family val="2"/>
          </rPr>
          <t xml:space="preserve">Automatisk, ikke skriv I dette feltet
Svar ja/yes til Macro
under opstart </t>
        </r>
      </text>
    </comment>
    <comment ref="U7" authorId="0" shapeId="0" xr:uid="{BD657CAF-EFB0-074E-AAFE-58829BC9ABA7}">
      <text>
        <r>
          <rPr>
            <b/>
            <sz val="8"/>
            <color rgb="FF000000"/>
            <rFont val="Tahoma"/>
            <family val="2"/>
          </rPr>
          <t>Denne kononnen printes ikke</t>
        </r>
      </text>
    </comment>
    <comment ref="C27" authorId="2" shapeId="0" xr:uid="{99BF0397-A4B0-E14F-887A-B7F3124EDA3D}">
      <text>
        <r>
          <rPr>
            <b/>
            <sz val="8"/>
            <color rgb="FF000000"/>
            <rFont val="Tahoma"/>
            <family val="2"/>
          </rPr>
          <t>Navn, klubb, dommer grad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I27" authorId="2" shapeId="0" xr:uid="{051CEDCB-1400-594A-9336-806F3AA73911}">
      <text>
        <r>
          <rPr>
            <b/>
            <sz val="8"/>
            <color rgb="FF000000"/>
            <rFont val="Tahoma"/>
            <family val="2"/>
          </rPr>
          <t>Navn, klubb, dommer grad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I28" authorId="2" shapeId="0" xr:uid="{70D8EB84-BCE3-6442-9AF8-94EBE4F44BC1}">
      <text>
        <r>
          <rPr>
            <b/>
            <sz val="8"/>
            <color rgb="FF000000"/>
            <rFont val="Tahoma"/>
            <family val="2"/>
          </rPr>
          <t>Navn, klubb, dommer grad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I29" authorId="2" shapeId="0" xr:uid="{141B492B-87B9-3445-AC71-9C8F0F63602C}">
      <text>
        <r>
          <rPr>
            <b/>
            <sz val="8"/>
            <color rgb="FF000000"/>
            <rFont val="Tahoma"/>
            <family val="2"/>
          </rPr>
          <t>Navn, klubb, dommer grad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C33" authorId="2" shapeId="0" xr:uid="{8A4C30EB-CEEB-314C-BA91-E39490D4E057}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SLB</author>
    <author>Schlumberger</author>
    <author>Arne H. Pedersen</author>
  </authors>
  <commentList>
    <comment ref="B7" authorId="0" shapeId="0" xr:uid="{97958C19-1149-6749-AF51-3FC8874F7EAC}">
      <text>
        <r>
          <rPr>
            <b/>
            <sz val="8"/>
            <color indexed="81"/>
            <rFont val="Tahoma"/>
            <family val="2"/>
          </rPr>
          <t>I Norge bruke vi kun en desimal, internasjonalt 2, vi bør bruke 2 dersom innveiings vekta tillater det.</t>
        </r>
      </text>
    </comment>
    <comment ref="C7" authorId="1" shapeId="0" xr:uid="{C613A68D-F03F-6A49-B9ED-DA3A4DC1C465}">
      <text>
        <r>
          <rPr>
            <b/>
            <sz val="8"/>
            <color indexed="81"/>
            <rFont val="Tahoma"/>
            <family val="2"/>
          </rPr>
          <t>UK,JK,SK og VK blir SinclairTabell for Kvinner brukt.
M0,M1..Kvinner virker ikke.
For ALLE andre kategorier blir tabell for men brukt.</t>
        </r>
      </text>
    </comment>
    <comment ref="I7" authorId="0" shapeId="0" xr:uid="{1D677745-9E59-A141-81C5-40E9556C8567}">
      <text>
        <r>
          <rPr>
            <b/>
            <sz val="8"/>
            <color indexed="81"/>
            <rFont val="Tahoma"/>
            <family val="2"/>
          </rPr>
          <t>NVF:
Bruk minus (-) for underkjent. Feks -140
Bruk N og F for neste og første, feks 170F og 175N</t>
        </r>
      </text>
    </comment>
    <comment ref="L7" authorId="0" shapeId="0" xr:uid="{268F22FA-DBC7-CB43-A954-0AB957E61764}">
      <text>
        <r>
          <rPr>
            <b/>
            <sz val="8"/>
            <color indexed="81"/>
            <rFont val="Tahoma"/>
            <family val="2"/>
          </rPr>
          <t>NVF:
Bruk minus (-) for underkjent. Feks -140
Bruk N og F for neste og første, feks 170F og 175N</t>
        </r>
      </text>
    </comment>
    <comment ref="O7" authorId="0" shapeId="0" xr:uid="{93754D33-9033-D944-AE08-DD02A9615225}">
      <text>
        <r>
          <rPr>
            <b/>
            <sz val="8"/>
            <color indexed="81"/>
            <rFont val="Tahoma"/>
            <family val="2"/>
          </rPr>
          <t>Automatisk, ikke skriv I dette feltet</t>
        </r>
      </text>
    </comment>
    <comment ref="P7" authorId="0" shapeId="0" xr:uid="{811750DA-75F4-0249-BCE0-27CA6384FF10}">
      <text>
        <r>
          <rPr>
            <sz val="8"/>
            <color indexed="81"/>
            <rFont val="Tahoma"/>
            <family val="2"/>
          </rPr>
          <t>Automatisk, ikke skriv I dette feltet</t>
        </r>
      </text>
    </comment>
    <comment ref="Q7" authorId="0" shapeId="0" xr:uid="{12EA1D53-DBDE-004C-9C1F-C9CD3F5D11C5}">
      <text>
        <r>
          <rPr>
            <b/>
            <sz val="8"/>
            <color indexed="81"/>
            <rFont val="Tahoma"/>
            <family val="2"/>
          </rPr>
          <t xml:space="preserve">Automatisk, ikke skriv I dette feltet
Svar ja/yes til Macro
under opstart </t>
        </r>
      </text>
    </comment>
    <comment ref="U7" authorId="0" shapeId="0" xr:uid="{1D801425-8D71-C840-850D-87B28B93423A}">
      <text>
        <r>
          <rPr>
            <b/>
            <sz val="8"/>
            <color rgb="FF000000"/>
            <rFont val="Tahoma"/>
            <family val="2"/>
          </rPr>
          <t>Denne kononnen printes ikke</t>
        </r>
      </text>
    </comment>
    <comment ref="C27" authorId="2" shapeId="0" xr:uid="{686A5B0E-9FC9-3F44-8239-CF20F009EB50}">
      <text>
        <r>
          <rPr>
            <b/>
            <sz val="8"/>
            <color rgb="FF000000"/>
            <rFont val="Tahoma"/>
            <family val="2"/>
          </rPr>
          <t>Navn, klubb, dommer grad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I27" authorId="2" shapeId="0" xr:uid="{00D2F442-7D22-6342-AE9F-1152324FB533}">
      <text>
        <r>
          <rPr>
            <b/>
            <sz val="8"/>
            <color rgb="FF000000"/>
            <rFont val="Tahoma"/>
            <family val="2"/>
          </rPr>
          <t>Navn, klubb, dommer grad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I28" authorId="2" shapeId="0" xr:uid="{C9C2BBEC-F0B5-6A42-B389-3FC648F3FE1D}">
      <text>
        <r>
          <rPr>
            <b/>
            <sz val="8"/>
            <color rgb="FF000000"/>
            <rFont val="Tahoma"/>
            <family val="2"/>
          </rPr>
          <t>Navn, klubb, dommer grad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I29" authorId="2" shapeId="0" xr:uid="{C7717A00-812C-194C-9E87-F884E15F0DEC}">
      <text>
        <r>
          <rPr>
            <b/>
            <sz val="8"/>
            <color rgb="FF000000"/>
            <rFont val="Tahoma"/>
            <family val="2"/>
          </rPr>
          <t>Navn, klubb, dommer grad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C33" authorId="2" shapeId="0" xr:uid="{EF6E7378-2D34-4848-8FC9-6A21E9391564}">
      <text>
        <r>
          <rPr>
            <b/>
            <sz val="8"/>
            <color rgb="FF000000"/>
            <rFont val="Tahoma"/>
            <family val="2"/>
          </rPr>
          <t>Navn, klubb, dommer grad</t>
        </r>
        <r>
          <rPr>
            <sz val="8"/>
            <color rgb="FF000000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SLB</author>
    <author>Schlumberger</author>
    <author>Arne H. Pedersen</author>
  </authors>
  <commentList>
    <comment ref="B7" authorId="0" shapeId="0" xr:uid="{D3043715-FF33-034D-9B04-5DD6998931B4}">
      <text>
        <r>
          <rPr>
            <b/>
            <sz val="8"/>
            <color indexed="81"/>
            <rFont val="Tahoma"/>
            <family val="2"/>
          </rPr>
          <t>I Norge bruke vi kun en desimal, internasjonalt 2, vi bør bruke 2 dersom innveiings vekta tillater det.</t>
        </r>
      </text>
    </comment>
    <comment ref="C7" authorId="1" shapeId="0" xr:uid="{F0B28DD7-7A6A-984D-AC40-4FF9204985BC}">
      <text>
        <r>
          <rPr>
            <b/>
            <sz val="8"/>
            <color indexed="81"/>
            <rFont val="Tahoma"/>
            <family val="2"/>
          </rPr>
          <t>UK,JK,SK og VK blir SinclairTabell for Kvinner brukt.
M0,M1..Kvinner virker ikke.
For ALLE andre kategorier blir tabell for men brukt.</t>
        </r>
      </text>
    </comment>
    <comment ref="I7" authorId="0" shapeId="0" xr:uid="{140F2623-0481-184D-8CB8-2EE5F6DB47F7}">
      <text>
        <r>
          <rPr>
            <b/>
            <sz val="8"/>
            <color indexed="81"/>
            <rFont val="Tahoma"/>
            <family val="2"/>
          </rPr>
          <t>NVF:
Bruk minus (-) for underkjent. Feks -140
Bruk N og F for neste og første, feks 170F og 175N</t>
        </r>
      </text>
    </comment>
    <comment ref="L7" authorId="0" shapeId="0" xr:uid="{2A1558A2-3610-C84F-A047-BAA71A249F25}">
      <text>
        <r>
          <rPr>
            <b/>
            <sz val="8"/>
            <color indexed="81"/>
            <rFont val="Tahoma"/>
            <family val="2"/>
          </rPr>
          <t>NVF:
Bruk minus (-) for underkjent. Feks -140
Bruk N og F for neste og første, feks 170F og 175N</t>
        </r>
      </text>
    </comment>
    <comment ref="O7" authorId="0" shapeId="0" xr:uid="{9B5F1F38-DDFE-0643-AFF2-553A516F4F34}">
      <text>
        <r>
          <rPr>
            <b/>
            <sz val="8"/>
            <color indexed="81"/>
            <rFont val="Tahoma"/>
            <family val="2"/>
          </rPr>
          <t>Automatisk, ikke skriv I dette feltet</t>
        </r>
      </text>
    </comment>
    <comment ref="P7" authorId="0" shapeId="0" xr:uid="{E317074B-9EA7-F34C-B2F3-4387DDCD89F0}">
      <text>
        <r>
          <rPr>
            <sz val="8"/>
            <color indexed="81"/>
            <rFont val="Tahoma"/>
            <family val="2"/>
          </rPr>
          <t>Automatisk, ikke skriv I dette feltet</t>
        </r>
      </text>
    </comment>
    <comment ref="Q7" authorId="0" shapeId="0" xr:uid="{0630A0DB-6A7D-354A-8404-790DB2B8EDB1}">
      <text>
        <r>
          <rPr>
            <b/>
            <sz val="8"/>
            <color indexed="81"/>
            <rFont val="Tahoma"/>
            <family val="2"/>
          </rPr>
          <t xml:space="preserve">Automatisk, ikke skriv I dette feltet
Svar ja/yes til Macro
under opstart </t>
        </r>
      </text>
    </comment>
    <comment ref="U7" authorId="0" shapeId="0" xr:uid="{AF07906A-1812-5E43-9E98-E79E0DEF6567}">
      <text>
        <r>
          <rPr>
            <b/>
            <sz val="8"/>
            <color rgb="FF000000"/>
            <rFont val="Tahoma"/>
            <family val="2"/>
          </rPr>
          <t>Denne kononnen printes ikke</t>
        </r>
      </text>
    </comment>
    <comment ref="C27" authorId="2" shapeId="0" xr:uid="{2F24AFB5-6CA1-6041-B4EA-9723B994F8ED}">
      <text>
        <r>
          <rPr>
            <b/>
            <sz val="8"/>
            <color rgb="FF000000"/>
            <rFont val="Tahoma"/>
            <family val="2"/>
          </rPr>
          <t>Navn, klubb, dommer grad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I27" authorId="2" shapeId="0" xr:uid="{ED894750-C492-754A-BBE6-0FFE82B2988D}">
      <text>
        <r>
          <rPr>
            <b/>
            <sz val="8"/>
            <color rgb="FF000000"/>
            <rFont val="Tahoma"/>
            <family val="2"/>
          </rPr>
          <t>Navn, klubb, dommer grad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I28" authorId="2" shapeId="0" xr:uid="{96197190-3700-6E40-8A8F-5171E88E9B40}">
      <text>
        <r>
          <rPr>
            <b/>
            <sz val="8"/>
            <color rgb="FF000000"/>
            <rFont val="Tahoma"/>
            <family val="2"/>
          </rPr>
          <t>Navn, klubb, dommer grad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I29" authorId="2" shapeId="0" xr:uid="{B60B7FEB-3A8A-B54E-95A9-03AB041E765F}">
      <text>
        <r>
          <rPr>
            <b/>
            <sz val="8"/>
            <color rgb="FF000000"/>
            <rFont val="Tahoma"/>
            <family val="2"/>
          </rPr>
          <t>Navn, klubb, dommer grad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C33" authorId="2" shapeId="0" xr:uid="{969DBC50-1ADC-7F42-BB75-4288EE771305}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SLB</author>
    <author>Schlumberger</author>
    <author>Arne H. Pedersen</author>
  </authors>
  <commentList>
    <comment ref="B7" authorId="0" shapeId="0" xr:uid="{98767871-9405-6F40-B404-508A89C72479}">
      <text>
        <r>
          <rPr>
            <b/>
            <sz val="8"/>
            <color indexed="81"/>
            <rFont val="Tahoma"/>
            <family val="2"/>
          </rPr>
          <t>I Norge bruke vi kun en desimal, internasjonalt 2, vi bør bruke 2 dersom innveiings vekta tillater det.</t>
        </r>
      </text>
    </comment>
    <comment ref="C7" authorId="1" shapeId="0" xr:uid="{80FA1351-4E90-2444-A01C-13689B485AD5}">
      <text>
        <r>
          <rPr>
            <b/>
            <sz val="8"/>
            <color indexed="81"/>
            <rFont val="Tahoma"/>
            <family val="2"/>
          </rPr>
          <t>UK,JK,SK og VK blir SinclairTabell for Kvinner brukt.
M0,M1..Kvinner virker ikke.
For ALLE andre kategorier blir tabell for men brukt.</t>
        </r>
      </text>
    </comment>
    <comment ref="I7" authorId="0" shapeId="0" xr:uid="{EB03EA0E-8E08-4946-8E95-3F2ECAC9E697}">
      <text>
        <r>
          <rPr>
            <b/>
            <sz val="8"/>
            <color indexed="81"/>
            <rFont val="Tahoma"/>
            <family val="2"/>
          </rPr>
          <t>NVF:
Bruk minus (-) for underkjent. Feks -140
Bruk N og F for neste og første, feks 170F og 175N</t>
        </r>
      </text>
    </comment>
    <comment ref="L7" authorId="0" shapeId="0" xr:uid="{F5CBD449-5FF8-1948-B54B-A311CCAFE041}">
      <text>
        <r>
          <rPr>
            <b/>
            <sz val="8"/>
            <color indexed="81"/>
            <rFont val="Tahoma"/>
            <family val="2"/>
          </rPr>
          <t>NVF:
Bruk minus (-) for underkjent. Feks -140
Bruk N og F for neste og første, feks 170F og 175N</t>
        </r>
      </text>
    </comment>
    <comment ref="O7" authorId="0" shapeId="0" xr:uid="{32A0CE8D-E80E-4942-B770-5DC6AD859266}">
      <text>
        <r>
          <rPr>
            <b/>
            <sz val="8"/>
            <color indexed="81"/>
            <rFont val="Tahoma"/>
            <family val="2"/>
          </rPr>
          <t>Automatisk, ikke skriv I dette feltet</t>
        </r>
      </text>
    </comment>
    <comment ref="P7" authorId="0" shapeId="0" xr:uid="{68E27C00-B5FF-4E48-8804-FEE6430A4763}">
      <text>
        <r>
          <rPr>
            <sz val="8"/>
            <color indexed="81"/>
            <rFont val="Tahoma"/>
            <family val="2"/>
          </rPr>
          <t>Automatisk, ikke skriv I dette feltet</t>
        </r>
      </text>
    </comment>
    <comment ref="Q7" authorId="0" shapeId="0" xr:uid="{321F4CA4-7625-7641-AE61-15AC182E7338}">
      <text>
        <r>
          <rPr>
            <b/>
            <sz val="8"/>
            <color indexed="81"/>
            <rFont val="Tahoma"/>
            <family val="2"/>
          </rPr>
          <t xml:space="preserve">Automatisk, ikke skriv I dette feltet
Svar ja/yes til Macro
under opstart </t>
        </r>
      </text>
    </comment>
    <comment ref="U7" authorId="0" shapeId="0" xr:uid="{2D139316-70AC-4546-9FD7-343E8658477F}">
      <text>
        <r>
          <rPr>
            <b/>
            <sz val="8"/>
            <color rgb="FF000000"/>
            <rFont val="Tahoma"/>
            <family val="2"/>
          </rPr>
          <t>Denne kononnen printes ikke</t>
        </r>
      </text>
    </comment>
    <comment ref="C27" authorId="2" shapeId="0" xr:uid="{FDFA0742-B495-F24C-9DAB-0F63D37EA766}">
      <text>
        <r>
          <rPr>
            <b/>
            <sz val="8"/>
            <color rgb="FF000000"/>
            <rFont val="Tahoma"/>
            <family val="2"/>
          </rPr>
          <t>Navn, klubb, dommer grad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I27" authorId="2" shapeId="0" xr:uid="{BCFAE5DC-4335-1744-A762-F49A7A11E906}">
      <text>
        <r>
          <rPr>
            <b/>
            <sz val="8"/>
            <color rgb="FF000000"/>
            <rFont val="Tahoma"/>
            <family val="2"/>
          </rPr>
          <t>Navn, klubb, dommer grad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I28" authorId="2" shapeId="0" xr:uid="{7E3E0AB0-5801-614C-B886-BBAC2FD1A246}">
      <text>
        <r>
          <rPr>
            <b/>
            <sz val="8"/>
            <color rgb="FF000000"/>
            <rFont val="Tahoma"/>
            <family val="2"/>
          </rPr>
          <t>Navn, klubb, dommer grad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I29" authorId="2" shapeId="0" xr:uid="{28E0B54B-72BE-B942-9C49-9F1AF97FC923}">
      <text>
        <r>
          <rPr>
            <b/>
            <sz val="8"/>
            <color rgb="FF000000"/>
            <rFont val="Tahoma"/>
            <family val="2"/>
          </rPr>
          <t>Navn, klubb, dommer grad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C33" authorId="2" shapeId="0" xr:uid="{8F6B186E-69B2-1F43-BDB8-21D9147C2FB3}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SLB</author>
    <author>Schlumberger</author>
    <author>Arne H. Pedersen</author>
  </authors>
  <commentList>
    <comment ref="B7" authorId="0" shapeId="0" xr:uid="{27D81EBA-4EE9-754C-B924-86B51800E2E4}">
      <text>
        <r>
          <rPr>
            <b/>
            <sz val="8"/>
            <color indexed="81"/>
            <rFont val="Tahoma"/>
            <family val="2"/>
          </rPr>
          <t>I Norge bruke vi kun en desimal, internasjonalt 2, vi bør bruke 2 dersom innveiings vekta tillater det.</t>
        </r>
      </text>
    </comment>
    <comment ref="C7" authorId="1" shapeId="0" xr:uid="{03D92BB2-FDC0-AA4B-9101-26CE229EF1AB}">
      <text>
        <r>
          <rPr>
            <b/>
            <sz val="8"/>
            <color indexed="81"/>
            <rFont val="Tahoma"/>
            <family val="2"/>
          </rPr>
          <t>UK,JK,SK og VK blir SinclairTabell for Kvinner brukt.
M0,M1..Kvinner virker ikke.
For ALLE andre kategorier blir tabell for men brukt.</t>
        </r>
      </text>
    </comment>
    <comment ref="I7" authorId="0" shapeId="0" xr:uid="{A4B654CF-8D4B-8343-8AF9-C22C5612FCA2}">
      <text>
        <r>
          <rPr>
            <b/>
            <sz val="8"/>
            <color indexed="81"/>
            <rFont val="Tahoma"/>
            <family val="2"/>
          </rPr>
          <t>NVF:
Bruk minus (-) for underkjent. Feks -140
Bruk N og F for neste og første, feks 170F og 175N</t>
        </r>
      </text>
    </comment>
    <comment ref="L7" authorId="0" shapeId="0" xr:uid="{9A602CB8-A0E0-3F4B-B845-18AC0F16135A}">
      <text>
        <r>
          <rPr>
            <b/>
            <sz val="8"/>
            <color indexed="81"/>
            <rFont val="Tahoma"/>
            <family val="2"/>
          </rPr>
          <t>NVF:
Bruk minus (-) for underkjent. Feks -140
Bruk N og F for neste og første, feks 170F og 175N</t>
        </r>
      </text>
    </comment>
    <comment ref="O7" authorId="0" shapeId="0" xr:uid="{698EC90B-6783-144F-85F1-B165034BCD66}">
      <text>
        <r>
          <rPr>
            <b/>
            <sz val="8"/>
            <color indexed="81"/>
            <rFont val="Tahoma"/>
            <family val="2"/>
          </rPr>
          <t>Automatisk, ikke skriv I dette feltet</t>
        </r>
      </text>
    </comment>
    <comment ref="P7" authorId="0" shapeId="0" xr:uid="{27BFC0C0-ED3D-3849-A685-6DD03DC733F3}">
      <text>
        <r>
          <rPr>
            <sz val="8"/>
            <color indexed="81"/>
            <rFont val="Tahoma"/>
            <family val="2"/>
          </rPr>
          <t>Automatisk, ikke skriv I dette feltet</t>
        </r>
      </text>
    </comment>
    <comment ref="Q7" authorId="0" shapeId="0" xr:uid="{EC21AFD3-86A3-CD47-A020-CC513ABA1D6E}">
      <text>
        <r>
          <rPr>
            <b/>
            <sz val="8"/>
            <color indexed="81"/>
            <rFont val="Tahoma"/>
            <family val="2"/>
          </rPr>
          <t xml:space="preserve">Automatisk, ikke skriv I dette feltet
Svar ja/yes til Macro
under opstart </t>
        </r>
      </text>
    </comment>
    <comment ref="U7" authorId="0" shapeId="0" xr:uid="{B1BDB7B0-BBF3-3A4E-B550-7D30A86BCB06}">
      <text>
        <r>
          <rPr>
            <b/>
            <sz val="8"/>
            <color rgb="FF000000"/>
            <rFont val="Tahoma"/>
            <family val="2"/>
          </rPr>
          <t>Denne kononnen printes ikke</t>
        </r>
      </text>
    </comment>
    <comment ref="C27" authorId="2" shapeId="0" xr:uid="{BC299AF6-C7CA-A641-9B82-1520E845C080}">
      <text>
        <r>
          <rPr>
            <b/>
            <sz val="8"/>
            <color rgb="FF000000"/>
            <rFont val="Tahoma"/>
            <family val="2"/>
          </rPr>
          <t>Navn, klubb, dommer grad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I27" authorId="2" shapeId="0" xr:uid="{B664E202-8202-6249-AE0E-985A5D76F442}">
      <text>
        <r>
          <rPr>
            <b/>
            <sz val="8"/>
            <color rgb="FF000000"/>
            <rFont val="Tahoma"/>
            <family val="2"/>
          </rPr>
          <t>Navn, klubb, dommer grad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I28" authorId="2" shapeId="0" xr:uid="{89899667-852F-E540-A105-4E281429F360}">
      <text>
        <r>
          <rPr>
            <b/>
            <sz val="8"/>
            <color rgb="FF000000"/>
            <rFont val="Tahoma"/>
            <family val="2"/>
          </rPr>
          <t>Navn, klubb, dommer grad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I29" authorId="2" shapeId="0" xr:uid="{C674B23D-EAE0-E941-BE18-2C7C6A3746C0}">
      <text>
        <r>
          <rPr>
            <b/>
            <sz val="8"/>
            <color rgb="FF000000"/>
            <rFont val="Tahoma"/>
            <family val="2"/>
          </rPr>
          <t>Navn, klubb, dommer grad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C33" authorId="2" shapeId="0" xr:uid="{180EC855-ABEE-2142-8ED3-04EF791A7EFD}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<sst xmlns="http://schemas.openxmlformats.org/spreadsheetml/2006/main" count="819" uniqueCount="232">
  <si>
    <t>Arrangør:</t>
  </si>
  <si>
    <t>Sted:</t>
  </si>
  <si>
    <t>Dato:</t>
  </si>
  <si>
    <t>Vekt-</t>
  </si>
  <si>
    <t>Kropps-</t>
  </si>
  <si>
    <t>Fødsels-</t>
  </si>
  <si>
    <t>Navn</t>
  </si>
  <si>
    <t>Lag</t>
  </si>
  <si>
    <t>Rykk</t>
  </si>
  <si>
    <t>Støt</t>
  </si>
  <si>
    <t xml:space="preserve">Beste forsøk </t>
  </si>
  <si>
    <t>Sammen-</t>
  </si>
  <si>
    <t>Poeng</t>
  </si>
  <si>
    <t>Pl.</t>
  </si>
  <si>
    <t>Sinclair Coeff.</t>
  </si>
  <si>
    <t>klasse</t>
  </si>
  <si>
    <t>vekt</t>
  </si>
  <si>
    <t>i hver øvelse</t>
  </si>
  <si>
    <t>lagt</t>
  </si>
  <si>
    <t>Stevnets leder:</t>
  </si>
  <si>
    <t>Sekretær:</t>
  </si>
  <si>
    <t>Rek.</t>
  </si>
  <si>
    <t xml:space="preserve"> </t>
  </si>
  <si>
    <t>Notater:</t>
  </si>
  <si>
    <t>Beskrivelse Rekorder:</t>
  </si>
  <si>
    <t>dato</t>
  </si>
  <si>
    <t>Kvinner</t>
  </si>
  <si>
    <t>Menn</t>
  </si>
  <si>
    <t>Kate-</t>
  </si>
  <si>
    <t>gori</t>
  </si>
  <si>
    <t>Pulje:</t>
  </si>
  <si>
    <t>Stevnekat:</t>
  </si>
  <si>
    <t>St</t>
  </si>
  <si>
    <t>nr</t>
  </si>
  <si>
    <t>Alder</t>
  </si>
  <si>
    <t xml:space="preserve">Dommere:                                  </t>
  </si>
  <si>
    <t>Jury:</t>
  </si>
  <si>
    <t>Teknisk kontrollør:</t>
  </si>
  <si>
    <t>Chief Marshall:</t>
  </si>
  <si>
    <t>Tidtaker:</t>
  </si>
  <si>
    <t>Speaker:</t>
  </si>
  <si>
    <t xml:space="preserve">Resultat NM Senior </t>
  </si>
  <si>
    <t>S t e v n e p r o t o k o l l</t>
  </si>
  <si>
    <t>Norges Vektløfterforbund</t>
  </si>
  <si>
    <t>Veteran</t>
  </si>
  <si>
    <t xml:space="preserve">Resultat Kongepokal </t>
  </si>
  <si>
    <t xml:space="preserve">NM Senior </t>
  </si>
  <si>
    <t>Ny Sinclair tablell benyttes fra 1.1.2018</t>
  </si>
  <si>
    <t xml:space="preserve">Kvinner Kongepokal </t>
  </si>
  <si>
    <t xml:space="preserve">Menn Kongepokal </t>
  </si>
  <si>
    <t>meltzer</t>
  </si>
  <si>
    <t>faber</t>
  </si>
  <si>
    <t>Kjønn</t>
  </si>
  <si>
    <t>menn</t>
  </si>
  <si>
    <t>kvinner</t>
  </si>
  <si>
    <t>gyldig</t>
  </si>
  <si>
    <t>Meltzer-Faber</t>
  </si>
  <si>
    <t>Poeng menn</t>
  </si>
  <si>
    <t>Poeng kvinner</t>
  </si>
  <si>
    <t>Vigrestad IK</t>
  </si>
  <si>
    <t>Vigrestadhallen</t>
  </si>
  <si>
    <t>Arne H. Pedersen, AK Bjørgvin</t>
  </si>
  <si>
    <t>Trond Kvilhaug, Nidelv IL, Int I</t>
  </si>
  <si>
    <t>Ingeborg Endresen, AK Bjørgvin, F</t>
  </si>
  <si>
    <t>Eirik Mølmshaug, Lørenskog AK, F</t>
  </si>
  <si>
    <t>Jonas Stavnheim, Vigrestad IK, F - Tor Steinar Herikstad, Vigrestad IK, Int II</t>
  </si>
  <si>
    <t>Torbjørn Ødegård, Vigrestad IK, F - Tord Gravdal, Vigrestad IK, F</t>
  </si>
  <si>
    <t>Erike Jellestad, Vigrestad IK, F</t>
  </si>
  <si>
    <t>Larisa Izumrudova, Vigrestad IK, Int I</t>
  </si>
  <si>
    <t>Hiled Næss, Lørenskog AK, Int II</t>
  </si>
  <si>
    <t>Bernt Petter Andersen, Stavanger VK, F</t>
  </si>
  <si>
    <t>Tor Steinar Herikstad, Vigrestad IK, F</t>
  </si>
  <si>
    <t>Dag Rønnevik, Tysvær VK, F</t>
  </si>
  <si>
    <t>Christian Lysenstøen, Spydeberg Atletene, F</t>
  </si>
  <si>
    <t>Arne Grostad, Nidelv IL, Int II</t>
  </si>
  <si>
    <t>Lene Garvik, Vigrestad IK, F - Torbjørn Ødegård, Vigrestad IK, F</t>
  </si>
  <si>
    <t>Ingeborg Endresen, AK Bjørgvin, F - Tord Gravdal, Vigrestad IK, F</t>
  </si>
  <si>
    <t>Tord Gravdal, Vigrestad IK, F</t>
  </si>
  <si>
    <t>Lene Garvik, Vigrestad IK, F</t>
  </si>
  <si>
    <t>Arne Grostad, Nidelv IL, Int II - Tor Steinar herikstad, Vigrestad IK, Int  II</t>
  </si>
  <si>
    <t>Torbjørn Ødegård, Vigrestad IK, F - Aron Süssmann, Stavanger VK, F</t>
  </si>
  <si>
    <t>Erika Jellestad, Vigrestad IK, F</t>
  </si>
  <si>
    <t>Aron Süssmann, Stavanger VK, F</t>
  </si>
  <si>
    <t>Hilde Næss, Lørenskog AK, Int II</t>
  </si>
  <si>
    <t>Torbjørn Ødegård, Vigrestad IK, F</t>
  </si>
  <si>
    <t>Tor Steinar Herikstad, Vigrestad IK, Int II - Trond Kvilhaug, Nidelv IL, Int I</t>
  </si>
  <si>
    <t>Torbjørn Ødegård, Bigrestad IK, F</t>
  </si>
  <si>
    <t>Ingeborg Endresen, AK Bjørgvin, F - Arne Grostad, Nidelv IL, Int II</t>
  </si>
  <si>
    <t>Trond Kvilhaug, Nidelv IL, Int I - Kim Helge Boltfjord Mo, Vigrestad IK, F</t>
  </si>
  <si>
    <t>Trond Kvilhaug, Vigrestad IK, Int I</t>
  </si>
  <si>
    <t xml:space="preserve">Jonas Stavnheim, Vigrestad IK, F - Torbjørn Ødegård, Vigrestad IK, F </t>
  </si>
  <si>
    <t>Lars Eilif Stavnheim, Vigrestad Ik, F - Kim Helge Boltfjord Mo, Vigrestad IK, F</t>
  </si>
  <si>
    <t>Aud Marit Osnes Vold, Vigrestad IK, F</t>
  </si>
  <si>
    <t>Tryggve Duun, Trondheim AK, Int I</t>
  </si>
  <si>
    <t>29.02-01.03.20</t>
  </si>
  <si>
    <t>UK</t>
  </si>
  <si>
    <t>Sandra Nævdal</t>
  </si>
  <si>
    <t>AK Bjørgvin</t>
  </si>
  <si>
    <t>K1</t>
  </si>
  <si>
    <t>Marie Haakstad</t>
  </si>
  <si>
    <t>Spydeberg Atletene</t>
  </si>
  <si>
    <t>SK</t>
  </si>
  <si>
    <t>Vibeke Carlsen</t>
  </si>
  <si>
    <t>Tønsberg-Kam.</t>
  </si>
  <si>
    <t>Margrete Sæter</t>
  </si>
  <si>
    <t>Tromsø AK</t>
  </si>
  <si>
    <t>JK</t>
  </si>
  <si>
    <t>Tiril Boge</t>
  </si>
  <si>
    <t>Sarah Hovden Øvsthus</t>
  </si>
  <si>
    <t>Rebekka Tao Jacobsen</t>
  </si>
  <si>
    <t>Larvik AK</t>
  </si>
  <si>
    <t>Karoline Merli</t>
  </si>
  <si>
    <t>Linda Kolobekken</t>
  </si>
  <si>
    <t>Gjøvik AK</t>
  </si>
  <si>
    <t>Iris Luna Millstein</t>
  </si>
  <si>
    <t>Tambarskjelvar IL</t>
  </si>
  <si>
    <t>Hedda Torp Nygård</t>
  </si>
  <si>
    <t>Julia Jordanger Loen</t>
  </si>
  <si>
    <t>Breimsbygda IL</t>
  </si>
  <si>
    <t>Ragnhild Haug Lillegård</t>
  </si>
  <si>
    <t>Oslo AK</t>
  </si>
  <si>
    <t>Sol Anette Waaler</t>
  </si>
  <si>
    <t>Trondheim AK</t>
  </si>
  <si>
    <t>Emmy Kristine L. Rustad</t>
  </si>
  <si>
    <t>Grenland AK</t>
  </si>
  <si>
    <t>Ingrid Elise Nilsen</t>
  </si>
  <si>
    <t>Christiania AK</t>
  </si>
  <si>
    <t>Hanne Frafjord</t>
  </si>
  <si>
    <t>Kvadraturen VK</t>
  </si>
  <si>
    <t>Julie Kristine Brotangen</t>
  </si>
  <si>
    <t>Lørenskog AK</t>
  </si>
  <si>
    <t>Ida Vaka</t>
  </si>
  <si>
    <t>Tysvær VK</t>
  </si>
  <si>
    <t>Iselin Hatlenes</t>
  </si>
  <si>
    <t>Celine Mariell Bertheussen</t>
  </si>
  <si>
    <t>Veslemøy Kollstad</t>
  </si>
  <si>
    <t>Lena Richter</t>
  </si>
  <si>
    <t>M1</t>
  </si>
  <si>
    <t>Mauricio Kjeldner</t>
  </si>
  <si>
    <t>SM</t>
  </si>
  <si>
    <t>Bendik Dalen</t>
  </si>
  <si>
    <t>JM</t>
  </si>
  <si>
    <t>Kim Alexander Kværnø</t>
  </si>
  <si>
    <t>Hitra VK</t>
  </si>
  <si>
    <t>Robert Andre Moldestad</t>
  </si>
  <si>
    <t>Marcus Bratli</t>
  </si>
  <si>
    <t>Michael Rosenberg</t>
  </si>
  <si>
    <t>Elverum AK</t>
  </si>
  <si>
    <t>Andreas Klinkenberg</t>
  </si>
  <si>
    <t>Hafrsfjord VK</t>
  </si>
  <si>
    <t>Richard Minge</t>
  </si>
  <si>
    <t>T &amp; IL National</t>
  </si>
  <si>
    <t>Jonas Grønstad</t>
  </si>
  <si>
    <t>Stephan Paulsen</t>
  </si>
  <si>
    <t>Runar Klungervik</t>
  </si>
  <si>
    <t>Danny Duy Vo</t>
  </si>
  <si>
    <t>Mats Hofstad</t>
  </si>
  <si>
    <t>Aron Süssmann</t>
  </si>
  <si>
    <t>Stavanger VK</t>
  </si>
  <si>
    <t>Alexander Kolstø Våge</t>
  </si>
  <si>
    <t>Fredrik Kvist Gyllensten</t>
  </si>
  <si>
    <t>Cisomar Mogueis</t>
  </si>
  <si>
    <t>Simen Angell</t>
  </si>
  <si>
    <t>Remy Heggvik Aune</t>
  </si>
  <si>
    <t>Hemen Palani</t>
  </si>
  <si>
    <t>Eskil Engelskjerd Andersen</t>
  </si>
  <si>
    <t>Ruben Wåge Kristiansen</t>
  </si>
  <si>
    <t>Jantsen Øverås</t>
  </si>
  <si>
    <t>M2</t>
  </si>
  <si>
    <t>Ronny Matnisdal</t>
  </si>
  <si>
    <t>Reza Benorouz</t>
  </si>
  <si>
    <t>x</t>
  </si>
  <si>
    <t>xxx</t>
  </si>
  <si>
    <t>Mauricio Kjeldner, M1, 61 kg, rykk 77 kg, 84 kg, støt 105 kg, sml. 189 kg</t>
  </si>
  <si>
    <t>-</t>
  </si>
  <si>
    <t xml:space="preserve">Marie Haakstad, K1, 55 kg, rykk 55 kg, sml. 122 kg, </t>
  </si>
  <si>
    <t>Julia Jordanger Loen, JK, 59 kg, støt 85 kg</t>
  </si>
  <si>
    <t>xx</t>
  </si>
  <si>
    <t>Ronny Matnisdal, M2, 81 kg, støt 139 kg, sml. 259 kg</t>
  </si>
  <si>
    <t>Torbjørn Ødegård, Vigrestad IK, F - Tor Steinar Herikstad, Vigrestad IK, Int II</t>
  </si>
  <si>
    <t>Ingeborg Endresen, AK Bjørgvin, F - Ronny Matnisdal, Vigrestad IK, F</t>
  </si>
  <si>
    <t>Ingeborg Endresen, AK Bjørgvin, F - Larisa Izumrudova, Vigrestad IK, Int I</t>
  </si>
  <si>
    <t>Ane Westrheim</t>
  </si>
  <si>
    <t>Marthe Knutsen</t>
  </si>
  <si>
    <t>Julie Alexandra Klæboe</t>
  </si>
  <si>
    <t>Tamara Cvetkovic</t>
  </si>
  <si>
    <t>Marit Årdalsbakke</t>
  </si>
  <si>
    <t>Ida Regine Thorstensen</t>
  </si>
  <si>
    <t>Marianne Hasfjord</t>
  </si>
  <si>
    <t>Maren Fikse</t>
  </si>
  <si>
    <t>Tonje Boge</t>
  </si>
  <si>
    <t>Elisabeth Benedicte Settem</t>
  </si>
  <si>
    <t>Melissa Schanche</t>
  </si>
  <si>
    <t>Solfrid Koanda</t>
  </si>
  <si>
    <t>Lone Kalland</t>
  </si>
  <si>
    <t>Daniel Roness</t>
  </si>
  <si>
    <t>Mikal Akseth</t>
  </si>
  <si>
    <t>Simen Leithe Tajet</t>
  </si>
  <si>
    <t>M5</t>
  </si>
  <si>
    <t>Bjørnar Olsen</t>
  </si>
  <si>
    <t>Lars Espedal</t>
  </si>
  <si>
    <t>Mats Olsen</t>
  </si>
  <si>
    <t>Kenneth Friberg</t>
  </si>
  <si>
    <t>Sjur Djupedal</t>
  </si>
  <si>
    <t>Svein Arne Follinglo</t>
  </si>
  <si>
    <t>Sigurd Haug Korsvoll</t>
  </si>
  <si>
    <t>Roy Sømme Ommedal</t>
  </si>
  <si>
    <t>Tore Gjøringbø</t>
  </si>
  <si>
    <t>Eirik Mølmshaug</t>
  </si>
  <si>
    <t>Andreas Hidle</t>
  </si>
  <si>
    <t>Leik Simon Aas</t>
  </si>
  <si>
    <t>Laurits Hamre</t>
  </si>
  <si>
    <t>Vetle Andersen</t>
  </si>
  <si>
    <t>Ørjan Hagelund</t>
  </si>
  <si>
    <t>Lars Joachim Nilsen</t>
  </si>
  <si>
    <t>Børge Aadland</t>
  </si>
  <si>
    <t>Jon Peter Ueland</t>
  </si>
  <si>
    <t>Jørgen Kjellevand</t>
  </si>
  <si>
    <t>+109</t>
  </si>
  <si>
    <t>Jan Egil Austerheim</t>
  </si>
  <si>
    <t>Tord Gravdal</t>
  </si>
  <si>
    <t>Ragnar Holme</t>
  </si>
  <si>
    <t>Kim Eirik Tollefsen</t>
  </si>
  <si>
    <t>Marianne Hasfjord, K1, 76 kg, sstøt 96 kg, 100 kg, sml. 172 kg</t>
  </si>
  <si>
    <t xml:space="preserve">x </t>
  </si>
  <si>
    <t>Svein Arne Follinglo, M1, 96 kg, rykk 116 kg</t>
  </si>
  <si>
    <t>Roy Sømme Ommedal, SM, 96 kg, stsøt 161 kg</t>
  </si>
  <si>
    <t>Mats Olsen, SM, 89 kg, stsøt 169 kg</t>
  </si>
  <si>
    <t>Solfrid Koanda, SK, 87 kg, støt 114 kg</t>
  </si>
  <si>
    <t>Ørjan Hagelund, M1, 102 kg, rykk 124 kg, sml. 274 kg</t>
  </si>
  <si>
    <t>Sandra Nævdal, UK, JK, 49 kg, rykk 56 kg, støt 66 kg, sml. 120 kg, 122 kg</t>
  </si>
  <si>
    <t>Melissa Schanche, SK, 81 kg, rykk 83 kg, støt 102 kg, sml. 179 kg, 185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</si>
</sst>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0.0000"/>
    <numFmt numFmtId="165" formatCode="0.0"/>
    <numFmt numFmtId="166" formatCode="General;[Red]\-General"/>
    <numFmt numFmtId="167" formatCode="0.000"/>
    <numFmt numFmtId="168" formatCode="0.000000"/>
    <numFmt numFmtId="169" formatCode="dd/mm/yy;@"/>
    <numFmt numFmtId="170" formatCode="0.0;[Red]0.0"/>
    <numFmt numFmtId="171" formatCode="0;[Red]0"/>
  </numFmts>
  <fonts count="34">
    <font>
      <sz val="10"/>
      <name val="MS Sans Serif"/>
      <family val="2"/>
    </font>
    <font>
      <sz val="10"/>
      <name val="MS Sans Serif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0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0"/>
      <name val="MS Sans Serif"/>
    </font>
    <font>
      <sz val="8"/>
      <name val="MS Sans Serif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20"/>
      <name val="MS Sans Serif"/>
      <family val="2"/>
    </font>
    <font>
      <sz val="26"/>
      <name val="MS Sans Serif"/>
      <family val="2"/>
    </font>
    <font>
      <sz val="18"/>
      <name val="MS Sans Serif"/>
      <family val="2"/>
    </font>
    <font>
      <sz val="10"/>
      <name val="Times New Roman"/>
      <family val="1"/>
    </font>
    <font>
      <sz val="28"/>
      <name val="Arial Black"/>
      <family val="2"/>
    </font>
    <font>
      <b/>
      <sz val="10"/>
      <name val="Times New Roman"/>
      <family val="1"/>
    </font>
    <font>
      <sz val="18"/>
      <name val="Arial Black"/>
      <family val="2"/>
    </font>
    <font>
      <b/>
      <sz val="20"/>
      <name val="Times New Roman"/>
      <family val="1"/>
    </font>
    <font>
      <b/>
      <sz val="12"/>
      <name val="Times New Roman"/>
      <family val="1"/>
    </font>
    <font>
      <b/>
      <sz val="28"/>
      <name val="Times New Roman"/>
      <family val="1"/>
    </font>
    <font>
      <b/>
      <sz val="22"/>
      <name val="Times New Roman"/>
      <family val="1"/>
    </font>
    <font>
      <sz val="10"/>
      <name val="Arial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sz val="11"/>
      <color rgb="FF000000"/>
      <name val="Arial"/>
      <family val="2"/>
    </font>
    <font>
      <sz val="11"/>
      <name val="Arial"/>
      <family val="2"/>
    </font>
    <font>
      <b/>
      <sz val="14"/>
      <name val="Times New Roman"/>
      <family val="1"/>
    </font>
    <font>
      <b/>
      <sz val="11"/>
      <color rgb="FFFF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27"/>
      </patternFill>
    </fill>
    <fill>
      <patternFill patternType="solid">
        <fgColor rgb="FFF2F2F2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61">
    <xf numFmtId="0" fontId="0" fillId="0" borderId="0" xfId="0"/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165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/>
    <xf numFmtId="2" fontId="3" fillId="0" borderId="0" xfId="0" applyNumberFormat="1" applyFont="1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/>
    <xf numFmtId="0" fontId="6" fillId="0" borderId="0" xfId="0" applyNumberFormat="1" applyFont="1" applyBorder="1" applyAlignment="1">
      <alignment horizontal="right"/>
    </xf>
    <xf numFmtId="0" fontId="0" fillId="0" borderId="0" xfId="0" applyAlignment="1">
      <alignment horizontal="left"/>
    </xf>
    <xf numFmtId="0" fontId="6" fillId="0" borderId="0" xfId="0" applyFont="1" applyAlignment="1">
      <alignment vertical="center"/>
    </xf>
    <xf numFmtId="0" fontId="2" fillId="0" borderId="0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6" fillId="0" borderId="1" xfId="0" applyFont="1" applyBorder="1"/>
    <xf numFmtId="165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right"/>
    </xf>
    <xf numFmtId="166" fontId="6" fillId="0" borderId="1" xfId="0" applyNumberFormat="1" applyFont="1" applyBorder="1"/>
    <xf numFmtId="2" fontId="6" fillId="0" borderId="1" xfId="0" applyNumberFormat="1" applyFont="1" applyBorder="1"/>
    <xf numFmtId="0" fontId="2" fillId="0" borderId="2" xfId="0" applyFont="1" applyBorder="1" applyAlignment="1">
      <alignment horizontal="center"/>
    </xf>
    <xf numFmtId="165" fontId="2" fillId="0" borderId="2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65" fontId="2" fillId="0" borderId="3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2" fontId="2" fillId="0" borderId="2" xfId="0" applyNumberFormat="1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Continuous"/>
    </xf>
    <xf numFmtId="0" fontId="2" fillId="0" borderId="7" xfId="0" applyFont="1" applyBorder="1" applyAlignment="1">
      <alignment horizontal="centerContinuous"/>
    </xf>
    <xf numFmtId="2" fontId="6" fillId="0" borderId="0" xfId="0" applyNumberFormat="1" applyFont="1" applyBorder="1"/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0" fontId="4" fillId="0" borderId="0" xfId="0" applyFont="1" applyAlignment="1" applyProtection="1">
      <alignment horizontal="left"/>
    </xf>
    <xf numFmtId="0" fontId="8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right"/>
    </xf>
    <xf numFmtId="0" fontId="2" fillId="0" borderId="0" xfId="0" applyFont="1" applyProtection="1"/>
    <xf numFmtId="165" fontId="7" fillId="0" borderId="0" xfId="0" applyNumberFormat="1" applyFont="1" applyAlignment="1" applyProtection="1">
      <alignment horizontal="left"/>
    </xf>
    <xf numFmtId="0" fontId="7" fillId="0" borderId="0" xfId="0" applyFont="1" applyAlignment="1" applyProtection="1">
      <alignment horizontal="right"/>
    </xf>
    <xf numFmtId="0" fontId="7" fillId="0" borderId="0" xfId="0" applyFont="1" applyProtection="1"/>
    <xf numFmtId="0" fontId="11" fillId="0" borderId="0" xfId="0" applyFont="1" applyAlignment="1">
      <alignment horizontal="center"/>
    </xf>
    <xf numFmtId="169" fontId="0" fillId="0" borderId="0" xfId="0" applyNumberFormat="1"/>
    <xf numFmtId="0" fontId="14" fillId="0" borderId="0" xfId="0" applyFont="1" applyAlignment="1" applyProtection="1">
      <alignment horizontal="right"/>
    </xf>
    <xf numFmtId="167" fontId="0" fillId="0" borderId="0" xfId="0" applyNumberFormat="1"/>
    <xf numFmtId="0" fontId="4" fillId="0" borderId="0" xfId="0" applyFont="1" applyAlignment="1" applyProtection="1">
      <alignment vertical="top"/>
    </xf>
    <xf numFmtId="0" fontId="14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right" vertical="top"/>
    </xf>
    <xf numFmtId="0" fontId="14" fillId="0" borderId="0" xfId="0" applyFont="1" applyAlignment="1">
      <alignment horizontal="left"/>
    </xf>
    <xf numFmtId="0" fontId="4" fillId="0" borderId="0" xfId="0" applyFont="1" applyAlignment="1" applyProtection="1"/>
    <xf numFmtId="2" fontId="3" fillId="0" borderId="0" xfId="0" applyNumberFormat="1" applyFont="1" applyAlignment="1">
      <alignment horizontal="center"/>
    </xf>
    <xf numFmtId="0" fontId="4" fillId="0" borderId="0" xfId="0" applyFont="1" applyProtection="1"/>
    <xf numFmtId="170" fontId="4" fillId="0" borderId="0" xfId="0" applyNumberFormat="1" applyFont="1" applyAlignment="1" applyProtection="1">
      <alignment horizontal="center"/>
    </xf>
    <xf numFmtId="0" fontId="7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center"/>
    </xf>
    <xf numFmtId="165" fontId="15" fillId="0" borderId="0" xfId="0" applyNumberFormat="1" applyFont="1" applyAlignment="1" applyProtection="1">
      <alignment horizontal="left"/>
    </xf>
    <xf numFmtId="0" fontId="16" fillId="0" borderId="0" xfId="0" applyFont="1"/>
    <xf numFmtId="0" fontId="17" fillId="0" borderId="0" xfId="0" applyFont="1"/>
    <xf numFmtId="0" fontId="18" fillId="0" borderId="0" xfId="0" applyFont="1"/>
    <xf numFmtId="0" fontId="0" fillId="0" borderId="0" xfId="0" applyAlignment="1">
      <alignment horizontal="right"/>
    </xf>
    <xf numFmtId="0" fontId="19" fillId="0" borderId="0" xfId="0" applyFont="1" applyAlignment="1">
      <alignment horizontal="center"/>
    </xf>
    <xf numFmtId="165" fontId="19" fillId="0" borderId="0" xfId="0" applyNumberFormat="1" applyFont="1" applyAlignment="1">
      <alignment horizontal="center"/>
    </xf>
    <xf numFmtId="2" fontId="21" fillId="0" borderId="0" xfId="0" applyNumberFormat="1" applyFont="1" applyAlignment="1">
      <alignment horizontal="center"/>
    </xf>
    <xf numFmtId="0" fontId="19" fillId="0" borderId="0" xfId="0" applyFont="1"/>
    <xf numFmtId="0" fontId="19" fillId="0" borderId="0" xfId="0" applyFont="1" applyAlignment="1">
      <alignment horizontal="left"/>
    </xf>
    <xf numFmtId="170" fontId="19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 applyAlignment="1">
      <alignment horizontal="right"/>
    </xf>
    <xf numFmtId="169" fontId="13" fillId="0" borderId="0" xfId="0" applyNumberFormat="1" applyFont="1" applyAlignment="1" applyProtection="1">
      <alignment horizontal="left"/>
      <protection locked="0"/>
    </xf>
    <xf numFmtId="2" fontId="14" fillId="0" borderId="0" xfId="0" applyNumberFormat="1" applyFont="1" applyAlignment="1">
      <alignment horizontal="right"/>
    </xf>
    <xf numFmtId="1" fontId="13" fillId="0" borderId="0" xfId="0" applyNumberFormat="1" applyFont="1" applyAlignment="1" applyProtection="1">
      <alignment horizontal="center"/>
      <protection locked="0"/>
    </xf>
    <xf numFmtId="171" fontId="13" fillId="0" borderId="11" xfId="0" applyNumberFormat="1" applyFont="1" applyBorder="1" applyAlignment="1">
      <alignment horizontal="center" vertical="center"/>
    </xf>
    <xf numFmtId="2" fontId="13" fillId="0" borderId="11" xfId="0" applyNumberFormat="1" applyFont="1" applyBorder="1" applyAlignment="1">
      <alignment horizontal="center" vertical="center"/>
    </xf>
    <xf numFmtId="1" fontId="13" fillId="0" borderId="13" xfId="0" applyNumberFormat="1" applyFont="1" applyBorder="1" applyAlignment="1" applyProtection="1">
      <alignment horizontal="center" vertical="center"/>
      <protection locked="0"/>
    </xf>
    <xf numFmtId="168" fontId="13" fillId="0" borderId="0" xfId="0" applyNumberFormat="1" applyFont="1" applyBorder="1" applyAlignment="1">
      <alignment horizontal="center" vertical="center"/>
    </xf>
    <xf numFmtId="1" fontId="13" fillId="0" borderId="10" xfId="0" applyNumberFormat="1" applyFont="1" applyBorder="1" applyAlignment="1" applyProtection="1">
      <alignment horizontal="center" vertical="center"/>
      <protection locked="0"/>
    </xf>
    <xf numFmtId="171" fontId="13" fillId="0" borderId="14" xfId="0" applyNumberFormat="1" applyFont="1" applyBorder="1" applyAlignment="1">
      <alignment horizontal="center" vertical="center"/>
    </xf>
    <xf numFmtId="1" fontId="13" fillId="0" borderId="9" xfId="0" applyNumberFormat="1" applyFont="1" applyBorder="1" applyAlignment="1" applyProtection="1">
      <alignment horizontal="center" vertical="center"/>
      <protection locked="0"/>
    </xf>
    <xf numFmtId="0" fontId="24" fillId="0" borderId="0" xfId="0" applyFont="1" applyBorder="1" applyAlignment="1">
      <alignment horizontal="center"/>
    </xf>
    <xf numFmtId="1" fontId="24" fillId="0" borderId="0" xfId="0" applyNumberFormat="1" applyFont="1" applyBorder="1" applyAlignment="1">
      <alignment horizontal="center"/>
    </xf>
    <xf numFmtId="2" fontId="24" fillId="0" borderId="0" xfId="0" applyNumberFormat="1" applyFont="1" applyBorder="1" applyAlignment="1">
      <alignment horizontal="center"/>
    </xf>
    <xf numFmtId="169" fontId="24" fillId="0" borderId="0" xfId="0" applyNumberFormat="1" applyFont="1" applyBorder="1" applyAlignment="1">
      <alignment horizontal="center"/>
    </xf>
    <xf numFmtId="1" fontId="24" fillId="0" borderId="0" xfId="0" applyNumberFormat="1" applyFont="1" applyBorder="1" applyAlignment="1">
      <alignment horizontal="left"/>
    </xf>
    <xf numFmtId="171" fontId="24" fillId="0" borderId="0" xfId="0" applyNumberFormat="1" applyFont="1" applyBorder="1" applyAlignment="1">
      <alignment horizontal="right"/>
    </xf>
    <xf numFmtId="2" fontId="24" fillId="0" borderId="0" xfId="0" applyNumberFormat="1" applyFont="1" applyBorder="1" applyAlignment="1">
      <alignment horizontal="right"/>
    </xf>
    <xf numFmtId="2" fontId="5" fillId="0" borderId="11" xfId="0" applyNumberFormat="1" applyFont="1" applyBorder="1" applyAlignment="1" applyProtection="1">
      <alignment horizontal="right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169" fontId="5" fillId="0" borderId="11" xfId="0" applyNumberFormat="1" applyFont="1" applyBorder="1" applyAlignment="1" applyProtection="1">
      <alignment horizontal="center" vertical="center"/>
      <protection locked="0"/>
    </xf>
    <xf numFmtId="1" fontId="5" fillId="0" borderId="11" xfId="0" applyNumberFormat="1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left" vertical="center"/>
      <protection locked="0"/>
    </xf>
    <xf numFmtId="169" fontId="27" fillId="0" borderId="0" xfId="0" applyNumberFormat="1" applyFont="1" applyBorder="1" applyAlignment="1">
      <alignment horizontal="right" vertical="center"/>
    </xf>
    <xf numFmtId="164" fontId="27" fillId="0" borderId="0" xfId="0" applyNumberFormat="1" applyFont="1" applyBorder="1" applyAlignment="1">
      <alignment horizontal="right"/>
    </xf>
    <xf numFmtId="1" fontId="14" fillId="0" borderId="12" xfId="0" applyNumberFormat="1" applyFont="1" applyBorder="1" applyAlignment="1" applyProtection="1">
      <alignment horizontal="center" vertical="center"/>
      <protection locked="0"/>
    </xf>
    <xf numFmtId="49" fontId="5" fillId="0" borderId="15" xfId="0" quotePrefix="1" applyNumberFormat="1" applyFont="1" applyBorder="1" applyAlignment="1" applyProtection="1">
      <alignment horizontal="right" vertical="center"/>
      <protection locked="0"/>
    </xf>
    <xf numFmtId="49" fontId="5" fillId="0" borderId="17" xfId="0" quotePrefix="1" applyNumberFormat="1" applyFont="1" applyBorder="1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left"/>
    </xf>
    <xf numFmtId="1" fontId="4" fillId="0" borderId="16" xfId="0" applyNumberFormat="1" applyFont="1" applyBorder="1" applyAlignment="1" applyProtection="1">
      <alignment horizontal="center" vertical="center"/>
      <protection locked="0"/>
    </xf>
    <xf numFmtId="1" fontId="14" fillId="0" borderId="18" xfId="0" applyNumberFormat="1" applyFont="1" applyBorder="1" applyAlignment="1" applyProtection="1">
      <alignment horizontal="center" vertical="center"/>
      <protection locked="0"/>
    </xf>
    <xf numFmtId="0" fontId="0" fillId="5" borderId="0" xfId="2" applyFont="1" applyFill="1" applyProtection="1">
      <protection locked="0"/>
    </xf>
    <xf numFmtId="0" fontId="0" fillId="5" borderId="0" xfId="2" applyFont="1" applyFill="1" applyAlignment="1" applyProtection="1">
      <alignment horizontal="center"/>
      <protection locked="0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27" fillId="0" borderId="0" xfId="0" applyFont="1"/>
    <xf numFmtId="167" fontId="27" fillId="0" borderId="0" xfId="0" applyNumberFormat="1" applyFont="1"/>
    <xf numFmtId="1" fontId="27" fillId="0" borderId="0" xfId="0" applyNumberFormat="1" applyFont="1"/>
    <xf numFmtId="167" fontId="30" fillId="0" borderId="0" xfId="0" applyNumberFormat="1" applyFont="1" applyAlignment="1">
      <alignment horizontal="right" vertical="center"/>
    </xf>
    <xf numFmtId="167" fontId="30" fillId="6" borderId="0" xfId="0" applyNumberFormat="1" applyFont="1" applyFill="1" applyAlignment="1">
      <alignment horizontal="right" vertical="center"/>
    </xf>
    <xf numFmtId="0" fontId="31" fillId="0" borderId="0" xfId="0" applyFont="1" applyAlignment="1">
      <alignment horizontal="right"/>
    </xf>
    <xf numFmtId="0" fontId="4" fillId="0" borderId="0" xfId="0" applyFont="1" applyAlignment="1" applyProtection="1">
      <alignment horizontal="left"/>
    </xf>
    <xf numFmtId="1" fontId="14" fillId="0" borderId="19" xfId="0" applyNumberFormat="1" applyFont="1" applyBorder="1" applyAlignment="1" applyProtection="1">
      <alignment horizontal="center" vertical="center"/>
      <protection locked="0"/>
    </xf>
    <xf numFmtId="1" fontId="14" fillId="0" borderId="20" xfId="0" applyNumberFormat="1" applyFont="1" applyBorder="1" applyAlignment="1" applyProtection="1">
      <alignment horizontal="center" vertical="center"/>
      <protection locked="0"/>
    </xf>
    <xf numFmtId="1" fontId="14" fillId="0" borderId="4" xfId="0" applyNumberFormat="1" applyFont="1" applyBorder="1" applyAlignment="1" applyProtection="1">
      <alignment horizontal="center" vertical="center"/>
      <protection locked="0"/>
    </xf>
    <xf numFmtId="169" fontId="5" fillId="0" borderId="0" xfId="0" applyNumberFormat="1" applyFont="1" applyAlignment="1" applyProtection="1">
      <alignment horizontal="left"/>
      <protection locked="0"/>
    </xf>
    <xf numFmtId="0" fontId="5" fillId="0" borderId="15" xfId="1" applyFont="1" applyBorder="1" applyAlignment="1" applyProtection="1">
      <alignment horizontal="right" vertical="center"/>
      <protection locked="0"/>
    </xf>
    <xf numFmtId="2" fontId="5" fillId="0" borderId="21" xfId="1" applyNumberFormat="1" applyFont="1" applyBorder="1" applyAlignment="1" applyProtection="1">
      <alignment horizontal="right" vertical="center"/>
      <protection locked="0"/>
    </xf>
    <xf numFmtId="0" fontId="5" fillId="0" borderId="21" xfId="1" applyFont="1" applyBorder="1" applyAlignment="1" applyProtection="1">
      <alignment horizontal="center" vertical="center"/>
      <protection locked="0"/>
    </xf>
    <xf numFmtId="169" fontId="5" fillId="0" borderId="21" xfId="1" applyNumberFormat="1" applyFont="1" applyBorder="1" applyAlignment="1" applyProtection="1">
      <alignment horizontal="center" vertical="center"/>
      <protection locked="0"/>
    </xf>
    <xf numFmtId="1" fontId="3" fillId="0" borderId="21" xfId="1" applyNumberFormat="1" applyFont="1" applyBorder="1" applyAlignment="1" applyProtection="1">
      <alignment horizontal="center" vertical="center"/>
      <protection locked="0"/>
    </xf>
    <xf numFmtId="0" fontId="5" fillId="0" borderId="21" xfId="1" applyFont="1" applyBorder="1" applyAlignment="1" applyProtection="1">
      <alignment vertical="center"/>
      <protection locked="0"/>
    </xf>
    <xf numFmtId="166" fontId="4" fillId="0" borderId="16" xfId="1" applyNumberFormat="1" applyFont="1" applyBorder="1" applyAlignment="1" applyProtection="1">
      <alignment horizontal="center" vertical="center"/>
      <protection locked="0"/>
    </xf>
    <xf numFmtId="166" fontId="4" fillId="0" borderId="22" xfId="1" applyNumberFormat="1" applyFont="1" applyBorder="1" applyAlignment="1" applyProtection="1">
      <alignment horizontal="center" vertical="center"/>
      <protection locked="0"/>
    </xf>
    <xf numFmtId="166" fontId="4" fillId="0" borderId="21" xfId="1" applyNumberFormat="1" applyFont="1" applyBorder="1" applyAlignment="1" applyProtection="1">
      <alignment horizontal="center" vertical="center"/>
      <protection locked="0"/>
    </xf>
    <xf numFmtId="166" fontId="4" fillId="0" borderId="18" xfId="1" applyNumberFormat="1" applyFont="1" applyBorder="1" applyAlignment="1" applyProtection="1">
      <alignment horizontal="center" vertical="center"/>
      <protection locked="0"/>
    </xf>
    <xf numFmtId="166" fontId="4" fillId="0" borderId="20" xfId="1" applyNumberFormat="1" applyFont="1" applyBorder="1" applyAlignment="1" applyProtection="1">
      <alignment horizontal="center" vertical="center"/>
      <protection locked="0"/>
    </xf>
    <xf numFmtId="2" fontId="5" fillId="0" borderId="21" xfId="1" quotePrefix="1" applyNumberFormat="1" applyFont="1" applyBorder="1" applyAlignment="1" applyProtection="1">
      <alignment horizontal="right" vertical="center"/>
      <protection locked="0"/>
    </xf>
    <xf numFmtId="0" fontId="4" fillId="0" borderId="16" xfId="1" applyFont="1" applyBorder="1" applyAlignment="1" applyProtection="1">
      <alignment horizontal="center" vertical="center"/>
      <protection locked="0"/>
    </xf>
    <xf numFmtId="0" fontId="32" fillId="0" borderId="18" xfId="1" applyFont="1" applyBorder="1" applyAlignment="1" applyProtection="1">
      <alignment horizontal="center" vertical="center"/>
      <protection locked="0"/>
    </xf>
    <xf numFmtId="0" fontId="32" fillId="0" borderId="20" xfId="1" applyFont="1" applyBorder="1" applyAlignment="1" applyProtection="1">
      <alignment horizontal="center" vertical="center"/>
      <protection locked="0"/>
    </xf>
    <xf numFmtId="0" fontId="5" fillId="0" borderId="15" xfId="1" quotePrefix="1" applyFont="1" applyBorder="1" applyAlignment="1" applyProtection="1">
      <alignment horizontal="right" vertical="center"/>
      <protection locked="0"/>
    </xf>
    <xf numFmtId="0" fontId="33" fillId="0" borderId="15" xfId="1" applyFont="1" applyBorder="1" applyAlignment="1" applyProtection="1">
      <alignment horizontal="right" vertical="center"/>
      <protection locked="0"/>
    </xf>
    <xf numFmtId="0" fontId="5" fillId="0" borderId="23" xfId="0" applyFont="1" applyBorder="1" applyAlignment="1">
      <alignment vertical="center"/>
    </xf>
    <xf numFmtId="1" fontId="5" fillId="0" borderId="13" xfId="0" applyNumberFormat="1" applyFont="1" applyBorder="1" applyAlignment="1" applyProtection="1">
      <alignment horizontal="center" vertical="center"/>
      <protection locked="0"/>
    </xf>
    <xf numFmtId="1" fontId="4" fillId="0" borderId="12" xfId="0" applyNumberFormat="1" applyFont="1" applyBorder="1" applyAlignment="1" applyProtection="1">
      <alignment horizontal="center" vertical="center"/>
      <protection locked="0"/>
    </xf>
    <xf numFmtId="166" fontId="4" fillId="0" borderId="16" xfId="1" quotePrefix="1" applyNumberFormat="1" applyFont="1" applyBorder="1" applyAlignment="1" applyProtection="1">
      <alignment horizontal="center" vertical="center"/>
      <protection locked="0"/>
    </xf>
    <xf numFmtId="1" fontId="4" fillId="0" borderId="12" xfId="0" quotePrefix="1" applyNumberFormat="1" applyFont="1" applyBorder="1" applyAlignment="1" applyProtection="1">
      <alignment horizontal="center" vertical="center"/>
      <protection locked="0"/>
    </xf>
    <xf numFmtId="1" fontId="13" fillId="0" borderId="24" xfId="0" applyNumberFormat="1" applyFont="1" applyBorder="1" applyAlignment="1" applyProtection="1">
      <alignment horizontal="center" vertical="center"/>
      <protection locked="0"/>
    </xf>
    <xf numFmtId="1" fontId="13" fillId="0" borderId="15" xfId="0" applyNumberFormat="1" applyFont="1" applyBorder="1" applyAlignment="1" applyProtection="1">
      <alignment horizontal="center" vertical="center"/>
      <protection locked="0"/>
    </xf>
    <xf numFmtId="171" fontId="13" fillId="0" borderId="15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 applyProtection="1">
      <alignment horizontal="center" vertical="center"/>
      <protection locked="0"/>
    </xf>
    <xf numFmtId="166" fontId="4" fillId="0" borderId="22" xfId="1" quotePrefix="1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/>
      <protection locked="0"/>
    </xf>
    <xf numFmtId="0" fontId="20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4" fillId="0" borderId="0" xfId="0" applyFont="1" applyAlignment="1" applyProtection="1">
      <alignment horizontal="left"/>
      <protection locked="0"/>
    </xf>
    <xf numFmtId="0" fontId="5" fillId="0" borderId="0" xfId="0" applyNumberFormat="1" applyFont="1" applyAlignment="1" applyProtection="1">
      <alignment horizontal="left"/>
      <protection locked="0"/>
    </xf>
    <xf numFmtId="0" fontId="13" fillId="0" borderId="0" xfId="0" applyNumberFormat="1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0" fontId="13" fillId="0" borderId="0" xfId="0" applyFont="1" applyAlignment="1" applyProtection="1">
      <alignment horizontal="left"/>
      <protection locked="0"/>
    </xf>
    <xf numFmtId="14" fontId="5" fillId="0" borderId="0" xfId="0" applyNumberFormat="1" applyFont="1" applyAlignment="1" applyProtection="1">
      <alignment horizontal="left"/>
      <protection locked="0"/>
    </xf>
    <xf numFmtId="14" fontId="13" fillId="0" borderId="0" xfId="0" applyNumberFormat="1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</xf>
    <xf numFmtId="0" fontId="26" fillId="2" borderId="0" xfId="0" applyFont="1" applyFill="1" applyBorder="1" applyAlignment="1">
      <alignment horizontal="center"/>
    </xf>
    <xf numFmtId="0" fontId="25" fillId="3" borderId="0" xfId="0" applyFont="1" applyFill="1" applyBorder="1" applyAlignment="1">
      <alignment horizontal="center"/>
    </xf>
    <xf numFmtId="0" fontId="23" fillId="4" borderId="0" xfId="0" applyFont="1" applyFill="1" applyBorder="1" applyAlignment="1">
      <alignment horizontal="center"/>
    </xf>
    <xf numFmtId="169" fontId="23" fillId="4" borderId="0" xfId="0" applyNumberFormat="1" applyFont="1" applyFill="1" applyBorder="1" applyAlignment="1">
      <alignment horizontal="center"/>
    </xf>
    <xf numFmtId="0" fontId="27" fillId="0" borderId="0" xfId="0" applyFont="1" applyAlignment="1">
      <alignment horizontal="center"/>
    </xf>
  </cellXfs>
  <cellStyles count="3">
    <cellStyle name="Excel Built-in Normal" xfId="2" xr:uid="{FFE29B9C-3ED2-DD41-9EC1-7F2C76F88E2A}"/>
    <cellStyle name="Normal" xfId="0" builtinId="0"/>
    <cellStyle name="Normal_Sheet2" xfId="1" xr:uid="{00000000-0005-0000-0000-000001000000}"/>
  </cellStyles>
  <dxfs count="60"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</dxfs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1104900</xdr:colOff>
      <xdr:row>0</xdr:row>
      <xdr:rowOff>63500</xdr:rowOff>
    </xdr:from>
    <xdr:to>
      <xdr:col>5</xdr:col>
      <xdr:colOff>1727200</xdr:colOff>
      <xdr:row>2</xdr:row>
      <xdr:rowOff>38100</xdr:rowOff>
    </xdr:to>
    <xdr:sp macro="" textlink="">
      <xdr:nvSpPr>
        <xdr:cNvPr id="15439" name="Rectangle 1">
          <a:extLst>
            <a:ext uri="{FF2B5EF4-FFF2-40B4-BE49-F238E27FC236}">
              <a16:creationId xmlns:a16="http://schemas.microsoft.com/office/drawing/2014/main" id="{00000000-0008-0000-0000-00004F3C0000}"/>
            </a:ext>
          </a:extLst>
        </xdr:cNvPr>
        <xdr:cNvSpPr>
          <a:spLocks noChangeArrowheads="1"/>
        </xdr:cNvSpPr>
      </xdr:nvSpPr>
      <xdr:spPr bwMode="auto">
        <a:xfrm>
          <a:off x="3365500" y="63500"/>
          <a:ext cx="469900" cy="825500"/>
        </a:xfrm>
        <a:prstGeom prst="rect">
          <a:avLst/>
        </a:prstGeom>
        <a:noFill/>
        <a:ln w="24765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nb-NO"/>
        </a:p>
      </xdr:txBody>
    </xdr:sp>
    <xdr:clientData/>
  </xdr:twoCellAnchor>
  <xdr:twoCellAnchor>
    <xdr:from>
      <xdr:col>0</xdr:col>
      <xdr:colOff>368300</xdr:colOff>
      <xdr:row>0</xdr:row>
      <xdr:rowOff>50800</xdr:rowOff>
    </xdr:from>
    <xdr:to>
      <xdr:col>2</xdr:col>
      <xdr:colOff>63500</xdr:colOff>
      <xdr:row>4</xdr:row>
      <xdr:rowOff>0</xdr:rowOff>
    </xdr:to>
    <xdr:pic>
      <xdr:nvPicPr>
        <xdr:cNvPr id="15454" name="Picture 192">
          <a:extLst>
            <a:ext uri="{FF2B5EF4-FFF2-40B4-BE49-F238E27FC236}">
              <a16:creationId xmlns:a16="http://schemas.microsoft.com/office/drawing/2014/main" id="{00000000-0008-0000-0000-00005E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300" y="50800"/>
          <a:ext cx="635000" cy="1117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1104900</xdr:colOff>
      <xdr:row>0</xdr:row>
      <xdr:rowOff>63500</xdr:rowOff>
    </xdr:from>
    <xdr:to>
      <xdr:col>5</xdr:col>
      <xdr:colOff>1727200</xdr:colOff>
      <xdr:row>2</xdr:row>
      <xdr:rowOff>38100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C825E0C2-7DC2-4D40-B1F6-4EC73A2B0F7D}"/>
            </a:ext>
          </a:extLst>
        </xdr:cNvPr>
        <xdr:cNvSpPr>
          <a:spLocks noChangeArrowheads="1"/>
        </xdr:cNvSpPr>
      </xdr:nvSpPr>
      <xdr:spPr bwMode="auto">
        <a:xfrm>
          <a:off x="3810000" y="63500"/>
          <a:ext cx="622300" cy="825500"/>
        </a:xfrm>
        <a:prstGeom prst="rect">
          <a:avLst/>
        </a:prstGeom>
        <a:noFill/>
        <a:ln w="24765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nb-NO"/>
        </a:p>
      </xdr:txBody>
    </xdr:sp>
    <xdr:clientData/>
  </xdr:twoCellAnchor>
  <xdr:twoCellAnchor>
    <xdr:from>
      <xdr:col>0</xdr:col>
      <xdr:colOff>368300</xdr:colOff>
      <xdr:row>0</xdr:row>
      <xdr:rowOff>50800</xdr:rowOff>
    </xdr:from>
    <xdr:to>
      <xdr:col>2</xdr:col>
      <xdr:colOff>63500</xdr:colOff>
      <xdr:row>4</xdr:row>
      <xdr:rowOff>0</xdr:rowOff>
    </xdr:to>
    <xdr:pic>
      <xdr:nvPicPr>
        <xdr:cNvPr id="3" name="Picture 192">
          <a:extLst>
            <a:ext uri="{FF2B5EF4-FFF2-40B4-BE49-F238E27FC236}">
              <a16:creationId xmlns:a16="http://schemas.microsoft.com/office/drawing/2014/main" id="{F83475B7-0AE0-3348-B8AB-0DA4335F6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300" y="50800"/>
          <a:ext cx="812800" cy="1117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1104900</xdr:colOff>
      <xdr:row>0</xdr:row>
      <xdr:rowOff>63500</xdr:rowOff>
    </xdr:from>
    <xdr:to>
      <xdr:col>5</xdr:col>
      <xdr:colOff>1727200</xdr:colOff>
      <xdr:row>2</xdr:row>
      <xdr:rowOff>38100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439EA314-47C8-CF47-ADEA-F8CC47A15A3B}"/>
            </a:ext>
          </a:extLst>
        </xdr:cNvPr>
        <xdr:cNvSpPr>
          <a:spLocks noChangeArrowheads="1"/>
        </xdr:cNvSpPr>
      </xdr:nvSpPr>
      <xdr:spPr bwMode="auto">
        <a:xfrm>
          <a:off x="3810000" y="63500"/>
          <a:ext cx="622300" cy="825500"/>
        </a:xfrm>
        <a:prstGeom prst="rect">
          <a:avLst/>
        </a:prstGeom>
        <a:noFill/>
        <a:ln w="24765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nb-NO"/>
        </a:p>
      </xdr:txBody>
    </xdr:sp>
    <xdr:clientData/>
  </xdr:twoCellAnchor>
  <xdr:twoCellAnchor>
    <xdr:from>
      <xdr:col>0</xdr:col>
      <xdr:colOff>368300</xdr:colOff>
      <xdr:row>0</xdr:row>
      <xdr:rowOff>50800</xdr:rowOff>
    </xdr:from>
    <xdr:to>
      <xdr:col>2</xdr:col>
      <xdr:colOff>63500</xdr:colOff>
      <xdr:row>4</xdr:row>
      <xdr:rowOff>0</xdr:rowOff>
    </xdr:to>
    <xdr:pic>
      <xdr:nvPicPr>
        <xdr:cNvPr id="3" name="Picture 192">
          <a:extLst>
            <a:ext uri="{FF2B5EF4-FFF2-40B4-BE49-F238E27FC236}">
              <a16:creationId xmlns:a16="http://schemas.microsoft.com/office/drawing/2014/main" id="{356441BB-9218-3640-B146-2CA10E56E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300" y="50800"/>
          <a:ext cx="812800" cy="1117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1104900</xdr:colOff>
      <xdr:row>0</xdr:row>
      <xdr:rowOff>63500</xdr:rowOff>
    </xdr:from>
    <xdr:to>
      <xdr:col>5</xdr:col>
      <xdr:colOff>1727200</xdr:colOff>
      <xdr:row>2</xdr:row>
      <xdr:rowOff>38100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E5BA7128-3755-2448-B5C1-EABDC7A6EA02}"/>
            </a:ext>
          </a:extLst>
        </xdr:cNvPr>
        <xdr:cNvSpPr>
          <a:spLocks noChangeArrowheads="1"/>
        </xdr:cNvSpPr>
      </xdr:nvSpPr>
      <xdr:spPr bwMode="auto">
        <a:xfrm>
          <a:off x="3810000" y="63500"/>
          <a:ext cx="622300" cy="825500"/>
        </a:xfrm>
        <a:prstGeom prst="rect">
          <a:avLst/>
        </a:prstGeom>
        <a:noFill/>
        <a:ln w="24765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nb-NO"/>
        </a:p>
      </xdr:txBody>
    </xdr:sp>
    <xdr:clientData/>
  </xdr:twoCellAnchor>
  <xdr:twoCellAnchor>
    <xdr:from>
      <xdr:col>0</xdr:col>
      <xdr:colOff>368300</xdr:colOff>
      <xdr:row>0</xdr:row>
      <xdr:rowOff>50800</xdr:rowOff>
    </xdr:from>
    <xdr:to>
      <xdr:col>2</xdr:col>
      <xdr:colOff>63500</xdr:colOff>
      <xdr:row>4</xdr:row>
      <xdr:rowOff>0</xdr:rowOff>
    </xdr:to>
    <xdr:pic>
      <xdr:nvPicPr>
        <xdr:cNvPr id="3" name="Picture 192">
          <a:extLst>
            <a:ext uri="{FF2B5EF4-FFF2-40B4-BE49-F238E27FC236}">
              <a16:creationId xmlns:a16="http://schemas.microsoft.com/office/drawing/2014/main" id="{223A9043-7748-D843-B8C0-BF67BD545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300" y="50800"/>
          <a:ext cx="812800" cy="1117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1104900</xdr:colOff>
      <xdr:row>0</xdr:row>
      <xdr:rowOff>63500</xdr:rowOff>
    </xdr:from>
    <xdr:to>
      <xdr:col>5</xdr:col>
      <xdr:colOff>1727200</xdr:colOff>
      <xdr:row>2</xdr:row>
      <xdr:rowOff>38100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361117DB-F5C7-E443-A923-6ABDF5C13338}"/>
            </a:ext>
          </a:extLst>
        </xdr:cNvPr>
        <xdr:cNvSpPr>
          <a:spLocks noChangeArrowheads="1"/>
        </xdr:cNvSpPr>
      </xdr:nvSpPr>
      <xdr:spPr bwMode="auto">
        <a:xfrm>
          <a:off x="3810000" y="63500"/>
          <a:ext cx="622300" cy="825500"/>
        </a:xfrm>
        <a:prstGeom prst="rect">
          <a:avLst/>
        </a:prstGeom>
        <a:noFill/>
        <a:ln w="24765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nb-NO"/>
        </a:p>
      </xdr:txBody>
    </xdr:sp>
    <xdr:clientData/>
  </xdr:twoCellAnchor>
  <xdr:twoCellAnchor>
    <xdr:from>
      <xdr:col>0</xdr:col>
      <xdr:colOff>368300</xdr:colOff>
      <xdr:row>0</xdr:row>
      <xdr:rowOff>50800</xdr:rowOff>
    </xdr:from>
    <xdr:to>
      <xdr:col>2</xdr:col>
      <xdr:colOff>63500</xdr:colOff>
      <xdr:row>4</xdr:row>
      <xdr:rowOff>0</xdr:rowOff>
    </xdr:to>
    <xdr:pic>
      <xdr:nvPicPr>
        <xdr:cNvPr id="3" name="Picture 192">
          <a:extLst>
            <a:ext uri="{FF2B5EF4-FFF2-40B4-BE49-F238E27FC236}">
              <a16:creationId xmlns:a16="http://schemas.microsoft.com/office/drawing/2014/main" id="{E3027BB7-E901-564B-958A-C6DC3881B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300" y="50800"/>
          <a:ext cx="812800" cy="1117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1104900</xdr:colOff>
      <xdr:row>0</xdr:row>
      <xdr:rowOff>63500</xdr:rowOff>
    </xdr:from>
    <xdr:to>
      <xdr:col>5</xdr:col>
      <xdr:colOff>1727200</xdr:colOff>
      <xdr:row>2</xdr:row>
      <xdr:rowOff>38100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B2CEFFC5-99F1-6F41-A6F6-9C3BEB0F7360}"/>
            </a:ext>
          </a:extLst>
        </xdr:cNvPr>
        <xdr:cNvSpPr>
          <a:spLocks noChangeArrowheads="1"/>
        </xdr:cNvSpPr>
      </xdr:nvSpPr>
      <xdr:spPr bwMode="auto">
        <a:xfrm>
          <a:off x="3810000" y="63500"/>
          <a:ext cx="622300" cy="825500"/>
        </a:xfrm>
        <a:prstGeom prst="rect">
          <a:avLst/>
        </a:prstGeom>
        <a:noFill/>
        <a:ln w="24765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nb-NO"/>
        </a:p>
      </xdr:txBody>
    </xdr:sp>
    <xdr:clientData/>
  </xdr:twoCellAnchor>
  <xdr:twoCellAnchor>
    <xdr:from>
      <xdr:col>0</xdr:col>
      <xdr:colOff>368300</xdr:colOff>
      <xdr:row>0</xdr:row>
      <xdr:rowOff>50800</xdr:rowOff>
    </xdr:from>
    <xdr:to>
      <xdr:col>2</xdr:col>
      <xdr:colOff>63500</xdr:colOff>
      <xdr:row>4</xdr:row>
      <xdr:rowOff>0</xdr:rowOff>
    </xdr:to>
    <xdr:pic>
      <xdr:nvPicPr>
        <xdr:cNvPr id="3" name="Picture 192">
          <a:extLst>
            <a:ext uri="{FF2B5EF4-FFF2-40B4-BE49-F238E27FC236}">
              <a16:creationId xmlns:a16="http://schemas.microsoft.com/office/drawing/2014/main" id="{E3E375FB-05D5-5647-B18B-22B2823AB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300" y="50800"/>
          <a:ext cx="812800" cy="1117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1104900</xdr:colOff>
      <xdr:row>0</xdr:row>
      <xdr:rowOff>63500</xdr:rowOff>
    </xdr:from>
    <xdr:to>
      <xdr:col>5</xdr:col>
      <xdr:colOff>1727200</xdr:colOff>
      <xdr:row>2</xdr:row>
      <xdr:rowOff>38100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9C8234FE-A974-1047-81C7-67424A704188}"/>
            </a:ext>
          </a:extLst>
        </xdr:cNvPr>
        <xdr:cNvSpPr>
          <a:spLocks noChangeArrowheads="1"/>
        </xdr:cNvSpPr>
      </xdr:nvSpPr>
      <xdr:spPr bwMode="auto">
        <a:xfrm>
          <a:off x="3810000" y="63500"/>
          <a:ext cx="622300" cy="825500"/>
        </a:xfrm>
        <a:prstGeom prst="rect">
          <a:avLst/>
        </a:prstGeom>
        <a:noFill/>
        <a:ln w="24765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nb-NO"/>
        </a:p>
      </xdr:txBody>
    </xdr:sp>
    <xdr:clientData/>
  </xdr:twoCellAnchor>
  <xdr:twoCellAnchor>
    <xdr:from>
      <xdr:col>0</xdr:col>
      <xdr:colOff>368300</xdr:colOff>
      <xdr:row>0</xdr:row>
      <xdr:rowOff>50800</xdr:rowOff>
    </xdr:from>
    <xdr:to>
      <xdr:col>2</xdr:col>
      <xdr:colOff>63500</xdr:colOff>
      <xdr:row>4</xdr:row>
      <xdr:rowOff>0</xdr:rowOff>
    </xdr:to>
    <xdr:pic>
      <xdr:nvPicPr>
        <xdr:cNvPr id="3" name="Picture 192">
          <a:extLst>
            <a:ext uri="{FF2B5EF4-FFF2-40B4-BE49-F238E27FC236}">
              <a16:creationId xmlns:a16="http://schemas.microsoft.com/office/drawing/2014/main" id="{841DEEE9-D4B5-F74E-A22E-B956BCC6D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300" y="50800"/>
          <a:ext cx="812800" cy="1117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0">
    <pageSetUpPr autoPageBreaks="0" fitToPage="1"/>
  </sheetPr>
  <dimension ref="A1:AB41"/>
  <sheetViews>
    <sheetView showGridLines="0" showRowColHeaders="0" showZeros="0" tabSelected="1" showOutlineSymbols="0" topLeftCell="A6" zoomScaleNormal="100" zoomScaleSheetLayoutView="75" zoomScalePageLayoutView="92" workbookViewId="0">
      <selection activeCell="A9" sqref="A9"/>
    </sheetView>
  </sheetViews>
  <sheetFormatPr baseColWidth="10" defaultColWidth="9.19921875" defaultRowHeight="13"/>
  <cols>
    <col min="1" max="1" width="6.3984375" style="2" customWidth="1"/>
    <col min="2" max="2" width="8.3984375" style="2" customWidth="1"/>
    <col min="3" max="3" width="6.3984375" style="3" customWidth="1"/>
    <col min="4" max="4" width="10.59765625" style="4" customWidth="1"/>
    <col min="5" max="5" width="3.796875" style="4" customWidth="1"/>
    <col min="6" max="6" width="24.796875" style="5" customWidth="1"/>
    <col min="7" max="7" width="20.3984375" style="5" customWidth="1"/>
    <col min="8" max="13" width="7.19921875" style="5" customWidth="1"/>
    <col min="14" max="16" width="7.59765625" style="5" customWidth="1"/>
    <col min="17" max="18" width="10.59765625" style="6" customWidth="1"/>
    <col min="19" max="20" width="5.59765625" style="6" customWidth="1"/>
    <col min="21" max="21" width="14.19921875" style="5" customWidth="1"/>
    <col min="22" max="22" width="11.19921875" style="5" hidden="1" customWidth="1"/>
    <col min="23" max="28" width="9.19921875" style="5" hidden="1" customWidth="1"/>
    <col min="29" max="16384" width="9.19921875" style="5"/>
  </cols>
  <sheetData>
    <row r="1" spans="1:28" s="68" customFormat="1" ht="43.5" customHeight="1">
      <c r="A1" s="65"/>
      <c r="B1" s="65"/>
      <c r="C1" s="66"/>
      <c r="D1" s="65"/>
      <c r="E1" s="65"/>
      <c r="F1" s="146" t="s">
        <v>42</v>
      </c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67"/>
      <c r="R1" s="67"/>
      <c r="S1" s="67"/>
      <c r="T1" s="67"/>
    </row>
    <row r="2" spans="1:28" s="68" customFormat="1" ht="24.75" customHeight="1">
      <c r="A2" s="65"/>
      <c r="B2" s="65"/>
      <c r="C2" s="66"/>
      <c r="D2" s="65"/>
      <c r="E2" s="65"/>
      <c r="F2" s="147" t="s">
        <v>43</v>
      </c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67"/>
      <c r="R2" s="67"/>
      <c r="S2" s="67"/>
      <c r="T2" s="67"/>
    </row>
    <row r="3" spans="1:28" s="68" customFormat="1">
      <c r="A3" s="65"/>
      <c r="B3" s="65"/>
      <c r="C3" s="66"/>
      <c r="D3" s="65"/>
      <c r="E3" s="65"/>
      <c r="F3" s="69"/>
      <c r="G3" s="69"/>
      <c r="H3" s="65"/>
      <c r="I3" s="70"/>
      <c r="J3" s="65"/>
      <c r="K3" s="65"/>
      <c r="L3" s="65"/>
      <c r="M3" s="65"/>
      <c r="N3" s="65"/>
      <c r="O3" s="65"/>
      <c r="P3" s="65"/>
      <c r="Q3" s="67"/>
      <c r="R3" s="67"/>
      <c r="S3" s="67"/>
      <c r="T3" s="67"/>
    </row>
    <row r="4" spans="1:28" s="68" customFormat="1" ht="12" customHeight="1">
      <c r="A4" s="65"/>
      <c r="B4" s="65"/>
      <c r="C4" s="66"/>
      <c r="D4" s="65"/>
      <c r="E4" s="65"/>
      <c r="F4" s="69"/>
      <c r="G4" s="69"/>
      <c r="H4" s="65"/>
      <c r="I4" s="70"/>
      <c r="J4" s="65"/>
      <c r="K4" s="65"/>
      <c r="L4" s="65"/>
      <c r="M4" s="65"/>
      <c r="N4" s="65"/>
      <c r="O4" s="65"/>
      <c r="P4" s="65"/>
      <c r="Q4" s="67"/>
      <c r="R4" s="67"/>
      <c r="S4" s="67"/>
      <c r="T4" s="67"/>
    </row>
    <row r="5" spans="1:28" s="53" customFormat="1" ht="14">
      <c r="A5" s="71"/>
      <c r="B5" s="72" t="s">
        <v>31</v>
      </c>
      <c r="C5" s="149" t="s">
        <v>46</v>
      </c>
      <c r="D5" s="150"/>
      <c r="E5" s="150"/>
      <c r="F5" s="150"/>
      <c r="G5" s="48" t="s">
        <v>0</v>
      </c>
      <c r="H5" s="151" t="s">
        <v>59</v>
      </c>
      <c r="I5" s="152"/>
      <c r="J5" s="152"/>
      <c r="K5" s="152"/>
      <c r="L5" s="72" t="s">
        <v>1</v>
      </c>
      <c r="M5" s="153" t="s">
        <v>60</v>
      </c>
      <c r="N5" s="154"/>
      <c r="O5" s="154"/>
      <c r="P5" s="154"/>
      <c r="Q5" s="72" t="s">
        <v>2</v>
      </c>
      <c r="R5" s="117">
        <v>43890</v>
      </c>
      <c r="S5" s="74" t="s">
        <v>30</v>
      </c>
      <c r="T5" s="75">
        <v>1</v>
      </c>
    </row>
    <row r="6" spans="1:28" s="68" customFormat="1">
      <c r="A6" s="65"/>
      <c r="B6" s="65"/>
      <c r="C6" s="66"/>
      <c r="D6" s="65"/>
      <c r="E6" s="65"/>
      <c r="F6" s="69"/>
      <c r="G6" s="69"/>
      <c r="H6" s="65"/>
      <c r="I6" s="70"/>
      <c r="J6" s="65"/>
      <c r="K6" s="65"/>
      <c r="L6" s="65"/>
      <c r="M6" s="65"/>
      <c r="N6" s="65"/>
      <c r="O6" s="65"/>
      <c r="P6" s="65"/>
      <c r="Q6" s="67"/>
      <c r="R6" s="67"/>
      <c r="S6" s="67"/>
      <c r="T6" s="67"/>
      <c r="W6" s="5"/>
      <c r="X6" s="5"/>
      <c r="Y6" s="5"/>
      <c r="Z6" s="103" t="s">
        <v>50</v>
      </c>
      <c r="AA6" s="103" t="s">
        <v>50</v>
      </c>
      <c r="AB6" s="103" t="s">
        <v>50</v>
      </c>
    </row>
    <row r="7" spans="1:28" s="1" customFormat="1">
      <c r="A7" s="35" t="s">
        <v>3</v>
      </c>
      <c r="B7" s="21" t="s">
        <v>4</v>
      </c>
      <c r="C7" s="22" t="s">
        <v>28</v>
      </c>
      <c r="D7" s="21" t="s">
        <v>5</v>
      </c>
      <c r="E7" s="21" t="s">
        <v>32</v>
      </c>
      <c r="F7" s="21" t="s">
        <v>6</v>
      </c>
      <c r="G7" s="21" t="s">
        <v>7</v>
      </c>
      <c r="H7" s="21"/>
      <c r="I7" s="14" t="s">
        <v>8</v>
      </c>
      <c r="J7" s="14"/>
      <c r="K7" s="21"/>
      <c r="L7" s="14" t="s">
        <v>9</v>
      </c>
      <c r="M7" s="14"/>
      <c r="N7" s="25" t="s">
        <v>10</v>
      </c>
      <c r="O7" s="32"/>
      <c r="P7" s="21" t="s">
        <v>11</v>
      </c>
      <c r="Q7" s="27" t="s">
        <v>12</v>
      </c>
      <c r="R7" s="27" t="s">
        <v>12</v>
      </c>
      <c r="S7" s="27" t="s">
        <v>13</v>
      </c>
      <c r="T7" s="37" t="s">
        <v>21</v>
      </c>
      <c r="U7" s="37" t="s">
        <v>14</v>
      </c>
      <c r="V7" s="13"/>
      <c r="W7" s="2"/>
      <c r="X7" s="2"/>
      <c r="Y7" s="2"/>
      <c r="Z7" s="104" t="s">
        <v>51</v>
      </c>
      <c r="AA7" s="104" t="s">
        <v>51</v>
      </c>
      <c r="AB7" s="104" t="s">
        <v>51</v>
      </c>
    </row>
    <row r="8" spans="1:28" s="1" customFormat="1">
      <c r="A8" s="36" t="s">
        <v>15</v>
      </c>
      <c r="B8" s="23" t="s">
        <v>16</v>
      </c>
      <c r="C8" s="24" t="s">
        <v>29</v>
      </c>
      <c r="D8" s="23" t="s">
        <v>25</v>
      </c>
      <c r="E8" s="23" t="s">
        <v>33</v>
      </c>
      <c r="F8" s="23"/>
      <c r="G8" s="23"/>
      <c r="H8" s="30">
        <v>1</v>
      </c>
      <c r="I8" s="31">
        <v>2</v>
      </c>
      <c r="J8" s="29">
        <v>3</v>
      </c>
      <c r="K8" s="30">
        <v>1</v>
      </c>
      <c r="L8" s="31">
        <v>2</v>
      </c>
      <c r="M8" s="29">
        <v>3</v>
      </c>
      <c r="N8" s="26" t="s">
        <v>17</v>
      </c>
      <c r="O8" s="33"/>
      <c r="P8" s="23" t="s">
        <v>18</v>
      </c>
      <c r="Q8" s="28"/>
      <c r="R8" s="28" t="s">
        <v>44</v>
      </c>
      <c r="S8" s="28"/>
      <c r="T8" s="38"/>
      <c r="U8" s="38"/>
      <c r="V8" s="13"/>
      <c r="W8" s="2" t="s">
        <v>52</v>
      </c>
      <c r="X8" s="2" t="s">
        <v>34</v>
      </c>
      <c r="Y8" s="4" t="s">
        <v>44</v>
      </c>
      <c r="Z8" s="104" t="s">
        <v>53</v>
      </c>
      <c r="AA8" s="104" t="s">
        <v>54</v>
      </c>
      <c r="AB8" s="104" t="s">
        <v>55</v>
      </c>
    </row>
    <row r="9" spans="1:28" s="12" customFormat="1" ht="20" customHeight="1">
      <c r="A9" s="118">
        <v>61</v>
      </c>
      <c r="B9" s="119">
        <v>61</v>
      </c>
      <c r="C9" s="120" t="s">
        <v>137</v>
      </c>
      <c r="D9" s="121">
        <v>31229</v>
      </c>
      <c r="E9" s="122"/>
      <c r="F9" s="123" t="s">
        <v>138</v>
      </c>
      <c r="G9" s="123" t="s">
        <v>100</v>
      </c>
      <c r="H9" s="124">
        <v>77</v>
      </c>
      <c r="I9" s="125">
        <v>84</v>
      </c>
      <c r="J9" s="125">
        <v>-86</v>
      </c>
      <c r="K9" s="124">
        <v>105</v>
      </c>
      <c r="L9" s="137">
        <v>-114</v>
      </c>
      <c r="M9" s="137">
        <v>-115</v>
      </c>
      <c r="N9" s="76">
        <f t="shared" ref="N9:N24" si="0">IF(MAX(H9:J9)&lt;0,0,TRUNC(MAX(H9:J9)/1)*1)</f>
        <v>84</v>
      </c>
      <c r="O9" s="76">
        <f t="shared" ref="O9:O24" si="1">IF(MAX(K9:M9)&lt;0,0,TRUNC(MAX(K9:M9)/1)*1)</f>
        <v>105</v>
      </c>
      <c r="P9" s="76">
        <f t="shared" ref="P9:P24" si="2">IF(N9=0,0,IF(O9=0,0,SUM(N9:O9)))</f>
        <v>189</v>
      </c>
      <c r="Q9" s="77">
        <f>IF(P9="","",IF(B9="","",IF((W9="k"),IF(B9&gt;153.655,P9,IF(B9&lt;28,10^(0.783497476*LOG10(28/153.655)^2)*P9,10^(0.783497476*LOG10(B9/153.655)^2)*P9)),IF(B9&gt;175.508,P9,IF(B9&lt;32,10^(0.75194503*LOG10(32/175.508)^2)*P9,10^(0.75194503*LOG10(B9/175.508)^2)*P9)))))</f>
        <v>272.18213301603623</v>
      </c>
      <c r="R9" s="77">
        <f>IF(Y9=1,Q9*AB9,"")</f>
        <v>291.77924659319086</v>
      </c>
      <c r="S9" s="78">
        <v>1</v>
      </c>
      <c r="T9" s="136" t="s">
        <v>172</v>
      </c>
      <c r="U9" s="79">
        <f>IF(P9="","",IF(B9="","",IF(W9="k",IF(B9&gt;153.655,1,IF(B9&lt;28,10^(0.783497476*LOG10(28/153.655)^2),10^(0.783497476*LOG10(B9/153.655)^2))),IF(B9&gt;175.508,1,IF(B9&lt;32,10^(0.78194503*LOG10(32/175.508)^2),10^(0.75194503*LOG10(B9/175.508)^2))))))</f>
        <v>1.4401171059049536</v>
      </c>
      <c r="V9" s="95">
        <f>R5</f>
        <v>43890</v>
      </c>
      <c r="W9" s="106" t="str">
        <f>IF(ISNUMBER(FIND("M",C9)),"m",IF(ISNUMBER(FIND("K",C9)),"k"))</f>
        <v>m</v>
      </c>
      <c r="X9" s="106">
        <f>IF(OR(D9="",V9=""),0,(YEAR(V9)-YEAR(D9)))</f>
        <v>35</v>
      </c>
      <c r="Y9" s="106">
        <f>IF(X9&gt;34,1,0)</f>
        <v>1</v>
      </c>
      <c r="Z9" s="12">
        <f>IF(Y9=1,LOOKUP(X9,'Meltzer-Faber'!A3:A63,'Meltzer-Faber'!B3:B63))</f>
        <v>1.0720000000000001</v>
      </c>
      <c r="AA9" s="12">
        <f>IF(Y9=1,LOOKUP(X9,'Meltzer-Faber'!A3:A63,'Meltzer-Faber'!C3:C63))</f>
        <v>1.0720000000000001</v>
      </c>
      <c r="AB9" s="12">
        <f>IF(W9="m",Z9,IF(W9="k",AA9,""))</f>
        <v>1.0720000000000001</v>
      </c>
    </row>
    <row r="10" spans="1:28" s="12" customFormat="1" ht="20" customHeight="1">
      <c r="A10" s="118">
        <v>67</v>
      </c>
      <c r="B10" s="119">
        <v>66</v>
      </c>
      <c r="C10" s="120" t="s">
        <v>139</v>
      </c>
      <c r="D10" s="121">
        <v>35849</v>
      </c>
      <c r="E10" s="122"/>
      <c r="F10" s="123" t="s">
        <v>140</v>
      </c>
      <c r="G10" s="123" t="s">
        <v>128</v>
      </c>
      <c r="H10" s="124">
        <v>87</v>
      </c>
      <c r="I10" s="125">
        <v>91</v>
      </c>
      <c r="J10" s="125">
        <v>94</v>
      </c>
      <c r="K10" s="124">
        <v>114</v>
      </c>
      <c r="L10" s="137">
        <v>118</v>
      </c>
      <c r="M10" s="137">
        <v>-127</v>
      </c>
      <c r="N10" s="76">
        <f t="shared" si="0"/>
        <v>94</v>
      </c>
      <c r="O10" s="76">
        <f t="shared" si="1"/>
        <v>118</v>
      </c>
      <c r="P10" s="76">
        <f t="shared" si="2"/>
        <v>212</v>
      </c>
      <c r="Q10" s="77">
        <f t="shared" ref="Q10:Q24" si="3">IF(P10="","",IF(B10="","",IF((W10="k"),IF(B10&gt;153.655,P10,IF(B10&lt;28,10^(0.783497476*LOG10(28/153.655)^2)*P10,10^(0.783497476*LOG10(B10/153.655)^2)*P10)),IF(B10&gt;175.508,P10,IF(B10&lt;32,10^(0.75194503*LOG10(32/175.508)^2)*P10,10^(0.75194503*LOG10(B10/175.508)^2)*P10)))))</f>
        <v>289.73308807809065</v>
      </c>
      <c r="R10" s="77" t="str">
        <f t="shared" ref="R10:R24" si="4">IF(Y10=1,Q10*AB10,"")</f>
        <v/>
      </c>
      <c r="S10" s="80">
        <v>3</v>
      </c>
      <c r="T10" s="80"/>
      <c r="U10" s="79">
        <f t="shared" ref="U10:U24" si="5">IF(P10="","",IF(B10="","",IF(W10="k",IF(B10&gt;153.655,1,IF(B10&lt;28,10^(0.783497476*LOG10(28/153.655)^2),10^(0.783497476*LOG10(B10/153.655)^2))),IF(B10&gt;175.508,1,IF(B10&lt;32,10^(0.78194503*LOG10(32/175.508)^2),10^(0.75194503*LOG10(B10/175.508)^2))))))</f>
        <v>1.3666655098023144</v>
      </c>
      <c r="V10" s="95">
        <f>R5</f>
        <v>43890</v>
      </c>
      <c r="W10" s="106" t="str">
        <f t="shared" ref="W10:W24" si="6">IF(ISNUMBER(FIND("M",C10)),"m",IF(ISNUMBER(FIND("K",C10)),"k"))</f>
        <v>m</v>
      </c>
      <c r="X10" s="106">
        <f t="shared" ref="X10:X24" si="7">IF(OR(D10="",V10=""),0,(YEAR(V10)-YEAR(D10)))</f>
        <v>22</v>
      </c>
      <c r="Y10" s="106">
        <f t="shared" ref="Y10:Y24" si="8">IF(X10&gt;34,1,0)</f>
        <v>0</v>
      </c>
      <c r="Z10" s="12" t="b">
        <f>IF(Y10=1,LOOKUP(X10,'Meltzer-Faber'!A3:A63,'Meltzer-Faber'!B3:B63))</f>
        <v>0</v>
      </c>
      <c r="AA10" s="105" t="b">
        <f>IF(Y10=1,LOOKUP(X10,'Meltzer-Faber'!A3:A63,'Meltzer-Faber'!C3:C63))</f>
        <v>0</v>
      </c>
      <c r="AB10" s="12" t="b">
        <f t="shared" ref="AB10:AB24" si="9">IF(W10="m",Z10,IF(W10="k",AA10,""))</f>
        <v>0</v>
      </c>
    </row>
    <row r="11" spans="1:28" s="12" customFormat="1" ht="20" customHeight="1">
      <c r="A11" s="118">
        <v>67</v>
      </c>
      <c r="B11" s="119">
        <v>64.11</v>
      </c>
      <c r="C11" s="120" t="s">
        <v>141</v>
      </c>
      <c r="D11" s="121">
        <v>36793</v>
      </c>
      <c r="E11" s="122"/>
      <c r="F11" s="123" t="s">
        <v>142</v>
      </c>
      <c r="G11" s="123" t="s">
        <v>143</v>
      </c>
      <c r="H11" s="124">
        <v>85</v>
      </c>
      <c r="I11" s="125">
        <v>90</v>
      </c>
      <c r="J11" s="125">
        <v>-93</v>
      </c>
      <c r="K11" s="124">
        <v>105</v>
      </c>
      <c r="L11" s="137">
        <v>110</v>
      </c>
      <c r="M11" s="137">
        <v>113</v>
      </c>
      <c r="N11" s="76">
        <f t="shared" si="0"/>
        <v>90</v>
      </c>
      <c r="O11" s="76">
        <f t="shared" si="1"/>
        <v>113</v>
      </c>
      <c r="P11" s="76">
        <f t="shared" si="2"/>
        <v>203</v>
      </c>
      <c r="Q11" s="77">
        <f t="shared" si="3"/>
        <v>282.70809578020538</v>
      </c>
      <c r="R11" s="77" t="str">
        <f t="shared" si="4"/>
        <v/>
      </c>
      <c r="S11" s="80">
        <v>5</v>
      </c>
      <c r="T11" s="80"/>
      <c r="U11" s="79">
        <f t="shared" si="5"/>
        <v>1.3926507181290906</v>
      </c>
      <c r="V11" s="95">
        <f>R5</f>
        <v>43890</v>
      </c>
      <c r="W11" s="106" t="str">
        <f t="shared" si="6"/>
        <v>m</v>
      </c>
      <c r="X11" s="106">
        <f t="shared" si="7"/>
        <v>20</v>
      </c>
      <c r="Y11" s="106">
        <f t="shared" si="8"/>
        <v>0</v>
      </c>
      <c r="Z11" s="12" t="b">
        <f>IF(Y11=1,LOOKUP(X11,'Meltzer-Faber'!A3:A63,'Meltzer-Faber'!B3:B63))</f>
        <v>0</v>
      </c>
      <c r="AA11" s="105" t="b">
        <f>IF(Y11=1,LOOKUP(X11,'Meltzer-Faber'!A3:A63,'Meltzer-Faber'!C3:C63))</f>
        <v>0</v>
      </c>
      <c r="AB11" s="12" t="b">
        <f t="shared" si="9"/>
        <v>0</v>
      </c>
    </row>
    <row r="12" spans="1:28" s="12" customFormat="1" ht="20" customHeight="1">
      <c r="A12" s="118">
        <v>67</v>
      </c>
      <c r="B12" s="119">
        <v>66.150000000000006</v>
      </c>
      <c r="C12" s="120" t="s">
        <v>141</v>
      </c>
      <c r="D12" s="121">
        <v>36529</v>
      </c>
      <c r="E12" s="122"/>
      <c r="F12" s="123" t="s">
        <v>144</v>
      </c>
      <c r="G12" s="123" t="s">
        <v>118</v>
      </c>
      <c r="H12" s="124">
        <v>88</v>
      </c>
      <c r="I12" s="125">
        <v>92</v>
      </c>
      <c r="J12" s="125">
        <v>-96</v>
      </c>
      <c r="K12" s="124">
        <v>112</v>
      </c>
      <c r="L12" s="137">
        <v>-117</v>
      </c>
      <c r="M12" s="137">
        <v>-119</v>
      </c>
      <c r="N12" s="76">
        <f t="shared" si="0"/>
        <v>92</v>
      </c>
      <c r="O12" s="76">
        <f t="shared" si="1"/>
        <v>112</v>
      </c>
      <c r="P12" s="76">
        <f t="shared" si="2"/>
        <v>204</v>
      </c>
      <c r="Q12" s="77">
        <f t="shared" si="3"/>
        <v>278.39622976057876</v>
      </c>
      <c r="R12" s="77" t="str">
        <f t="shared" si="4"/>
        <v/>
      </c>
      <c r="S12" s="80">
        <v>4</v>
      </c>
      <c r="T12" s="80" t="s">
        <v>22</v>
      </c>
      <c r="U12" s="79">
        <f t="shared" si="5"/>
        <v>1.3646874007871508</v>
      </c>
      <c r="V12" s="95">
        <f>R5</f>
        <v>43890</v>
      </c>
      <c r="W12" s="106" t="str">
        <f t="shared" si="6"/>
        <v>m</v>
      </c>
      <c r="X12" s="106">
        <f t="shared" si="7"/>
        <v>20</v>
      </c>
      <c r="Y12" s="106">
        <f t="shared" si="8"/>
        <v>0</v>
      </c>
      <c r="Z12" s="12" t="b">
        <f>IF(Y12=1,LOOKUP(X12,'Meltzer-Faber'!A3:A63,'Meltzer-Faber'!B3:B63))</f>
        <v>0</v>
      </c>
      <c r="AA12" s="105" t="b">
        <f>IF(Y12=1,LOOKUP(X12,'Meltzer-Faber'!A3:A63,'Meltzer-Faber'!C3:C63))</f>
        <v>0</v>
      </c>
      <c r="AB12" s="12" t="b">
        <f t="shared" si="9"/>
        <v>0</v>
      </c>
    </row>
    <row r="13" spans="1:28" s="12" customFormat="1" ht="20" customHeight="1">
      <c r="A13" s="118">
        <v>67</v>
      </c>
      <c r="B13" s="119">
        <v>63.85</v>
      </c>
      <c r="C13" s="120" t="s">
        <v>141</v>
      </c>
      <c r="D13" s="121">
        <v>36879</v>
      </c>
      <c r="E13" s="122"/>
      <c r="F13" s="123" t="s">
        <v>145</v>
      </c>
      <c r="G13" s="123" t="s">
        <v>97</v>
      </c>
      <c r="H13" s="124">
        <v>95</v>
      </c>
      <c r="I13" s="125">
        <v>-99</v>
      </c>
      <c r="J13" s="125">
        <v>99</v>
      </c>
      <c r="K13" s="124">
        <v>120</v>
      </c>
      <c r="L13" s="137">
        <v>125</v>
      </c>
      <c r="M13" s="137">
        <v>-130</v>
      </c>
      <c r="N13" s="76">
        <f t="shared" si="0"/>
        <v>99</v>
      </c>
      <c r="O13" s="76">
        <f t="shared" si="1"/>
        <v>125</v>
      </c>
      <c r="P13" s="76">
        <f t="shared" si="2"/>
        <v>224</v>
      </c>
      <c r="Q13" s="77">
        <f t="shared" si="3"/>
        <v>312.79040972625211</v>
      </c>
      <c r="R13" s="77" t="str">
        <f t="shared" si="4"/>
        <v/>
      </c>
      <c r="S13" s="80">
        <v>1</v>
      </c>
      <c r="T13" s="80" t="s">
        <v>22</v>
      </c>
      <c r="U13" s="79">
        <f t="shared" si="5"/>
        <v>1.3963857577064827</v>
      </c>
      <c r="V13" s="95">
        <f>R5</f>
        <v>43890</v>
      </c>
      <c r="W13" s="106" t="str">
        <f t="shared" si="6"/>
        <v>m</v>
      </c>
      <c r="X13" s="106">
        <f t="shared" si="7"/>
        <v>20</v>
      </c>
      <c r="Y13" s="106">
        <f t="shared" si="8"/>
        <v>0</v>
      </c>
      <c r="Z13" s="12" t="b">
        <f>IF(Y13=1,LOOKUP(X13,'Meltzer-Faber'!A3:A63,'Meltzer-Faber'!B3:B63))</f>
        <v>0</v>
      </c>
      <c r="AA13" s="105" t="b">
        <f>IF(Y13=1,LOOKUP(X13,'Meltzer-Faber'!A3:A63,'Meltzer-Faber'!C3:C63))</f>
        <v>0</v>
      </c>
      <c r="AB13" s="12" t="b">
        <f t="shared" si="9"/>
        <v>0</v>
      </c>
    </row>
    <row r="14" spans="1:28" s="12" customFormat="1" ht="20" customHeight="1">
      <c r="A14" s="118">
        <v>67</v>
      </c>
      <c r="B14" s="119">
        <v>66.33</v>
      </c>
      <c r="C14" s="120" t="s">
        <v>139</v>
      </c>
      <c r="D14" s="121">
        <v>33003</v>
      </c>
      <c r="E14" s="122"/>
      <c r="F14" s="123" t="s">
        <v>146</v>
      </c>
      <c r="G14" s="123" t="s">
        <v>147</v>
      </c>
      <c r="H14" s="126">
        <v>92</v>
      </c>
      <c r="I14" s="127">
        <v>95</v>
      </c>
      <c r="J14" s="128">
        <v>98</v>
      </c>
      <c r="K14" s="124">
        <v>120</v>
      </c>
      <c r="L14" s="137">
        <v>-125</v>
      </c>
      <c r="M14" s="137">
        <v>-129</v>
      </c>
      <c r="N14" s="76">
        <f t="shared" si="0"/>
        <v>98</v>
      </c>
      <c r="O14" s="76">
        <f t="shared" si="1"/>
        <v>120</v>
      </c>
      <c r="P14" s="76">
        <f t="shared" si="2"/>
        <v>218</v>
      </c>
      <c r="Q14" s="77">
        <f t="shared" si="3"/>
        <v>296.98780405446087</v>
      </c>
      <c r="R14" s="77" t="str">
        <f t="shared" si="4"/>
        <v/>
      </c>
      <c r="S14" s="80">
        <v>2</v>
      </c>
      <c r="T14" s="80" t="s">
        <v>22</v>
      </c>
      <c r="U14" s="79">
        <f t="shared" si="5"/>
        <v>1.3623293763966096</v>
      </c>
      <c r="V14" s="95">
        <f>R5</f>
        <v>43890</v>
      </c>
      <c r="W14" s="106" t="str">
        <f t="shared" si="6"/>
        <v>m</v>
      </c>
      <c r="X14" s="106">
        <f t="shared" si="7"/>
        <v>30</v>
      </c>
      <c r="Y14" s="106">
        <f t="shared" si="8"/>
        <v>0</v>
      </c>
      <c r="Z14" s="12" t="b">
        <f>IF(Y14=1,LOOKUP(X14,'Meltzer-Faber'!A3:A63,'Meltzer-Faber'!B3:B63))</f>
        <v>0</v>
      </c>
      <c r="AA14" s="105" t="b">
        <f>IF(Y14=1,LOOKUP(X14,'Meltzer-Faber'!A3:A63,'Meltzer-Faber'!C3:C63))</f>
        <v>0</v>
      </c>
      <c r="AB14" s="12" t="b">
        <f t="shared" si="9"/>
        <v>0</v>
      </c>
    </row>
    <row r="15" spans="1:28" s="12" customFormat="1" ht="20" customHeight="1">
      <c r="A15" s="118">
        <v>73</v>
      </c>
      <c r="B15" s="119">
        <v>70.319999999999993</v>
      </c>
      <c r="C15" s="120" t="s">
        <v>139</v>
      </c>
      <c r="D15" s="121">
        <v>35506</v>
      </c>
      <c r="E15" s="122"/>
      <c r="F15" s="123" t="s">
        <v>148</v>
      </c>
      <c r="G15" s="123" t="s">
        <v>149</v>
      </c>
      <c r="H15" s="124">
        <v>87</v>
      </c>
      <c r="I15" s="125">
        <v>92</v>
      </c>
      <c r="J15" s="125">
        <v>-95</v>
      </c>
      <c r="K15" s="124">
        <v>107</v>
      </c>
      <c r="L15" s="137">
        <v>112</v>
      </c>
      <c r="M15" s="137">
        <v>115</v>
      </c>
      <c r="N15" s="76">
        <f t="shared" si="0"/>
        <v>92</v>
      </c>
      <c r="O15" s="76">
        <f t="shared" si="1"/>
        <v>115</v>
      </c>
      <c r="P15" s="76">
        <f t="shared" si="2"/>
        <v>207</v>
      </c>
      <c r="Q15" s="77">
        <f t="shared" si="3"/>
        <v>272.02816632708914</v>
      </c>
      <c r="R15" s="77" t="str">
        <f t="shared" si="4"/>
        <v/>
      </c>
      <c r="S15" s="80">
        <v>8</v>
      </c>
      <c r="T15" s="80"/>
      <c r="U15" s="79">
        <f t="shared" si="5"/>
        <v>1.3141457310487399</v>
      </c>
      <c r="V15" s="95">
        <f>R5</f>
        <v>43890</v>
      </c>
      <c r="W15" s="106" t="str">
        <f t="shared" si="6"/>
        <v>m</v>
      </c>
      <c r="X15" s="106">
        <f t="shared" si="7"/>
        <v>23</v>
      </c>
      <c r="Y15" s="106">
        <f t="shared" si="8"/>
        <v>0</v>
      </c>
      <c r="Z15" s="12" t="b">
        <f>IF(Y15=1,LOOKUP(X15,'Meltzer-Faber'!A3:A63,'Meltzer-Faber'!B3:B63))</f>
        <v>0</v>
      </c>
      <c r="AA15" s="105" t="b">
        <f>IF(Y15=1,LOOKUP(X15,'Meltzer-Faber'!A3:A63,'Meltzer-Faber'!C3:C63))</f>
        <v>0</v>
      </c>
      <c r="AB15" s="12" t="b">
        <f t="shared" si="9"/>
        <v>0</v>
      </c>
    </row>
    <row r="16" spans="1:28" s="12" customFormat="1" ht="20" customHeight="1">
      <c r="A16" s="118">
        <v>73</v>
      </c>
      <c r="B16" s="119">
        <v>72.34</v>
      </c>
      <c r="C16" s="120" t="s">
        <v>139</v>
      </c>
      <c r="D16" s="121">
        <v>34912</v>
      </c>
      <c r="E16" s="122"/>
      <c r="F16" s="123" t="s">
        <v>150</v>
      </c>
      <c r="G16" s="123" t="s">
        <v>151</v>
      </c>
      <c r="H16" s="126">
        <v>94</v>
      </c>
      <c r="I16" s="127">
        <v>97</v>
      </c>
      <c r="J16" s="128">
        <v>-101</v>
      </c>
      <c r="K16" s="124">
        <v>-116</v>
      </c>
      <c r="L16" s="137">
        <v>117</v>
      </c>
      <c r="M16" s="137">
        <v>121</v>
      </c>
      <c r="N16" s="76">
        <f t="shared" si="0"/>
        <v>97</v>
      </c>
      <c r="O16" s="76">
        <f t="shared" si="1"/>
        <v>121</v>
      </c>
      <c r="P16" s="76">
        <f t="shared" si="2"/>
        <v>218</v>
      </c>
      <c r="Q16" s="77">
        <f t="shared" si="3"/>
        <v>281.75154869446169</v>
      </c>
      <c r="R16" s="77" t="str">
        <f t="shared" si="4"/>
        <v/>
      </c>
      <c r="S16" s="80">
        <v>6</v>
      </c>
      <c r="T16" s="80"/>
      <c r="U16" s="79">
        <f t="shared" si="5"/>
        <v>1.2924382967635857</v>
      </c>
      <c r="V16" s="95">
        <f>R5</f>
        <v>43890</v>
      </c>
      <c r="W16" s="106" t="str">
        <f t="shared" si="6"/>
        <v>m</v>
      </c>
      <c r="X16" s="106">
        <f t="shared" si="7"/>
        <v>25</v>
      </c>
      <c r="Y16" s="106">
        <f t="shared" si="8"/>
        <v>0</v>
      </c>
      <c r="Z16" s="12" t="b">
        <f>IF(Y16=1,LOOKUP(X16,'Meltzer-Faber'!A3:A63,'Meltzer-Faber'!B3:B63))</f>
        <v>0</v>
      </c>
      <c r="AA16" s="105" t="b">
        <f>IF(Y16=1,LOOKUP(X16,'Meltzer-Faber'!A3:A63,'Meltzer-Faber'!C3:C63))</f>
        <v>0</v>
      </c>
      <c r="AB16" s="12" t="b">
        <f t="shared" si="9"/>
        <v>0</v>
      </c>
    </row>
    <row r="17" spans="1:28" s="12" customFormat="1" ht="20" customHeight="1">
      <c r="A17" s="118">
        <v>73</v>
      </c>
      <c r="B17" s="119">
        <v>72.38</v>
      </c>
      <c r="C17" s="120" t="s">
        <v>139</v>
      </c>
      <c r="D17" s="121">
        <v>35283</v>
      </c>
      <c r="E17" s="122"/>
      <c r="F17" s="123" t="s">
        <v>152</v>
      </c>
      <c r="G17" s="123" t="s">
        <v>100</v>
      </c>
      <c r="H17" s="124">
        <v>95</v>
      </c>
      <c r="I17" s="125">
        <v>-98</v>
      </c>
      <c r="J17" s="125">
        <v>98</v>
      </c>
      <c r="K17" s="124">
        <v>110</v>
      </c>
      <c r="L17" s="137">
        <v>-115</v>
      </c>
      <c r="M17" s="137">
        <v>-115</v>
      </c>
      <c r="N17" s="76">
        <f t="shared" si="0"/>
        <v>98</v>
      </c>
      <c r="O17" s="76">
        <f t="shared" si="1"/>
        <v>110</v>
      </c>
      <c r="P17" s="76">
        <f t="shared" si="2"/>
        <v>208</v>
      </c>
      <c r="Q17" s="77">
        <f t="shared" si="3"/>
        <v>268.74118235866416</v>
      </c>
      <c r="R17" s="77" t="str">
        <f t="shared" si="4"/>
        <v/>
      </c>
      <c r="S17" s="80">
        <v>7</v>
      </c>
      <c r="T17" s="80"/>
      <c r="U17" s="79">
        <f t="shared" si="5"/>
        <v>1.2920249151858854</v>
      </c>
      <c r="V17" s="95">
        <f>R5</f>
        <v>43890</v>
      </c>
      <c r="W17" s="106" t="str">
        <f t="shared" si="6"/>
        <v>m</v>
      </c>
      <c r="X17" s="106">
        <f t="shared" si="7"/>
        <v>24</v>
      </c>
      <c r="Y17" s="106">
        <f t="shared" si="8"/>
        <v>0</v>
      </c>
      <c r="Z17" s="12" t="b">
        <f>IF(Y17=1,LOOKUP(X17,'Meltzer-Faber'!A3:A63,'Meltzer-Faber'!B3:B63))</f>
        <v>0</v>
      </c>
      <c r="AA17" s="105" t="b">
        <f>IF(Y17=1,LOOKUP(X17,'Meltzer-Faber'!A3:A63,'Meltzer-Faber'!C3:C63))</f>
        <v>0</v>
      </c>
      <c r="AB17" s="12" t="b">
        <f t="shared" si="9"/>
        <v>0</v>
      </c>
    </row>
    <row r="18" spans="1:28" s="12" customFormat="1" ht="20" customHeight="1">
      <c r="A18" s="118">
        <v>73</v>
      </c>
      <c r="B18" s="119">
        <v>72.7</v>
      </c>
      <c r="C18" s="120" t="s">
        <v>141</v>
      </c>
      <c r="D18" s="121">
        <v>36849</v>
      </c>
      <c r="E18" s="122"/>
      <c r="F18" s="123" t="s">
        <v>153</v>
      </c>
      <c r="G18" s="123" t="s">
        <v>143</v>
      </c>
      <c r="H18" s="124">
        <v>90</v>
      </c>
      <c r="I18" s="125">
        <v>-95</v>
      </c>
      <c r="J18" s="125">
        <v>-95</v>
      </c>
      <c r="K18" s="124">
        <v>110</v>
      </c>
      <c r="L18" s="137">
        <v>113</v>
      </c>
      <c r="M18" s="137">
        <v>-116</v>
      </c>
      <c r="N18" s="76">
        <f t="shared" si="0"/>
        <v>90</v>
      </c>
      <c r="O18" s="76">
        <f t="shared" si="1"/>
        <v>113</v>
      </c>
      <c r="P18" s="76">
        <f t="shared" si="2"/>
        <v>203</v>
      </c>
      <c r="Q18" s="77">
        <f t="shared" si="3"/>
        <v>261.61422277712342</v>
      </c>
      <c r="R18" s="77" t="str">
        <f t="shared" si="4"/>
        <v/>
      </c>
      <c r="S18" s="80">
        <v>10</v>
      </c>
      <c r="T18" s="80" t="s">
        <v>22</v>
      </c>
      <c r="U18" s="79">
        <f t="shared" si="5"/>
        <v>1.288740013680411</v>
      </c>
      <c r="V18" s="95">
        <f>R5</f>
        <v>43890</v>
      </c>
      <c r="W18" s="106" t="str">
        <f t="shared" si="6"/>
        <v>m</v>
      </c>
      <c r="X18" s="106">
        <f t="shared" si="7"/>
        <v>20</v>
      </c>
      <c r="Y18" s="106">
        <f t="shared" si="8"/>
        <v>0</v>
      </c>
      <c r="Z18" s="12" t="b">
        <f>IF(Y18=1,LOOKUP(X18,'Meltzer-Faber'!A3:A63,'Meltzer-Faber'!B3:B63))</f>
        <v>0</v>
      </c>
      <c r="AA18" s="105" t="b">
        <f>IF(Y18=1,LOOKUP(X18,'Meltzer-Faber'!A3:A63,'Meltzer-Faber'!C3:C63))</f>
        <v>0</v>
      </c>
      <c r="AB18" s="12" t="b">
        <f t="shared" si="9"/>
        <v>0</v>
      </c>
    </row>
    <row r="19" spans="1:28" s="12" customFormat="1" ht="20" customHeight="1">
      <c r="A19" s="118">
        <v>73</v>
      </c>
      <c r="B19" s="119">
        <v>72.56</v>
      </c>
      <c r="C19" s="120" t="s">
        <v>139</v>
      </c>
      <c r="D19" s="121">
        <v>35378</v>
      </c>
      <c r="E19" s="122"/>
      <c r="F19" s="123" t="s">
        <v>154</v>
      </c>
      <c r="G19" s="123" t="s">
        <v>143</v>
      </c>
      <c r="H19" s="126">
        <v>99</v>
      </c>
      <c r="I19" s="127">
        <v>103</v>
      </c>
      <c r="J19" s="128">
        <v>105</v>
      </c>
      <c r="K19" s="124">
        <v>125</v>
      </c>
      <c r="L19" s="137">
        <v>130</v>
      </c>
      <c r="M19" s="137">
        <v>-132</v>
      </c>
      <c r="N19" s="76">
        <f t="shared" si="0"/>
        <v>105</v>
      </c>
      <c r="O19" s="76">
        <f t="shared" si="1"/>
        <v>130</v>
      </c>
      <c r="P19" s="76">
        <f t="shared" si="2"/>
        <v>235</v>
      </c>
      <c r="Q19" s="77">
        <f t="shared" si="3"/>
        <v>303.19049744641433</v>
      </c>
      <c r="R19" s="77" t="str">
        <f t="shared" si="4"/>
        <v/>
      </c>
      <c r="S19" s="80">
        <v>3</v>
      </c>
      <c r="T19" s="80"/>
      <c r="U19" s="79">
        <f t="shared" si="5"/>
        <v>1.2901723295592098</v>
      </c>
      <c r="V19" s="95">
        <f>R5</f>
        <v>43890</v>
      </c>
      <c r="W19" s="106" t="str">
        <f t="shared" si="6"/>
        <v>m</v>
      </c>
      <c r="X19" s="106">
        <f t="shared" si="7"/>
        <v>24</v>
      </c>
      <c r="Y19" s="106">
        <f t="shared" si="8"/>
        <v>0</v>
      </c>
      <c r="Z19" s="12" t="b">
        <f>IF(Y19=1,LOOKUP(X19,'Meltzer-Faber'!A3:A63,'Meltzer-Faber'!B3:B63))</f>
        <v>0</v>
      </c>
      <c r="AA19" s="105" t="b">
        <f>IF(Y19=1,LOOKUP(X19,'Meltzer-Faber'!A3:A63,'Meltzer-Faber'!C3:C63))</f>
        <v>0</v>
      </c>
      <c r="AB19" s="12" t="b">
        <f t="shared" si="9"/>
        <v>0</v>
      </c>
    </row>
    <row r="20" spans="1:28" s="12" customFormat="1" ht="20" customHeight="1">
      <c r="A20" s="118">
        <v>73</v>
      </c>
      <c r="B20" s="119">
        <v>72.53</v>
      </c>
      <c r="C20" s="120" t="s">
        <v>139</v>
      </c>
      <c r="D20" s="121">
        <v>34358</v>
      </c>
      <c r="E20" s="122"/>
      <c r="F20" s="123" t="s">
        <v>155</v>
      </c>
      <c r="G20" s="123" t="s">
        <v>124</v>
      </c>
      <c r="H20" s="126">
        <v>97</v>
      </c>
      <c r="I20" s="127">
        <v>102</v>
      </c>
      <c r="J20" s="128">
        <v>-105</v>
      </c>
      <c r="K20" s="124">
        <v>-117</v>
      </c>
      <c r="L20" s="137">
        <v>-120</v>
      </c>
      <c r="M20" s="137">
        <v>120</v>
      </c>
      <c r="N20" s="76">
        <f t="shared" si="0"/>
        <v>102</v>
      </c>
      <c r="O20" s="76">
        <f t="shared" si="1"/>
        <v>120</v>
      </c>
      <c r="P20" s="76">
        <f t="shared" si="2"/>
        <v>222</v>
      </c>
      <c r="Q20" s="77">
        <f t="shared" si="3"/>
        <v>286.48661089359598</v>
      </c>
      <c r="R20" s="77" t="str">
        <f t="shared" si="4"/>
        <v/>
      </c>
      <c r="S20" s="80">
        <v>5</v>
      </c>
      <c r="T20" s="80"/>
      <c r="U20" s="79">
        <f t="shared" si="5"/>
        <v>1.2904802292504323</v>
      </c>
      <c r="V20" s="95">
        <f>R5</f>
        <v>43890</v>
      </c>
      <c r="W20" s="106" t="str">
        <f t="shared" si="6"/>
        <v>m</v>
      </c>
      <c r="X20" s="106">
        <f t="shared" si="7"/>
        <v>26</v>
      </c>
      <c r="Y20" s="106">
        <f t="shared" si="8"/>
        <v>0</v>
      </c>
      <c r="Z20" s="12" t="b">
        <f>IF(Y20=1,LOOKUP(X20,'Meltzer-Faber'!A3:A63,'Meltzer-Faber'!B3:B63))</f>
        <v>0</v>
      </c>
      <c r="AA20" s="105" t="b">
        <f>IF(Y20=1,LOOKUP(X20,'Meltzer-Faber'!A3:A63,'Meltzer-Faber'!C3:C63))</f>
        <v>0</v>
      </c>
      <c r="AB20" s="12" t="b">
        <f t="shared" si="9"/>
        <v>0</v>
      </c>
    </row>
    <row r="21" spans="1:28" s="12" customFormat="1" ht="20" customHeight="1">
      <c r="A21" s="118">
        <v>73</v>
      </c>
      <c r="B21" s="119">
        <v>69.77</v>
      </c>
      <c r="C21" s="120" t="s">
        <v>141</v>
      </c>
      <c r="D21" s="121">
        <v>37500</v>
      </c>
      <c r="E21" s="122"/>
      <c r="F21" s="123" t="s">
        <v>156</v>
      </c>
      <c r="G21" s="123" t="s">
        <v>122</v>
      </c>
      <c r="H21" s="126">
        <v>-98</v>
      </c>
      <c r="I21" s="127">
        <v>-100</v>
      </c>
      <c r="J21" s="128">
        <v>102</v>
      </c>
      <c r="K21" s="124">
        <v>125</v>
      </c>
      <c r="L21" s="137">
        <v>-130</v>
      </c>
      <c r="M21" s="137">
        <v>-130</v>
      </c>
      <c r="N21" s="76">
        <f t="shared" si="0"/>
        <v>102</v>
      </c>
      <c r="O21" s="76">
        <f t="shared" si="1"/>
        <v>125</v>
      </c>
      <c r="P21" s="76">
        <f t="shared" si="2"/>
        <v>227</v>
      </c>
      <c r="Q21" s="77">
        <f t="shared" si="3"/>
        <v>299.71967484752793</v>
      </c>
      <c r="R21" s="77" t="str">
        <f t="shared" si="4"/>
        <v/>
      </c>
      <c r="S21" s="80">
        <v>4</v>
      </c>
      <c r="T21" s="80"/>
      <c r="U21" s="79">
        <f t="shared" si="5"/>
        <v>1.3203509905177442</v>
      </c>
      <c r="V21" s="95">
        <f>R5</f>
        <v>43890</v>
      </c>
      <c r="W21" s="106" t="str">
        <f t="shared" si="6"/>
        <v>m</v>
      </c>
      <c r="X21" s="106">
        <f t="shared" si="7"/>
        <v>18</v>
      </c>
      <c r="Y21" s="106">
        <f t="shared" si="8"/>
        <v>0</v>
      </c>
      <c r="Z21" s="12" t="b">
        <f>IF(Y21=1,LOOKUP(X21,'Meltzer-Faber'!A3:A63,'Meltzer-Faber'!B3:B63))</f>
        <v>0</v>
      </c>
      <c r="AA21" s="105" t="b">
        <f>IF(Y21=1,LOOKUP(X21,'Meltzer-Faber'!A3:A63,'Meltzer-Faber'!C3:C63))</f>
        <v>0</v>
      </c>
      <c r="AB21" s="12" t="b">
        <f t="shared" si="9"/>
        <v>0</v>
      </c>
    </row>
    <row r="22" spans="1:28" s="12" customFormat="1" ht="20" customHeight="1">
      <c r="A22" s="118">
        <v>73</v>
      </c>
      <c r="B22" s="119">
        <v>72.52</v>
      </c>
      <c r="C22" s="120" t="s">
        <v>141</v>
      </c>
      <c r="D22" s="121">
        <v>37220</v>
      </c>
      <c r="E22" s="122"/>
      <c r="F22" s="123" t="s">
        <v>157</v>
      </c>
      <c r="G22" s="123" t="s">
        <v>158</v>
      </c>
      <c r="H22" s="126">
        <v>100</v>
      </c>
      <c r="I22" s="127">
        <v>-104</v>
      </c>
      <c r="J22" s="128">
        <v>-104</v>
      </c>
      <c r="K22" s="138" t="s">
        <v>174</v>
      </c>
      <c r="L22" s="139" t="s">
        <v>174</v>
      </c>
      <c r="M22" s="139" t="s">
        <v>174</v>
      </c>
      <c r="N22" s="76">
        <f t="shared" si="0"/>
        <v>100</v>
      </c>
      <c r="O22" s="76">
        <f t="shared" si="1"/>
        <v>0</v>
      </c>
      <c r="P22" s="76">
        <f t="shared" si="2"/>
        <v>0</v>
      </c>
      <c r="Q22" s="77">
        <f t="shared" si="3"/>
        <v>0</v>
      </c>
      <c r="R22" s="77" t="str">
        <f t="shared" si="4"/>
        <v/>
      </c>
      <c r="S22" s="80"/>
      <c r="T22" s="80"/>
      <c r="U22" s="79">
        <f t="shared" si="5"/>
        <v>1.2905829391604264</v>
      </c>
      <c r="V22" s="95">
        <f>R5</f>
        <v>43890</v>
      </c>
      <c r="W22" s="106" t="str">
        <f t="shared" si="6"/>
        <v>m</v>
      </c>
      <c r="X22" s="106">
        <f t="shared" si="7"/>
        <v>19</v>
      </c>
      <c r="Y22" s="106">
        <f t="shared" si="8"/>
        <v>0</v>
      </c>
      <c r="Z22" s="12" t="b">
        <f>IF(Y22=1,LOOKUP(X22,'Meltzer-Faber'!A3:A63,'Meltzer-Faber'!B3:B63))</f>
        <v>0</v>
      </c>
      <c r="AA22" s="105" t="b">
        <f>IF(Y22=1,LOOKUP(X22,'Meltzer-Faber'!A3:A63,'Meltzer-Faber'!C3:C63))</f>
        <v>0</v>
      </c>
      <c r="AB22" s="12" t="b">
        <f t="shared" si="9"/>
        <v>0</v>
      </c>
    </row>
    <row r="23" spans="1:28" s="12" customFormat="1" ht="20" customHeight="1">
      <c r="A23" s="118">
        <v>73</v>
      </c>
      <c r="B23" s="119">
        <v>72.47</v>
      </c>
      <c r="C23" s="120" t="s">
        <v>139</v>
      </c>
      <c r="D23" s="121">
        <v>35992</v>
      </c>
      <c r="E23" s="122"/>
      <c r="F23" s="123" t="s">
        <v>159</v>
      </c>
      <c r="G23" s="123" t="s">
        <v>132</v>
      </c>
      <c r="H23" s="126">
        <v>93</v>
      </c>
      <c r="I23" s="127">
        <v>96</v>
      </c>
      <c r="J23" s="128">
        <v>-97</v>
      </c>
      <c r="K23" s="124">
        <v>110</v>
      </c>
      <c r="L23" s="137">
        <v>-115</v>
      </c>
      <c r="M23" s="137">
        <v>-115</v>
      </c>
      <c r="N23" s="76">
        <f t="shared" si="0"/>
        <v>96</v>
      </c>
      <c r="O23" s="76">
        <f t="shared" si="1"/>
        <v>110</v>
      </c>
      <c r="P23" s="76">
        <f t="shared" si="2"/>
        <v>206</v>
      </c>
      <c r="Q23" s="77">
        <f t="shared" si="3"/>
        <v>265.96599531485168</v>
      </c>
      <c r="R23" s="77" t="str">
        <f t="shared" si="4"/>
        <v/>
      </c>
      <c r="S23" s="80">
        <v>9</v>
      </c>
      <c r="T23" s="80"/>
      <c r="U23" s="79">
        <f t="shared" si="5"/>
        <v>1.2910970646352025</v>
      </c>
      <c r="V23" s="95">
        <f>R5</f>
        <v>43890</v>
      </c>
      <c r="W23" s="106" t="str">
        <f t="shared" si="6"/>
        <v>m</v>
      </c>
      <c r="X23" s="106">
        <f t="shared" si="7"/>
        <v>22</v>
      </c>
      <c r="Y23" s="106">
        <f t="shared" si="8"/>
        <v>0</v>
      </c>
      <c r="Z23" s="12" t="b">
        <f>IF(Y23=1,LOOKUP(X23,'Meltzer-Faber'!A3:A63,'Meltzer-Faber'!B3:B63))</f>
        <v>0</v>
      </c>
      <c r="AA23" s="105" t="b">
        <f>IF(Y23=1,LOOKUP(X23,'Meltzer-Faber'!A3:A63,'Meltzer-Faber'!C3:C63))</f>
        <v>0</v>
      </c>
      <c r="AB23" s="12" t="b">
        <f t="shared" si="9"/>
        <v>0</v>
      </c>
    </row>
    <row r="24" spans="1:28" s="12" customFormat="1" ht="20" customHeight="1">
      <c r="A24" s="118">
        <v>73</v>
      </c>
      <c r="B24" s="119">
        <v>72.88</v>
      </c>
      <c r="C24" s="120" t="s">
        <v>139</v>
      </c>
      <c r="D24" s="121">
        <v>32995</v>
      </c>
      <c r="E24" s="122"/>
      <c r="F24" s="123" t="s">
        <v>160</v>
      </c>
      <c r="G24" s="123" t="s">
        <v>126</v>
      </c>
      <c r="H24" s="126">
        <v>102</v>
      </c>
      <c r="I24" s="127">
        <v>106</v>
      </c>
      <c r="J24" s="128">
        <v>110</v>
      </c>
      <c r="K24" s="124">
        <v>130</v>
      </c>
      <c r="L24" s="137">
        <v>135</v>
      </c>
      <c r="M24" s="137">
        <v>-140</v>
      </c>
      <c r="N24" s="76">
        <f t="shared" si="0"/>
        <v>110</v>
      </c>
      <c r="O24" s="76">
        <f t="shared" si="1"/>
        <v>135</v>
      </c>
      <c r="P24" s="81">
        <f t="shared" si="2"/>
        <v>245</v>
      </c>
      <c r="Q24" s="77">
        <f t="shared" si="3"/>
        <v>315.29280634019699</v>
      </c>
      <c r="R24" s="77" t="str">
        <f t="shared" si="4"/>
        <v/>
      </c>
      <c r="S24" s="140">
        <v>2</v>
      </c>
      <c r="T24" s="140"/>
      <c r="U24" s="79">
        <f t="shared" si="5"/>
        <v>1.2869094136334571</v>
      </c>
      <c r="V24" s="95">
        <f>R5</f>
        <v>43890</v>
      </c>
      <c r="W24" s="106" t="str">
        <f t="shared" si="6"/>
        <v>m</v>
      </c>
      <c r="X24" s="106">
        <f t="shared" si="7"/>
        <v>30</v>
      </c>
      <c r="Y24" s="106">
        <f t="shared" si="8"/>
        <v>0</v>
      </c>
      <c r="Z24" s="12" t="b">
        <f>IF(Y24=1,LOOKUP(X24,'Meltzer-Faber'!A3:A63,'Meltzer-Faber'!B3:B63))</f>
        <v>0</v>
      </c>
      <c r="AA24" s="105" t="b">
        <f>IF(Y24=1,LOOKUP(X24,'Meltzer-Faber'!A3:A63,'Meltzer-Faber'!C3:C63))</f>
        <v>0</v>
      </c>
      <c r="AB24" s="12" t="b">
        <f t="shared" si="9"/>
        <v>0</v>
      </c>
    </row>
    <row r="25" spans="1:28" s="12" customFormat="1" ht="20" customHeight="1">
      <c r="A25" s="118">
        <v>73</v>
      </c>
      <c r="B25" s="129">
        <v>72.760000000000005</v>
      </c>
      <c r="C25" s="120" t="s">
        <v>139</v>
      </c>
      <c r="D25" s="121">
        <v>31990</v>
      </c>
      <c r="E25" s="122"/>
      <c r="F25" s="135" t="s">
        <v>161</v>
      </c>
      <c r="G25" s="123" t="s">
        <v>120</v>
      </c>
      <c r="H25" s="126">
        <v>95</v>
      </c>
      <c r="I25" s="127">
        <v>98</v>
      </c>
      <c r="J25" s="128">
        <v>-101</v>
      </c>
      <c r="K25" s="124">
        <v>110</v>
      </c>
      <c r="L25" s="137">
        <v>115</v>
      </c>
      <c r="M25" s="137">
        <v>-120</v>
      </c>
      <c r="N25" s="76">
        <f t="shared" ref="N25:N26" si="10">IF(MAX(H25:J25)&lt;0,0,TRUNC(MAX(H25:J25)/1)*1)</f>
        <v>98</v>
      </c>
      <c r="O25" s="76">
        <f t="shared" ref="O25:O26" si="11">IF(MAX(K25:M25)&lt;0,0,TRUNC(MAX(K25:M25)/1)*1)</f>
        <v>115</v>
      </c>
      <c r="P25" s="142">
        <f t="shared" ref="P25:P26" si="12">IF(N25=0,0,IF(O25=0,0,SUM(N25:O25)))</f>
        <v>213</v>
      </c>
      <c r="Q25" s="77">
        <f t="shared" ref="Q25:Q26" si="13">IF(P25="","",IF(B25="","",IF((W25="k"),IF(B25&gt;153.655,P25,IF(B25&lt;28,10^(0.783497476*LOG10(28/153.655)^2)*P25,10^(0.783497476*LOG10(B25/153.655)^2)*P25)),IF(B25&gt;175.508,P25,IF(B25&lt;32,10^(0.75194503*LOG10(32/175.508)^2)*P25,10^(0.75194503*LOG10(B25/175.508)^2)*P25)))))</f>
        <v>274.37135972347062</v>
      </c>
      <c r="R25" s="77" t="str">
        <f t="shared" ref="R25:R26" si="14">IF(Y25=1,Q25*AB25,"")</f>
        <v/>
      </c>
      <c r="S25" s="141">
        <v>7</v>
      </c>
      <c r="T25" s="141"/>
      <c r="U25" s="79">
        <f t="shared" ref="U25:U26" si="15">IF(P25="","",IF(B25="","",IF(W25="k",IF(B25&gt;153.655,1,IF(B25&lt;28,10^(0.783497476*LOG10(28/153.655)^2),10^(0.783497476*LOG10(B25/153.655)^2))),IF(B25&gt;175.508,1,IF(B25&lt;32,10^(0.78194503*LOG10(32/175.508)^2),10^(0.75194503*LOG10(B25/175.508)^2))))))</f>
        <v>1.2881284494059653</v>
      </c>
      <c r="V25" s="95">
        <f>R5</f>
        <v>43890</v>
      </c>
      <c r="W25" s="106" t="str">
        <f t="shared" ref="W25:W26" si="16">IF(ISNUMBER(FIND("M",C25)),"m",IF(ISNUMBER(FIND("K",C25)),"k"))</f>
        <v>m</v>
      </c>
      <c r="X25" s="106">
        <f t="shared" ref="X25:X26" si="17">IF(OR(D25="",V25=""),0,(YEAR(V25)-YEAR(D25)))</f>
        <v>33</v>
      </c>
      <c r="Y25" s="106">
        <f t="shared" ref="Y25:Y26" si="18">IF(X25&gt;34,1,0)</f>
        <v>0</v>
      </c>
      <c r="Z25" s="12" t="b">
        <f>IF(Y25=1,LOOKUP(X25,'Meltzer-Faber'!A5:A65,'Meltzer-Faber'!B5:B65))</f>
        <v>0</v>
      </c>
      <c r="AA25" s="105" t="b">
        <f>IF(Y25=1,LOOKUP(X25,'Meltzer-Faber'!A5:A65,'Meltzer-Faber'!C5:C65))</f>
        <v>0</v>
      </c>
      <c r="AB25" s="12" t="b">
        <f t="shared" ref="AB25:AB26" si="19">IF(W25="m",Z25,IF(W25="k",AA25,""))</f>
        <v>0</v>
      </c>
    </row>
    <row r="26" spans="1:28" s="12" customFormat="1" ht="20" customHeight="1">
      <c r="A26" s="118"/>
      <c r="B26" s="129"/>
      <c r="C26" s="120"/>
      <c r="D26" s="121"/>
      <c r="E26" s="122"/>
      <c r="F26" s="135"/>
      <c r="G26" s="123"/>
      <c r="H26" s="126"/>
      <c r="I26" s="127"/>
      <c r="J26" s="128"/>
      <c r="K26" s="124"/>
      <c r="L26" s="97"/>
      <c r="M26" s="97"/>
      <c r="N26" s="76">
        <f t="shared" si="10"/>
        <v>0</v>
      </c>
      <c r="O26" s="76">
        <f t="shared" si="11"/>
        <v>0</v>
      </c>
      <c r="P26" s="81">
        <f t="shared" si="12"/>
        <v>0</v>
      </c>
      <c r="Q26" s="77" t="str">
        <f t="shared" si="13"/>
        <v/>
      </c>
      <c r="R26" s="77" t="str">
        <f t="shared" si="14"/>
        <v/>
      </c>
      <c r="S26" s="82"/>
      <c r="T26" s="82"/>
      <c r="U26" s="79" t="str">
        <f t="shared" si="15"/>
        <v/>
      </c>
      <c r="V26" s="95">
        <f>R5</f>
        <v>43890</v>
      </c>
      <c r="W26" s="106" t="b">
        <f t="shared" si="16"/>
        <v>0</v>
      </c>
      <c r="X26" s="106">
        <f t="shared" si="17"/>
        <v>0</v>
      </c>
      <c r="Y26" s="106">
        <f t="shared" si="18"/>
        <v>0</v>
      </c>
      <c r="Z26" s="12" t="b">
        <f>IF(Y26=1,LOOKUP(X26,'Meltzer-Faber'!A5:A65,'Meltzer-Faber'!B5:B65))</f>
        <v>0</v>
      </c>
      <c r="AA26" s="105" t="b">
        <f>IF(Y26=1,LOOKUP(X26,'Meltzer-Faber'!A5:A65,'Meltzer-Faber'!C5:C65))</f>
        <v>0</v>
      </c>
      <c r="AB26" s="12" t="str">
        <f t="shared" si="19"/>
        <v/>
      </c>
    </row>
    <row r="27" spans="1:28" s="9" customFormat="1" ht="9" customHeight="1">
      <c r="A27" s="15"/>
      <c r="B27" s="16"/>
      <c r="C27" s="17"/>
      <c r="D27" s="18"/>
      <c r="E27" s="18"/>
      <c r="F27" s="15"/>
      <c r="G27" s="15"/>
      <c r="H27" s="19"/>
      <c r="I27" s="19"/>
      <c r="J27" s="19"/>
      <c r="K27" s="19"/>
      <c r="L27" s="19"/>
      <c r="M27" s="19"/>
      <c r="N27" s="15"/>
      <c r="O27" s="15"/>
      <c r="P27" s="15"/>
      <c r="Q27" s="20"/>
      <c r="R27" s="20"/>
      <c r="S27" s="20"/>
      <c r="T27" s="34"/>
      <c r="U27" s="10"/>
      <c r="V27" s="96"/>
    </row>
    <row r="28" spans="1:28" customFormat="1"/>
    <row r="29" spans="1:28" s="8" customFormat="1" ht="14">
      <c r="A29" s="8" t="s">
        <v>19</v>
      </c>
      <c r="B29"/>
      <c r="C29" s="145" t="s">
        <v>93</v>
      </c>
      <c r="D29" s="148"/>
      <c r="E29" s="148"/>
      <c r="F29" s="148"/>
      <c r="G29" s="50" t="s">
        <v>35</v>
      </c>
      <c r="H29" s="51">
        <v>1</v>
      </c>
      <c r="I29" s="145" t="s">
        <v>62</v>
      </c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48"/>
    </row>
    <row r="30" spans="1:28" s="8" customFormat="1" ht="14">
      <c r="B30"/>
      <c r="C30" s="155"/>
      <c r="D30" s="155"/>
      <c r="E30" s="155"/>
      <c r="F30" s="155"/>
      <c r="G30" s="52" t="s">
        <v>22</v>
      </c>
      <c r="H30" s="51">
        <v>2</v>
      </c>
      <c r="I30" s="145" t="s">
        <v>63</v>
      </c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</row>
    <row r="31" spans="1:28" s="8" customFormat="1" ht="14">
      <c r="A31" s="53" t="s">
        <v>36</v>
      </c>
      <c r="B31"/>
      <c r="C31" s="148"/>
      <c r="D31" s="148"/>
      <c r="E31" s="148"/>
      <c r="F31" s="148"/>
      <c r="G31" s="54"/>
      <c r="H31" s="51">
        <v>3</v>
      </c>
      <c r="I31" s="145" t="s">
        <v>64</v>
      </c>
      <c r="J31" s="148"/>
      <c r="K31" s="148"/>
      <c r="L31" s="148"/>
      <c r="M31" s="148"/>
      <c r="N31" s="148"/>
      <c r="O31" s="148"/>
      <c r="P31" s="148"/>
      <c r="Q31" s="148"/>
      <c r="R31" s="148"/>
      <c r="S31" s="148"/>
      <c r="T31" s="148"/>
    </row>
    <row r="32" spans="1:28" ht="14">
      <c r="A32" s="7"/>
      <c r="B32"/>
      <c r="C32" s="148"/>
      <c r="D32" s="148"/>
      <c r="E32" s="148"/>
      <c r="F32" s="148"/>
      <c r="G32" s="42"/>
      <c r="H32" s="40"/>
      <c r="I32" s="148"/>
      <c r="J32" s="148"/>
      <c r="K32" s="148"/>
      <c r="L32" s="148"/>
      <c r="M32" s="148"/>
      <c r="N32" s="148"/>
      <c r="O32" s="148"/>
      <c r="P32" s="148"/>
      <c r="Q32" s="148"/>
      <c r="R32" s="148"/>
      <c r="S32" s="148"/>
      <c r="T32" s="148"/>
    </row>
    <row r="33" spans="1:20" ht="14">
      <c r="A33" s="8"/>
      <c r="B33"/>
      <c r="C33" s="148"/>
      <c r="D33" s="148"/>
      <c r="E33" s="148"/>
      <c r="F33" s="148"/>
      <c r="G33" s="56" t="s">
        <v>37</v>
      </c>
      <c r="H33" s="145" t="s">
        <v>65</v>
      </c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</row>
    <row r="34" spans="1:20" ht="14">
      <c r="C34" s="40"/>
      <c r="D34" s="41"/>
      <c r="E34" s="41"/>
      <c r="F34" s="42"/>
      <c r="G34" s="56" t="s">
        <v>38</v>
      </c>
      <c r="H34" s="145" t="s">
        <v>66</v>
      </c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</row>
    <row r="35" spans="1:20" ht="14">
      <c r="A35" s="8" t="s">
        <v>20</v>
      </c>
      <c r="B35"/>
      <c r="C35" s="145" t="s">
        <v>61</v>
      </c>
      <c r="D35" s="148"/>
      <c r="E35" s="148"/>
      <c r="F35" s="148"/>
      <c r="G35" s="56" t="s">
        <v>39</v>
      </c>
      <c r="H35" s="145" t="s">
        <v>67</v>
      </c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</row>
    <row r="36" spans="1:20" ht="14">
      <c r="C36" s="148"/>
      <c r="D36" s="148"/>
      <c r="E36" s="148"/>
      <c r="F36" s="148"/>
      <c r="G36" s="56"/>
      <c r="H36" s="39"/>
      <c r="I36" s="57"/>
      <c r="J36" s="2"/>
      <c r="K36" s="2"/>
      <c r="L36" s="2"/>
      <c r="M36" s="2"/>
      <c r="N36" s="2"/>
      <c r="O36" s="2"/>
      <c r="P36" s="2"/>
      <c r="Q36" s="55"/>
      <c r="R36" s="55"/>
      <c r="S36" s="55"/>
      <c r="T36" s="55"/>
    </row>
    <row r="37" spans="1:20" ht="14">
      <c r="A37" s="51" t="s">
        <v>40</v>
      </c>
      <c r="B37" s="58"/>
      <c r="C37" s="145" t="s">
        <v>92</v>
      </c>
      <c r="D37" s="148"/>
      <c r="E37" s="148"/>
      <c r="F37" s="148"/>
      <c r="G37" s="56" t="s">
        <v>24</v>
      </c>
      <c r="H37" s="145" t="s">
        <v>173</v>
      </c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</row>
    <row r="38" spans="1:20" ht="14">
      <c r="C38" s="148"/>
      <c r="D38" s="148"/>
      <c r="E38" s="148"/>
      <c r="F38" s="148"/>
      <c r="G38" s="56"/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</row>
    <row r="39" spans="1:20" ht="14">
      <c r="A39" s="58" t="s">
        <v>23</v>
      </c>
      <c r="B39" s="58"/>
      <c r="C39" s="43" t="s">
        <v>47</v>
      </c>
      <c r="D39" s="44"/>
      <c r="E39" s="44"/>
      <c r="F39" s="45"/>
      <c r="H39" s="145"/>
      <c r="I39" s="145"/>
      <c r="J39" s="145"/>
      <c r="K39" s="145"/>
      <c r="L39" s="145"/>
      <c r="M39" s="145"/>
      <c r="N39" s="145"/>
      <c r="O39" s="145"/>
      <c r="P39" s="145"/>
      <c r="Q39" s="145"/>
      <c r="R39" s="145"/>
      <c r="S39" s="145"/>
      <c r="T39" s="145"/>
    </row>
    <row r="40" spans="1:20" ht="14">
      <c r="A40" s="59"/>
      <c r="B40" s="59"/>
      <c r="C40" s="60"/>
      <c r="D40" s="41"/>
      <c r="E40" s="41"/>
      <c r="F40" s="42"/>
      <c r="H40" s="145"/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145"/>
      <c r="T40" s="145"/>
    </row>
    <row r="41" spans="1:20" ht="14">
      <c r="H41" s="145"/>
      <c r="I41" s="145"/>
      <c r="J41" s="145"/>
      <c r="K41" s="145"/>
      <c r="L41" s="145"/>
      <c r="M41" s="145"/>
      <c r="N41" s="145"/>
      <c r="O41" s="145"/>
      <c r="P41" s="145"/>
      <c r="Q41" s="145"/>
      <c r="R41" s="145"/>
      <c r="S41" s="145"/>
      <c r="T41" s="145"/>
    </row>
  </sheetData>
  <mergeCells count="26">
    <mergeCell ref="H41:T41"/>
    <mergeCell ref="C35:F35"/>
    <mergeCell ref="C36:F36"/>
    <mergeCell ref="C37:F37"/>
    <mergeCell ref="C38:F38"/>
    <mergeCell ref="H35:T35"/>
    <mergeCell ref="H37:T37"/>
    <mergeCell ref="H38:T38"/>
    <mergeCell ref="H39:T39"/>
    <mergeCell ref="H40:T40"/>
    <mergeCell ref="H34:T34"/>
    <mergeCell ref="F1:P1"/>
    <mergeCell ref="F2:P2"/>
    <mergeCell ref="C29:F29"/>
    <mergeCell ref="C31:F31"/>
    <mergeCell ref="C32:F32"/>
    <mergeCell ref="C33:F33"/>
    <mergeCell ref="C5:F5"/>
    <mergeCell ref="H5:K5"/>
    <mergeCell ref="M5:P5"/>
    <mergeCell ref="C30:F30"/>
    <mergeCell ref="I29:T29"/>
    <mergeCell ref="I30:T30"/>
    <mergeCell ref="I31:T31"/>
    <mergeCell ref="I32:T32"/>
    <mergeCell ref="H33:T33"/>
  </mergeCells>
  <phoneticPr fontId="0" type="noConversion"/>
  <conditionalFormatting sqref="H9:M12 H14:M20 H22:M23">
    <cfRule type="cellIs" dxfId="59" priority="17" stopIfTrue="1" operator="between">
      <formula>1</formula>
      <formula>300</formula>
    </cfRule>
    <cfRule type="cellIs" dxfId="58" priority="18" stopIfTrue="1" operator="lessThanOrEqual">
      <formula>0</formula>
    </cfRule>
  </conditionalFormatting>
  <conditionalFormatting sqref="H13:M13">
    <cfRule type="cellIs" dxfId="57" priority="9" stopIfTrue="1" operator="between">
      <formula>1</formula>
      <formula>300</formula>
    </cfRule>
    <cfRule type="cellIs" dxfId="56" priority="10" stopIfTrue="1" operator="lessThanOrEqual">
      <formula>0</formula>
    </cfRule>
  </conditionalFormatting>
  <conditionalFormatting sqref="H21:M21">
    <cfRule type="cellIs" dxfId="55" priority="7" stopIfTrue="1" operator="between">
      <formula>1</formula>
      <formula>300</formula>
    </cfRule>
    <cfRule type="cellIs" dxfId="54" priority="8" stopIfTrue="1" operator="lessThanOrEqual">
      <formula>0</formula>
    </cfRule>
  </conditionalFormatting>
  <conditionalFormatting sqref="H24:M24">
    <cfRule type="cellIs" dxfId="53" priority="5" stopIfTrue="1" operator="between">
      <formula>1</formula>
      <formula>300</formula>
    </cfRule>
    <cfRule type="cellIs" dxfId="52" priority="6" stopIfTrue="1" operator="lessThanOrEqual">
      <formula>0</formula>
    </cfRule>
  </conditionalFormatting>
  <conditionalFormatting sqref="H25:M25">
    <cfRule type="cellIs" dxfId="51" priority="3" stopIfTrue="1" operator="between">
      <formula>1</formula>
      <formula>300</formula>
    </cfRule>
    <cfRule type="cellIs" dxfId="50" priority="4" stopIfTrue="1" operator="lessThanOrEqual">
      <formula>0</formula>
    </cfRule>
  </conditionalFormatting>
  <conditionalFormatting sqref="H26:M26">
    <cfRule type="cellIs" dxfId="49" priority="1" stopIfTrue="1" operator="between">
      <formula>1</formula>
      <formula>300</formula>
    </cfRule>
    <cfRule type="cellIs" dxfId="48" priority="2" stopIfTrue="1" operator="lessThanOrEqual">
      <formula>0</formula>
    </cfRule>
  </conditionalFormatting>
  <dataValidations count="2">
    <dataValidation type="list" allowBlank="1" showInputMessage="1" showErrorMessage="1" sqref="C9:C26" xr:uid="{00000000-0002-0000-0000-000000000000}">
      <formula1>"UM,JM,SM,UK,JK,SK,M1,M2,M3,M4,M5,M6,M7,M8,M9,M10,K1,K2,K3,K4,K5,K6,K7,K8,K9,K10"</formula1>
    </dataValidation>
    <dataValidation type="list" allowBlank="1" showInputMessage="1" showErrorMessage="1" sqref="A9:A26" xr:uid="{9CA71D2D-D87D-824B-AF5E-DC58313CD6E0}">
      <formula1>"40,45,49,55,59,64,71,76,81,+81,81+,87,+87,87+,49,55,61,67,73,81,89,96,102,+102,102+,109,+109,109+"</formula1>
    </dataValidation>
  </dataValidations>
  <pageMargins left="0.27559055118110237" right="0.35433070866141736" top="0.27559055118110237" bottom="0.27559055118110237" header="0.5" footer="0.5"/>
  <pageSetup paperSize="9" scale="73" orientation="landscape" horizontalDpi="360" verticalDpi="360" copies="2"/>
  <drawing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6"/>
  <dimension ref="A1:C63"/>
  <sheetViews>
    <sheetView workbookViewId="0">
      <selection activeCell="G7" sqref="G7"/>
    </sheetView>
  </sheetViews>
  <sheetFormatPr baseColWidth="10" defaultColWidth="9.19921875" defaultRowHeight="13"/>
  <cols>
    <col min="1" max="1" width="11.3984375" customWidth="1"/>
    <col min="2" max="2" width="11.59765625" style="49" customWidth="1"/>
    <col min="3" max="3" width="12.3984375" bestFit="1" customWidth="1"/>
  </cols>
  <sheetData>
    <row r="1" spans="1:3">
      <c r="A1" s="160" t="s">
        <v>56</v>
      </c>
      <c r="B1" s="160"/>
      <c r="C1" s="160"/>
    </row>
    <row r="2" spans="1:3">
      <c r="A2" s="107" t="s">
        <v>34</v>
      </c>
      <c r="B2" s="108" t="s">
        <v>57</v>
      </c>
      <c r="C2" t="s">
        <v>58</v>
      </c>
    </row>
    <row r="3" spans="1:3">
      <c r="A3" s="109">
        <v>30</v>
      </c>
      <c r="B3" s="108">
        <v>1</v>
      </c>
      <c r="C3" s="108">
        <v>1</v>
      </c>
    </row>
    <row r="4" spans="1:3">
      <c r="A4" s="109">
        <v>31</v>
      </c>
      <c r="B4" s="108">
        <v>1.016</v>
      </c>
      <c r="C4" s="108">
        <v>1.016</v>
      </c>
    </row>
    <row r="5" spans="1:3">
      <c r="A5" s="109">
        <v>32</v>
      </c>
      <c r="B5" s="108">
        <v>1.0309999999999999</v>
      </c>
      <c r="C5" s="108">
        <v>1.0169999999999999</v>
      </c>
    </row>
    <row r="6" spans="1:3">
      <c r="A6" s="109">
        <v>33</v>
      </c>
      <c r="B6" s="108">
        <v>1.046</v>
      </c>
      <c r="C6" s="108">
        <v>1.046</v>
      </c>
    </row>
    <row r="7" spans="1:3">
      <c r="A7" s="109">
        <v>34</v>
      </c>
      <c r="B7" s="108">
        <v>1.0589999999999999</v>
      </c>
      <c r="C7" s="108">
        <v>1.0589999999999999</v>
      </c>
    </row>
    <row r="8" spans="1:3">
      <c r="A8" s="109">
        <v>35</v>
      </c>
      <c r="B8" s="108">
        <v>1.0720000000000001</v>
      </c>
      <c r="C8" s="108">
        <v>1.0720000000000001</v>
      </c>
    </row>
    <row r="9" spans="1:3">
      <c r="A9" s="109">
        <v>36</v>
      </c>
      <c r="B9" s="108">
        <v>1.083</v>
      </c>
      <c r="C9" s="108">
        <v>1.0840000000000001</v>
      </c>
    </row>
    <row r="10" spans="1:3">
      <c r="A10" s="109">
        <v>37</v>
      </c>
      <c r="B10" s="108">
        <v>1.0960000000000001</v>
      </c>
      <c r="C10" s="108">
        <v>1.097</v>
      </c>
    </row>
    <row r="11" spans="1:3">
      <c r="A11" s="109">
        <v>38</v>
      </c>
      <c r="B11" s="108">
        <v>1.109</v>
      </c>
      <c r="C11" s="108">
        <v>1.1100000000000001</v>
      </c>
    </row>
    <row r="12" spans="1:3">
      <c r="A12" s="109">
        <v>39</v>
      </c>
      <c r="B12" s="108">
        <v>1.1220000000000001</v>
      </c>
      <c r="C12" s="108">
        <v>1.1240000000000001</v>
      </c>
    </row>
    <row r="13" spans="1:3">
      <c r="A13" s="109">
        <v>40</v>
      </c>
      <c r="B13" s="108">
        <v>1.135</v>
      </c>
      <c r="C13" s="108">
        <v>1.1379999999999999</v>
      </c>
    </row>
    <row r="14" spans="1:3">
      <c r="A14" s="109">
        <v>41</v>
      </c>
      <c r="B14" s="108">
        <v>1.149</v>
      </c>
      <c r="C14" s="108">
        <v>1.153</v>
      </c>
    </row>
    <row r="15" spans="1:3">
      <c r="A15" s="109">
        <v>42</v>
      </c>
      <c r="B15" s="108">
        <v>1.1619999999999999</v>
      </c>
      <c r="C15" s="108">
        <v>1.17</v>
      </c>
    </row>
    <row r="16" spans="1:3">
      <c r="A16" s="109">
        <v>43</v>
      </c>
      <c r="B16" s="108">
        <v>1.1759999999999999</v>
      </c>
      <c r="C16" s="108">
        <v>1.1870000000000001</v>
      </c>
    </row>
    <row r="17" spans="1:3">
      <c r="A17" s="109">
        <v>44</v>
      </c>
      <c r="B17" s="108">
        <v>1.1890000000000001</v>
      </c>
      <c r="C17" s="108">
        <v>1.2050000000000001</v>
      </c>
    </row>
    <row r="18" spans="1:3">
      <c r="A18" s="109">
        <v>45</v>
      </c>
      <c r="B18" s="108">
        <v>1.2030000000000001</v>
      </c>
      <c r="C18" s="108">
        <v>1.2230000000000001</v>
      </c>
    </row>
    <row r="19" spans="1:3">
      <c r="A19" s="109">
        <v>46</v>
      </c>
      <c r="B19" s="108">
        <v>1.218</v>
      </c>
      <c r="C19" s="108">
        <v>1.244</v>
      </c>
    </row>
    <row r="20" spans="1:3">
      <c r="A20" s="109">
        <v>47</v>
      </c>
      <c r="B20" s="108">
        <v>1.2330000000000001</v>
      </c>
      <c r="C20" s="108">
        <v>1.2649999999999999</v>
      </c>
    </row>
    <row r="21" spans="1:3">
      <c r="A21" s="109">
        <v>48</v>
      </c>
      <c r="B21" s="108">
        <v>1.248</v>
      </c>
      <c r="C21" s="108">
        <v>1.288</v>
      </c>
    </row>
    <row r="22" spans="1:3">
      <c r="A22" s="109">
        <v>49</v>
      </c>
      <c r="B22" s="108">
        <v>1.2629999999999999</v>
      </c>
      <c r="C22" s="108">
        <v>1.3129999999999999</v>
      </c>
    </row>
    <row r="23" spans="1:3">
      <c r="A23" s="109">
        <v>50</v>
      </c>
      <c r="B23" s="108">
        <v>1.2789999999999999</v>
      </c>
      <c r="C23" s="108">
        <v>1.34</v>
      </c>
    </row>
    <row r="24" spans="1:3">
      <c r="A24" s="109">
        <v>51</v>
      </c>
      <c r="B24" s="108">
        <v>1.2969999999999999</v>
      </c>
      <c r="C24" s="108">
        <v>1.369</v>
      </c>
    </row>
    <row r="25" spans="1:3">
      <c r="A25" s="109">
        <v>52</v>
      </c>
      <c r="B25" s="108">
        <v>1.3160000000000001</v>
      </c>
      <c r="C25" s="108">
        <v>1.401</v>
      </c>
    </row>
    <row r="26" spans="1:3">
      <c r="A26" s="109">
        <v>53</v>
      </c>
      <c r="B26" s="108">
        <v>1.3380000000000001</v>
      </c>
      <c r="C26" s="108">
        <v>1.4350000000000001</v>
      </c>
    </row>
    <row r="27" spans="1:3">
      <c r="A27" s="109">
        <v>54</v>
      </c>
      <c r="B27" s="108">
        <v>1.361</v>
      </c>
      <c r="C27" s="108">
        <v>1.47</v>
      </c>
    </row>
    <row r="28" spans="1:3">
      <c r="A28" s="109">
        <v>55</v>
      </c>
      <c r="B28" s="108">
        <v>1.385</v>
      </c>
      <c r="C28" s="108">
        <v>1.5069999999999999</v>
      </c>
    </row>
    <row r="29" spans="1:3" ht="14">
      <c r="A29" s="109">
        <v>56</v>
      </c>
      <c r="B29" s="108">
        <v>1.411</v>
      </c>
      <c r="C29" s="110">
        <v>1.5449999999999999</v>
      </c>
    </row>
    <row r="30" spans="1:3" ht="14">
      <c r="A30" s="109">
        <v>57</v>
      </c>
      <c r="B30" s="108">
        <v>1.4370000000000001</v>
      </c>
      <c r="C30" s="111">
        <v>1.585</v>
      </c>
    </row>
    <row r="31" spans="1:3" ht="14">
      <c r="A31" s="109">
        <v>58</v>
      </c>
      <c r="B31" s="108">
        <v>1.462</v>
      </c>
      <c r="C31" s="110">
        <v>1.625</v>
      </c>
    </row>
    <row r="32" spans="1:3" ht="14">
      <c r="A32" s="109">
        <v>59</v>
      </c>
      <c r="B32" s="108">
        <v>1.488</v>
      </c>
      <c r="C32" s="111">
        <v>1.665</v>
      </c>
    </row>
    <row r="33" spans="1:3" ht="14">
      <c r="A33" s="109">
        <v>60</v>
      </c>
      <c r="B33" s="108">
        <v>1.514</v>
      </c>
      <c r="C33" s="110">
        <v>1.7050000000000001</v>
      </c>
    </row>
    <row r="34" spans="1:3" ht="14">
      <c r="A34" s="109">
        <v>61</v>
      </c>
      <c r="B34" s="108">
        <v>1.5409999999999999</v>
      </c>
      <c r="C34" s="111">
        <v>1.744</v>
      </c>
    </row>
    <row r="35" spans="1:3" ht="14">
      <c r="A35" s="109">
        <v>62</v>
      </c>
      <c r="B35" s="108">
        <v>1.5680000000000001</v>
      </c>
      <c r="C35" s="110">
        <v>1.778</v>
      </c>
    </row>
    <row r="36" spans="1:3" ht="14">
      <c r="A36" s="109">
        <v>63</v>
      </c>
      <c r="B36" s="108">
        <v>1.5980000000000001</v>
      </c>
      <c r="C36" s="111">
        <v>1.8080000000000001</v>
      </c>
    </row>
    <row r="37" spans="1:3" ht="14">
      <c r="A37" s="109">
        <v>64</v>
      </c>
      <c r="B37" s="108">
        <v>1.629</v>
      </c>
      <c r="C37" s="110">
        <v>1.839</v>
      </c>
    </row>
    <row r="38" spans="1:3" ht="14">
      <c r="A38" s="109">
        <v>65</v>
      </c>
      <c r="B38" s="108">
        <v>1.663</v>
      </c>
      <c r="C38" s="111">
        <v>1.873</v>
      </c>
    </row>
    <row r="39" spans="1:3" ht="14">
      <c r="A39" s="109">
        <v>66</v>
      </c>
      <c r="B39" s="108">
        <v>1.6990000000000001</v>
      </c>
      <c r="C39" s="110">
        <v>1.909</v>
      </c>
    </row>
    <row r="40" spans="1:3" ht="14">
      <c r="A40" s="109">
        <v>67</v>
      </c>
      <c r="B40" s="108">
        <v>1.738</v>
      </c>
      <c r="C40" s="111">
        <v>1.948</v>
      </c>
    </row>
    <row r="41" spans="1:3" ht="14">
      <c r="A41" s="109">
        <v>68</v>
      </c>
      <c r="B41" s="108">
        <v>1.7789999999999999</v>
      </c>
      <c r="C41" s="110">
        <v>1.9890000000000001</v>
      </c>
    </row>
    <row r="42" spans="1:3" ht="14">
      <c r="A42" s="109">
        <v>69</v>
      </c>
      <c r="B42" s="108">
        <v>1.823</v>
      </c>
      <c r="C42" s="111">
        <v>2.0329999999999999</v>
      </c>
    </row>
    <row r="43" spans="1:3" ht="14">
      <c r="A43" s="109">
        <v>70</v>
      </c>
      <c r="B43" s="108">
        <v>1.867</v>
      </c>
      <c r="C43" s="110">
        <v>2.077</v>
      </c>
    </row>
    <row r="44" spans="1:3" ht="14">
      <c r="A44" s="109">
        <v>71</v>
      </c>
      <c r="B44" s="108">
        <v>1.91</v>
      </c>
      <c r="C44" s="111">
        <v>2.12</v>
      </c>
    </row>
    <row r="45" spans="1:3" ht="14">
      <c r="A45" s="109">
        <v>72</v>
      </c>
      <c r="B45" s="108">
        <v>1.9530000000000001</v>
      </c>
      <c r="C45" s="110">
        <v>2.1629999999999998</v>
      </c>
    </row>
    <row r="46" spans="1:3" ht="14">
      <c r="A46" s="109">
        <v>73</v>
      </c>
      <c r="B46" s="108">
        <v>2.004</v>
      </c>
      <c r="C46" s="111">
        <v>2.214</v>
      </c>
    </row>
    <row r="47" spans="1:3" ht="14">
      <c r="A47" s="109">
        <v>74</v>
      </c>
      <c r="B47" s="108">
        <v>2.06</v>
      </c>
      <c r="C47" s="110">
        <v>2.27</v>
      </c>
    </row>
    <row r="48" spans="1:3" ht="14">
      <c r="A48" s="109">
        <v>75</v>
      </c>
      <c r="B48" s="108">
        <v>2.117</v>
      </c>
      <c r="C48" s="111">
        <v>2.327</v>
      </c>
    </row>
    <row r="49" spans="1:3" ht="14">
      <c r="A49" s="109">
        <v>76</v>
      </c>
      <c r="B49" s="108">
        <v>2.181</v>
      </c>
      <c r="C49" s="110">
        <v>2.391</v>
      </c>
    </row>
    <row r="50" spans="1:3" ht="14">
      <c r="A50" s="109">
        <v>77</v>
      </c>
      <c r="B50" s="108">
        <v>2.2549999999999999</v>
      </c>
      <c r="C50" s="111">
        <v>2.4649999999999999</v>
      </c>
    </row>
    <row r="51" spans="1:3" ht="14">
      <c r="A51" s="109">
        <v>78</v>
      </c>
      <c r="B51" s="108">
        <v>2.3359999999999999</v>
      </c>
      <c r="C51" s="110">
        <v>2.5459999999999998</v>
      </c>
    </row>
    <row r="52" spans="1:3" ht="14">
      <c r="A52" s="109">
        <v>79</v>
      </c>
      <c r="B52" s="108">
        <v>2.419</v>
      </c>
      <c r="C52" s="111">
        <v>2.629</v>
      </c>
    </row>
    <row r="53" spans="1:3" ht="14">
      <c r="A53" s="109">
        <v>80</v>
      </c>
      <c r="B53" s="108">
        <v>2.504</v>
      </c>
      <c r="C53" s="110">
        <v>2.714</v>
      </c>
    </row>
    <row r="54" spans="1:3" ht="14">
      <c r="A54" s="109">
        <v>81</v>
      </c>
      <c r="B54" s="108">
        <v>2.597</v>
      </c>
      <c r="C54" s="112"/>
    </row>
    <row r="55" spans="1:3" ht="14">
      <c r="A55" s="109">
        <v>82</v>
      </c>
      <c r="B55" s="108">
        <v>2.702</v>
      </c>
      <c r="C55" s="112"/>
    </row>
    <row r="56" spans="1:3" ht="14">
      <c r="A56" s="109">
        <v>83</v>
      </c>
      <c r="B56" s="108">
        <v>2.831</v>
      </c>
      <c r="C56" s="112"/>
    </row>
    <row r="57" spans="1:3" ht="14">
      <c r="A57" s="109">
        <v>84</v>
      </c>
      <c r="B57" s="108">
        <v>2.9809999999999999</v>
      </c>
      <c r="C57" s="112"/>
    </row>
    <row r="58" spans="1:3" ht="14">
      <c r="A58" s="109">
        <v>85</v>
      </c>
      <c r="B58" s="108">
        <v>3.153</v>
      </c>
      <c r="C58" s="112"/>
    </row>
    <row r="59" spans="1:3" ht="14">
      <c r="A59" s="109">
        <v>86</v>
      </c>
      <c r="B59" s="108">
        <v>3.3519999999999999</v>
      </c>
      <c r="C59" s="112"/>
    </row>
    <row r="60" spans="1:3" ht="14">
      <c r="A60" s="109">
        <v>87</v>
      </c>
      <c r="B60" s="108">
        <v>3.58</v>
      </c>
      <c r="C60" s="112"/>
    </row>
    <row r="61" spans="1:3" ht="14">
      <c r="A61" s="109">
        <v>88</v>
      </c>
      <c r="B61" s="108">
        <v>3.8420000000000001</v>
      </c>
      <c r="C61" s="112"/>
    </row>
    <row r="62" spans="1:3" ht="14">
      <c r="A62" s="109">
        <v>89</v>
      </c>
      <c r="B62" s="108">
        <v>4.1449999999999996</v>
      </c>
      <c r="C62" s="112"/>
    </row>
    <row r="63" spans="1:3" ht="14">
      <c r="A63" s="109">
        <v>90</v>
      </c>
      <c r="B63" s="108">
        <v>4.4930000000000003</v>
      </c>
      <c r="C63" s="112"/>
    </row>
  </sheetData>
  <mergeCells count="1">
    <mergeCell ref="A1:C1"/>
  </mergeCells>
  <phoneticPr fontId="12" type="noConversion"/>
  <pageMargins left="0.75" right="0.75" top="1" bottom="1" header="0.5" footer="0.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"/>
  <sheetViews>
    <sheetView workbookViewId="0"/>
  </sheetViews>
  <sheetFormatPr baseColWidth="10" defaultRowHeight="1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B785F9-FB0C-D842-BBA7-9FEDEFAE668F}">
  <sheetPr>
    <pageSetUpPr autoPageBreaks="0" fitToPage="1"/>
  </sheetPr>
  <dimension ref="A1:AB39"/>
  <sheetViews>
    <sheetView showGridLines="0" showRowColHeaders="0" showZeros="0" showOutlineSymbols="0" zoomScaleNormal="100" zoomScaleSheetLayoutView="75" zoomScalePageLayoutView="92" workbookViewId="0">
      <selection activeCell="A9" sqref="A9"/>
    </sheetView>
  </sheetViews>
  <sheetFormatPr baseColWidth="10" defaultColWidth="9.19921875" defaultRowHeight="13"/>
  <cols>
    <col min="1" max="1" width="6.3984375" style="2" customWidth="1"/>
    <col min="2" max="2" width="8.3984375" style="2" customWidth="1"/>
    <col min="3" max="3" width="6.3984375" style="3" customWidth="1"/>
    <col min="4" max="4" width="10.59765625" style="4" customWidth="1"/>
    <col min="5" max="5" width="3.796875" style="4" customWidth="1"/>
    <col min="6" max="6" width="24.796875" style="5" customWidth="1"/>
    <col min="7" max="7" width="20.3984375" style="5" customWidth="1"/>
    <col min="8" max="13" width="7.19921875" style="5" customWidth="1"/>
    <col min="14" max="16" width="7.59765625" style="5" customWidth="1"/>
    <col min="17" max="18" width="10.59765625" style="6" customWidth="1"/>
    <col min="19" max="20" width="5.59765625" style="6" customWidth="1"/>
    <col min="21" max="21" width="14.19921875" style="5" customWidth="1"/>
    <col min="22" max="22" width="11.19921875" style="5" hidden="1" customWidth="1"/>
    <col min="23" max="28" width="0" style="5" hidden="1" customWidth="1"/>
    <col min="29" max="16384" width="9.19921875" style="5"/>
  </cols>
  <sheetData>
    <row r="1" spans="1:28" s="68" customFormat="1" ht="43.5" customHeight="1">
      <c r="A1" s="65"/>
      <c r="B1" s="65"/>
      <c r="C1" s="66"/>
      <c r="D1" s="65"/>
      <c r="E1" s="65"/>
      <c r="F1" s="146" t="s">
        <v>42</v>
      </c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67"/>
      <c r="R1" s="67"/>
      <c r="S1" s="67"/>
      <c r="T1" s="67"/>
    </row>
    <row r="2" spans="1:28" s="68" customFormat="1" ht="24.75" customHeight="1">
      <c r="A2" s="65"/>
      <c r="B2" s="65"/>
      <c r="C2" s="66"/>
      <c r="D2" s="65"/>
      <c r="E2" s="65"/>
      <c r="F2" s="147" t="s">
        <v>43</v>
      </c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67"/>
      <c r="R2" s="67"/>
      <c r="S2" s="67"/>
      <c r="T2" s="67"/>
    </row>
    <row r="3" spans="1:28" s="68" customFormat="1">
      <c r="A3" s="65"/>
      <c r="B3" s="65"/>
      <c r="C3" s="66"/>
      <c r="D3" s="65"/>
      <c r="E3" s="65"/>
      <c r="F3" s="69"/>
      <c r="G3" s="69"/>
      <c r="H3" s="65"/>
      <c r="I3" s="70"/>
      <c r="J3" s="65"/>
      <c r="K3" s="65"/>
      <c r="L3" s="65"/>
      <c r="M3" s="65"/>
      <c r="N3" s="65"/>
      <c r="O3" s="65"/>
      <c r="P3" s="65"/>
      <c r="Q3" s="67"/>
      <c r="R3" s="67"/>
      <c r="S3" s="67"/>
      <c r="T3" s="67"/>
    </row>
    <row r="4" spans="1:28" s="68" customFormat="1" ht="12" customHeight="1">
      <c r="A4" s="65"/>
      <c r="B4" s="65"/>
      <c r="C4" s="66"/>
      <c r="D4" s="65"/>
      <c r="E4" s="65"/>
      <c r="F4" s="69"/>
      <c r="G4" s="69"/>
      <c r="H4" s="65"/>
      <c r="I4" s="70"/>
      <c r="J4" s="65"/>
      <c r="K4" s="65"/>
      <c r="L4" s="65"/>
      <c r="M4" s="65"/>
      <c r="N4" s="65"/>
      <c r="O4" s="65"/>
      <c r="P4" s="65"/>
      <c r="Q4" s="67"/>
      <c r="R4" s="67"/>
      <c r="S4" s="67"/>
      <c r="T4" s="67"/>
    </row>
    <row r="5" spans="1:28" s="53" customFormat="1" ht="14">
      <c r="A5" s="71"/>
      <c r="B5" s="72" t="s">
        <v>31</v>
      </c>
      <c r="C5" s="149" t="s">
        <v>46</v>
      </c>
      <c r="D5" s="150"/>
      <c r="E5" s="150"/>
      <c r="F5" s="150"/>
      <c r="G5" s="48" t="s">
        <v>0</v>
      </c>
      <c r="H5" s="152" t="s">
        <v>59</v>
      </c>
      <c r="I5" s="152"/>
      <c r="J5" s="152"/>
      <c r="K5" s="152"/>
      <c r="L5" s="72" t="s">
        <v>1</v>
      </c>
      <c r="M5" s="154" t="s">
        <v>60</v>
      </c>
      <c r="N5" s="154"/>
      <c r="O5" s="154"/>
      <c r="P5" s="154"/>
      <c r="Q5" s="72" t="s">
        <v>2</v>
      </c>
      <c r="R5" s="73">
        <v>43890</v>
      </c>
      <c r="S5" s="74" t="s">
        <v>30</v>
      </c>
      <c r="T5" s="75">
        <v>2</v>
      </c>
    </row>
    <row r="6" spans="1:28" s="68" customFormat="1">
      <c r="A6" s="65"/>
      <c r="B6" s="65"/>
      <c r="C6" s="66"/>
      <c r="D6" s="65"/>
      <c r="E6" s="65"/>
      <c r="F6" s="69"/>
      <c r="G6" s="69"/>
      <c r="H6" s="65"/>
      <c r="I6" s="70"/>
      <c r="J6" s="65"/>
      <c r="K6" s="65"/>
      <c r="L6" s="65"/>
      <c r="M6" s="65"/>
      <c r="N6" s="65"/>
      <c r="O6" s="65"/>
      <c r="P6" s="65"/>
      <c r="Q6" s="67"/>
      <c r="R6" s="67"/>
      <c r="S6" s="67"/>
      <c r="T6" s="67"/>
      <c r="W6" s="5"/>
      <c r="X6" s="5"/>
      <c r="Y6" s="5"/>
      <c r="Z6" s="103" t="s">
        <v>50</v>
      </c>
      <c r="AA6" s="103" t="s">
        <v>50</v>
      </c>
      <c r="AB6" s="103" t="s">
        <v>50</v>
      </c>
    </row>
    <row r="7" spans="1:28" s="1" customFormat="1">
      <c r="A7" s="35" t="s">
        <v>3</v>
      </c>
      <c r="B7" s="21" t="s">
        <v>4</v>
      </c>
      <c r="C7" s="22" t="s">
        <v>28</v>
      </c>
      <c r="D7" s="21" t="s">
        <v>5</v>
      </c>
      <c r="E7" s="21" t="s">
        <v>32</v>
      </c>
      <c r="F7" s="21" t="s">
        <v>6</v>
      </c>
      <c r="G7" s="21" t="s">
        <v>7</v>
      </c>
      <c r="H7" s="21"/>
      <c r="I7" s="14" t="s">
        <v>8</v>
      </c>
      <c r="J7" s="14"/>
      <c r="K7" s="21"/>
      <c r="L7" s="14" t="s">
        <v>9</v>
      </c>
      <c r="M7" s="14"/>
      <c r="N7" s="25" t="s">
        <v>10</v>
      </c>
      <c r="O7" s="32"/>
      <c r="P7" s="21" t="s">
        <v>11</v>
      </c>
      <c r="Q7" s="27" t="s">
        <v>12</v>
      </c>
      <c r="R7" s="27" t="s">
        <v>12</v>
      </c>
      <c r="S7" s="27" t="s">
        <v>13</v>
      </c>
      <c r="T7" s="37" t="s">
        <v>21</v>
      </c>
      <c r="U7" s="37" t="s">
        <v>14</v>
      </c>
      <c r="V7" s="13"/>
      <c r="W7" s="2"/>
      <c r="X7" s="2"/>
      <c r="Y7" s="2"/>
      <c r="Z7" s="104" t="s">
        <v>51</v>
      </c>
      <c r="AA7" s="104" t="s">
        <v>51</v>
      </c>
      <c r="AB7" s="104" t="s">
        <v>51</v>
      </c>
    </row>
    <row r="8" spans="1:28" s="1" customFormat="1">
      <c r="A8" s="36" t="s">
        <v>15</v>
      </c>
      <c r="B8" s="23" t="s">
        <v>16</v>
      </c>
      <c r="C8" s="24" t="s">
        <v>29</v>
      </c>
      <c r="D8" s="23" t="s">
        <v>25</v>
      </c>
      <c r="E8" s="23" t="s">
        <v>33</v>
      </c>
      <c r="F8" s="23"/>
      <c r="G8" s="23"/>
      <c r="H8" s="30">
        <v>1</v>
      </c>
      <c r="I8" s="31">
        <v>2</v>
      </c>
      <c r="J8" s="29">
        <v>3</v>
      </c>
      <c r="K8" s="30">
        <v>1</v>
      </c>
      <c r="L8" s="31">
        <v>2</v>
      </c>
      <c r="M8" s="29">
        <v>3</v>
      </c>
      <c r="N8" s="26" t="s">
        <v>17</v>
      </c>
      <c r="O8" s="33"/>
      <c r="P8" s="23" t="s">
        <v>18</v>
      </c>
      <c r="Q8" s="28"/>
      <c r="R8" s="28" t="s">
        <v>44</v>
      </c>
      <c r="S8" s="28"/>
      <c r="T8" s="38"/>
      <c r="U8" s="38"/>
      <c r="V8" s="13"/>
      <c r="W8" s="2" t="s">
        <v>52</v>
      </c>
      <c r="X8" s="2" t="s">
        <v>34</v>
      </c>
      <c r="Y8" s="4" t="s">
        <v>44</v>
      </c>
      <c r="Z8" s="104" t="s">
        <v>53</v>
      </c>
      <c r="AA8" s="104" t="s">
        <v>54</v>
      </c>
      <c r="AB8" s="104" t="s">
        <v>55</v>
      </c>
    </row>
    <row r="9" spans="1:28" s="12" customFormat="1" ht="20" customHeight="1">
      <c r="A9" s="118">
        <v>49</v>
      </c>
      <c r="B9" s="119">
        <v>48.46</v>
      </c>
      <c r="C9" s="120" t="s">
        <v>95</v>
      </c>
      <c r="D9" s="121">
        <v>38424</v>
      </c>
      <c r="E9" s="122"/>
      <c r="F9" s="123" t="s">
        <v>96</v>
      </c>
      <c r="G9" s="123" t="s">
        <v>97</v>
      </c>
      <c r="H9" s="124">
        <v>52</v>
      </c>
      <c r="I9" s="125">
        <v>-56</v>
      </c>
      <c r="J9" s="125">
        <v>56</v>
      </c>
      <c r="K9" s="124">
        <v>60</v>
      </c>
      <c r="L9" s="137">
        <v>64</v>
      </c>
      <c r="M9" s="97">
        <v>66</v>
      </c>
      <c r="N9" s="76">
        <f t="shared" ref="N9:N24" si="0">IF(MAX(H9:J9)&lt;0,0,TRUNC(MAX(H9:J9)/1)*1)</f>
        <v>56</v>
      </c>
      <c r="O9" s="76">
        <f t="shared" ref="O9:O24" si="1">IF(MAX(K9:M9)&lt;0,0,TRUNC(MAX(K9:M9)/1)*1)</f>
        <v>66</v>
      </c>
      <c r="P9" s="76">
        <f t="shared" ref="P9:P24" si="2">IF(N9=0,0,IF(O9=0,0,SUM(N9:O9)))</f>
        <v>122</v>
      </c>
      <c r="Q9" s="77">
        <f>IF(P9="","",IF(B9="","",IF((W9="k"),IF(B9&gt;153.655,P9,IF(B9&lt;28,10^(0.783497476*LOG10(28/153.655)^2)*P9,10^(0.783497476*LOG10(B9/153.655)^2)*P9)),IF(B9&gt;175.508,P9,IF(B9&lt;32,10^(0.75194503*LOG10(32/175.508)^2)*P9,10^(0.75194503*LOG10(B9/175.508)^2)*P9)))))</f>
        <v>191.9316922548231</v>
      </c>
      <c r="R9" s="77" t="str">
        <f>IF(Y9=1,Q9*AB9,"")</f>
        <v/>
      </c>
      <c r="S9" s="78">
        <v>1</v>
      </c>
      <c r="T9" s="136" t="s">
        <v>171</v>
      </c>
      <c r="U9" s="79">
        <f>IF(P9="","",IF(B9="","",IF(W9="k",IF(B9&gt;153.655,1,IF(B9&lt;28,10^(0.783497476*LOG10(28/153.655)^2),10^(0.783497476*LOG10(B9/153.655)^2))),IF(B9&gt;175.508,1,IF(B9&lt;32,10^(0.78194503*LOG10(32/175.508)^2),10^(0.75194503*LOG10(B9/175.508)^2))))))</f>
        <v>1.5732105922526485</v>
      </c>
      <c r="V9" s="95">
        <f>R5</f>
        <v>43890</v>
      </c>
      <c r="W9" s="106" t="str">
        <f>IF(ISNUMBER(FIND("M",C9)),"m",IF(ISNUMBER(FIND("K",C9)),"k"))</f>
        <v>k</v>
      </c>
      <c r="X9" s="106">
        <f>IF(OR(D9="",V9=""),0,(YEAR(V9)-YEAR(D9)))</f>
        <v>15</v>
      </c>
      <c r="Y9" s="106">
        <f>IF(X9&gt;34,1,0)</f>
        <v>0</v>
      </c>
      <c r="Z9" s="12" t="b">
        <f>IF(Y9=1,LOOKUP(X9,'Meltzer-Faber'!A3:A63,'Meltzer-Faber'!B3:B63))</f>
        <v>0</v>
      </c>
      <c r="AA9" s="12" t="b">
        <f>IF(Y9=1,LOOKUP(X9,'Meltzer-Faber'!A3:A63,'Meltzer-Faber'!C3:C63))</f>
        <v>0</v>
      </c>
      <c r="AB9" s="12" t="b">
        <f>IF(W9="m",Z9,IF(W9="k",AA9,""))</f>
        <v>0</v>
      </c>
    </row>
    <row r="10" spans="1:28" s="12" customFormat="1" ht="20" customHeight="1">
      <c r="A10" s="118">
        <v>55</v>
      </c>
      <c r="B10" s="119">
        <v>54.44</v>
      </c>
      <c r="C10" s="120" t="s">
        <v>98</v>
      </c>
      <c r="D10" s="121">
        <v>31177</v>
      </c>
      <c r="E10" s="122"/>
      <c r="F10" s="123" t="s">
        <v>99</v>
      </c>
      <c r="G10" s="123" t="s">
        <v>100</v>
      </c>
      <c r="H10" s="124">
        <v>53</v>
      </c>
      <c r="I10" s="125">
        <v>55</v>
      </c>
      <c r="J10" s="125">
        <v>-57</v>
      </c>
      <c r="K10" s="124">
        <v>-67</v>
      </c>
      <c r="L10" s="137">
        <v>67</v>
      </c>
      <c r="M10" s="137">
        <v>-71</v>
      </c>
      <c r="N10" s="76">
        <f t="shared" si="0"/>
        <v>55</v>
      </c>
      <c r="O10" s="76">
        <f t="shared" si="1"/>
        <v>67</v>
      </c>
      <c r="P10" s="76">
        <f t="shared" si="2"/>
        <v>122</v>
      </c>
      <c r="Q10" s="77">
        <f t="shared" ref="Q10:Q24" si="3">IF(P10="","",IF(B10="","",IF(OR(C10="UK",C10="JK",C10="SK",C10="K1",C10="K2",C10="K3",C10="K4",C10="K5",C10="K6",C10="K7",C10="K8",C10="K9",C10="K10"),IF(B10&gt;153.655,P10,IF(B10&lt;28,10^(0.783497476*LOG10(28/153.655)^2)*P10,10^(0.783497476*LOG10(B10/153.655)^2)*P10)),IF(B10&gt;175.508,P10,IF(B10&lt;32,10^(0.75194503*LOG10(32/175.508)^2)*P10,10^(0.75194503*LOG10(B10/175.508)^2)*P10)))))</f>
        <v>175.97931431763496</v>
      </c>
      <c r="R10" s="77">
        <f>IF(OR(D10="",B10="",V10=""),0,IF(OR(C10="UM",C10="JM",C10="SM",C10="UK",C10="JK",C10="SK"),"",Q10*(IF(ABS(1900-YEAR((V10+1)-D10))&lt;29,0,(VLOOKUP((YEAR(V10)-YEAR(D10)),'Meltzer-Faber'!$A$3:$B$63,2))))))</f>
        <v>188.64982494850469</v>
      </c>
      <c r="S10" s="80">
        <v>4</v>
      </c>
      <c r="T10" s="143" t="s">
        <v>171</v>
      </c>
      <c r="U10" s="79">
        <f t="shared" ref="U10:U24" si="4">IF(P10="","",IF(B10="","",IF(W10="k",IF(B10&gt;153.655,1,IF(B10&lt;28,10^(0.783497476*LOG10(28/153.655)^2),10^(0.783497476*LOG10(B10/153.655)^2))),IF(B10&gt;175.508,1,IF(B10&lt;32,10^(0.78194503*LOG10(32/175.508)^2),10^(0.75194503*LOG10(B10/175.508)^2))))))</f>
        <v>1.4424533960461883</v>
      </c>
      <c r="V10" s="95">
        <f>R5</f>
        <v>43890</v>
      </c>
      <c r="W10" s="106" t="str">
        <f t="shared" ref="W10:W24" si="5">IF(ISNUMBER(FIND("M",C10)),"m",IF(ISNUMBER(FIND("K",C10)),"k"))</f>
        <v>k</v>
      </c>
      <c r="X10" s="106">
        <f t="shared" ref="X10:X24" si="6">IF(OR(D10="",V10=""),0,(YEAR(V10)-YEAR(D10)))</f>
        <v>35</v>
      </c>
      <c r="Y10" s="106">
        <f t="shared" ref="Y10:Y24" si="7">IF(X10&gt;34,1,0)</f>
        <v>1</v>
      </c>
      <c r="Z10" s="12">
        <f>IF(Y10=1,LOOKUP(X10,'Meltzer-Faber'!A3:A63,'Meltzer-Faber'!B3:B63))</f>
        <v>1.0720000000000001</v>
      </c>
      <c r="AA10" s="105">
        <f>IF(Y10=1,LOOKUP(X10,'Meltzer-Faber'!A3:A63,'Meltzer-Faber'!C3:C63))</f>
        <v>1.0720000000000001</v>
      </c>
      <c r="AB10" s="12">
        <f t="shared" ref="AB10:AB24" si="8">IF(W10="m",Z10,IF(W10="k",AA10,""))</f>
        <v>1.0720000000000001</v>
      </c>
    </row>
    <row r="11" spans="1:28" s="12" customFormat="1" ht="20" customHeight="1">
      <c r="A11" s="118">
        <v>55</v>
      </c>
      <c r="B11" s="119">
        <v>54.22</v>
      </c>
      <c r="C11" s="120" t="s">
        <v>101</v>
      </c>
      <c r="D11" s="121">
        <v>31750</v>
      </c>
      <c r="E11" s="122"/>
      <c r="F11" s="123" t="s">
        <v>102</v>
      </c>
      <c r="G11" s="123" t="s">
        <v>103</v>
      </c>
      <c r="H11" s="124">
        <v>56</v>
      </c>
      <c r="I11" s="125">
        <v>-59</v>
      </c>
      <c r="J11" s="125">
        <v>59</v>
      </c>
      <c r="K11" s="124">
        <v>74</v>
      </c>
      <c r="L11" s="137">
        <v>77</v>
      </c>
      <c r="M11" s="137">
        <v>-80</v>
      </c>
      <c r="N11" s="76">
        <f t="shared" si="0"/>
        <v>59</v>
      </c>
      <c r="O11" s="76">
        <f t="shared" si="1"/>
        <v>77</v>
      </c>
      <c r="P11" s="76">
        <f t="shared" si="2"/>
        <v>136</v>
      </c>
      <c r="Q11" s="77">
        <f t="shared" si="3"/>
        <v>196.73649474887216</v>
      </c>
      <c r="R11" s="77" t="str">
        <f>IF(OR(D11="",B11="",V11=""),0,IF(OR(C11="UM",C11="JM",C11="SM",C11="UK",C11="JK",C11="SK"),"",Q11*(IF(ABS(1900-YEAR((V11+1)-D11))&lt;29,0,(VLOOKUP((YEAR(V11)-YEAR(D11)),'Meltzer-Faber'!$A$3:$B$63,2))))))</f>
        <v/>
      </c>
      <c r="S11" s="80">
        <v>3</v>
      </c>
      <c r="T11" s="80"/>
      <c r="U11" s="79">
        <f t="shared" si="4"/>
        <v>1.4465918731534717</v>
      </c>
      <c r="V11" s="95">
        <f>R5</f>
        <v>43890</v>
      </c>
      <c r="W11" s="106" t="str">
        <f t="shared" si="5"/>
        <v>k</v>
      </c>
      <c r="X11" s="106">
        <f t="shared" si="6"/>
        <v>34</v>
      </c>
      <c r="Y11" s="106">
        <f t="shared" si="7"/>
        <v>0</v>
      </c>
      <c r="Z11" s="12" t="b">
        <f>IF(Y11=1,LOOKUP(X11,'Meltzer-Faber'!A3:A63,'Meltzer-Faber'!B3:B63))</f>
        <v>0</v>
      </c>
      <c r="AA11" s="105" t="b">
        <f>IF(Y11=1,LOOKUP(X11,'Meltzer-Faber'!A3:A63,'Meltzer-Faber'!C3:C63))</f>
        <v>0</v>
      </c>
      <c r="AB11" s="12" t="b">
        <f t="shared" si="8"/>
        <v>0</v>
      </c>
    </row>
    <row r="12" spans="1:28" s="12" customFormat="1" ht="20" customHeight="1">
      <c r="A12" s="118">
        <v>55</v>
      </c>
      <c r="B12" s="119">
        <v>54.7</v>
      </c>
      <c r="C12" s="120" t="s">
        <v>101</v>
      </c>
      <c r="D12" s="121">
        <v>35632</v>
      </c>
      <c r="E12" s="122"/>
      <c r="F12" s="123" t="s">
        <v>104</v>
      </c>
      <c r="G12" s="123" t="s">
        <v>105</v>
      </c>
      <c r="H12" s="124">
        <v>-51</v>
      </c>
      <c r="I12" s="125">
        <v>52</v>
      </c>
      <c r="J12" s="125">
        <v>-54</v>
      </c>
      <c r="K12" s="124">
        <v>-70</v>
      </c>
      <c r="L12" s="137">
        <v>70</v>
      </c>
      <c r="M12" s="137">
        <v>-73</v>
      </c>
      <c r="N12" s="76">
        <f t="shared" si="0"/>
        <v>52</v>
      </c>
      <c r="O12" s="76">
        <f t="shared" si="1"/>
        <v>70</v>
      </c>
      <c r="P12" s="76">
        <f t="shared" si="2"/>
        <v>122</v>
      </c>
      <c r="Q12" s="77">
        <f t="shared" si="3"/>
        <v>175.38960059987664</v>
      </c>
      <c r="R12" s="77" t="str">
        <f>IF(OR(D12="",B12="",V12=""),0,IF(OR(C12="UM",C12="JM",C12="SM",C12="UK",C12="JK",C12="SK"),"",Q12*(IF(ABS(1900-YEAR((V12+1)-D12))&lt;29,0,(VLOOKUP((YEAR(V12)-YEAR(D12)),'Meltzer-Faber'!$A$3:$B$63,2))))))</f>
        <v/>
      </c>
      <c r="S12" s="80">
        <v>5</v>
      </c>
      <c r="T12" s="80" t="s">
        <v>22</v>
      </c>
      <c r="U12" s="79">
        <f t="shared" si="4"/>
        <v>1.4376196770481693</v>
      </c>
      <c r="V12" s="95">
        <f>R5</f>
        <v>43890</v>
      </c>
      <c r="W12" s="106" t="str">
        <f t="shared" si="5"/>
        <v>k</v>
      </c>
      <c r="X12" s="106">
        <f t="shared" si="6"/>
        <v>23</v>
      </c>
      <c r="Y12" s="106">
        <f t="shared" si="7"/>
        <v>0</v>
      </c>
      <c r="Z12" s="12" t="b">
        <f>IF(Y12=1,LOOKUP(X12,'Meltzer-Faber'!A3:A63,'Meltzer-Faber'!B3:B63))</f>
        <v>0</v>
      </c>
      <c r="AA12" s="105" t="b">
        <f>IF(Y12=1,LOOKUP(X12,'Meltzer-Faber'!A3:A63,'Meltzer-Faber'!C3:C63))</f>
        <v>0</v>
      </c>
      <c r="AB12" s="12" t="b">
        <f t="shared" si="8"/>
        <v>0</v>
      </c>
    </row>
    <row r="13" spans="1:28" s="12" customFormat="1" ht="20" customHeight="1">
      <c r="A13" s="118">
        <v>55</v>
      </c>
      <c r="B13" s="119">
        <v>54.32</v>
      </c>
      <c r="C13" s="120" t="s">
        <v>106</v>
      </c>
      <c r="D13" s="121">
        <v>36561</v>
      </c>
      <c r="E13" s="122"/>
      <c r="F13" s="123" t="s">
        <v>107</v>
      </c>
      <c r="G13" s="123" t="s">
        <v>97</v>
      </c>
      <c r="H13" s="124">
        <v>-62</v>
      </c>
      <c r="I13" s="125">
        <v>-62</v>
      </c>
      <c r="J13" s="125">
        <v>62</v>
      </c>
      <c r="K13" s="124">
        <v>73</v>
      </c>
      <c r="L13" s="137">
        <v>76</v>
      </c>
      <c r="M13" s="137">
        <v>-78</v>
      </c>
      <c r="N13" s="76">
        <f t="shared" si="0"/>
        <v>62</v>
      </c>
      <c r="O13" s="76">
        <f t="shared" si="1"/>
        <v>76</v>
      </c>
      <c r="P13" s="76">
        <f t="shared" si="2"/>
        <v>138</v>
      </c>
      <c r="Q13" s="77">
        <f t="shared" si="3"/>
        <v>199.36931766618406</v>
      </c>
      <c r="R13" s="77" t="str">
        <f>IF(OR(D13="",B13="",V13=""),0,IF(OR(C13="UM",C13="JM",C13="SM",C13="UK",C13="JK",C13="SK"),"",Q13*(IF(ABS(1900-YEAR((V13+1)-D13))&lt;29,0,(VLOOKUP((YEAR(V13)-YEAR(D13)),'Meltzer-Faber'!$A$3:$B$63,2))))))</f>
        <v/>
      </c>
      <c r="S13" s="80">
        <v>2</v>
      </c>
      <c r="T13" s="80" t="s">
        <v>22</v>
      </c>
      <c r="U13" s="79">
        <f t="shared" si="4"/>
        <v>1.4447052004795946</v>
      </c>
      <c r="V13" s="95">
        <f>R5</f>
        <v>43890</v>
      </c>
      <c r="W13" s="106" t="str">
        <f t="shared" si="5"/>
        <v>k</v>
      </c>
      <c r="X13" s="106">
        <f t="shared" si="6"/>
        <v>20</v>
      </c>
      <c r="Y13" s="106">
        <f t="shared" si="7"/>
        <v>0</v>
      </c>
      <c r="Z13" s="12" t="b">
        <f>IF(Y13=1,LOOKUP(X13,'Meltzer-Faber'!A3:A63,'Meltzer-Faber'!B3:B63))</f>
        <v>0</v>
      </c>
      <c r="AA13" s="105" t="b">
        <f>IF(Y13=1,LOOKUP(X13,'Meltzer-Faber'!A3:A63,'Meltzer-Faber'!C3:C63))</f>
        <v>0</v>
      </c>
      <c r="AB13" s="12" t="b">
        <f t="shared" si="8"/>
        <v>0</v>
      </c>
    </row>
    <row r="14" spans="1:28" s="12" customFormat="1" ht="20" customHeight="1">
      <c r="A14" s="118">
        <v>55</v>
      </c>
      <c r="B14" s="119">
        <v>54.44</v>
      </c>
      <c r="C14" s="120" t="s">
        <v>101</v>
      </c>
      <c r="D14" s="121">
        <v>34413</v>
      </c>
      <c r="E14" s="122"/>
      <c r="F14" s="123" t="s">
        <v>108</v>
      </c>
      <c r="G14" s="123" t="s">
        <v>97</v>
      </c>
      <c r="H14" s="124">
        <v>-80</v>
      </c>
      <c r="I14" s="125">
        <v>80</v>
      </c>
      <c r="J14" s="125">
        <v>82</v>
      </c>
      <c r="K14" s="124">
        <v>98</v>
      </c>
      <c r="L14" s="137">
        <v>101</v>
      </c>
      <c r="M14" s="137">
        <v>-103</v>
      </c>
      <c r="N14" s="76">
        <f t="shared" si="0"/>
        <v>82</v>
      </c>
      <c r="O14" s="76">
        <f t="shared" si="1"/>
        <v>101</v>
      </c>
      <c r="P14" s="76">
        <f t="shared" si="2"/>
        <v>183</v>
      </c>
      <c r="Q14" s="77">
        <f t="shared" si="3"/>
        <v>263.96897147645245</v>
      </c>
      <c r="R14" s="77" t="str">
        <f>IF(OR(D14="",B14="",V14=""),0,IF(OR(C14="UM",C14="JM",C14="SM",C14="UK",C14="JK",C14="SK"),"",Q14*(IF(ABS(1900-YEAR((V14+1)-D14))&lt;29,0,(VLOOKUP((YEAR(V14)-YEAR(D14)),'Meltzer-Faber'!$A$3:$B$63,2))))))</f>
        <v/>
      </c>
      <c r="S14" s="80">
        <v>1</v>
      </c>
      <c r="T14" s="80" t="s">
        <v>22</v>
      </c>
      <c r="U14" s="79">
        <f t="shared" si="4"/>
        <v>1.4424533960461883</v>
      </c>
      <c r="V14" s="95">
        <f>R5</f>
        <v>43890</v>
      </c>
      <c r="W14" s="106" t="str">
        <f t="shared" si="5"/>
        <v>k</v>
      </c>
      <c r="X14" s="106">
        <f t="shared" si="6"/>
        <v>26</v>
      </c>
      <c r="Y14" s="106">
        <f t="shared" si="7"/>
        <v>0</v>
      </c>
      <c r="Z14" s="12" t="b">
        <f>IF(Y14=1,LOOKUP(X14,'Meltzer-Faber'!A3:A63,'Meltzer-Faber'!B3:B63))</f>
        <v>0</v>
      </c>
      <c r="AA14" s="105" t="b">
        <f>IF(Y14=1,LOOKUP(X14,'Meltzer-Faber'!A3:A63,'Meltzer-Faber'!C3:C63))</f>
        <v>0</v>
      </c>
      <c r="AB14" s="12" t="b">
        <f t="shared" si="8"/>
        <v>0</v>
      </c>
    </row>
    <row r="15" spans="1:28" s="12" customFormat="1" ht="20" customHeight="1">
      <c r="A15" s="118">
        <v>59</v>
      </c>
      <c r="B15" s="119">
        <v>57.23</v>
      </c>
      <c r="C15" s="120" t="s">
        <v>101</v>
      </c>
      <c r="D15" s="121">
        <v>35320</v>
      </c>
      <c r="E15" s="122"/>
      <c r="F15" s="123" t="s">
        <v>109</v>
      </c>
      <c r="G15" s="123" t="s">
        <v>110</v>
      </c>
      <c r="H15" s="124">
        <v>-78</v>
      </c>
      <c r="I15" s="125">
        <v>-78</v>
      </c>
      <c r="J15" s="125">
        <v>-78</v>
      </c>
      <c r="K15" s="124">
        <v>101</v>
      </c>
      <c r="L15" s="137">
        <v>104</v>
      </c>
      <c r="M15" s="137">
        <v>-106</v>
      </c>
      <c r="N15" s="76">
        <f t="shared" si="0"/>
        <v>0</v>
      </c>
      <c r="O15" s="76">
        <f t="shared" si="1"/>
        <v>104</v>
      </c>
      <c r="P15" s="76">
        <f t="shared" si="2"/>
        <v>0</v>
      </c>
      <c r="Q15" s="77">
        <f t="shared" si="3"/>
        <v>0</v>
      </c>
      <c r="R15" s="77" t="str">
        <f>IF(OR(D15="",B15="",V15=""),0,IF(OR(C15="UM",C15="JM",C15="SM",C15="UK",C15="JK",C15="SK"),"",Q15*(IF(ABS(1900-YEAR((V15+1)-D15))&lt;29,0,(VLOOKUP((YEAR(V15)-YEAR(D15)),'Meltzer-Faber'!$A$3:$B$63,2))))))</f>
        <v/>
      </c>
      <c r="S15" s="80"/>
      <c r="T15" s="80"/>
      <c r="U15" s="79">
        <f t="shared" si="4"/>
        <v>1.3936183886665301</v>
      </c>
      <c r="V15" s="95">
        <f>R5</f>
        <v>43890</v>
      </c>
      <c r="W15" s="106" t="str">
        <f t="shared" si="5"/>
        <v>k</v>
      </c>
      <c r="X15" s="106">
        <f t="shared" si="6"/>
        <v>24</v>
      </c>
      <c r="Y15" s="106">
        <f t="shared" si="7"/>
        <v>0</v>
      </c>
      <c r="Z15" s="12" t="b">
        <f>IF(Y15=1,LOOKUP(X15,'Meltzer-Faber'!A3:A63,'Meltzer-Faber'!B3:B63))</f>
        <v>0</v>
      </c>
      <c r="AA15" s="105" t="b">
        <f>IF(Y15=1,LOOKUP(X15,'Meltzer-Faber'!A3:A63,'Meltzer-Faber'!C3:C63))</f>
        <v>0</v>
      </c>
      <c r="AB15" s="12" t="b">
        <f t="shared" si="8"/>
        <v>0</v>
      </c>
    </row>
    <row r="16" spans="1:28" s="12" customFormat="1" ht="20" customHeight="1">
      <c r="A16" s="118">
        <v>59</v>
      </c>
      <c r="B16" s="119">
        <v>58.61</v>
      </c>
      <c r="C16" s="120" t="s">
        <v>101</v>
      </c>
      <c r="D16" s="121">
        <v>32764</v>
      </c>
      <c r="E16" s="122"/>
      <c r="F16" s="123" t="s">
        <v>111</v>
      </c>
      <c r="G16" s="123" t="s">
        <v>100</v>
      </c>
      <c r="H16" s="124">
        <v>53</v>
      </c>
      <c r="I16" s="125">
        <v>-55</v>
      </c>
      <c r="J16" s="125">
        <v>-56</v>
      </c>
      <c r="K16" s="124">
        <v>67</v>
      </c>
      <c r="L16" s="137">
        <v>-70</v>
      </c>
      <c r="M16" s="137">
        <v>-71</v>
      </c>
      <c r="N16" s="76">
        <f t="shared" si="0"/>
        <v>53</v>
      </c>
      <c r="O16" s="76">
        <f t="shared" si="1"/>
        <v>67</v>
      </c>
      <c r="P16" s="76">
        <f t="shared" si="2"/>
        <v>120</v>
      </c>
      <c r="Q16" s="77">
        <f t="shared" si="3"/>
        <v>164.60913368923767</v>
      </c>
      <c r="R16" s="77" t="str">
        <f>IF(OR(D16="",B16="",V16=""),0,IF(OR(C16="UM",C16="JM",C16="SM",C16="UK",C16="JK",C16="SK"),"",Q16*(IF(ABS(1900-YEAR((V16+1)-D16))&lt;29,0,(VLOOKUP((YEAR(V16)-YEAR(D16)),'Meltzer-Faber'!$A$3:$B$63,2))))))</f>
        <v/>
      </c>
      <c r="S16" s="80">
        <v>8</v>
      </c>
      <c r="T16" s="80"/>
      <c r="U16" s="79">
        <f t="shared" si="4"/>
        <v>1.3717427807436473</v>
      </c>
      <c r="V16" s="95">
        <f>R5</f>
        <v>43890</v>
      </c>
      <c r="W16" s="106" t="str">
        <f t="shared" si="5"/>
        <v>k</v>
      </c>
      <c r="X16" s="106">
        <f t="shared" si="6"/>
        <v>31</v>
      </c>
      <c r="Y16" s="106">
        <f t="shared" si="7"/>
        <v>0</v>
      </c>
      <c r="Z16" s="12" t="b">
        <f>IF(Y16=1,LOOKUP(X16,'Meltzer-Faber'!A3:A63,'Meltzer-Faber'!B3:B63))</f>
        <v>0</v>
      </c>
      <c r="AA16" s="105" t="b">
        <f>IF(Y16=1,LOOKUP(X16,'Meltzer-Faber'!A3:A63,'Meltzer-Faber'!C3:C63))</f>
        <v>0</v>
      </c>
      <c r="AB16" s="12" t="b">
        <f t="shared" si="8"/>
        <v>0</v>
      </c>
    </row>
    <row r="17" spans="1:28" s="12" customFormat="1" ht="20" customHeight="1">
      <c r="A17" s="118">
        <v>59</v>
      </c>
      <c r="B17" s="119">
        <v>58.43</v>
      </c>
      <c r="C17" s="120" t="s">
        <v>101</v>
      </c>
      <c r="D17" s="121">
        <v>32644</v>
      </c>
      <c r="E17" s="122"/>
      <c r="F17" s="123" t="s">
        <v>112</v>
      </c>
      <c r="G17" s="123" t="s">
        <v>113</v>
      </c>
      <c r="H17" s="124">
        <v>52</v>
      </c>
      <c r="I17" s="125">
        <v>56</v>
      </c>
      <c r="J17" s="125">
        <v>-60</v>
      </c>
      <c r="K17" s="124">
        <v>-65</v>
      </c>
      <c r="L17" s="137">
        <v>68</v>
      </c>
      <c r="M17" s="137">
        <v>-72</v>
      </c>
      <c r="N17" s="76">
        <f t="shared" si="0"/>
        <v>56</v>
      </c>
      <c r="O17" s="76">
        <f t="shared" si="1"/>
        <v>68</v>
      </c>
      <c r="P17" s="76">
        <f t="shared" si="2"/>
        <v>124</v>
      </c>
      <c r="Q17" s="77">
        <f t="shared" si="3"/>
        <v>170.44016551213684</v>
      </c>
      <c r="R17" s="77" t="str">
        <f>IF(OR(D17="",B17="",V17=""),0,IF(OR(C17="UM",C17="JM",C17="SM",C17="UK",C17="JK",C17="SK"),"",Q17*(IF(ABS(1900-YEAR((V17+1)-D17))&lt;29,0,(VLOOKUP((YEAR(V17)-YEAR(D17)),'Meltzer-Faber'!$A$3:$B$63,2))))))</f>
        <v/>
      </c>
      <c r="S17" s="80">
        <v>7</v>
      </c>
      <c r="T17" s="80"/>
      <c r="U17" s="79">
        <f t="shared" si="4"/>
        <v>1.3745174638075552</v>
      </c>
      <c r="V17" s="95">
        <f>R5</f>
        <v>43890</v>
      </c>
      <c r="W17" s="106" t="str">
        <f t="shared" si="5"/>
        <v>k</v>
      </c>
      <c r="X17" s="106">
        <f t="shared" si="6"/>
        <v>31</v>
      </c>
      <c r="Y17" s="106">
        <f t="shared" si="7"/>
        <v>0</v>
      </c>
      <c r="Z17" s="12" t="b">
        <f>IF(Y17=1,LOOKUP(X17,'Meltzer-Faber'!A3:A63,'Meltzer-Faber'!B3:B63))</f>
        <v>0</v>
      </c>
      <c r="AA17" s="105" t="b">
        <f>IF(Y17=1,LOOKUP(X17,'Meltzer-Faber'!A3:A63,'Meltzer-Faber'!C3:C63))</f>
        <v>0</v>
      </c>
      <c r="AB17" s="12" t="b">
        <f t="shared" si="8"/>
        <v>0</v>
      </c>
    </row>
    <row r="18" spans="1:28" s="12" customFormat="1" ht="20" customHeight="1">
      <c r="A18" s="118">
        <v>59</v>
      </c>
      <c r="B18" s="119">
        <v>56.61</v>
      </c>
      <c r="C18" s="120" t="s">
        <v>101</v>
      </c>
      <c r="D18" s="121">
        <v>32270</v>
      </c>
      <c r="E18" s="122"/>
      <c r="F18" s="123" t="s">
        <v>114</v>
      </c>
      <c r="G18" s="123" t="s">
        <v>115</v>
      </c>
      <c r="H18" s="124">
        <v>53</v>
      </c>
      <c r="I18" s="127">
        <v>-55</v>
      </c>
      <c r="J18" s="128">
        <v>-55</v>
      </c>
      <c r="K18" s="124">
        <v>72</v>
      </c>
      <c r="L18" s="137">
        <v>75</v>
      </c>
      <c r="M18" s="137">
        <v>77</v>
      </c>
      <c r="N18" s="76">
        <f t="shared" si="0"/>
        <v>53</v>
      </c>
      <c r="O18" s="76">
        <f t="shared" si="1"/>
        <v>77</v>
      </c>
      <c r="P18" s="76">
        <f t="shared" si="2"/>
        <v>130</v>
      </c>
      <c r="Q18" s="77">
        <f t="shared" si="3"/>
        <v>182.50899737627918</v>
      </c>
      <c r="R18" s="77" t="str">
        <f>IF(OR(D18="",B18="",V18=""),0,IF(OR(C18="UM",C18="JM",C18="SM",C18="UK",C18="JK",C18="SK"),"",Q18*(IF(ABS(1900-YEAR((V18+1)-D18))&lt;29,0,(VLOOKUP((YEAR(V18)-YEAR(D18)),'Meltzer-Faber'!$A$3:$B$63,2))))))</f>
        <v/>
      </c>
      <c r="S18" s="80">
        <v>5</v>
      </c>
      <c r="T18" s="80" t="s">
        <v>22</v>
      </c>
      <c r="U18" s="79">
        <f t="shared" si="4"/>
        <v>1.4039153644329168</v>
      </c>
      <c r="V18" s="95">
        <f>R5</f>
        <v>43890</v>
      </c>
      <c r="W18" s="106" t="str">
        <f t="shared" si="5"/>
        <v>k</v>
      </c>
      <c r="X18" s="106">
        <f t="shared" si="6"/>
        <v>32</v>
      </c>
      <c r="Y18" s="106">
        <f t="shared" si="7"/>
        <v>0</v>
      </c>
      <c r="Z18" s="12" t="b">
        <f>IF(Y18=1,LOOKUP(X18,'Meltzer-Faber'!A3:A63,'Meltzer-Faber'!B3:B63))</f>
        <v>0</v>
      </c>
      <c r="AA18" s="105" t="b">
        <f>IF(Y18=1,LOOKUP(X18,'Meltzer-Faber'!A3:A63,'Meltzer-Faber'!C3:C63))</f>
        <v>0</v>
      </c>
      <c r="AB18" s="12" t="b">
        <f t="shared" si="8"/>
        <v>0</v>
      </c>
    </row>
    <row r="19" spans="1:28" s="12" customFormat="1" ht="20" customHeight="1">
      <c r="A19" s="118">
        <v>59</v>
      </c>
      <c r="B19" s="119">
        <v>58.14</v>
      </c>
      <c r="C19" s="120" t="s">
        <v>106</v>
      </c>
      <c r="D19" s="121">
        <v>36954</v>
      </c>
      <c r="E19" s="122"/>
      <c r="F19" s="123" t="s">
        <v>116</v>
      </c>
      <c r="G19" s="123" t="s">
        <v>100</v>
      </c>
      <c r="H19" s="124">
        <v>55</v>
      </c>
      <c r="I19" s="125">
        <v>58</v>
      </c>
      <c r="J19" s="125">
        <v>-60</v>
      </c>
      <c r="K19" s="124">
        <v>-68</v>
      </c>
      <c r="L19" s="137">
        <v>68</v>
      </c>
      <c r="M19" s="137">
        <v>-72</v>
      </c>
      <c r="N19" s="76">
        <f t="shared" si="0"/>
        <v>58</v>
      </c>
      <c r="O19" s="76">
        <f t="shared" si="1"/>
        <v>68</v>
      </c>
      <c r="P19" s="76">
        <f t="shared" si="2"/>
        <v>126</v>
      </c>
      <c r="Q19" s="77">
        <f t="shared" si="3"/>
        <v>173.75859917948097</v>
      </c>
      <c r="R19" s="77" t="str">
        <f>IF(OR(D19="",B19="",V19=""),0,IF(OR(C19="UM",C19="JM",C19="SM",C19="UK",C19="JK",C19="SK"),"",Q19*(IF(ABS(1900-YEAR((V19+1)-D19))&lt;29,0,(VLOOKUP((YEAR(V19)-YEAR(D19)),'Meltzer-Faber'!$A$3:$B$63,2))))))</f>
        <v/>
      </c>
      <c r="S19" s="80">
        <v>6</v>
      </c>
      <c r="T19" s="80"/>
      <c r="U19" s="79">
        <f t="shared" si="4"/>
        <v>1.3790365014244521</v>
      </c>
      <c r="V19" s="95">
        <f>R5</f>
        <v>43890</v>
      </c>
      <c r="W19" s="106" t="str">
        <f t="shared" si="5"/>
        <v>k</v>
      </c>
      <c r="X19" s="106">
        <f t="shared" si="6"/>
        <v>19</v>
      </c>
      <c r="Y19" s="106">
        <f t="shared" si="7"/>
        <v>0</v>
      </c>
      <c r="Z19" s="12" t="b">
        <f>IF(Y19=1,LOOKUP(X19,'Meltzer-Faber'!A3:A63,'Meltzer-Faber'!B3:B63))</f>
        <v>0</v>
      </c>
      <c r="AA19" s="105" t="b">
        <f>IF(Y19=1,LOOKUP(X19,'Meltzer-Faber'!A3:A63,'Meltzer-Faber'!C3:C63))</f>
        <v>0</v>
      </c>
      <c r="AB19" s="12" t="b">
        <f t="shared" si="8"/>
        <v>0</v>
      </c>
    </row>
    <row r="20" spans="1:28" s="12" customFormat="1" ht="20" customHeight="1">
      <c r="A20" s="118">
        <v>59</v>
      </c>
      <c r="B20" s="119">
        <v>58.31</v>
      </c>
      <c r="C20" s="120" t="s">
        <v>106</v>
      </c>
      <c r="D20" s="121">
        <v>37315</v>
      </c>
      <c r="E20" s="122"/>
      <c r="F20" s="123" t="s">
        <v>117</v>
      </c>
      <c r="G20" s="123" t="s">
        <v>118</v>
      </c>
      <c r="H20" s="124">
        <v>68</v>
      </c>
      <c r="I20" s="124">
        <v>-71</v>
      </c>
      <c r="J20" s="124">
        <v>-72</v>
      </c>
      <c r="K20" s="130">
        <v>80</v>
      </c>
      <c r="L20" s="137">
        <v>-83</v>
      </c>
      <c r="M20" s="137">
        <v>85</v>
      </c>
      <c r="N20" s="76">
        <f t="shared" si="0"/>
        <v>68</v>
      </c>
      <c r="O20" s="76">
        <f t="shared" si="1"/>
        <v>85</v>
      </c>
      <c r="P20" s="76">
        <f t="shared" si="2"/>
        <v>153</v>
      </c>
      <c r="Q20" s="77">
        <f t="shared" si="3"/>
        <v>210.58615145678243</v>
      </c>
      <c r="R20" s="77" t="str">
        <f>IF(OR(D20="",B20="",V20=""),0,IF(OR(C20="UM",C20="JM",C20="SM",C20="UK",C20="JK",C20="SK"),"",Q20*(IF(ABS(1900-YEAR((V20+1)-D20))&lt;29,0,(VLOOKUP((YEAR(V20)-YEAR(D20)),'Meltzer-Faber'!$A$3:$B$63,2))))))</f>
        <v/>
      </c>
      <c r="S20" s="80">
        <v>3</v>
      </c>
      <c r="T20" s="143" t="s">
        <v>171</v>
      </c>
      <c r="U20" s="79">
        <f t="shared" si="4"/>
        <v>1.3763800748809309</v>
      </c>
      <c r="V20" s="95">
        <f>R5</f>
        <v>43890</v>
      </c>
      <c r="W20" s="106" t="str">
        <f t="shared" si="5"/>
        <v>k</v>
      </c>
      <c r="X20" s="106">
        <f t="shared" si="6"/>
        <v>18</v>
      </c>
      <c r="Y20" s="106">
        <f t="shared" si="7"/>
        <v>0</v>
      </c>
      <c r="Z20" s="12" t="b">
        <f>IF(Y20=1,LOOKUP(X20,'Meltzer-Faber'!A3:A63,'Meltzer-Faber'!B3:B63))</f>
        <v>0</v>
      </c>
      <c r="AA20" s="105" t="b">
        <f>IF(Y20=1,LOOKUP(X20,'Meltzer-Faber'!A3:A63,'Meltzer-Faber'!C3:C63))</f>
        <v>0</v>
      </c>
      <c r="AB20" s="12" t="b">
        <f t="shared" si="8"/>
        <v>0</v>
      </c>
    </row>
    <row r="21" spans="1:28" s="12" customFormat="1" ht="20" customHeight="1">
      <c r="A21" s="118">
        <v>59</v>
      </c>
      <c r="B21" s="119">
        <v>58.56</v>
      </c>
      <c r="C21" s="120" t="s">
        <v>101</v>
      </c>
      <c r="D21" s="121">
        <v>33921</v>
      </c>
      <c r="E21" s="122"/>
      <c r="F21" s="123" t="s">
        <v>119</v>
      </c>
      <c r="G21" s="123" t="s">
        <v>120</v>
      </c>
      <c r="H21" s="124">
        <v>65</v>
      </c>
      <c r="I21" s="125">
        <v>69</v>
      </c>
      <c r="J21" s="125">
        <v>71</v>
      </c>
      <c r="K21" s="124">
        <v>83</v>
      </c>
      <c r="L21" s="137">
        <v>-88</v>
      </c>
      <c r="M21" s="137">
        <v>-90</v>
      </c>
      <c r="N21" s="76">
        <f t="shared" si="0"/>
        <v>71</v>
      </c>
      <c r="O21" s="76">
        <f t="shared" si="1"/>
        <v>83</v>
      </c>
      <c r="P21" s="76">
        <f t="shared" si="2"/>
        <v>154</v>
      </c>
      <c r="Q21" s="77">
        <f t="shared" si="3"/>
        <v>211.36672827641388</v>
      </c>
      <c r="R21" s="77" t="str">
        <f>IF(OR(D21="",B21="",V21=""),0,IF(OR(C21="UM",C21="JM",C21="SM",C21="UK",C21="JK",C21="SK"),"",Q21*(IF(ABS(1900-YEAR((V21+1)-D21))&lt;29,0,(VLOOKUP((YEAR(V21)-YEAR(D21)),'Meltzer-Faber'!$A$3:$B$63,2))))))</f>
        <v/>
      </c>
      <c r="S21" s="80">
        <v>2</v>
      </c>
      <c r="T21" s="80"/>
      <c r="U21" s="79">
        <f t="shared" si="4"/>
        <v>1.3725112225741161</v>
      </c>
      <c r="V21" s="95">
        <f>R5</f>
        <v>43890</v>
      </c>
      <c r="W21" s="106" t="str">
        <f t="shared" si="5"/>
        <v>k</v>
      </c>
      <c r="X21" s="106">
        <f t="shared" si="6"/>
        <v>28</v>
      </c>
      <c r="Y21" s="106">
        <f t="shared" si="7"/>
        <v>0</v>
      </c>
      <c r="Z21" s="12" t="b">
        <f>IF(Y21=1,LOOKUP(X21,'Meltzer-Faber'!A3:A63,'Meltzer-Faber'!B3:B63))</f>
        <v>0</v>
      </c>
      <c r="AA21" s="105" t="b">
        <f>IF(Y21=1,LOOKUP(X21,'Meltzer-Faber'!A3:A63,'Meltzer-Faber'!C3:C63))</f>
        <v>0</v>
      </c>
      <c r="AB21" s="12" t="b">
        <f t="shared" si="8"/>
        <v>0</v>
      </c>
    </row>
    <row r="22" spans="1:28" s="12" customFormat="1" ht="20" customHeight="1">
      <c r="A22" s="118">
        <v>59</v>
      </c>
      <c r="B22" s="119">
        <v>58.73</v>
      </c>
      <c r="C22" s="120" t="s">
        <v>101</v>
      </c>
      <c r="D22" s="121">
        <v>33830</v>
      </c>
      <c r="E22" s="122"/>
      <c r="F22" s="123" t="s">
        <v>121</v>
      </c>
      <c r="G22" s="123" t="s">
        <v>122</v>
      </c>
      <c r="H22" s="124">
        <v>-81</v>
      </c>
      <c r="I22" s="124">
        <v>81</v>
      </c>
      <c r="J22" s="124">
        <v>-84</v>
      </c>
      <c r="K22" s="130">
        <v>102</v>
      </c>
      <c r="L22" s="137">
        <v>-105</v>
      </c>
      <c r="M22" s="137">
        <v>-105</v>
      </c>
      <c r="N22" s="76">
        <f t="shared" si="0"/>
        <v>81</v>
      </c>
      <c r="O22" s="76">
        <f t="shared" si="1"/>
        <v>102</v>
      </c>
      <c r="P22" s="76">
        <f t="shared" si="2"/>
        <v>183</v>
      </c>
      <c r="Q22" s="77">
        <f t="shared" si="3"/>
        <v>250.69274420712782</v>
      </c>
      <c r="R22" s="77" t="str">
        <f>IF(OR(D22="",B22="",V22=""),0,IF(OR(C22="UM",C22="JM",C22="SM",C22="UK",C22="JK",C22="SK"),"",Q22*(IF(ABS(1900-YEAR((V22+1)-D22))&lt;29,0,(VLOOKUP((YEAR(V22)-YEAR(D22)),'Meltzer-Faber'!$A$3:$B$63,2))))))</f>
        <v/>
      </c>
      <c r="S22" s="80">
        <v>1</v>
      </c>
      <c r="T22" s="80"/>
      <c r="U22" s="79">
        <f t="shared" si="4"/>
        <v>1.3699057060498787</v>
      </c>
      <c r="V22" s="95">
        <f>R5</f>
        <v>43890</v>
      </c>
      <c r="W22" s="106" t="str">
        <f t="shared" si="5"/>
        <v>k</v>
      </c>
      <c r="X22" s="106">
        <f t="shared" si="6"/>
        <v>28</v>
      </c>
      <c r="Y22" s="106">
        <f t="shared" si="7"/>
        <v>0</v>
      </c>
      <c r="Z22" s="12" t="b">
        <f>IF(Y22=1,LOOKUP(X22,'Meltzer-Faber'!A3:A63,'Meltzer-Faber'!B3:B63))</f>
        <v>0</v>
      </c>
      <c r="AA22" s="105" t="b">
        <f>IF(Y22=1,LOOKUP(X22,'Meltzer-Faber'!A3:A63,'Meltzer-Faber'!C3:C63))</f>
        <v>0</v>
      </c>
      <c r="AB22" s="12" t="b">
        <f t="shared" si="8"/>
        <v>0</v>
      </c>
    </row>
    <row r="23" spans="1:28" s="12" customFormat="1" ht="20" customHeight="1">
      <c r="A23" s="118">
        <v>59</v>
      </c>
      <c r="B23" s="119">
        <v>58.12</v>
      </c>
      <c r="C23" s="120" t="s">
        <v>101</v>
      </c>
      <c r="D23" s="121">
        <v>35388</v>
      </c>
      <c r="E23" s="122"/>
      <c r="F23" s="123" t="s">
        <v>123</v>
      </c>
      <c r="G23" s="123" t="s">
        <v>124</v>
      </c>
      <c r="H23" s="124">
        <v>64</v>
      </c>
      <c r="I23" s="125">
        <v>67</v>
      </c>
      <c r="J23" s="125">
        <v>-70</v>
      </c>
      <c r="K23" s="124">
        <v>78</v>
      </c>
      <c r="L23" s="137">
        <v>82</v>
      </c>
      <c r="M23" s="137">
        <v>-87</v>
      </c>
      <c r="N23" s="76">
        <f t="shared" si="0"/>
        <v>67</v>
      </c>
      <c r="O23" s="76">
        <f t="shared" si="1"/>
        <v>82</v>
      </c>
      <c r="P23" s="76">
        <f t="shared" si="2"/>
        <v>149</v>
      </c>
      <c r="Q23" s="77">
        <f t="shared" si="3"/>
        <v>205.52320918896166</v>
      </c>
      <c r="R23" s="77" t="str">
        <f>IF(OR(D23="",B23="",V23=""),0,IF(OR(C23="UM",C23="JM",C23="SM",C23="UK",C23="JK",C23="SK"),"",Q23*(IF(ABS(1900-YEAR((V23+1)-D23))&lt;29,0,(VLOOKUP((YEAR(V23)-YEAR(D23)),'Meltzer-Faber'!$A$3:$B$63,2))))))</f>
        <v/>
      </c>
      <c r="S23" s="80">
        <v>4</v>
      </c>
      <c r="T23" s="80"/>
      <c r="U23" s="79">
        <f t="shared" si="4"/>
        <v>1.3793503972413534</v>
      </c>
      <c r="V23" s="95">
        <f>R5</f>
        <v>43890</v>
      </c>
      <c r="W23" s="106" t="str">
        <f t="shared" si="5"/>
        <v>k</v>
      </c>
      <c r="X23" s="106">
        <f t="shared" si="6"/>
        <v>24</v>
      </c>
      <c r="Y23" s="106">
        <f t="shared" si="7"/>
        <v>0</v>
      </c>
      <c r="Z23" s="12" t="b">
        <f>IF(Y23=1,LOOKUP(X23,'Meltzer-Faber'!A3:A63,'Meltzer-Faber'!B3:B63))</f>
        <v>0</v>
      </c>
      <c r="AA23" s="105" t="b">
        <f>IF(Y23=1,LOOKUP(X23,'Meltzer-Faber'!A3:A63,'Meltzer-Faber'!C3:C63))</f>
        <v>0</v>
      </c>
      <c r="AB23" s="12" t="b">
        <f t="shared" si="8"/>
        <v>0</v>
      </c>
    </row>
    <row r="24" spans="1:28" s="12" customFormat="1" ht="20" customHeight="1">
      <c r="A24" s="134"/>
      <c r="B24" s="119"/>
      <c r="C24" s="120"/>
      <c r="D24" s="121"/>
      <c r="E24" s="122"/>
      <c r="F24" s="123"/>
      <c r="G24" s="123"/>
      <c r="H24" s="124"/>
      <c r="I24" s="125"/>
      <c r="J24" s="125"/>
      <c r="K24" s="124"/>
      <c r="L24" s="97"/>
      <c r="M24" s="97"/>
      <c r="N24" s="76">
        <f t="shared" si="0"/>
        <v>0</v>
      </c>
      <c r="O24" s="76">
        <f t="shared" si="1"/>
        <v>0</v>
      </c>
      <c r="P24" s="81">
        <f t="shared" si="2"/>
        <v>0</v>
      </c>
      <c r="Q24" s="77" t="str">
        <f t="shared" si="3"/>
        <v/>
      </c>
      <c r="R24" s="77">
        <f>IF(OR(D24="",B24="",V24=""),0,IF(OR(C24="UM",C24="JM",C24="SM",C24="UK",C24="JK",C24="SK"),"",Q24*(IF(ABS(1900-YEAR((V24+1)-D24))&lt;29,0,(VLOOKUP((YEAR(V24)-YEAR(D24)),'Meltzer-Faber'!$A$3:$B$63,2))))))</f>
        <v>0</v>
      </c>
      <c r="S24" s="82"/>
      <c r="T24" s="82"/>
      <c r="U24" s="79" t="str">
        <f t="shared" si="4"/>
        <v/>
      </c>
      <c r="V24" s="95">
        <f>R5</f>
        <v>43890</v>
      </c>
      <c r="W24" s="106" t="b">
        <f t="shared" si="5"/>
        <v>0</v>
      </c>
      <c r="X24" s="106">
        <f t="shared" si="6"/>
        <v>0</v>
      </c>
      <c r="Y24" s="106">
        <f t="shared" si="7"/>
        <v>0</v>
      </c>
      <c r="Z24" s="12" t="b">
        <f>IF(Y24=1,LOOKUP(X24,'Meltzer-Faber'!A3:A63,'Meltzer-Faber'!B3:B63))</f>
        <v>0</v>
      </c>
      <c r="AA24" s="105" t="b">
        <f>IF(Y24=1,LOOKUP(X24,'Meltzer-Faber'!A3:A63,'Meltzer-Faber'!C3:C63))</f>
        <v>0</v>
      </c>
      <c r="AB24" s="12" t="str">
        <f t="shared" si="8"/>
        <v/>
      </c>
    </row>
    <row r="25" spans="1:28" s="9" customFormat="1" ht="9" customHeight="1">
      <c r="A25" s="15"/>
      <c r="B25" s="16"/>
      <c r="C25" s="17"/>
      <c r="D25" s="18"/>
      <c r="E25" s="18"/>
      <c r="F25" s="15"/>
      <c r="G25" s="15"/>
      <c r="H25" s="19"/>
      <c r="I25" s="19"/>
      <c r="J25" s="19"/>
      <c r="K25" s="19"/>
      <c r="L25" s="19"/>
      <c r="M25" s="19"/>
      <c r="N25" s="15"/>
      <c r="O25" s="15"/>
      <c r="P25" s="15"/>
      <c r="Q25" s="20"/>
      <c r="R25" s="20"/>
      <c r="S25" s="20"/>
      <c r="T25" s="34"/>
      <c r="U25" s="10"/>
      <c r="V25" s="96"/>
    </row>
    <row r="26" spans="1:28" customFormat="1"/>
    <row r="27" spans="1:28" s="8" customFormat="1" ht="14">
      <c r="A27" s="8" t="s">
        <v>19</v>
      </c>
      <c r="B27"/>
      <c r="C27" s="148"/>
      <c r="D27" s="148"/>
      <c r="E27" s="148"/>
      <c r="F27" s="148"/>
      <c r="G27" s="50" t="s">
        <v>35</v>
      </c>
      <c r="H27" s="51">
        <v>1</v>
      </c>
      <c r="I27" s="145" t="s">
        <v>71</v>
      </c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</row>
    <row r="28" spans="1:28" s="8" customFormat="1" ht="14">
      <c r="B28"/>
      <c r="C28" s="155"/>
      <c r="D28" s="155"/>
      <c r="E28" s="155"/>
      <c r="F28" s="155"/>
      <c r="G28" s="52" t="s">
        <v>22</v>
      </c>
      <c r="H28" s="51">
        <v>2</v>
      </c>
      <c r="I28" s="145" t="s">
        <v>72</v>
      </c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48"/>
    </row>
    <row r="29" spans="1:28" s="8" customFormat="1" ht="14">
      <c r="A29" s="53" t="s">
        <v>36</v>
      </c>
      <c r="B29"/>
      <c r="C29" s="145" t="s">
        <v>62</v>
      </c>
      <c r="D29" s="148"/>
      <c r="E29" s="148"/>
      <c r="F29" s="148"/>
      <c r="G29" s="54"/>
      <c r="H29" s="51">
        <v>3</v>
      </c>
      <c r="I29" s="145" t="s">
        <v>73</v>
      </c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48"/>
    </row>
    <row r="30" spans="1:28" ht="14">
      <c r="A30" s="7"/>
      <c r="B30"/>
      <c r="C30" s="145" t="s">
        <v>68</v>
      </c>
      <c r="D30" s="148"/>
      <c r="E30" s="148"/>
      <c r="F30" s="148"/>
      <c r="G30" s="42"/>
      <c r="H30" s="40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</row>
    <row r="31" spans="1:28" ht="14">
      <c r="A31" s="8"/>
      <c r="B31"/>
      <c r="C31" s="145" t="s">
        <v>69</v>
      </c>
      <c r="D31" s="148"/>
      <c r="E31" s="148"/>
      <c r="F31" s="148"/>
      <c r="G31" s="56" t="s">
        <v>37</v>
      </c>
      <c r="H31" s="145" t="s">
        <v>75</v>
      </c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</row>
    <row r="32" spans="1:28" ht="14">
      <c r="C32" s="40"/>
      <c r="D32" s="41"/>
      <c r="E32" s="41"/>
      <c r="F32" s="42"/>
      <c r="G32" s="56" t="s">
        <v>38</v>
      </c>
      <c r="H32" s="145" t="s">
        <v>76</v>
      </c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5"/>
    </row>
    <row r="33" spans="1:20" ht="14">
      <c r="A33" s="8" t="s">
        <v>20</v>
      </c>
      <c r="B33"/>
      <c r="C33" s="148" t="s">
        <v>61</v>
      </c>
      <c r="D33" s="148"/>
      <c r="E33" s="148"/>
      <c r="F33" s="148"/>
      <c r="G33" s="56" t="s">
        <v>39</v>
      </c>
      <c r="H33" s="145" t="s">
        <v>70</v>
      </c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</row>
    <row r="34" spans="1:20" ht="14">
      <c r="C34" s="148"/>
      <c r="D34" s="148"/>
      <c r="E34" s="148"/>
      <c r="F34" s="148"/>
      <c r="G34" s="56"/>
      <c r="H34" s="100"/>
      <c r="I34" s="57"/>
      <c r="J34" s="2"/>
      <c r="K34" s="2"/>
      <c r="L34" s="2"/>
      <c r="M34" s="2"/>
      <c r="N34" s="2"/>
      <c r="O34" s="2"/>
      <c r="P34" s="2"/>
      <c r="Q34" s="55"/>
      <c r="R34" s="55"/>
      <c r="S34" s="55"/>
      <c r="T34" s="55"/>
    </row>
    <row r="35" spans="1:20" ht="14">
      <c r="A35" s="51" t="s">
        <v>40</v>
      </c>
      <c r="B35" s="58"/>
      <c r="C35" s="148" t="s">
        <v>92</v>
      </c>
      <c r="D35" s="148"/>
      <c r="E35" s="148"/>
      <c r="F35" s="148"/>
      <c r="G35" s="56" t="s">
        <v>24</v>
      </c>
      <c r="H35" s="145" t="s">
        <v>175</v>
      </c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</row>
    <row r="36" spans="1:20" ht="14">
      <c r="C36" s="148"/>
      <c r="D36" s="148"/>
      <c r="E36" s="148"/>
      <c r="F36" s="148"/>
      <c r="G36" s="56"/>
      <c r="H36" s="145" t="s">
        <v>230</v>
      </c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145"/>
    </row>
    <row r="37" spans="1:20" ht="14">
      <c r="A37" s="58" t="s">
        <v>23</v>
      </c>
      <c r="B37" s="58"/>
      <c r="C37" s="43" t="s">
        <v>47</v>
      </c>
      <c r="D37" s="44"/>
      <c r="E37" s="44"/>
      <c r="F37" s="45"/>
      <c r="H37" s="145" t="s">
        <v>176</v>
      </c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</row>
    <row r="38" spans="1:20" ht="14">
      <c r="A38" s="59"/>
      <c r="B38" s="59"/>
      <c r="C38" s="60"/>
      <c r="D38" s="41"/>
      <c r="E38" s="41"/>
      <c r="F38" s="42"/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</row>
    <row r="39" spans="1:20" ht="14">
      <c r="H39" s="145"/>
      <c r="I39" s="145"/>
      <c r="J39" s="145"/>
      <c r="K39" s="145"/>
      <c r="L39" s="145"/>
      <c r="M39" s="145"/>
      <c r="N39" s="145"/>
      <c r="O39" s="145"/>
      <c r="P39" s="145"/>
      <c r="Q39" s="145"/>
      <c r="R39" s="145"/>
      <c r="S39" s="145"/>
      <c r="T39" s="145"/>
    </row>
  </sheetData>
  <mergeCells count="26">
    <mergeCell ref="C27:F27"/>
    <mergeCell ref="I27:T27"/>
    <mergeCell ref="F1:P1"/>
    <mergeCell ref="F2:P2"/>
    <mergeCell ref="C5:F5"/>
    <mergeCell ref="H5:K5"/>
    <mergeCell ref="M5:P5"/>
    <mergeCell ref="C34:F34"/>
    <mergeCell ref="C28:F28"/>
    <mergeCell ref="I28:T28"/>
    <mergeCell ref="C29:F29"/>
    <mergeCell ref="I29:T29"/>
    <mergeCell ref="C30:F30"/>
    <mergeCell ref="I30:T30"/>
    <mergeCell ref="C31:F31"/>
    <mergeCell ref="H31:T31"/>
    <mergeCell ref="H32:T32"/>
    <mergeCell ref="C33:F33"/>
    <mergeCell ref="H33:T33"/>
    <mergeCell ref="H39:T39"/>
    <mergeCell ref="C35:F35"/>
    <mergeCell ref="H35:T35"/>
    <mergeCell ref="C36:F36"/>
    <mergeCell ref="H36:T36"/>
    <mergeCell ref="H37:T37"/>
    <mergeCell ref="H38:T38"/>
  </mergeCells>
  <conditionalFormatting sqref="H9:M12 H14:M20 H22:M23">
    <cfRule type="cellIs" dxfId="47" priority="7" stopIfTrue="1" operator="between">
      <formula>1</formula>
      <formula>300</formula>
    </cfRule>
    <cfRule type="cellIs" dxfId="46" priority="8" stopIfTrue="1" operator="lessThanOrEqual">
      <formula>0</formula>
    </cfRule>
  </conditionalFormatting>
  <conditionalFormatting sqref="H13:M13">
    <cfRule type="cellIs" dxfId="45" priority="5" stopIfTrue="1" operator="between">
      <formula>1</formula>
      <formula>300</formula>
    </cfRule>
    <cfRule type="cellIs" dxfId="44" priority="6" stopIfTrue="1" operator="lessThanOrEqual">
      <formula>0</formula>
    </cfRule>
  </conditionalFormatting>
  <conditionalFormatting sqref="H21:M21">
    <cfRule type="cellIs" dxfId="43" priority="3" stopIfTrue="1" operator="between">
      <formula>1</formula>
      <formula>300</formula>
    </cfRule>
    <cfRule type="cellIs" dxfId="42" priority="4" stopIfTrue="1" operator="lessThanOrEqual">
      <formula>0</formula>
    </cfRule>
  </conditionalFormatting>
  <conditionalFormatting sqref="H24:M24">
    <cfRule type="cellIs" dxfId="41" priority="1" stopIfTrue="1" operator="between">
      <formula>1</formula>
      <formula>300</formula>
    </cfRule>
    <cfRule type="cellIs" dxfId="40" priority="2" stopIfTrue="1" operator="lessThanOrEqual">
      <formula>0</formula>
    </cfRule>
  </conditionalFormatting>
  <dataValidations count="2">
    <dataValidation type="list" allowBlank="1" showInputMessage="1" showErrorMessage="1" sqref="A9:A24" xr:uid="{3C2B4527-A4FC-F046-B6FE-E99F3D905B5F}">
      <formula1>"40,45,49,55,59,64,71,76,81,+81,81+,87,+87,87+,49,55,61,67,73,81,89,96,102,+102,102+,109,+109,109+"</formula1>
    </dataValidation>
    <dataValidation type="list" allowBlank="1" showInputMessage="1" showErrorMessage="1" sqref="C9:C24" xr:uid="{9AC42AB5-E42D-E647-93CB-1CEB910906CB}">
      <formula1>"UM,JM,SM,UK,JK,SK,M1,M2,M3,M4,M5,M6,M7,M8,M9,M10,K1,K2,K3,K4,K5,K6,K7,K8,K9,K10"</formula1>
    </dataValidation>
  </dataValidations>
  <pageMargins left="0.27559055118110237" right="0.35433070866141736" top="0.27559055118110237" bottom="0.27559055118110237" header="0.5" footer="0.5"/>
  <pageSetup paperSize="9" scale="83" orientation="landscape" horizontalDpi="360" verticalDpi="360" copies="2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4AEEDA-6870-9449-9C39-6DA6F7DFEFBA}">
  <sheetPr>
    <pageSetUpPr autoPageBreaks="0" fitToPage="1"/>
  </sheetPr>
  <dimension ref="A1:AB39"/>
  <sheetViews>
    <sheetView showGridLines="0" showRowColHeaders="0" showZeros="0" showOutlineSymbols="0" zoomScaleNormal="100" zoomScaleSheetLayoutView="75" zoomScalePageLayoutView="92" workbookViewId="0">
      <selection activeCell="A9" sqref="A9"/>
    </sheetView>
  </sheetViews>
  <sheetFormatPr baseColWidth="10" defaultColWidth="9.19921875" defaultRowHeight="13"/>
  <cols>
    <col min="1" max="1" width="6.3984375" style="2" customWidth="1"/>
    <col min="2" max="2" width="8.3984375" style="2" customWidth="1"/>
    <col min="3" max="3" width="6.3984375" style="3" customWidth="1"/>
    <col min="4" max="4" width="10.59765625" style="4" customWidth="1"/>
    <col min="5" max="5" width="3.796875" style="4" customWidth="1"/>
    <col min="6" max="6" width="24.796875" style="5" customWidth="1"/>
    <col min="7" max="7" width="20.3984375" style="5" customWidth="1"/>
    <col min="8" max="13" width="7.19921875" style="5" customWidth="1"/>
    <col min="14" max="16" width="7.59765625" style="5" customWidth="1"/>
    <col min="17" max="18" width="10.59765625" style="6" customWidth="1"/>
    <col min="19" max="20" width="5.59765625" style="6" customWidth="1"/>
    <col min="21" max="21" width="14.19921875" style="5" customWidth="1"/>
    <col min="22" max="22" width="11.19921875" style="5" hidden="1" customWidth="1"/>
    <col min="23" max="28" width="0" style="5" hidden="1" customWidth="1"/>
    <col min="29" max="16384" width="9.19921875" style="5"/>
  </cols>
  <sheetData>
    <row r="1" spans="1:28" s="68" customFormat="1" ht="43.5" customHeight="1">
      <c r="A1" s="65"/>
      <c r="B1" s="65"/>
      <c r="C1" s="66"/>
      <c r="D1" s="65"/>
      <c r="E1" s="65"/>
      <c r="F1" s="146" t="s">
        <v>42</v>
      </c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67"/>
      <c r="R1" s="67"/>
      <c r="S1" s="67"/>
      <c r="T1" s="67"/>
    </row>
    <row r="2" spans="1:28" s="68" customFormat="1" ht="24.75" customHeight="1">
      <c r="A2" s="65"/>
      <c r="B2" s="65"/>
      <c r="C2" s="66"/>
      <c r="D2" s="65"/>
      <c r="E2" s="65"/>
      <c r="F2" s="147" t="s">
        <v>43</v>
      </c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67"/>
      <c r="R2" s="67"/>
      <c r="S2" s="67"/>
      <c r="T2" s="67"/>
    </row>
    <row r="3" spans="1:28" s="68" customFormat="1">
      <c r="A3" s="65"/>
      <c r="B3" s="65"/>
      <c r="C3" s="66"/>
      <c r="D3" s="65"/>
      <c r="E3" s="65"/>
      <c r="F3" s="69"/>
      <c r="G3" s="69"/>
      <c r="H3" s="65"/>
      <c r="I3" s="70"/>
      <c r="J3" s="65"/>
      <c r="K3" s="65"/>
      <c r="L3" s="65"/>
      <c r="M3" s="65"/>
      <c r="N3" s="65"/>
      <c r="O3" s="65"/>
      <c r="P3" s="65"/>
      <c r="Q3" s="67"/>
      <c r="R3" s="67"/>
      <c r="S3" s="67"/>
      <c r="T3" s="67"/>
    </row>
    <row r="4" spans="1:28" s="68" customFormat="1" ht="12" customHeight="1">
      <c r="A4" s="65"/>
      <c r="B4" s="65"/>
      <c r="C4" s="66"/>
      <c r="D4" s="65"/>
      <c r="E4" s="65"/>
      <c r="F4" s="69"/>
      <c r="G4" s="69"/>
      <c r="H4" s="65"/>
      <c r="I4" s="70"/>
      <c r="J4" s="65"/>
      <c r="K4" s="65"/>
      <c r="L4" s="65"/>
      <c r="M4" s="65"/>
      <c r="N4" s="65"/>
      <c r="O4" s="65"/>
      <c r="P4" s="65"/>
      <c r="Q4" s="67"/>
      <c r="R4" s="67"/>
      <c r="S4" s="67"/>
      <c r="T4" s="67"/>
    </row>
    <row r="5" spans="1:28" s="53" customFormat="1" ht="14">
      <c r="A5" s="71"/>
      <c r="B5" s="72" t="s">
        <v>31</v>
      </c>
      <c r="C5" s="149" t="s">
        <v>46</v>
      </c>
      <c r="D5" s="150"/>
      <c r="E5" s="150"/>
      <c r="F5" s="150"/>
      <c r="G5" s="48" t="s">
        <v>0</v>
      </c>
      <c r="H5" s="152" t="s">
        <v>59</v>
      </c>
      <c r="I5" s="152"/>
      <c r="J5" s="152"/>
      <c r="K5" s="152"/>
      <c r="L5" s="72" t="s">
        <v>1</v>
      </c>
      <c r="M5" s="154" t="s">
        <v>60</v>
      </c>
      <c r="N5" s="154"/>
      <c r="O5" s="154"/>
      <c r="P5" s="154"/>
      <c r="Q5" s="72" t="s">
        <v>2</v>
      </c>
      <c r="R5" s="73">
        <v>43890</v>
      </c>
      <c r="S5" s="74" t="s">
        <v>30</v>
      </c>
      <c r="T5" s="75">
        <v>3</v>
      </c>
    </row>
    <row r="6" spans="1:28" s="68" customFormat="1">
      <c r="A6" s="65"/>
      <c r="B6" s="65"/>
      <c r="C6" s="66"/>
      <c r="D6" s="65"/>
      <c r="E6" s="65"/>
      <c r="F6" s="69"/>
      <c r="G6" s="69"/>
      <c r="H6" s="65"/>
      <c r="I6" s="70"/>
      <c r="J6" s="65"/>
      <c r="K6" s="65"/>
      <c r="L6" s="65"/>
      <c r="M6" s="65"/>
      <c r="N6" s="65"/>
      <c r="O6" s="65"/>
      <c r="P6" s="65"/>
      <c r="Q6" s="67"/>
      <c r="R6" s="67"/>
      <c r="S6" s="67"/>
      <c r="T6" s="67"/>
      <c r="W6" s="5"/>
      <c r="X6" s="5"/>
      <c r="Y6" s="5"/>
      <c r="Z6" s="103" t="s">
        <v>50</v>
      </c>
      <c r="AA6" s="103" t="s">
        <v>50</v>
      </c>
      <c r="AB6" s="103" t="s">
        <v>50</v>
      </c>
    </row>
    <row r="7" spans="1:28" s="1" customFormat="1">
      <c r="A7" s="35" t="s">
        <v>3</v>
      </c>
      <c r="B7" s="21" t="s">
        <v>4</v>
      </c>
      <c r="C7" s="22" t="s">
        <v>28</v>
      </c>
      <c r="D7" s="21" t="s">
        <v>5</v>
      </c>
      <c r="E7" s="21" t="s">
        <v>32</v>
      </c>
      <c r="F7" s="21" t="s">
        <v>6</v>
      </c>
      <c r="G7" s="21" t="s">
        <v>7</v>
      </c>
      <c r="H7" s="21"/>
      <c r="I7" s="14" t="s">
        <v>8</v>
      </c>
      <c r="J7" s="14"/>
      <c r="K7" s="21"/>
      <c r="L7" s="14" t="s">
        <v>9</v>
      </c>
      <c r="M7" s="14"/>
      <c r="N7" s="25" t="s">
        <v>10</v>
      </c>
      <c r="O7" s="32"/>
      <c r="P7" s="21" t="s">
        <v>11</v>
      </c>
      <c r="Q7" s="27" t="s">
        <v>12</v>
      </c>
      <c r="R7" s="27" t="s">
        <v>12</v>
      </c>
      <c r="S7" s="27" t="s">
        <v>13</v>
      </c>
      <c r="T7" s="37" t="s">
        <v>21</v>
      </c>
      <c r="U7" s="37" t="s">
        <v>14</v>
      </c>
      <c r="V7" s="13"/>
      <c r="W7" s="2"/>
      <c r="X7" s="2"/>
      <c r="Y7" s="2"/>
      <c r="Z7" s="104" t="s">
        <v>51</v>
      </c>
      <c r="AA7" s="104" t="s">
        <v>51</v>
      </c>
      <c r="AB7" s="104" t="s">
        <v>51</v>
      </c>
    </row>
    <row r="8" spans="1:28" s="1" customFormat="1">
      <c r="A8" s="36" t="s">
        <v>15</v>
      </c>
      <c r="B8" s="23" t="s">
        <v>16</v>
      </c>
      <c r="C8" s="24" t="s">
        <v>29</v>
      </c>
      <c r="D8" s="23" t="s">
        <v>25</v>
      </c>
      <c r="E8" s="23" t="s">
        <v>33</v>
      </c>
      <c r="F8" s="23"/>
      <c r="G8" s="23"/>
      <c r="H8" s="30">
        <v>1</v>
      </c>
      <c r="I8" s="31">
        <v>2</v>
      </c>
      <c r="J8" s="29">
        <v>3</v>
      </c>
      <c r="K8" s="30">
        <v>1</v>
      </c>
      <c r="L8" s="31">
        <v>2</v>
      </c>
      <c r="M8" s="29">
        <v>3</v>
      </c>
      <c r="N8" s="26" t="s">
        <v>17</v>
      </c>
      <c r="O8" s="33"/>
      <c r="P8" s="23" t="s">
        <v>18</v>
      </c>
      <c r="Q8" s="28"/>
      <c r="R8" s="28" t="s">
        <v>44</v>
      </c>
      <c r="S8" s="28"/>
      <c r="T8" s="38"/>
      <c r="U8" s="38"/>
      <c r="V8" s="13"/>
      <c r="W8" s="2" t="s">
        <v>52</v>
      </c>
      <c r="X8" s="2" t="s">
        <v>34</v>
      </c>
      <c r="Y8" s="4" t="s">
        <v>44</v>
      </c>
      <c r="Z8" s="104" t="s">
        <v>53</v>
      </c>
      <c r="AA8" s="104" t="s">
        <v>54</v>
      </c>
      <c r="AB8" s="104" t="s">
        <v>55</v>
      </c>
    </row>
    <row r="9" spans="1:28" s="12" customFormat="1" ht="20" customHeight="1">
      <c r="A9" s="118">
        <v>81</v>
      </c>
      <c r="B9" s="119">
        <v>79.09</v>
      </c>
      <c r="C9" s="120" t="s">
        <v>139</v>
      </c>
      <c r="D9" s="121">
        <v>34195</v>
      </c>
      <c r="E9" s="122"/>
      <c r="F9" s="123" t="s">
        <v>162</v>
      </c>
      <c r="G9" s="123" t="s">
        <v>149</v>
      </c>
      <c r="H9" s="124">
        <v>-100</v>
      </c>
      <c r="I9" s="125">
        <v>-103</v>
      </c>
      <c r="J9" s="125">
        <v>-103</v>
      </c>
      <c r="K9" s="124">
        <v>115</v>
      </c>
      <c r="L9" s="137">
        <v>-120</v>
      </c>
      <c r="M9" s="137">
        <v>-121</v>
      </c>
      <c r="N9" s="76">
        <f t="shared" ref="N9:N24" si="0">IF(MAX(H9:J9)&lt;0,0,TRUNC(MAX(H9:J9)/1)*1)</f>
        <v>0</v>
      </c>
      <c r="O9" s="76">
        <f t="shared" ref="O9:O24" si="1">IF(MAX(K9:M9)&lt;0,0,TRUNC(MAX(K9:M9)/1)*1)</f>
        <v>115</v>
      </c>
      <c r="P9" s="76">
        <f t="shared" ref="P9:P24" si="2">IF(N9=0,0,IF(O9=0,0,SUM(N9:O9)))</f>
        <v>0</v>
      </c>
      <c r="Q9" s="77">
        <f>IF(P9="","",IF(B9="","",IF((W9="k"),IF(B9&gt;153.655,P9,IF(B9&lt;28,10^(0.783497476*LOG10(28/153.655)^2)*P9,10^(0.783497476*LOG10(B9/153.655)^2)*P9)),IF(B9&gt;175.508,P9,IF(B9&lt;32,10^(0.75194503*LOG10(32/175.508)^2)*P9,10^(0.75194503*LOG10(B9/175.508)^2)*P9)))))</f>
        <v>0</v>
      </c>
      <c r="R9" s="77" t="str">
        <f>IF(Y9=1,Q9*AB9,"")</f>
        <v/>
      </c>
      <c r="S9" s="78" t="s">
        <v>22</v>
      </c>
      <c r="T9" s="78" t="s">
        <v>22</v>
      </c>
      <c r="U9" s="79">
        <f>IF(P9="","",IF(B9="","",IF((W9="k"),IF(B9&gt;153.655,1,IF(B9&lt;28,10^(0.783497476*LOG10(28/153.655)^2),10^(0.783497476*LOG10(B9/153.655)^2))),IF(B9&gt;175.508,1,IF(B9&lt;32,10^(0.78194503*LOG10(32/175.508)^2),10^(0.75194503*LOG10(B9/175.508)^2))))))</f>
        <v>1.2305835709172588</v>
      </c>
      <c r="V9" s="95">
        <f>R5</f>
        <v>43890</v>
      </c>
      <c r="W9" s="106" t="str">
        <f>IF(ISNUMBER(FIND("M",C9)),"m",IF(ISNUMBER(FIND("K",C9)),"k"))</f>
        <v>m</v>
      </c>
      <c r="X9" s="106">
        <f>IF(OR(D9="",V9=""),0,(YEAR(V9)-YEAR(D9)))</f>
        <v>27</v>
      </c>
      <c r="Y9" s="106">
        <f>IF(X9&gt;34,1,0)</f>
        <v>0</v>
      </c>
      <c r="Z9" s="12" t="b">
        <f>IF(Y9=1,LOOKUP(X9,'Meltzer-Faber'!A3:A63,'Meltzer-Faber'!B3:B63))</f>
        <v>0</v>
      </c>
      <c r="AA9" s="12" t="b">
        <f>IF(Y9=1,LOOKUP(X9,'Meltzer-Faber'!A3:A63,'Meltzer-Faber'!C3:C63))</f>
        <v>0</v>
      </c>
      <c r="AB9" s="12" t="b">
        <f>IF(W9="m",Z9,IF(W9="k",AA9,""))</f>
        <v>0</v>
      </c>
    </row>
    <row r="10" spans="1:28" s="12" customFormat="1" ht="20" customHeight="1">
      <c r="A10" s="118">
        <v>81</v>
      </c>
      <c r="B10" s="119">
        <v>75.02</v>
      </c>
      <c r="C10" s="120" t="s">
        <v>141</v>
      </c>
      <c r="D10" s="121">
        <v>37160</v>
      </c>
      <c r="E10" s="122"/>
      <c r="F10" s="123" t="s">
        <v>163</v>
      </c>
      <c r="G10" s="123" t="s">
        <v>143</v>
      </c>
      <c r="H10" s="124">
        <v>-95</v>
      </c>
      <c r="I10" s="125">
        <v>95</v>
      </c>
      <c r="J10" s="125">
        <v>-100</v>
      </c>
      <c r="K10" s="124">
        <v>121</v>
      </c>
      <c r="L10" s="137">
        <v>-126</v>
      </c>
      <c r="M10" s="137">
        <v>127</v>
      </c>
      <c r="N10" s="76">
        <f t="shared" si="0"/>
        <v>95</v>
      </c>
      <c r="O10" s="76">
        <f t="shared" si="1"/>
        <v>127</v>
      </c>
      <c r="P10" s="76">
        <f t="shared" si="2"/>
        <v>222</v>
      </c>
      <c r="Q10" s="77">
        <f t="shared" ref="Q10:Q24" si="3">IF(P10="","",IF(B10="","",IF((W10="k"),IF(B10&gt;153.655,P10,IF(B10&lt;28,10^(0.783497476*LOG10(28/153.655)^2)*P10,10^(0.783497476*LOG10(B10/153.655)^2)*P10)),IF(B10&gt;175.508,P10,IF(B10&lt;32,10^(0.75194503*LOG10(32/175.508)^2)*P10,10^(0.75194503*LOG10(B10/175.508)^2)*P10)))))</f>
        <v>281.06391129333883</v>
      </c>
      <c r="R10" s="77" t="str">
        <f t="shared" ref="R10:R24" si="4">IF(Y10=1,Q10*AB10,"")</f>
        <v/>
      </c>
      <c r="S10" s="80">
        <v>6</v>
      </c>
      <c r="T10" s="80"/>
      <c r="U10" s="79">
        <f t="shared" ref="U10:U24" si="5">IF(P10="","",IF(B10="","",IF((W10="k"),IF(B10&gt;153.655,1,IF(B10&lt;28,10^(0.783497476*LOG10(28/153.655)^2),10^(0.783497476*LOG10(B10/153.655)^2))),IF(B10&gt;175.508,1,IF(B10&lt;32,10^(0.78194503*LOG10(32/175.508)^2),10^(0.75194503*LOG10(B10/175.508)^2))))))</f>
        <v>1.2660536544744994</v>
      </c>
      <c r="V10" s="95">
        <f>R5</f>
        <v>43890</v>
      </c>
      <c r="W10" s="106" t="str">
        <f t="shared" ref="W10:W24" si="6">IF(ISNUMBER(FIND("M",C10)),"m",IF(ISNUMBER(FIND("K",C10)),"k"))</f>
        <v>m</v>
      </c>
      <c r="X10" s="106">
        <f t="shared" ref="X10:X24" si="7">IF(OR(D10="",V10=""),0,(YEAR(V10)-YEAR(D10)))</f>
        <v>19</v>
      </c>
      <c r="Y10" s="106">
        <f t="shared" ref="Y10:Y24" si="8">IF(X10&gt;34,1,0)</f>
        <v>0</v>
      </c>
      <c r="Z10" s="12" t="b">
        <f>IF(Y10=1,LOOKUP(X10,'Meltzer-Faber'!A3:A63,'Meltzer-Faber'!B3:B63))</f>
        <v>0</v>
      </c>
      <c r="AA10" s="105" t="b">
        <f>IF(Y10=1,LOOKUP(X10,'Meltzer-Faber'!A3:A63,'Meltzer-Faber'!C3:C63))</f>
        <v>0</v>
      </c>
      <c r="AB10" s="12" t="b">
        <f t="shared" ref="AB10:AB24" si="9">IF(W10="m",Z10,IF(W10="k",AA10,""))</f>
        <v>0</v>
      </c>
    </row>
    <row r="11" spans="1:28" s="12" customFormat="1" ht="20" customHeight="1">
      <c r="A11" s="118">
        <v>81</v>
      </c>
      <c r="B11" s="119">
        <v>80.86</v>
      </c>
      <c r="C11" s="120" t="s">
        <v>139</v>
      </c>
      <c r="D11" s="121">
        <v>34773</v>
      </c>
      <c r="E11" s="122"/>
      <c r="F11" s="123" t="s">
        <v>164</v>
      </c>
      <c r="G11" s="123" t="s">
        <v>130</v>
      </c>
      <c r="H11" s="124">
        <v>110</v>
      </c>
      <c r="I11" s="125">
        <v>-115</v>
      </c>
      <c r="J11" s="125">
        <v>-115</v>
      </c>
      <c r="K11" s="124">
        <v>130</v>
      </c>
      <c r="L11" s="137">
        <v>-135</v>
      </c>
      <c r="M11" s="137">
        <v>-137</v>
      </c>
      <c r="N11" s="76">
        <f t="shared" si="0"/>
        <v>110</v>
      </c>
      <c r="O11" s="76">
        <f t="shared" si="1"/>
        <v>130</v>
      </c>
      <c r="P11" s="76">
        <f t="shared" si="2"/>
        <v>240</v>
      </c>
      <c r="Q11" s="77">
        <f t="shared" si="3"/>
        <v>292.00322316837656</v>
      </c>
      <c r="R11" s="77" t="str">
        <f t="shared" si="4"/>
        <v/>
      </c>
      <c r="S11" s="80">
        <v>5</v>
      </c>
      <c r="T11" s="80"/>
      <c r="U11" s="79">
        <f t="shared" si="5"/>
        <v>1.2166800965349023</v>
      </c>
      <c r="V11" s="95">
        <f>R5</f>
        <v>43890</v>
      </c>
      <c r="W11" s="106" t="str">
        <f t="shared" si="6"/>
        <v>m</v>
      </c>
      <c r="X11" s="106">
        <f t="shared" si="7"/>
        <v>25</v>
      </c>
      <c r="Y11" s="106">
        <f t="shared" si="8"/>
        <v>0</v>
      </c>
      <c r="Z11" s="12" t="b">
        <f>IF(Y11=1,LOOKUP(X11,'Meltzer-Faber'!A3:A63,'Meltzer-Faber'!B3:B63))</f>
        <v>0</v>
      </c>
      <c r="AA11" s="105" t="b">
        <f>IF(Y11=1,LOOKUP(X11,'Meltzer-Faber'!A3:A63,'Meltzer-Faber'!C3:C63))</f>
        <v>0</v>
      </c>
      <c r="AB11" s="12" t="b">
        <f t="shared" si="9"/>
        <v>0</v>
      </c>
    </row>
    <row r="12" spans="1:28" s="12" customFormat="1" ht="20" customHeight="1">
      <c r="A12" s="118">
        <v>81</v>
      </c>
      <c r="B12" s="119">
        <v>79.989999999999995</v>
      </c>
      <c r="C12" s="120" t="s">
        <v>139</v>
      </c>
      <c r="D12" s="121">
        <v>36192</v>
      </c>
      <c r="E12" s="122"/>
      <c r="F12" s="123" t="s">
        <v>165</v>
      </c>
      <c r="G12" s="123" t="s">
        <v>158</v>
      </c>
      <c r="H12" s="126">
        <v>106</v>
      </c>
      <c r="I12" s="127">
        <v>111</v>
      </c>
      <c r="J12" s="128">
        <v>115</v>
      </c>
      <c r="K12" s="124">
        <v>130</v>
      </c>
      <c r="L12" s="137">
        <v>137</v>
      </c>
      <c r="M12" s="137">
        <v>-143</v>
      </c>
      <c r="N12" s="76">
        <f t="shared" si="0"/>
        <v>115</v>
      </c>
      <c r="O12" s="76">
        <f t="shared" si="1"/>
        <v>137</v>
      </c>
      <c r="P12" s="76">
        <f t="shared" si="2"/>
        <v>252</v>
      </c>
      <c r="Q12" s="77">
        <f t="shared" si="3"/>
        <v>308.29854344034015</v>
      </c>
      <c r="R12" s="77" t="str">
        <f t="shared" si="4"/>
        <v/>
      </c>
      <c r="S12" s="80">
        <v>4</v>
      </c>
      <c r="T12" s="80" t="s">
        <v>22</v>
      </c>
      <c r="U12" s="79">
        <f t="shared" si="5"/>
        <v>1.2234069184140481</v>
      </c>
      <c r="V12" s="95">
        <f>R5</f>
        <v>43890</v>
      </c>
      <c r="W12" s="106" t="str">
        <f t="shared" si="6"/>
        <v>m</v>
      </c>
      <c r="X12" s="106">
        <f t="shared" si="7"/>
        <v>21</v>
      </c>
      <c r="Y12" s="106">
        <f t="shared" si="8"/>
        <v>0</v>
      </c>
      <c r="Z12" s="12" t="b">
        <f>IF(Y12=1,LOOKUP(X12,'Meltzer-Faber'!A3:A63,'Meltzer-Faber'!B3:B63))</f>
        <v>0</v>
      </c>
      <c r="AA12" s="105" t="b">
        <f>IF(Y12=1,LOOKUP(X12,'Meltzer-Faber'!A3:A63,'Meltzer-Faber'!C3:C63))</f>
        <v>0</v>
      </c>
      <c r="AB12" s="12" t="b">
        <f t="shared" si="9"/>
        <v>0</v>
      </c>
    </row>
    <row r="13" spans="1:28" s="12" customFormat="1" ht="20" customHeight="1">
      <c r="A13" s="118">
        <v>81</v>
      </c>
      <c r="B13" s="119">
        <v>79.900000000000006</v>
      </c>
      <c r="C13" s="120" t="s">
        <v>139</v>
      </c>
      <c r="D13" s="121">
        <v>33147</v>
      </c>
      <c r="E13" s="122"/>
      <c r="F13" s="123" t="s">
        <v>166</v>
      </c>
      <c r="G13" s="123" t="s">
        <v>105</v>
      </c>
      <c r="H13" s="124">
        <v>90</v>
      </c>
      <c r="I13" s="125">
        <v>93</v>
      </c>
      <c r="J13" s="125">
        <v>-96</v>
      </c>
      <c r="K13" s="124">
        <v>116</v>
      </c>
      <c r="L13" s="137">
        <v>-120</v>
      </c>
      <c r="M13" s="137">
        <v>-121</v>
      </c>
      <c r="N13" s="76">
        <f t="shared" si="0"/>
        <v>93</v>
      </c>
      <c r="O13" s="76">
        <f t="shared" si="1"/>
        <v>116</v>
      </c>
      <c r="P13" s="76">
        <f t="shared" si="2"/>
        <v>209</v>
      </c>
      <c r="Q13" s="77">
        <f t="shared" si="3"/>
        <v>255.83992547212358</v>
      </c>
      <c r="R13" s="77" t="str">
        <f t="shared" si="4"/>
        <v/>
      </c>
      <c r="S13" s="80">
        <v>7</v>
      </c>
      <c r="T13" s="80" t="s">
        <v>22</v>
      </c>
      <c r="U13" s="79">
        <f t="shared" si="5"/>
        <v>1.224114475943175</v>
      </c>
      <c r="V13" s="95">
        <f>R5</f>
        <v>43890</v>
      </c>
      <c r="W13" s="106" t="str">
        <f t="shared" si="6"/>
        <v>m</v>
      </c>
      <c r="X13" s="106">
        <f t="shared" si="7"/>
        <v>30</v>
      </c>
      <c r="Y13" s="106">
        <f t="shared" si="8"/>
        <v>0</v>
      </c>
      <c r="Z13" s="12" t="b">
        <f>IF(Y13=1,LOOKUP(X13,'Meltzer-Faber'!A3:A63,'Meltzer-Faber'!B3:B63))</f>
        <v>0</v>
      </c>
      <c r="AA13" s="105" t="b">
        <f>IF(Y13=1,LOOKUP(X13,'Meltzer-Faber'!A3:A63,'Meltzer-Faber'!C3:C63))</f>
        <v>0</v>
      </c>
      <c r="AB13" s="12" t="b">
        <f t="shared" si="9"/>
        <v>0</v>
      </c>
    </row>
    <row r="14" spans="1:28" s="12" customFormat="1" ht="20" customHeight="1">
      <c r="A14" s="118">
        <v>81</v>
      </c>
      <c r="B14" s="119">
        <v>74.91</v>
      </c>
      <c r="C14" s="120" t="s">
        <v>139</v>
      </c>
      <c r="D14" s="121">
        <v>34579</v>
      </c>
      <c r="E14" s="122"/>
      <c r="F14" s="123" t="s">
        <v>167</v>
      </c>
      <c r="G14" s="123" t="s">
        <v>115</v>
      </c>
      <c r="H14" s="124">
        <v>116</v>
      </c>
      <c r="I14" s="125">
        <v>119</v>
      </c>
      <c r="J14" s="125">
        <v>-121</v>
      </c>
      <c r="K14" s="124">
        <v>138</v>
      </c>
      <c r="L14" s="137">
        <v>142</v>
      </c>
      <c r="M14" s="137">
        <v>-145</v>
      </c>
      <c r="N14" s="76">
        <f t="shared" si="0"/>
        <v>119</v>
      </c>
      <c r="O14" s="76">
        <f t="shared" si="1"/>
        <v>142</v>
      </c>
      <c r="P14" s="76">
        <f t="shared" si="2"/>
        <v>261</v>
      </c>
      <c r="Q14" s="77">
        <f t="shared" si="3"/>
        <v>330.70950588841373</v>
      </c>
      <c r="R14" s="77" t="str">
        <f t="shared" si="4"/>
        <v/>
      </c>
      <c r="S14" s="80">
        <v>1</v>
      </c>
      <c r="T14" s="80" t="s">
        <v>22</v>
      </c>
      <c r="U14" s="79">
        <f t="shared" si="5"/>
        <v>1.2670862294575238</v>
      </c>
      <c r="V14" s="95">
        <f>R5</f>
        <v>43890</v>
      </c>
      <c r="W14" s="106" t="str">
        <f t="shared" si="6"/>
        <v>m</v>
      </c>
      <c r="X14" s="106">
        <f t="shared" si="7"/>
        <v>26</v>
      </c>
      <c r="Y14" s="106">
        <f t="shared" si="8"/>
        <v>0</v>
      </c>
      <c r="Z14" s="12" t="b">
        <f>IF(Y14=1,LOOKUP(X14,'Meltzer-Faber'!A3:A63,'Meltzer-Faber'!B3:B63))</f>
        <v>0</v>
      </c>
      <c r="AA14" s="105" t="b">
        <f>IF(Y14=1,LOOKUP(X14,'Meltzer-Faber'!A3:A63,'Meltzer-Faber'!C3:C63))</f>
        <v>0</v>
      </c>
      <c r="AB14" s="12" t="b">
        <f t="shared" si="9"/>
        <v>0</v>
      </c>
    </row>
    <row r="15" spans="1:28" s="12" customFormat="1" ht="20" customHeight="1">
      <c r="A15" s="118">
        <v>81</v>
      </c>
      <c r="B15" s="119">
        <v>75.84</v>
      </c>
      <c r="C15" s="120" t="s">
        <v>168</v>
      </c>
      <c r="D15" s="121">
        <v>28656</v>
      </c>
      <c r="E15" s="122"/>
      <c r="F15" s="123" t="s">
        <v>169</v>
      </c>
      <c r="G15" s="123" t="s">
        <v>59</v>
      </c>
      <c r="H15" s="124">
        <v>117</v>
      </c>
      <c r="I15" s="125">
        <v>120</v>
      </c>
      <c r="J15" s="125">
        <v>-122</v>
      </c>
      <c r="K15" s="124">
        <v>135</v>
      </c>
      <c r="L15" s="137">
        <v>-139</v>
      </c>
      <c r="M15" s="137">
        <v>139</v>
      </c>
      <c r="N15" s="76">
        <f t="shared" si="0"/>
        <v>120</v>
      </c>
      <c r="O15" s="76">
        <f t="shared" si="1"/>
        <v>139</v>
      </c>
      <c r="P15" s="76">
        <f t="shared" si="2"/>
        <v>259</v>
      </c>
      <c r="Q15" s="77">
        <f t="shared" si="3"/>
        <v>325.94760057272742</v>
      </c>
      <c r="R15" s="77">
        <f t="shared" si="4"/>
        <v>378.75111186550924</v>
      </c>
      <c r="S15" s="80">
        <v>2</v>
      </c>
      <c r="T15" s="143" t="s">
        <v>177</v>
      </c>
      <c r="U15" s="79">
        <f t="shared" si="5"/>
        <v>1.2584849442962449</v>
      </c>
      <c r="V15" s="95">
        <f>R5</f>
        <v>43890</v>
      </c>
      <c r="W15" s="106" t="str">
        <f t="shared" si="6"/>
        <v>m</v>
      </c>
      <c r="X15" s="106">
        <f t="shared" si="7"/>
        <v>42</v>
      </c>
      <c r="Y15" s="106">
        <f t="shared" si="8"/>
        <v>1</v>
      </c>
      <c r="Z15" s="12">
        <f>IF(Y15=1,LOOKUP(X15,'Meltzer-Faber'!A3:A63,'Meltzer-Faber'!B3:B63))</f>
        <v>1.1619999999999999</v>
      </c>
      <c r="AA15" s="105">
        <f>IF(Y15=1,LOOKUP(X15,'Meltzer-Faber'!A3:A63,'Meltzer-Faber'!C3:C63))</f>
        <v>1.17</v>
      </c>
      <c r="AB15" s="12">
        <f t="shared" si="9"/>
        <v>1.1619999999999999</v>
      </c>
    </row>
    <row r="16" spans="1:28" s="12" customFormat="1" ht="20" customHeight="1">
      <c r="A16" s="118">
        <v>81</v>
      </c>
      <c r="B16" s="119">
        <v>80.3</v>
      </c>
      <c r="C16" s="120" t="s">
        <v>139</v>
      </c>
      <c r="D16" s="121">
        <v>34601</v>
      </c>
      <c r="E16" s="122"/>
      <c r="F16" s="123" t="s">
        <v>170</v>
      </c>
      <c r="G16" s="123" t="s">
        <v>100</v>
      </c>
      <c r="H16" s="124">
        <v>113</v>
      </c>
      <c r="I16" s="125">
        <v>117</v>
      </c>
      <c r="J16" s="125">
        <v>-121</v>
      </c>
      <c r="K16" s="124">
        <v>-135</v>
      </c>
      <c r="L16" s="137">
        <v>135</v>
      </c>
      <c r="M16" s="137">
        <v>-145</v>
      </c>
      <c r="N16" s="76">
        <f t="shared" si="0"/>
        <v>117</v>
      </c>
      <c r="O16" s="76">
        <f t="shared" si="1"/>
        <v>135</v>
      </c>
      <c r="P16" s="76">
        <f t="shared" si="2"/>
        <v>252</v>
      </c>
      <c r="Q16" s="77">
        <f t="shared" si="3"/>
        <v>307.68864130848158</v>
      </c>
      <c r="R16" s="77" t="str">
        <f t="shared" si="4"/>
        <v/>
      </c>
      <c r="S16" s="80">
        <v>3</v>
      </c>
      <c r="T16" s="80"/>
      <c r="U16" s="79">
        <f t="shared" si="5"/>
        <v>1.2209866718590539</v>
      </c>
      <c r="V16" s="95">
        <f>R5</f>
        <v>43890</v>
      </c>
      <c r="W16" s="106" t="str">
        <f t="shared" si="6"/>
        <v>m</v>
      </c>
      <c r="X16" s="106">
        <f t="shared" si="7"/>
        <v>26</v>
      </c>
      <c r="Y16" s="106">
        <f t="shared" si="8"/>
        <v>0</v>
      </c>
      <c r="Z16" s="12" t="b">
        <f>IF(Y16=1,LOOKUP(X16,'Meltzer-Faber'!A3:A63,'Meltzer-Faber'!B3:B63))</f>
        <v>0</v>
      </c>
      <c r="AA16" s="105" t="b">
        <f>IF(Y16=1,LOOKUP(X16,'Meltzer-Faber'!A3:A63,'Meltzer-Faber'!C3:C63))</f>
        <v>0</v>
      </c>
      <c r="AB16" s="12" t="b">
        <f t="shared" si="9"/>
        <v>0</v>
      </c>
    </row>
    <row r="17" spans="1:28" s="12" customFormat="1" ht="20" customHeight="1">
      <c r="A17" s="118"/>
      <c r="B17" s="119"/>
      <c r="C17" s="120"/>
      <c r="D17" s="121"/>
      <c r="E17" s="122"/>
      <c r="F17" s="123"/>
      <c r="G17" s="123"/>
      <c r="H17" s="124"/>
      <c r="I17" s="125"/>
      <c r="J17" s="125"/>
      <c r="K17" s="124"/>
      <c r="L17" s="97"/>
      <c r="M17" s="97"/>
      <c r="N17" s="76">
        <f t="shared" si="0"/>
        <v>0</v>
      </c>
      <c r="O17" s="76">
        <f t="shared" si="1"/>
        <v>0</v>
      </c>
      <c r="P17" s="76">
        <f t="shared" si="2"/>
        <v>0</v>
      </c>
      <c r="Q17" s="77" t="str">
        <f t="shared" si="3"/>
        <v/>
      </c>
      <c r="R17" s="77" t="str">
        <f t="shared" si="4"/>
        <v/>
      </c>
      <c r="S17" s="80"/>
      <c r="T17" s="80"/>
      <c r="U17" s="79" t="str">
        <f t="shared" si="5"/>
        <v/>
      </c>
      <c r="V17" s="95">
        <f>R5</f>
        <v>43890</v>
      </c>
      <c r="W17" s="106" t="b">
        <f t="shared" si="6"/>
        <v>0</v>
      </c>
      <c r="X17" s="106">
        <f t="shared" si="7"/>
        <v>0</v>
      </c>
      <c r="Y17" s="106">
        <f t="shared" si="8"/>
        <v>0</v>
      </c>
      <c r="Z17" s="12" t="b">
        <f>IF(Y17=1,LOOKUP(X17,'Meltzer-Faber'!A3:A63,'Meltzer-Faber'!B3:B63))</f>
        <v>0</v>
      </c>
      <c r="AA17" s="105" t="b">
        <f>IF(Y17=1,LOOKUP(X17,'Meltzer-Faber'!A3:A63,'Meltzer-Faber'!C3:C63))</f>
        <v>0</v>
      </c>
      <c r="AB17" s="12" t="str">
        <f t="shared" si="9"/>
        <v/>
      </c>
    </row>
    <row r="18" spans="1:28" s="12" customFormat="1" ht="20" customHeight="1">
      <c r="A18" s="118"/>
      <c r="B18" s="119"/>
      <c r="C18" s="120"/>
      <c r="D18" s="121"/>
      <c r="E18" s="122"/>
      <c r="F18" s="123"/>
      <c r="G18" s="123"/>
      <c r="H18" s="124"/>
      <c r="I18" s="125"/>
      <c r="J18" s="125"/>
      <c r="K18" s="124"/>
      <c r="L18" s="97"/>
      <c r="M18" s="97"/>
      <c r="N18" s="76">
        <f t="shared" si="0"/>
        <v>0</v>
      </c>
      <c r="O18" s="76">
        <f t="shared" si="1"/>
        <v>0</v>
      </c>
      <c r="P18" s="76">
        <f t="shared" si="2"/>
        <v>0</v>
      </c>
      <c r="Q18" s="77" t="str">
        <f t="shared" si="3"/>
        <v/>
      </c>
      <c r="R18" s="77" t="str">
        <f t="shared" si="4"/>
        <v/>
      </c>
      <c r="S18" s="80" t="s">
        <v>22</v>
      </c>
      <c r="T18" s="80" t="s">
        <v>22</v>
      </c>
      <c r="U18" s="79" t="str">
        <f t="shared" si="5"/>
        <v/>
      </c>
      <c r="V18" s="95">
        <f>R5</f>
        <v>43890</v>
      </c>
      <c r="W18" s="106" t="b">
        <f t="shared" si="6"/>
        <v>0</v>
      </c>
      <c r="X18" s="106">
        <f t="shared" si="7"/>
        <v>0</v>
      </c>
      <c r="Y18" s="106">
        <f t="shared" si="8"/>
        <v>0</v>
      </c>
      <c r="Z18" s="12" t="b">
        <f>IF(Y18=1,LOOKUP(X18,'Meltzer-Faber'!A3:A63,'Meltzer-Faber'!B3:B63))</f>
        <v>0</v>
      </c>
      <c r="AA18" s="105" t="b">
        <f>IF(Y18=1,LOOKUP(X18,'Meltzer-Faber'!A3:A63,'Meltzer-Faber'!C3:C63))</f>
        <v>0</v>
      </c>
      <c r="AB18" s="12" t="str">
        <f t="shared" si="9"/>
        <v/>
      </c>
    </row>
    <row r="19" spans="1:28" s="12" customFormat="1" ht="20" customHeight="1">
      <c r="A19" s="118"/>
      <c r="B19" s="119"/>
      <c r="C19" s="120"/>
      <c r="D19" s="121"/>
      <c r="E19" s="122"/>
      <c r="F19" s="123"/>
      <c r="G19" s="123"/>
      <c r="H19" s="124"/>
      <c r="I19" s="125"/>
      <c r="J19" s="125"/>
      <c r="K19" s="124"/>
      <c r="L19" s="97"/>
      <c r="M19" s="97"/>
      <c r="N19" s="76">
        <f t="shared" si="0"/>
        <v>0</v>
      </c>
      <c r="O19" s="76">
        <f t="shared" si="1"/>
        <v>0</v>
      </c>
      <c r="P19" s="76">
        <f t="shared" si="2"/>
        <v>0</v>
      </c>
      <c r="Q19" s="77" t="str">
        <f t="shared" si="3"/>
        <v/>
      </c>
      <c r="R19" s="77" t="str">
        <f t="shared" si="4"/>
        <v/>
      </c>
      <c r="S19" s="80"/>
      <c r="T19" s="80"/>
      <c r="U19" s="79" t="str">
        <f t="shared" si="5"/>
        <v/>
      </c>
      <c r="V19" s="95">
        <f>R5</f>
        <v>43890</v>
      </c>
      <c r="W19" s="106" t="b">
        <f t="shared" si="6"/>
        <v>0</v>
      </c>
      <c r="X19" s="106">
        <f t="shared" si="7"/>
        <v>0</v>
      </c>
      <c r="Y19" s="106">
        <f t="shared" si="8"/>
        <v>0</v>
      </c>
      <c r="Z19" s="12" t="b">
        <f>IF(Y19=1,LOOKUP(X19,'Meltzer-Faber'!A3:A63,'Meltzer-Faber'!B3:B63))</f>
        <v>0</v>
      </c>
      <c r="AA19" s="105" t="b">
        <f>IF(Y19=1,LOOKUP(X19,'Meltzer-Faber'!A3:A63,'Meltzer-Faber'!C3:C63))</f>
        <v>0</v>
      </c>
      <c r="AB19" s="12" t="str">
        <f t="shared" si="9"/>
        <v/>
      </c>
    </row>
    <row r="20" spans="1:28" s="12" customFormat="1" ht="20" customHeight="1">
      <c r="A20" s="118"/>
      <c r="B20" s="119"/>
      <c r="C20" s="120"/>
      <c r="D20" s="121"/>
      <c r="E20" s="122"/>
      <c r="F20" s="123"/>
      <c r="G20" s="123"/>
      <c r="H20" s="124"/>
      <c r="I20" s="125"/>
      <c r="J20" s="125"/>
      <c r="K20" s="124"/>
      <c r="L20" s="97"/>
      <c r="M20" s="97"/>
      <c r="N20" s="76">
        <f t="shared" si="0"/>
        <v>0</v>
      </c>
      <c r="O20" s="76">
        <f t="shared" si="1"/>
        <v>0</v>
      </c>
      <c r="P20" s="76">
        <f t="shared" si="2"/>
        <v>0</v>
      </c>
      <c r="Q20" s="77" t="str">
        <f t="shared" si="3"/>
        <v/>
      </c>
      <c r="R20" s="77" t="str">
        <f t="shared" si="4"/>
        <v/>
      </c>
      <c r="S20" s="80"/>
      <c r="T20" s="80"/>
      <c r="U20" s="79" t="str">
        <f t="shared" si="5"/>
        <v/>
      </c>
      <c r="V20" s="95">
        <f>R5</f>
        <v>43890</v>
      </c>
      <c r="W20" s="106" t="b">
        <f t="shared" si="6"/>
        <v>0</v>
      </c>
      <c r="X20" s="106">
        <f t="shared" si="7"/>
        <v>0</v>
      </c>
      <c r="Y20" s="106">
        <f t="shared" si="8"/>
        <v>0</v>
      </c>
      <c r="Z20" s="12" t="b">
        <f>IF(Y20=1,LOOKUP(X20,'Meltzer-Faber'!A3:A63,'Meltzer-Faber'!B3:B63))</f>
        <v>0</v>
      </c>
      <c r="AA20" s="105" t="b">
        <f>IF(Y20=1,LOOKUP(X20,'Meltzer-Faber'!A3:A63,'Meltzer-Faber'!C3:C63))</f>
        <v>0</v>
      </c>
      <c r="AB20" s="12" t="str">
        <f t="shared" si="9"/>
        <v/>
      </c>
    </row>
    <row r="21" spans="1:28" s="12" customFormat="1" ht="20" customHeight="1">
      <c r="A21" s="98"/>
      <c r="B21" s="90"/>
      <c r="C21" s="91"/>
      <c r="D21" s="92"/>
      <c r="E21" s="93"/>
      <c r="F21" s="94"/>
      <c r="G21" s="94"/>
      <c r="H21" s="101"/>
      <c r="I21" s="102"/>
      <c r="J21" s="115"/>
      <c r="K21" s="114"/>
      <c r="L21" s="97"/>
      <c r="M21" s="97"/>
      <c r="N21" s="76">
        <f t="shared" si="0"/>
        <v>0</v>
      </c>
      <c r="O21" s="76">
        <f t="shared" si="1"/>
        <v>0</v>
      </c>
      <c r="P21" s="76">
        <f t="shared" si="2"/>
        <v>0</v>
      </c>
      <c r="Q21" s="77" t="str">
        <f t="shared" si="3"/>
        <v/>
      </c>
      <c r="R21" s="77" t="str">
        <f t="shared" si="4"/>
        <v/>
      </c>
      <c r="S21" s="80"/>
      <c r="T21" s="80"/>
      <c r="U21" s="79" t="str">
        <f t="shared" si="5"/>
        <v/>
      </c>
      <c r="V21" s="95">
        <f>R5</f>
        <v>43890</v>
      </c>
      <c r="W21" s="106" t="b">
        <f t="shared" si="6"/>
        <v>0</v>
      </c>
      <c r="X21" s="106">
        <f t="shared" si="7"/>
        <v>0</v>
      </c>
      <c r="Y21" s="106">
        <f t="shared" si="8"/>
        <v>0</v>
      </c>
      <c r="Z21" s="12" t="b">
        <f>IF(Y21=1,LOOKUP(X21,'Meltzer-Faber'!A3:A63,'Meltzer-Faber'!B3:B63))</f>
        <v>0</v>
      </c>
      <c r="AA21" s="105" t="b">
        <f>IF(Y21=1,LOOKUP(X21,'Meltzer-Faber'!A3:A63,'Meltzer-Faber'!C3:C63))</f>
        <v>0</v>
      </c>
      <c r="AB21" s="12" t="str">
        <f t="shared" si="9"/>
        <v/>
      </c>
    </row>
    <row r="22" spans="1:28" s="12" customFormat="1" ht="20" customHeight="1">
      <c r="A22" s="98"/>
      <c r="B22" s="90"/>
      <c r="C22" s="91"/>
      <c r="D22" s="92"/>
      <c r="E22" s="93"/>
      <c r="F22" s="94"/>
      <c r="G22" s="94"/>
      <c r="H22" s="101"/>
      <c r="I22" s="102"/>
      <c r="J22" s="115"/>
      <c r="K22" s="114"/>
      <c r="L22" s="97"/>
      <c r="M22" s="97"/>
      <c r="N22" s="76">
        <f t="shared" si="0"/>
        <v>0</v>
      </c>
      <c r="O22" s="76">
        <f t="shared" si="1"/>
        <v>0</v>
      </c>
      <c r="P22" s="76">
        <f t="shared" si="2"/>
        <v>0</v>
      </c>
      <c r="Q22" s="77" t="str">
        <f t="shared" si="3"/>
        <v/>
      </c>
      <c r="R22" s="77" t="str">
        <f t="shared" si="4"/>
        <v/>
      </c>
      <c r="S22" s="80"/>
      <c r="T22" s="80"/>
      <c r="U22" s="79" t="str">
        <f t="shared" si="5"/>
        <v/>
      </c>
      <c r="V22" s="95">
        <f>R5</f>
        <v>43890</v>
      </c>
      <c r="W22" s="106" t="b">
        <f t="shared" si="6"/>
        <v>0</v>
      </c>
      <c r="X22" s="106">
        <f t="shared" si="7"/>
        <v>0</v>
      </c>
      <c r="Y22" s="106">
        <f t="shared" si="8"/>
        <v>0</v>
      </c>
      <c r="Z22" s="12" t="b">
        <f>IF(Y22=1,LOOKUP(X22,'Meltzer-Faber'!A3:A63,'Meltzer-Faber'!B3:B63))</f>
        <v>0</v>
      </c>
      <c r="AA22" s="105" t="b">
        <f>IF(Y22=1,LOOKUP(X22,'Meltzer-Faber'!A3:A63,'Meltzer-Faber'!C3:C63))</f>
        <v>0</v>
      </c>
      <c r="AB22" s="12" t="str">
        <f t="shared" si="9"/>
        <v/>
      </c>
    </row>
    <row r="23" spans="1:28" s="12" customFormat="1" ht="20" customHeight="1">
      <c r="A23" s="98"/>
      <c r="B23" s="90"/>
      <c r="C23" s="91"/>
      <c r="D23" s="91"/>
      <c r="E23" s="93"/>
      <c r="F23" s="94"/>
      <c r="G23" s="94"/>
      <c r="H23" s="101"/>
      <c r="I23" s="102"/>
      <c r="J23" s="115"/>
      <c r="K23" s="114"/>
      <c r="L23" s="97"/>
      <c r="M23" s="97"/>
      <c r="N23" s="76">
        <f t="shared" si="0"/>
        <v>0</v>
      </c>
      <c r="O23" s="76">
        <f t="shared" si="1"/>
        <v>0</v>
      </c>
      <c r="P23" s="76">
        <f t="shared" si="2"/>
        <v>0</v>
      </c>
      <c r="Q23" s="77" t="str">
        <f t="shared" si="3"/>
        <v/>
      </c>
      <c r="R23" s="77" t="str">
        <f t="shared" si="4"/>
        <v/>
      </c>
      <c r="S23" s="80"/>
      <c r="T23" s="80"/>
      <c r="U23" s="79" t="str">
        <f t="shared" si="5"/>
        <v/>
      </c>
      <c r="V23" s="95">
        <f>R5</f>
        <v>43890</v>
      </c>
      <c r="W23" s="106" t="b">
        <f t="shared" si="6"/>
        <v>0</v>
      </c>
      <c r="X23" s="106">
        <f t="shared" si="7"/>
        <v>0</v>
      </c>
      <c r="Y23" s="106">
        <f t="shared" si="8"/>
        <v>0</v>
      </c>
      <c r="Z23" s="12" t="b">
        <f>IF(Y23=1,LOOKUP(X23,'Meltzer-Faber'!A3:A63,'Meltzer-Faber'!B3:B63))</f>
        <v>0</v>
      </c>
      <c r="AA23" s="105" t="b">
        <f>IF(Y23=1,LOOKUP(X23,'Meltzer-Faber'!A3:A63,'Meltzer-Faber'!C3:C63))</f>
        <v>0</v>
      </c>
      <c r="AB23" s="12" t="str">
        <f t="shared" si="9"/>
        <v/>
      </c>
    </row>
    <row r="24" spans="1:28" s="12" customFormat="1" ht="20" customHeight="1">
      <c r="A24" s="99"/>
      <c r="B24" s="90"/>
      <c r="C24" s="91"/>
      <c r="D24" s="92"/>
      <c r="E24" s="93"/>
      <c r="F24" s="94"/>
      <c r="G24" s="94"/>
      <c r="H24" s="101"/>
      <c r="I24" s="102"/>
      <c r="J24" s="116"/>
      <c r="K24" s="114"/>
      <c r="L24" s="97"/>
      <c r="M24" s="97"/>
      <c r="N24" s="76">
        <f t="shared" si="0"/>
        <v>0</v>
      </c>
      <c r="O24" s="76">
        <f t="shared" si="1"/>
        <v>0</v>
      </c>
      <c r="P24" s="81">
        <f t="shared" si="2"/>
        <v>0</v>
      </c>
      <c r="Q24" s="77" t="str">
        <f t="shared" si="3"/>
        <v/>
      </c>
      <c r="R24" s="77" t="str">
        <f t="shared" si="4"/>
        <v/>
      </c>
      <c r="S24" s="82"/>
      <c r="T24" s="82"/>
      <c r="U24" s="79" t="str">
        <f t="shared" si="5"/>
        <v/>
      </c>
      <c r="V24" s="95">
        <f>R5</f>
        <v>43890</v>
      </c>
      <c r="W24" s="106" t="b">
        <f t="shared" si="6"/>
        <v>0</v>
      </c>
      <c r="X24" s="106">
        <f t="shared" si="7"/>
        <v>0</v>
      </c>
      <c r="Y24" s="106">
        <f t="shared" si="8"/>
        <v>0</v>
      </c>
      <c r="Z24" s="12" t="b">
        <f>IF(Y24=1,LOOKUP(X24,'Meltzer-Faber'!A3:A63,'Meltzer-Faber'!B3:B63))</f>
        <v>0</v>
      </c>
      <c r="AA24" s="105" t="b">
        <f>IF(Y24=1,LOOKUP(X24,'Meltzer-Faber'!A3:A63,'Meltzer-Faber'!C3:C63))</f>
        <v>0</v>
      </c>
      <c r="AB24" s="12" t="str">
        <f t="shared" si="9"/>
        <v/>
      </c>
    </row>
    <row r="25" spans="1:28" s="9" customFormat="1" ht="9" customHeight="1">
      <c r="A25" s="15"/>
      <c r="B25" s="16"/>
      <c r="C25" s="17"/>
      <c r="D25" s="18"/>
      <c r="E25" s="18"/>
      <c r="F25" s="15"/>
      <c r="G25" s="15"/>
      <c r="H25" s="19"/>
      <c r="I25" s="19"/>
      <c r="J25" s="19"/>
      <c r="K25" s="19"/>
      <c r="L25" s="19"/>
      <c r="M25" s="19"/>
      <c r="N25" s="15"/>
      <c r="O25" s="15"/>
      <c r="P25" s="15"/>
      <c r="Q25" s="20"/>
      <c r="R25" s="20"/>
      <c r="S25" s="20"/>
      <c r="T25" s="34"/>
      <c r="U25" s="10"/>
      <c r="V25" s="96"/>
    </row>
    <row r="26" spans="1:28" customFormat="1"/>
    <row r="27" spans="1:28" s="8" customFormat="1" ht="14">
      <c r="A27" s="8" t="s">
        <v>19</v>
      </c>
      <c r="B27"/>
      <c r="C27" s="148"/>
      <c r="D27" s="148"/>
      <c r="E27" s="148"/>
      <c r="F27" s="148"/>
      <c r="G27" s="50" t="s">
        <v>35</v>
      </c>
      <c r="H27" s="51">
        <v>1</v>
      </c>
      <c r="I27" s="145" t="s">
        <v>72</v>
      </c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</row>
    <row r="28" spans="1:28" s="8" customFormat="1" ht="14">
      <c r="B28"/>
      <c r="C28" s="155"/>
      <c r="D28" s="155"/>
      <c r="E28" s="155"/>
      <c r="F28" s="155"/>
      <c r="G28" s="52" t="s">
        <v>22</v>
      </c>
      <c r="H28" s="51">
        <v>2</v>
      </c>
      <c r="I28" s="145" t="s">
        <v>73</v>
      </c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48"/>
    </row>
    <row r="29" spans="1:28" s="8" customFormat="1" ht="14">
      <c r="A29" s="53" t="s">
        <v>36</v>
      </c>
      <c r="B29"/>
      <c r="C29" s="145" t="s">
        <v>62</v>
      </c>
      <c r="D29" s="148"/>
      <c r="E29" s="148"/>
      <c r="F29" s="148"/>
      <c r="G29" s="54"/>
      <c r="H29" s="51">
        <v>3</v>
      </c>
      <c r="I29" s="145" t="s">
        <v>78</v>
      </c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48"/>
    </row>
    <row r="30" spans="1:28" ht="14">
      <c r="A30" s="7"/>
      <c r="B30"/>
      <c r="C30" s="145" t="s">
        <v>68</v>
      </c>
      <c r="D30" s="148"/>
      <c r="E30" s="148"/>
      <c r="F30" s="148"/>
      <c r="G30" s="42"/>
      <c r="H30" s="40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</row>
    <row r="31" spans="1:28" ht="14">
      <c r="A31" s="8"/>
      <c r="B31"/>
      <c r="C31" s="145" t="s">
        <v>69</v>
      </c>
      <c r="D31" s="148"/>
      <c r="E31" s="148"/>
      <c r="F31" s="148"/>
      <c r="G31" s="56" t="s">
        <v>37</v>
      </c>
      <c r="H31" s="145" t="s">
        <v>79</v>
      </c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</row>
    <row r="32" spans="1:28" ht="14">
      <c r="C32" s="40"/>
      <c r="D32" s="41"/>
      <c r="E32" s="41"/>
      <c r="F32" s="42"/>
      <c r="G32" s="56" t="s">
        <v>38</v>
      </c>
      <c r="H32" s="145" t="s">
        <v>80</v>
      </c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5"/>
    </row>
    <row r="33" spans="1:20" ht="14">
      <c r="A33" s="8" t="s">
        <v>20</v>
      </c>
      <c r="B33"/>
      <c r="C33" s="148" t="s">
        <v>61</v>
      </c>
      <c r="D33" s="148"/>
      <c r="E33" s="148"/>
      <c r="F33" s="148"/>
      <c r="G33" s="56" t="s">
        <v>39</v>
      </c>
      <c r="H33" s="145" t="s">
        <v>77</v>
      </c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</row>
    <row r="34" spans="1:20" ht="14">
      <c r="C34" s="148"/>
      <c r="D34" s="148"/>
      <c r="E34" s="148"/>
      <c r="F34" s="148"/>
      <c r="G34" s="56"/>
      <c r="H34" s="100"/>
      <c r="I34" s="57"/>
      <c r="J34" s="2"/>
      <c r="K34" s="2"/>
      <c r="L34" s="2"/>
      <c r="M34" s="2"/>
      <c r="N34" s="2"/>
      <c r="O34" s="2"/>
      <c r="P34" s="2"/>
      <c r="Q34" s="55"/>
      <c r="R34" s="55"/>
      <c r="S34" s="55"/>
      <c r="T34" s="55"/>
    </row>
    <row r="35" spans="1:20" ht="14">
      <c r="A35" s="51" t="s">
        <v>40</v>
      </c>
      <c r="B35" s="58"/>
      <c r="C35" s="148" t="s">
        <v>92</v>
      </c>
      <c r="D35" s="148"/>
      <c r="E35" s="148"/>
      <c r="F35" s="148"/>
      <c r="G35" s="56" t="s">
        <v>24</v>
      </c>
      <c r="H35" s="145" t="s">
        <v>178</v>
      </c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</row>
    <row r="36" spans="1:20" ht="14">
      <c r="C36" s="148"/>
      <c r="D36" s="148"/>
      <c r="E36" s="148"/>
      <c r="F36" s="148"/>
      <c r="G36" s="56"/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145"/>
    </row>
    <row r="37" spans="1:20" ht="14">
      <c r="A37" s="58" t="s">
        <v>23</v>
      </c>
      <c r="B37" s="58"/>
      <c r="C37" s="43" t="s">
        <v>47</v>
      </c>
      <c r="D37" s="44"/>
      <c r="E37" s="44"/>
      <c r="F37" s="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</row>
    <row r="38" spans="1:20" ht="14">
      <c r="A38" s="59"/>
      <c r="B38" s="59"/>
      <c r="C38" s="60"/>
      <c r="D38" s="41"/>
      <c r="E38" s="41"/>
      <c r="F38" s="42"/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</row>
    <row r="39" spans="1:20" ht="14">
      <c r="H39" s="145"/>
      <c r="I39" s="145"/>
      <c r="J39" s="145"/>
      <c r="K39" s="145"/>
      <c r="L39" s="145"/>
      <c r="M39" s="145"/>
      <c r="N39" s="145"/>
      <c r="O39" s="145"/>
      <c r="P39" s="145"/>
      <c r="Q39" s="145"/>
      <c r="R39" s="145"/>
      <c r="S39" s="145"/>
      <c r="T39" s="145"/>
    </row>
  </sheetData>
  <mergeCells count="26">
    <mergeCell ref="C27:F27"/>
    <mergeCell ref="I27:T27"/>
    <mergeCell ref="F1:P1"/>
    <mergeCell ref="F2:P2"/>
    <mergeCell ref="C5:F5"/>
    <mergeCell ref="H5:K5"/>
    <mergeCell ref="M5:P5"/>
    <mergeCell ref="C34:F34"/>
    <mergeCell ref="C28:F28"/>
    <mergeCell ref="I28:T28"/>
    <mergeCell ref="C29:F29"/>
    <mergeCell ref="I29:T29"/>
    <mergeCell ref="C30:F30"/>
    <mergeCell ref="I30:T30"/>
    <mergeCell ref="C31:F31"/>
    <mergeCell ref="H31:T31"/>
    <mergeCell ref="H32:T32"/>
    <mergeCell ref="C33:F33"/>
    <mergeCell ref="H33:T33"/>
    <mergeCell ref="H39:T39"/>
    <mergeCell ref="C35:F35"/>
    <mergeCell ref="H35:T35"/>
    <mergeCell ref="C36:F36"/>
    <mergeCell ref="H36:T36"/>
    <mergeCell ref="H37:T37"/>
    <mergeCell ref="H38:T38"/>
  </mergeCells>
  <conditionalFormatting sqref="H9:M12 H14:M20 H22:M23">
    <cfRule type="cellIs" dxfId="39" priority="7" stopIfTrue="1" operator="between">
      <formula>1</formula>
      <formula>300</formula>
    </cfRule>
    <cfRule type="cellIs" dxfId="38" priority="8" stopIfTrue="1" operator="lessThanOrEqual">
      <formula>0</formula>
    </cfRule>
  </conditionalFormatting>
  <conditionalFormatting sqref="H13:M13">
    <cfRule type="cellIs" dxfId="37" priority="5" stopIfTrue="1" operator="between">
      <formula>1</formula>
      <formula>300</formula>
    </cfRule>
    <cfRule type="cellIs" dxfId="36" priority="6" stopIfTrue="1" operator="lessThanOrEqual">
      <formula>0</formula>
    </cfRule>
  </conditionalFormatting>
  <conditionalFormatting sqref="H21:M21">
    <cfRule type="cellIs" dxfId="35" priority="3" stopIfTrue="1" operator="between">
      <formula>1</formula>
      <formula>300</formula>
    </cfRule>
    <cfRule type="cellIs" dxfId="34" priority="4" stopIfTrue="1" operator="lessThanOrEqual">
      <formula>0</formula>
    </cfRule>
  </conditionalFormatting>
  <conditionalFormatting sqref="H24:M24">
    <cfRule type="cellIs" dxfId="33" priority="1" stopIfTrue="1" operator="between">
      <formula>1</formula>
      <formula>300</formula>
    </cfRule>
    <cfRule type="cellIs" dxfId="32" priority="2" stopIfTrue="1" operator="lessThanOrEqual">
      <formula>0</formula>
    </cfRule>
  </conditionalFormatting>
  <dataValidations count="2">
    <dataValidation type="list" allowBlank="1" showInputMessage="1" showErrorMessage="1" sqref="C9:C24" xr:uid="{9AECF4B9-ACB6-9D44-9FC8-DB34E78551B7}">
      <formula1>"UM,JM,SM,UK,JK,SK,M1,M2,M3,M4,M5,M6,M7,M8,M9,M10,K1,K2,K3,K4,K5,K6,K7,K8,K9,K10"</formula1>
    </dataValidation>
    <dataValidation type="list" allowBlank="1" showInputMessage="1" showErrorMessage="1" sqref="A9:A24" xr:uid="{3C9DBF4C-97D8-A841-BF30-9C257C1EBB57}">
      <formula1>"40,45,49,55,59,64,71,76,81,+81,81+,87,+87,87+,49,55,61,67,73,81,89,96,102,+102,102+,109,+109,109+"</formula1>
    </dataValidation>
  </dataValidations>
  <pageMargins left="0.27559055118110237" right="0.35433070866141736" top="0.27559055118110237" bottom="0.27559055118110237" header="0.5" footer="0.5"/>
  <pageSetup paperSize="9" scale="73" orientation="landscape" horizontalDpi="360" verticalDpi="360" copies="2"/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4AAFC9-785D-0B41-B98B-D7808EC24C48}">
  <sheetPr>
    <pageSetUpPr autoPageBreaks="0" fitToPage="1"/>
  </sheetPr>
  <dimension ref="A1:AB39"/>
  <sheetViews>
    <sheetView showGridLines="0" showRowColHeaders="0" showZeros="0" showOutlineSymbols="0" topLeftCell="A5" zoomScaleNormal="100" zoomScaleSheetLayoutView="75" zoomScalePageLayoutView="92" workbookViewId="0">
      <selection activeCell="A9" sqref="A9"/>
    </sheetView>
  </sheetViews>
  <sheetFormatPr baseColWidth="10" defaultColWidth="9.19921875" defaultRowHeight="13"/>
  <cols>
    <col min="1" max="1" width="6.3984375" style="2" customWidth="1"/>
    <col min="2" max="2" width="8.3984375" style="2" customWidth="1"/>
    <col min="3" max="3" width="6.3984375" style="3" customWidth="1"/>
    <col min="4" max="4" width="10.59765625" style="4" customWidth="1"/>
    <col min="5" max="5" width="3.796875" style="4" customWidth="1"/>
    <col min="6" max="6" width="24.796875" style="5" customWidth="1"/>
    <col min="7" max="7" width="20.3984375" style="5" customWidth="1"/>
    <col min="8" max="13" width="7.19921875" style="5" customWidth="1"/>
    <col min="14" max="16" width="7.59765625" style="5" customWidth="1"/>
    <col min="17" max="18" width="10.59765625" style="6" customWidth="1"/>
    <col min="19" max="20" width="5.59765625" style="6" customWidth="1"/>
    <col min="21" max="21" width="14.19921875" style="5" customWidth="1"/>
    <col min="22" max="22" width="11.19921875" style="5" hidden="1" customWidth="1"/>
    <col min="23" max="28" width="0" style="5" hidden="1" customWidth="1"/>
    <col min="29" max="16384" width="9.19921875" style="5"/>
  </cols>
  <sheetData>
    <row r="1" spans="1:28" s="68" customFormat="1" ht="43.5" customHeight="1">
      <c r="A1" s="65"/>
      <c r="B1" s="65"/>
      <c r="C1" s="66"/>
      <c r="D1" s="65"/>
      <c r="E1" s="65"/>
      <c r="F1" s="146" t="s">
        <v>42</v>
      </c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67"/>
      <c r="R1" s="67"/>
      <c r="S1" s="67"/>
      <c r="T1" s="67"/>
    </row>
    <row r="2" spans="1:28" s="68" customFormat="1" ht="24.75" customHeight="1">
      <c r="A2" s="65"/>
      <c r="B2" s="65"/>
      <c r="C2" s="66"/>
      <c r="D2" s="65"/>
      <c r="E2" s="65"/>
      <c r="F2" s="147" t="s">
        <v>43</v>
      </c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67"/>
      <c r="R2" s="67"/>
      <c r="S2" s="67"/>
      <c r="T2" s="67"/>
    </row>
    <row r="3" spans="1:28" s="68" customFormat="1">
      <c r="A3" s="65"/>
      <c r="B3" s="65"/>
      <c r="C3" s="66"/>
      <c r="D3" s="65"/>
      <c r="E3" s="65"/>
      <c r="F3" s="69"/>
      <c r="G3" s="69"/>
      <c r="H3" s="65"/>
      <c r="I3" s="70"/>
      <c r="J3" s="65"/>
      <c r="K3" s="65"/>
      <c r="L3" s="65"/>
      <c r="M3" s="65"/>
      <c r="N3" s="65"/>
      <c r="O3" s="65"/>
      <c r="P3" s="65"/>
      <c r="Q3" s="67"/>
      <c r="R3" s="67"/>
      <c r="S3" s="67"/>
      <c r="T3" s="67"/>
    </row>
    <row r="4" spans="1:28" s="68" customFormat="1" ht="12" customHeight="1">
      <c r="A4" s="65"/>
      <c r="B4" s="65"/>
      <c r="C4" s="66"/>
      <c r="D4" s="65"/>
      <c r="E4" s="65"/>
      <c r="F4" s="69"/>
      <c r="G4" s="69"/>
      <c r="H4" s="65"/>
      <c r="I4" s="70"/>
      <c r="J4" s="65"/>
      <c r="K4" s="65"/>
      <c r="L4" s="65"/>
      <c r="M4" s="65"/>
      <c r="N4" s="65"/>
      <c r="O4" s="65"/>
      <c r="P4" s="65"/>
      <c r="Q4" s="67"/>
      <c r="R4" s="67"/>
      <c r="S4" s="67"/>
      <c r="T4" s="67"/>
    </row>
    <row r="5" spans="1:28" s="53" customFormat="1" ht="14">
      <c r="A5" s="71"/>
      <c r="B5" s="72" t="s">
        <v>31</v>
      </c>
      <c r="C5" s="149" t="s">
        <v>46</v>
      </c>
      <c r="D5" s="150"/>
      <c r="E5" s="150"/>
      <c r="F5" s="150"/>
      <c r="G5" s="48" t="s">
        <v>0</v>
      </c>
      <c r="H5" s="152" t="s">
        <v>59</v>
      </c>
      <c r="I5" s="152"/>
      <c r="J5" s="152"/>
      <c r="K5" s="152"/>
      <c r="L5" s="72" t="s">
        <v>1</v>
      </c>
      <c r="M5" s="154" t="s">
        <v>60</v>
      </c>
      <c r="N5" s="154"/>
      <c r="O5" s="154"/>
      <c r="P5" s="154"/>
      <c r="Q5" s="72" t="s">
        <v>2</v>
      </c>
      <c r="R5" s="73">
        <v>43890</v>
      </c>
      <c r="S5" s="74" t="s">
        <v>30</v>
      </c>
      <c r="T5" s="75">
        <v>4</v>
      </c>
    </row>
    <row r="6" spans="1:28" s="68" customFormat="1">
      <c r="A6" s="65"/>
      <c r="B6" s="65"/>
      <c r="C6" s="66"/>
      <c r="D6" s="65"/>
      <c r="E6" s="65"/>
      <c r="F6" s="69"/>
      <c r="G6" s="69"/>
      <c r="H6" s="65"/>
      <c r="I6" s="70"/>
      <c r="J6" s="65"/>
      <c r="K6" s="65"/>
      <c r="L6" s="65"/>
      <c r="M6" s="65"/>
      <c r="N6" s="65"/>
      <c r="O6" s="65"/>
      <c r="P6" s="65"/>
      <c r="Q6" s="67"/>
      <c r="R6" s="67"/>
      <c r="S6" s="67"/>
      <c r="T6" s="67"/>
      <c r="W6" s="5"/>
      <c r="X6" s="5"/>
      <c r="Y6" s="5"/>
      <c r="Z6" s="103" t="s">
        <v>50</v>
      </c>
      <c r="AA6" s="103" t="s">
        <v>50</v>
      </c>
      <c r="AB6" s="103" t="s">
        <v>50</v>
      </c>
    </row>
    <row r="7" spans="1:28" s="1" customFormat="1">
      <c r="A7" s="35" t="s">
        <v>3</v>
      </c>
      <c r="B7" s="21" t="s">
        <v>4</v>
      </c>
      <c r="C7" s="22" t="s">
        <v>28</v>
      </c>
      <c r="D7" s="21" t="s">
        <v>5</v>
      </c>
      <c r="E7" s="21" t="s">
        <v>32</v>
      </c>
      <c r="F7" s="21" t="s">
        <v>6</v>
      </c>
      <c r="G7" s="21" t="s">
        <v>7</v>
      </c>
      <c r="H7" s="21"/>
      <c r="I7" s="14" t="s">
        <v>8</v>
      </c>
      <c r="J7" s="14"/>
      <c r="K7" s="21"/>
      <c r="L7" s="14" t="s">
        <v>9</v>
      </c>
      <c r="M7" s="14"/>
      <c r="N7" s="25" t="s">
        <v>10</v>
      </c>
      <c r="O7" s="32"/>
      <c r="P7" s="21" t="s">
        <v>11</v>
      </c>
      <c r="Q7" s="27" t="s">
        <v>12</v>
      </c>
      <c r="R7" s="27" t="s">
        <v>12</v>
      </c>
      <c r="S7" s="27" t="s">
        <v>13</v>
      </c>
      <c r="T7" s="37" t="s">
        <v>21</v>
      </c>
      <c r="U7" s="37" t="s">
        <v>14</v>
      </c>
      <c r="V7" s="13"/>
      <c r="W7" s="2"/>
      <c r="X7" s="2"/>
      <c r="Y7" s="2"/>
      <c r="Z7" s="104" t="s">
        <v>51</v>
      </c>
      <c r="AA7" s="104" t="s">
        <v>51</v>
      </c>
      <c r="AB7" s="104" t="s">
        <v>51</v>
      </c>
    </row>
    <row r="8" spans="1:28" s="1" customFormat="1">
      <c r="A8" s="36" t="s">
        <v>15</v>
      </c>
      <c r="B8" s="23" t="s">
        <v>16</v>
      </c>
      <c r="C8" s="24" t="s">
        <v>29</v>
      </c>
      <c r="D8" s="23" t="s">
        <v>25</v>
      </c>
      <c r="E8" s="23" t="s">
        <v>33</v>
      </c>
      <c r="F8" s="23"/>
      <c r="G8" s="23"/>
      <c r="H8" s="30">
        <v>1</v>
      </c>
      <c r="I8" s="31">
        <v>2</v>
      </c>
      <c r="J8" s="29">
        <v>3</v>
      </c>
      <c r="K8" s="30">
        <v>1</v>
      </c>
      <c r="L8" s="31">
        <v>2</v>
      </c>
      <c r="M8" s="29">
        <v>3</v>
      </c>
      <c r="N8" s="26" t="s">
        <v>17</v>
      </c>
      <c r="O8" s="33"/>
      <c r="P8" s="23" t="s">
        <v>18</v>
      </c>
      <c r="Q8" s="28"/>
      <c r="R8" s="28" t="s">
        <v>44</v>
      </c>
      <c r="S8" s="28"/>
      <c r="T8" s="38"/>
      <c r="U8" s="38"/>
      <c r="V8" s="13"/>
      <c r="W8" s="2" t="s">
        <v>52</v>
      </c>
      <c r="X8" s="2" t="s">
        <v>34</v>
      </c>
      <c r="Y8" s="4" t="s">
        <v>44</v>
      </c>
      <c r="Z8" s="104" t="s">
        <v>53</v>
      </c>
      <c r="AA8" s="104" t="s">
        <v>54</v>
      </c>
      <c r="AB8" s="104" t="s">
        <v>55</v>
      </c>
    </row>
    <row r="9" spans="1:28" s="12" customFormat="1" ht="20" customHeight="1">
      <c r="A9" s="118">
        <v>64</v>
      </c>
      <c r="B9" s="119">
        <v>62.54</v>
      </c>
      <c r="C9" s="120" t="s">
        <v>101</v>
      </c>
      <c r="D9" s="121">
        <v>33021</v>
      </c>
      <c r="E9" s="122"/>
      <c r="F9" s="123" t="s">
        <v>125</v>
      </c>
      <c r="G9" s="123" t="s">
        <v>126</v>
      </c>
      <c r="H9" s="124">
        <v>-58</v>
      </c>
      <c r="I9" s="125">
        <v>59</v>
      </c>
      <c r="J9" s="125">
        <v>-62</v>
      </c>
      <c r="K9" s="124">
        <v>-69</v>
      </c>
      <c r="L9" s="137">
        <v>-69</v>
      </c>
      <c r="M9" s="137">
        <v>69</v>
      </c>
      <c r="N9" s="76">
        <f t="shared" ref="N9:N24" si="0">IF(MAX(H9:J9)&lt;0,0,TRUNC(MAX(H9:J9)/1)*1)</f>
        <v>59</v>
      </c>
      <c r="O9" s="76">
        <f t="shared" ref="O9:O24" si="1">IF(MAX(K9:M9)&lt;0,0,TRUNC(MAX(K9:M9)/1)*1)</f>
        <v>69</v>
      </c>
      <c r="P9" s="76">
        <f t="shared" ref="P9:P24" si="2">IF(N9=0,0,IF(O9=0,0,SUM(N9:O9)))</f>
        <v>128</v>
      </c>
      <c r="Q9" s="77">
        <f>IF(P9="","",IF(B9="","",IF((W9="k"),IF(B9&gt;153.655,P9,IF(B9&lt;28,10^(0.783497476*LOG10(28/153.655)^2)*P9,10^(0.783497476*LOG10(B9/153.655)^2)*P9)),IF(B9&gt;175.508,P9,IF(B9&lt;32,10^(0.75194503*LOG10(32/175.508)^2)*P9,10^(0.75194503*LOG10(B9/175.508)^2)*P9)))))</f>
        <v>168.50689379866236</v>
      </c>
      <c r="R9" s="77" t="str">
        <f>IF(Y9=1,Q9*AB9,"")</f>
        <v/>
      </c>
      <c r="S9" s="78">
        <v>7</v>
      </c>
      <c r="T9" s="78" t="s">
        <v>22</v>
      </c>
      <c r="U9" s="79">
        <f>IF(P9="","",IF(B9="","",IF((W9="k"),IF(B9&gt;153.655,1,IF(B9&lt;28,10^(0.783497476*LOG10(28/153.655)^2),10^(0.783497476*LOG10(B9/153.655)^2))),IF(B9&gt;175.508,1,IF(B9&lt;32,10^(0.78194503*LOG10(32/175.508)^2),10^(0.75194503*LOG10(B9/175.508)^2))))))</f>
        <v>1.3164601078020497</v>
      </c>
      <c r="V9" s="95">
        <f>R5</f>
        <v>43890</v>
      </c>
      <c r="W9" s="106" t="str">
        <f>IF(ISNUMBER(FIND("M",C9)),"m",IF(ISNUMBER(FIND("K",C9)),"k"))</f>
        <v>k</v>
      </c>
      <c r="X9" s="106">
        <f>IF(OR(D9="",V9=""),0,(YEAR(V9)-YEAR(D9)))</f>
        <v>30</v>
      </c>
      <c r="Y9" s="106">
        <f>IF(X9&gt;34,1,0)</f>
        <v>0</v>
      </c>
      <c r="Z9" s="12" t="b">
        <f>IF(Y9=1,LOOKUP(X9,'Meltzer-Faber'!A3:A63,'Meltzer-Faber'!B3:B63))</f>
        <v>0</v>
      </c>
      <c r="AA9" s="12" t="b">
        <f>IF(Y9=1,LOOKUP(X9,'Meltzer-Faber'!A3:A63,'Meltzer-Faber'!C3:C63))</f>
        <v>0</v>
      </c>
      <c r="AB9" s="12" t="b">
        <f>IF(W9="m",Z9,IF(W9="k",AA9,""))</f>
        <v>0</v>
      </c>
    </row>
    <row r="10" spans="1:28" s="12" customFormat="1" ht="20" customHeight="1">
      <c r="A10" s="118">
        <v>64</v>
      </c>
      <c r="B10" s="119">
        <v>62.64</v>
      </c>
      <c r="C10" s="120" t="s">
        <v>101</v>
      </c>
      <c r="D10" s="121">
        <v>35866</v>
      </c>
      <c r="E10" s="122"/>
      <c r="F10" s="123" t="s">
        <v>127</v>
      </c>
      <c r="G10" s="123" t="s">
        <v>128</v>
      </c>
      <c r="H10" s="124">
        <v>60</v>
      </c>
      <c r="I10" s="125">
        <v>-63</v>
      </c>
      <c r="J10" s="125">
        <v>63</v>
      </c>
      <c r="K10" s="124">
        <v>80</v>
      </c>
      <c r="L10" s="137">
        <v>83</v>
      </c>
      <c r="M10" s="137">
        <v>-86</v>
      </c>
      <c r="N10" s="76">
        <f t="shared" si="0"/>
        <v>63</v>
      </c>
      <c r="O10" s="76">
        <f t="shared" si="1"/>
        <v>83</v>
      </c>
      <c r="P10" s="76">
        <f t="shared" si="2"/>
        <v>146</v>
      </c>
      <c r="Q10" s="77">
        <f t="shared" ref="Q10:Q24" si="3">IF(P10="","",IF(B10="","",IF((W10="k"),IF(B10&gt;153.655,P10,IF(B10&lt;28,10^(0.783497476*LOG10(28/153.655)^2)*P10,10^(0.783497476*LOG10(B10/153.655)^2)*P10)),IF(B10&gt;175.508,P10,IF(B10&lt;32,10^(0.75194503*LOG10(32/175.508)^2)*P10,10^(0.75194503*LOG10(B10/175.508)^2)*P10)))))</f>
        <v>192.01558019650082</v>
      </c>
      <c r="R10" s="77" t="str">
        <f t="shared" ref="R10:R24" si="4">IF(Y10=1,Q10*AB10,"")</f>
        <v/>
      </c>
      <c r="S10" s="80">
        <v>5</v>
      </c>
      <c r="T10" s="80"/>
      <c r="U10" s="79">
        <f t="shared" ref="U10:U24" si="5">IF(P10="","",IF(B10="","",IF((W10="k"),IF(B10&gt;153.655,1,IF(B10&lt;28,10^(0.783497476*LOG10(28/153.655)^2),10^(0.783497476*LOG10(B10/153.655)^2))),IF(B10&gt;175.508,1,IF(B10&lt;32,10^(0.78194503*LOG10(32/175.508)^2),10^(0.75194503*LOG10(B10/175.508)^2))))))</f>
        <v>1.3151752068253482</v>
      </c>
      <c r="V10" s="95">
        <f>R5</f>
        <v>43890</v>
      </c>
      <c r="W10" s="106" t="str">
        <f t="shared" ref="W10:W24" si="6">IF(ISNUMBER(FIND("M",C10)),"m",IF(ISNUMBER(FIND("K",C10)),"k"))</f>
        <v>k</v>
      </c>
      <c r="X10" s="106">
        <f t="shared" ref="X10:X24" si="7">IF(OR(D10="",V10=""),0,(YEAR(V10)-YEAR(D10)))</f>
        <v>22</v>
      </c>
      <c r="Y10" s="106">
        <f t="shared" ref="Y10:Y24" si="8">IF(X10&gt;34,1,0)</f>
        <v>0</v>
      </c>
      <c r="Z10" s="12" t="b">
        <f>IF(Y10=1,LOOKUP(X10,'Meltzer-Faber'!A3:A63,'Meltzer-Faber'!B3:B63))</f>
        <v>0</v>
      </c>
      <c r="AA10" s="105" t="b">
        <f>IF(Y10=1,LOOKUP(X10,'Meltzer-Faber'!A3:A63,'Meltzer-Faber'!C3:C63))</f>
        <v>0</v>
      </c>
      <c r="AB10" s="12" t="b">
        <f t="shared" ref="AB10:AB24" si="9">IF(W10="m",Z10,IF(W10="k",AA10,""))</f>
        <v>0</v>
      </c>
    </row>
    <row r="11" spans="1:28" s="12" customFormat="1" ht="20" customHeight="1">
      <c r="A11" s="118">
        <v>64</v>
      </c>
      <c r="B11" s="119">
        <v>63.1</v>
      </c>
      <c r="C11" s="120" t="s">
        <v>101</v>
      </c>
      <c r="D11" s="121">
        <v>33506</v>
      </c>
      <c r="E11" s="122"/>
      <c r="F11" s="123" t="s">
        <v>129</v>
      </c>
      <c r="G11" s="123" t="s">
        <v>130</v>
      </c>
      <c r="H11" s="124">
        <v>52</v>
      </c>
      <c r="I11" s="125">
        <v>55</v>
      </c>
      <c r="J11" s="125">
        <v>60</v>
      </c>
      <c r="K11" s="124">
        <v>75</v>
      </c>
      <c r="L11" s="137">
        <v>79</v>
      </c>
      <c r="M11" s="137">
        <v>-83</v>
      </c>
      <c r="N11" s="76">
        <f t="shared" si="0"/>
        <v>60</v>
      </c>
      <c r="O11" s="76">
        <f t="shared" si="1"/>
        <v>79</v>
      </c>
      <c r="P11" s="76">
        <f t="shared" si="2"/>
        <v>139</v>
      </c>
      <c r="Q11" s="77">
        <f t="shared" si="3"/>
        <v>181.99770720008502</v>
      </c>
      <c r="R11" s="77" t="str">
        <f t="shared" si="4"/>
        <v/>
      </c>
      <c r="S11" s="80">
        <v>6</v>
      </c>
      <c r="T11" s="80"/>
      <c r="U11" s="79">
        <f t="shared" si="5"/>
        <v>1.3093360230221944</v>
      </c>
      <c r="V11" s="95">
        <f>R5</f>
        <v>43890</v>
      </c>
      <c r="W11" s="106" t="str">
        <f t="shared" si="6"/>
        <v>k</v>
      </c>
      <c r="X11" s="106">
        <f t="shared" si="7"/>
        <v>29</v>
      </c>
      <c r="Y11" s="106">
        <f t="shared" si="8"/>
        <v>0</v>
      </c>
      <c r="Z11" s="12" t="b">
        <f>IF(Y11=1,LOOKUP(X11,'Meltzer-Faber'!A3:A63,'Meltzer-Faber'!B3:B63))</f>
        <v>0</v>
      </c>
      <c r="AA11" s="105" t="b">
        <f>IF(Y11=1,LOOKUP(X11,'Meltzer-Faber'!A3:A63,'Meltzer-Faber'!C3:C63))</f>
        <v>0</v>
      </c>
      <c r="AB11" s="12" t="b">
        <f t="shared" si="9"/>
        <v>0</v>
      </c>
    </row>
    <row r="12" spans="1:28" s="12" customFormat="1" ht="20" customHeight="1">
      <c r="A12" s="118">
        <v>64</v>
      </c>
      <c r="B12" s="119">
        <v>61.26</v>
      </c>
      <c r="C12" s="120" t="s">
        <v>101</v>
      </c>
      <c r="D12" s="121">
        <v>36794</v>
      </c>
      <c r="E12" s="122"/>
      <c r="F12" s="123" t="s">
        <v>131</v>
      </c>
      <c r="G12" s="123" t="s">
        <v>132</v>
      </c>
      <c r="H12" s="124">
        <v>53</v>
      </c>
      <c r="I12" s="125">
        <v>56</v>
      </c>
      <c r="J12" s="125">
        <v>-61</v>
      </c>
      <c r="K12" s="124">
        <v>65</v>
      </c>
      <c r="L12" s="137">
        <v>-68</v>
      </c>
      <c r="M12" s="137">
        <v>-70</v>
      </c>
      <c r="N12" s="76">
        <f t="shared" si="0"/>
        <v>56</v>
      </c>
      <c r="O12" s="76">
        <f t="shared" si="1"/>
        <v>65</v>
      </c>
      <c r="P12" s="76">
        <f t="shared" si="2"/>
        <v>121</v>
      </c>
      <c r="Q12" s="77">
        <f t="shared" si="3"/>
        <v>161.34303041079994</v>
      </c>
      <c r="R12" s="77" t="str">
        <f t="shared" si="4"/>
        <v/>
      </c>
      <c r="S12" s="80">
        <v>8</v>
      </c>
      <c r="T12" s="80" t="s">
        <v>22</v>
      </c>
      <c r="U12" s="79">
        <f t="shared" si="5"/>
        <v>1.333413474469421</v>
      </c>
      <c r="V12" s="95">
        <f>R5</f>
        <v>43890</v>
      </c>
      <c r="W12" s="106" t="str">
        <f t="shared" si="6"/>
        <v>k</v>
      </c>
      <c r="X12" s="106">
        <f t="shared" si="7"/>
        <v>20</v>
      </c>
      <c r="Y12" s="106">
        <f t="shared" si="8"/>
        <v>0</v>
      </c>
      <c r="Z12" s="12" t="b">
        <f>IF(Y12=1,LOOKUP(X12,'Meltzer-Faber'!A3:A63,'Meltzer-Faber'!B3:B63))</f>
        <v>0</v>
      </c>
      <c r="AA12" s="105" t="b">
        <f>IF(Y12=1,LOOKUP(X12,'Meltzer-Faber'!A3:A63,'Meltzer-Faber'!C3:C63))</f>
        <v>0</v>
      </c>
      <c r="AB12" s="12" t="b">
        <f t="shared" si="9"/>
        <v>0</v>
      </c>
    </row>
    <row r="13" spans="1:28" s="12" customFormat="1" ht="20" customHeight="1">
      <c r="A13" s="118">
        <v>64</v>
      </c>
      <c r="B13" s="119">
        <v>61.07</v>
      </c>
      <c r="C13" s="120" t="s">
        <v>101</v>
      </c>
      <c r="D13" s="121">
        <v>33166</v>
      </c>
      <c r="E13" s="122"/>
      <c r="F13" s="123" t="s">
        <v>133</v>
      </c>
      <c r="G13" s="123" t="s">
        <v>97</v>
      </c>
      <c r="H13" s="126">
        <v>68</v>
      </c>
      <c r="I13" s="125">
        <v>71</v>
      </c>
      <c r="J13" s="125">
        <v>74</v>
      </c>
      <c r="K13" s="124">
        <v>83</v>
      </c>
      <c r="L13" s="137">
        <v>85</v>
      </c>
      <c r="M13" s="137">
        <v>87</v>
      </c>
      <c r="N13" s="76">
        <f t="shared" si="0"/>
        <v>74</v>
      </c>
      <c r="O13" s="76">
        <f t="shared" si="1"/>
        <v>87</v>
      </c>
      <c r="P13" s="76">
        <f t="shared" si="2"/>
        <v>161</v>
      </c>
      <c r="Q13" s="77">
        <f t="shared" si="3"/>
        <v>215.09801615850529</v>
      </c>
      <c r="R13" s="77" t="str">
        <f t="shared" si="4"/>
        <v/>
      </c>
      <c r="S13" s="80">
        <v>4</v>
      </c>
      <c r="T13" s="80" t="s">
        <v>22</v>
      </c>
      <c r="U13" s="79">
        <f t="shared" si="5"/>
        <v>1.3360125227236352</v>
      </c>
      <c r="V13" s="95">
        <f>R5</f>
        <v>43890</v>
      </c>
      <c r="W13" s="106" t="str">
        <f t="shared" si="6"/>
        <v>k</v>
      </c>
      <c r="X13" s="106">
        <f t="shared" si="7"/>
        <v>30</v>
      </c>
      <c r="Y13" s="106">
        <f t="shared" si="8"/>
        <v>0</v>
      </c>
      <c r="Z13" s="12" t="b">
        <f>IF(Y13=1,LOOKUP(X13,'Meltzer-Faber'!A3:A63,'Meltzer-Faber'!B3:B63))</f>
        <v>0</v>
      </c>
      <c r="AA13" s="105" t="b">
        <f>IF(Y13=1,LOOKUP(X13,'Meltzer-Faber'!A3:A63,'Meltzer-Faber'!C3:C63))</f>
        <v>0</v>
      </c>
      <c r="AB13" s="12" t="b">
        <f t="shared" si="9"/>
        <v>0</v>
      </c>
    </row>
    <row r="14" spans="1:28" s="12" customFormat="1" ht="20" customHeight="1">
      <c r="A14" s="118">
        <v>64</v>
      </c>
      <c r="B14" s="119">
        <v>63.55</v>
      </c>
      <c r="C14" s="120" t="s">
        <v>101</v>
      </c>
      <c r="D14" s="121">
        <v>34222</v>
      </c>
      <c r="E14" s="122"/>
      <c r="F14" s="123" t="s">
        <v>134</v>
      </c>
      <c r="G14" s="123" t="s">
        <v>100</v>
      </c>
      <c r="H14" s="124">
        <v>67</v>
      </c>
      <c r="I14" s="125">
        <v>70</v>
      </c>
      <c r="J14" s="125">
        <v>-72</v>
      </c>
      <c r="K14" s="124">
        <v>88</v>
      </c>
      <c r="L14" s="137">
        <v>92</v>
      </c>
      <c r="M14" s="137">
        <v>-97</v>
      </c>
      <c r="N14" s="76">
        <f t="shared" si="0"/>
        <v>70</v>
      </c>
      <c r="O14" s="76">
        <f t="shared" si="1"/>
        <v>92</v>
      </c>
      <c r="P14" s="76">
        <f t="shared" si="2"/>
        <v>162</v>
      </c>
      <c r="Q14" s="77">
        <f t="shared" si="3"/>
        <v>211.20508749996389</v>
      </c>
      <c r="R14" s="77" t="str">
        <f t="shared" si="4"/>
        <v/>
      </c>
      <c r="S14" s="80">
        <v>3</v>
      </c>
      <c r="T14" s="80" t="s">
        <v>22</v>
      </c>
      <c r="U14" s="79">
        <f t="shared" si="5"/>
        <v>1.3037351080244686</v>
      </c>
      <c r="V14" s="95">
        <f>R5</f>
        <v>43890</v>
      </c>
      <c r="W14" s="106" t="str">
        <f t="shared" si="6"/>
        <v>k</v>
      </c>
      <c r="X14" s="106">
        <f t="shared" si="7"/>
        <v>27</v>
      </c>
      <c r="Y14" s="106">
        <f t="shared" si="8"/>
        <v>0</v>
      </c>
      <c r="Z14" s="12" t="b">
        <f>IF(Y14=1,LOOKUP(X14,'Meltzer-Faber'!A3:A63,'Meltzer-Faber'!B3:B63))</f>
        <v>0</v>
      </c>
      <c r="AA14" s="105" t="b">
        <f>IF(Y14=1,LOOKUP(X14,'Meltzer-Faber'!A3:A63,'Meltzer-Faber'!C3:C63))</f>
        <v>0</v>
      </c>
      <c r="AB14" s="12" t="b">
        <f t="shared" si="9"/>
        <v>0</v>
      </c>
    </row>
    <row r="15" spans="1:28" s="12" customFormat="1" ht="20" customHeight="1">
      <c r="A15" s="118">
        <v>64</v>
      </c>
      <c r="B15" s="119">
        <v>63.87</v>
      </c>
      <c r="C15" s="120" t="s">
        <v>101</v>
      </c>
      <c r="D15" s="121">
        <v>35595</v>
      </c>
      <c r="E15" s="122"/>
      <c r="F15" s="123" t="s">
        <v>135</v>
      </c>
      <c r="G15" s="123" t="s">
        <v>128</v>
      </c>
      <c r="H15" s="124">
        <v>-75</v>
      </c>
      <c r="I15" s="125">
        <v>75</v>
      </c>
      <c r="J15" s="125">
        <v>78</v>
      </c>
      <c r="K15" s="124">
        <v>-98</v>
      </c>
      <c r="L15" s="137">
        <v>-98</v>
      </c>
      <c r="M15" s="137">
        <v>98</v>
      </c>
      <c r="N15" s="76">
        <f t="shared" si="0"/>
        <v>78</v>
      </c>
      <c r="O15" s="76">
        <f t="shared" si="1"/>
        <v>98</v>
      </c>
      <c r="P15" s="76">
        <f t="shared" si="2"/>
        <v>176</v>
      </c>
      <c r="Q15" s="77">
        <f t="shared" si="3"/>
        <v>228.76791773220887</v>
      </c>
      <c r="R15" s="77" t="str">
        <f t="shared" si="4"/>
        <v/>
      </c>
      <c r="S15" s="80">
        <v>1</v>
      </c>
      <c r="T15" s="80"/>
      <c r="U15" s="79">
        <f t="shared" si="5"/>
        <v>1.2998177143875504</v>
      </c>
      <c r="V15" s="95">
        <f>R5</f>
        <v>43890</v>
      </c>
      <c r="W15" s="106" t="str">
        <f t="shared" si="6"/>
        <v>k</v>
      </c>
      <c r="X15" s="106">
        <f t="shared" si="7"/>
        <v>23</v>
      </c>
      <c r="Y15" s="106">
        <f t="shared" si="8"/>
        <v>0</v>
      </c>
      <c r="Z15" s="12" t="b">
        <f>IF(Y15=1,LOOKUP(X15,'Meltzer-Faber'!A3:A63,'Meltzer-Faber'!B3:B63))</f>
        <v>0</v>
      </c>
      <c r="AA15" s="105" t="b">
        <f>IF(Y15=1,LOOKUP(X15,'Meltzer-Faber'!A3:A63,'Meltzer-Faber'!C3:C63))</f>
        <v>0</v>
      </c>
      <c r="AB15" s="12" t="b">
        <f t="shared" si="9"/>
        <v>0</v>
      </c>
    </row>
    <row r="16" spans="1:28" s="12" customFormat="1" ht="20" customHeight="1">
      <c r="A16" s="118">
        <v>64</v>
      </c>
      <c r="B16" s="119">
        <v>63.09</v>
      </c>
      <c r="C16" s="120" t="s">
        <v>101</v>
      </c>
      <c r="D16" s="121">
        <v>34764</v>
      </c>
      <c r="E16" s="122"/>
      <c r="F16" s="123" t="s">
        <v>136</v>
      </c>
      <c r="G16" s="123" t="s">
        <v>100</v>
      </c>
      <c r="H16" s="124">
        <v>73</v>
      </c>
      <c r="I16" s="125">
        <v>-77</v>
      </c>
      <c r="J16" s="125">
        <v>77</v>
      </c>
      <c r="K16" s="124">
        <v>97</v>
      </c>
      <c r="L16" s="137">
        <v>-100</v>
      </c>
      <c r="M16" s="137">
        <v>-100</v>
      </c>
      <c r="N16" s="76">
        <f t="shared" si="0"/>
        <v>77</v>
      </c>
      <c r="O16" s="76">
        <f t="shared" si="1"/>
        <v>97</v>
      </c>
      <c r="P16" s="76">
        <f t="shared" si="2"/>
        <v>174</v>
      </c>
      <c r="Q16" s="77">
        <f t="shared" si="3"/>
        <v>227.84634066137502</v>
      </c>
      <c r="R16" s="77" t="str">
        <f t="shared" si="4"/>
        <v/>
      </c>
      <c r="S16" s="80">
        <v>2</v>
      </c>
      <c r="T16" s="80"/>
      <c r="U16" s="79">
        <f t="shared" si="5"/>
        <v>1.3094617279389369</v>
      </c>
      <c r="V16" s="95">
        <f>R5</f>
        <v>43890</v>
      </c>
      <c r="W16" s="106" t="str">
        <f t="shared" si="6"/>
        <v>k</v>
      </c>
      <c r="X16" s="106">
        <f t="shared" si="7"/>
        <v>25</v>
      </c>
      <c r="Y16" s="106">
        <f t="shared" si="8"/>
        <v>0</v>
      </c>
      <c r="Z16" s="12" t="b">
        <f>IF(Y16=1,LOOKUP(X16,'Meltzer-Faber'!A3:A63,'Meltzer-Faber'!B3:B63))</f>
        <v>0</v>
      </c>
      <c r="AA16" s="105" t="b">
        <f>IF(Y16=1,LOOKUP(X16,'Meltzer-Faber'!A3:A63,'Meltzer-Faber'!C3:C63))</f>
        <v>0</v>
      </c>
      <c r="AB16" s="12" t="b">
        <f t="shared" si="9"/>
        <v>0</v>
      </c>
    </row>
    <row r="17" spans="1:28" s="12" customFormat="1" ht="20" customHeight="1">
      <c r="A17" s="118"/>
      <c r="B17" s="119"/>
      <c r="C17" s="120"/>
      <c r="D17" s="121"/>
      <c r="E17" s="122"/>
      <c r="F17" s="123"/>
      <c r="G17" s="123"/>
      <c r="H17" s="124"/>
      <c r="I17" s="125"/>
      <c r="J17" s="125"/>
      <c r="K17" s="124"/>
      <c r="L17" s="97"/>
      <c r="M17" s="97"/>
      <c r="N17" s="76">
        <f t="shared" si="0"/>
        <v>0</v>
      </c>
      <c r="O17" s="76">
        <f t="shared" si="1"/>
        <v>0</v>
      </c>
      <c r="P17" s="76">
        <f t="shared" si="2"/>
        <v>0</v>
      </c>
      <c r="Q17" s="77" t="str">
        <f t="shared" si="3"/>
        <v/>
      </c>
      <c r="R17" s="77" t="str">
        <f t="shared" si="4"/>
        <v/>
      </c>
      <c r="S17" s="80"/>
      <c r="T17" s="80"/>
      <c r="U17" s="79" t="str">
        <f t="shared" si="5"/>
        <v/>
      </c>
      <c r="V17" s="95">
        <f>R5</f>
        <v>43890</v>
      </c>
      <c r="W17" s="106" t="b">
        <f t="shared" si="6"/>
        <v>0</v>
      </c>
      <c r="X17" s="106">
        <f t="shared" si="7"/>
        <v>0</v>
      </c>
      <c r="Y17" s="106">
        <f t="shared" si="8"/>
        <v>0</v>
      </c>
      <c r="Z17" s="12" t="b">
        <f>IF(Y17=1,LOOKUP(X17,'Meltzer-Faber'!A3:A63,'Meltzer-Faber'!B3:B63))</f>
        <v>0</v>
      </c>
      <c r="AA17" s="105" t="b">
        <f>IF(Y17=1,LOOKUP(X17,'Meltzer-Faber'!A3:A63,'Meltzer-Faber'!C3:C63))</f>
        <v>0</v>
      </c>
      <c r="AB17" s="12" t="str">
        <f t="shared" si="9"/>
        <v/>
      </c>
    </row>
    <row r="18" spans="1:28" s="12" customFormat="1" ht="20" customHeight="1">
      <c r="A18" s="118"/>
      <c r="B18" s="119"/>
      <c r="C18" s="120"/>
      <c r="D18" s="121"/>
      <c r="E18" s="122"/>
      <c r="F18" s="123"/>
      <c r="G18" s="123"/>
      <c r="H18" s="124"/>
      <c r="I18" s="125"/>
      <c r="J18" s="125"/>
      <c r="K18" s="124"/>
      <c r="L18" s="97"/>
      <c r="M18" s="97"/>
      <c r="N18" s="76">
        <f t="shared" si="0"/>
        <v>0</v>
      </c>
      <c r="O18" s="76">
        <f t="shared" si="1"/>
        <v>0</v>
      </c>
      <c r="P18" s="76">
        <f t="shared" si="2"/>
        <v>0</v>
      </c>
      <c r="Q18" s="77" t="str">
        <f t="shared" si="3"/>
        <v/>
      </c>
      <c r="R18" s="77" t="str">
        <f t="shared" si="4"/>
        <v/>
      </c>
      <c r="S18" s="80" t="s">
        <v>22</v>
      </c>
      <c r="T18" s="80" t="s">
        <v>22</v>
      </c>
      <c r="U18" s="79" t="str">
        <f t="shared" si="5"/>
        <v/>
      </c>
      <c r="V18" s="95">
        <f>R5</f>
        <v>43890</v>
      </c>
      <c r="W18" s="106" t="b">
        <f t="shared" si="6"/>
        <v>0</v>
      </c>
      <c r="X18" s="106">
        <f t="shared" si="7"/>
        <v>0</v>
      </c>
      <c r="Y18" s="106">
        <f t="shared" si="8"/>
        <v>0</v>
      </c>
      <c r="Z18" s="12" t="b">
        <f>IF(Y18=1,LOOKUP(X18,'Meltzer-Faber'!A3:A63,'Meltzer-Faber'!B3:B63))</f>
        <v>0</v>
      </c>
      <c r="AA18" s="105" t="b">
        <f>IF(Y18=1,LOOKUP(X18,'Meltzer-Faber'!A3:A63,'Meltzer-Faber'!C3:C63))</f>
        <v>0</v>
      </c>
      <c r="AB18" s="12" t="str">
        <f t="shared" si="9"/>
        <v/>
      </c>
    </row>
    <row r="19" spans="1:28" s="12" customFormat="1" ht="20" customHeight="1">
      <c r="A19" s="118"/>
      <c r="B19" s="119"/>
      <c r="C19" s="120"/>
      <c r="D19" s="121"/>
      <c r="E19" s="122"/>
      <c r="F19" s="123"/>
      <c r="G19" s="123"/>
      <c r="H19" s="124"/>
      <c r="I19" s="131"/>
      <c r="J19" s="132"/>
      <c r="K19" s="130"/>
      <c r="L19" s="97"/>
      <c r="M19" s="97"/>
      <c r="N19" s="76">
        <f t="shared" si="0"/>
        <v>0</v>
      </c>
      <c r="O19" s="76">
        <f t="shared" si="1"/>
        <v>0</v>
      </c>
      <c r="P19" s="76">
        <f t="shared" si="2"/>
        <v>0</v>
      </c>
      <c r="Q19" s="77" t="str">
        <f t="shared" si="3"/>
        <v/>
      </c>
      <c r="R19" s="77" t="str">
        <f t="shared" si="4"/>
        <v/>
      </c>
      <c r="S19" s="80"/>
      <c r="T19" s="80"/>
      <c r="U19" s="79" t="str">
        <f t="shared" si="5"/>
        <v/>
      </c>
      <c r="V19" s="95">
        <f>R5</f>
        <v>43890</v>
      </c>
      <c r="W19" s="106" t="b">
        <f t="shared" si="6"/>
        <v>0</v>
      </c>
      <c r="X19" s="106">
        <f t="shared" si="7"/>
        <v>0</v>
      </c>
      <c r="Y19" s="106">
        <f t="shared" si="8"/>
        <v>0</v>
      </c>
      <c r="Z19" s="12" t="b">
        <f>IF(Y19=1,LOOKUP(X19,'Meltzer-Faber'!A3:A63,'Meltzer-Faber'!B3:B63))</f>
        <v>0</v>
      </c>
      <c r="AA19" s="105" t="b">
        <f>IF(Y19=1,LOOKUP(X19,'Meltzer-Faber'!A3:A63,'Meltzer-Faber'!C3:C63))</f>
        <v>0</v>
      </c>
      <c r="AB19" s="12" t="str">
        <f t="shared" si="9"/>
        <v/>
      </c>
    </row>
    <row r="20" spans="1:28" s="12" customFormat="1" ht="20" customHeight="1">
      <c r="A20" s="98"/>
      <c r="B20" s="90"/>
      <c r="C20" s="91"/>
      <c r="D20" s="92"/>
      <c r="E20" s="93"/>
      <c r="F20" s="94"/>
      <c r="G20" s="94"/>
      <c r="H20" s="101"/>
      <c r="I20" s="102"/>
      <c r="J20" s="115"/>
      <c r="K20" s="114"/>
      <c r="L20" s="97"/>
      <c r="M20" s="97"/>
      <c r="N20" s="76">
        <f t="shared" si="0"/>
        <v>0</v>
      </c>
      <c r="O20" s="76">
        <f t="shared" si="1"/>
        <v>0</v>
      </c>
      <c r="P20" s="76">
        <f t="shared" si="2"/>
        <v>0</v>
      </c>
      <c r="Q20" s="77" t="str">
        <f t="shared" si="3"/>
        <v/>
      </c>
      <c r="R20" s="77" t="str">
        <f t="shared" si="4"/>
        <v/>
      </c>
      <c r="S20" s="80"/>
      <c r="T20" s="80"/>
      <c r="U20" s="79" t="str">
        <f t="shared" si="5"/>
        <v/>
      </c>
      <c r="V20" s="95">
        <f>R5</f>
        <v>43890</v>
      </c>
      <c r="W20" s="106" t="b">
        <f t="shared" si="6"/>
        <v>0</v>
      </c>
      <c r="X20" s="106">
        <f t="shared" si="7"/>
        <v>0</v>
      </c>
      <c r="Y20" s="106">
        <f t="shared" si="8"/>
        <v>0</v>
      </c>
      <c r="Z20" s="12" t="b">
        <f>IF(Y20=1,LOOKUP(X20,'Meltzer-Faber'!A3:A63,'Meltzer-Faber'!B3:B63))</f>
        <v>0</v>
      </c>
      <c r="AA20" s="105" t="b">
        <f>IF(Y20=1,LOOKUP(X20,'Meltzer-Faber'!A3:A63,'Meltzer-Faber'!C3:C63))</f>
        <v>0</v>
      </c>
      <c r="AB20" s="12" t="str">
        <f t="shared" si="9"/>
        <v/>
      </c>
    </row>
    <row r="21" spans="1:28" s="12" customFormat="1" ht="20" customHeight="1">
      <c r="A21" s="98"/>
      <c r="B21" s="90"/>
      <c r="C21" s="91"/>
      <c r="D21" s="92"/>
      <c r="E21" s="93"/>
      <c r="F21" s="94"/>
      <c r="G21" s="94"/>
      <c r="H21" s="101"/>
      <c r="I21" s="102"/>
      <c r="J21" s="115"/>
      <c r="K21" s="114"/>
      <c r="L21" s="97"/>
      <c r="M21" s="97"/>
      <c r="N21" s="76">
        <f t="shared" si="0"/>
        <v>0</v>
      </c>
      <c r="O21" s="76">
        <f t="shared" si="1"/>
        <v>0</v>
      </c>
      <c r="P21" s="76">
        <f t="shared" si="2"/>
        <v>0</v>
      </c>
      <c r="Q21" s="77" t="str">
        <f t="shared" si="3"/>
        <v/>
      </c>
      <c r="R21" s="77" t="str">
        <f t="shared" si="4"/>
        <v/>
      </c>
      <c r="S21" s="80"/>
      <c r="T21" s="80"/>
      <c r="U21" s="79" t="str">
        <f t="shared" si="5"/>
        <v/>
      </c>
      <c r="V21" s="95">
        <f>R5</f>
        <v>43890</v>
      </c>
      <c r="W21" s="106" t="b">
        <f t="shared" si="6"/>
        <v>0</v>
      </c>
      <c r="X21" s="106">
        <f t="shared" si="7"/>
        <v>0</v>
      </c>
      <c r="Y21" s="106">
        <f t="shared" si="8"/>
        <v>0</v>
      </c>
      <c r="Z21" s="12" t="b">
        <f>IF(Y21=1,LOOKUP(X21,'Meltzer-Faber'!A3:A63,'Meltzer-Faber'!B3:B63))</f>
        <v>0</v>
      </c>
      <c r="AA21" s="105" t="b">
        <f>IF(Y21=1,LOOKUP(X21,'Meltzer-Faber'!A3:A63,'Meltzer-Faber'!C3:C63))</f>
        <v>0</v>
      </c>
      <c r="AB21" s="12" t="str">
        <f t="shared" si="9"/>
        <v/>
      </c>
    </row>
    <row r="22" spans="1:28" s="12" customFormat="1" ht="20" customHeight="1">
      <c r="A22" s="98"/>
      <c r="B22" s="90"/>
      <c r="C22" s="91"/>
      <c r="D22" s="92"/>
      <c r="E22" s="93"/>
      <c r="F22" s="94"/>
      <c r="G22" s="94"/>
      <c r="H22" s="101"/>
      <c r="I22" s="102"/>
      <c r="J22" s="115"/>
      <c r="K22" s="114"/>
      <c r="L22" s="97"/>
      <c r="M22" s="97"/>
      <c r="N22" s="76">
        <f t="shared" si="0"/>
        <v>0</v>
      </c>
      <c r="O22" s="76">
        <f t="shared" si="1"/>
        <v>0</v>
      </c>
      <c r="P22" s="76">
        <f t="shared" si="2"/>
        <v>0</v>
      </c>
      <c r="Q22" s="77" t="str">
        <f t="shared" si="3"/>
        <v/>
      </c>
      <c r="R22" s="77" t="str">
        <f t="shared" si="4"/>
        <v/>
      </c>
      <c r="S22" s="80"/>
      <c r="T22" s="80"/>
      <c r="U22" s="79" t="str">
        <f t="shared" si="5"/>
        <v/>
      </c>
      <c r="V22" s="95">
        <f>R5</f>
        <v>43890</v>
      </c>
      <c r="W22" s="106" t="b">
        <f t="shared" si="6"/>
        <v>0</v>
      </c>
      <c r="X22" s="106">
        <f t="shared" si="7"/>
        <v>0</v>
      </c>
      <c r="Y22" s="106">
        <f t="shared" si="8"/>
        <v>0</v>
      </c>
      <c r="Z22" s="12" t="b">
        <f>IF(Y22=1,LOOKUP(X22,'Meltzer-Faber'!A3:A63,'Meltzer-Faber'!B3:B63))</f>
        <v>0</v>
      </c>
      <c r="AA22" s="105" t="b">
        <f>IF(Y22=1,LOOKUP(X22,'Meltzer-Faber'!A3:A63,'Meltzer-Faber'!C3:C63))</f>
        <v>0</v>
      </c>
      <c r="AB22" s="12" t="str">
        <f t="shared" si="9"/>
        <v/>
      </c>
    </row>
    <row r="23" spans="1:28" s="12" customFormat="1" ht="20" customHeight="1">
      <c r="A23" s="98"/>
      <c r="B23" s="90"/>
      <c r="C23" s="91"/>
      <c r="D23" s="91"/>
      <c r="E23" s="93"/>
      <c r="F23" s="94"/>
      <c r="G23" s="94"/>
      <c r="H23" s="101"/>
      <c r="I23" s="102"/>
      <c r="J23" s="115"/>
      <c r="K23" s="114"/>
      <c r="L23" s="97"/>
      <c r="M23" s="97"/>
      <c r="N23" s="76">
        <f t="shared" si="0"/>
        <v>0</v>
      </c>
      <c r="O23" s="76">
        <f t="shared" si="1"/>
        <v>0</v>
      </c>
      <c r="P23" s="76">
        <f t="shared" si="2"/>
        <v>0</v>
      </c>
      <c r="Q23" s="77" t="str">
        <f t="shared" si="3"/>
        <v/>
      </c>
      <c r="R23" s="77" t="str">
        <f t="shared" si="4"/>
        <v/>
      </c>
      <c r="S23" s="80"/>
      <c r="T23" s="80"/>
      <c r="U23" s="79" t="str">
        <f t="shared" si="5"/>
        <v/>
      </c>
      <c r="V23" s="95">
        <f>R5</f>
        <v>43890</v>
      </c>
      <c r="W23" s="106" t="b">
        <f t="shared" si="6"/>
        <v>0</v>
      </c>
      <c r="X23" s="106">
        <f t="shared" si="7"/>
        <v>0</v>
      </c>
      <c r="Y23" s="106">
        <f t="shared" si="8"/>
        <v>0</v>
      </c>
      <c r="Z23" s="12" t="b">
        <f>IF(Y23=1,LOOKUP(X23,'Meltzer-Faber'!A3:A63,'Meltzer-Faber'!B3:B63))</f>
        <v>0</v>
      </c>
      <c r="AA23" s="105" t="b">
        <f>IF(Y23=1,LOOKUP(X23,'Meltzer-Faber'!A3:A63,'Meltzer-Faber'!C3:C63))</f>
        <v>0</v>
      </c>
      <c r="AB23" s="12" t="str">
        <f t="shared" si="9"/>
        <v/>
      </c>
    </row>
    <row r="24" spans="1:28" s="12" customFormat="1" ht="20" customHeight="1">
      <c r="A24" s="99"/>
      <c r="B24" s="90"/>
      <c r="C24" s="91"/>
      <c r="D24" s="92"/>
      <c r="E24" s="93"/>
      <c r="F24" s="94"/>
      <c r="G24" s="94"/>
      <c r="H24" s="101"/>
      <c r="I24" s="102"/>
      <c r="J24" s="116"/>
      <c r="K24" s="114"/>
      <c r="L24" s="97"/>
      <c r="M24" s="97"/>
      <c r="N24" s="76">
        <f t="shared" si="0"/>
        <v>0</v>
      </c>
      <c r="O24" s="76">
        <f t="shared" si="1"/>
        <v>0</v>
      </c>
      <c r="P24" s="81">
        <f t="shared" si="2"/>
        <v>0</v>
      </c>
      <c r="Q24" s="77" t="str">
        <f t="shared" si="3"/>
        <v/>
      </c>
      <c r="R24" s="77" t="str">
        <f t="shared" si="4"/>
        <v/>
      </c>
      <c r="S24" s="82"/>
      <c r="T24" s="82"/>
      <c r="U24" s="79" t="str">
        <f t="shared" si="5"/>
        <v/>
      </c>
      <c r="V24" s="95">
        <f>R5</f>
        <v>43890</v>
      </c>
      <c r="W24" s="106" t="b">
        <f t="shared" si="6"/>
        <v>0</v>
      </c>
      <c r="X24" s="106">
        <f t="shared" si="7"/>
        <v>0</v>
      </c>
      <c r="Y24" s="106">
        <f t="shared" si="8"/>
        <v>0</v>
      </c>
      <c r="Z24" s="12" t="b">
        <f>IF(Y24=1,LOOKUP(X24,'Meltzer-Faber'!A3:A63,'Meltzer-Faber'!B3:B63))</f>
        <v>0</v>
      </c>
      <c r="AA24" s="105" t="b">
        <f>IF(Y24=1,LOOKUP(X24,'Meltzer-Faber'!A3:A63,'Meltzer-Faber'!C3:C63))</f>
        <v>0</v>
      </c>
      <c r="AB24" s="12" t="str">
        <f t="shared" si="9"/>
        <v/>
      </c>
    </row>
    <row r="25" spans="1:28" s="9" customFormat="1" ht="9" customHeight="1">
      <c r="A25" s="15"/>
      <c r="B25" s="16"/>
      <c r="C25" s="17"/>
      <c r="D25" s="18"/>
      <c r="E25" s="18"/>
      <c r="F25" s="15"/>
      <c r="G25" s="15"/>
      <c r="H25" s="19"/>
      <c r="I25" s="19"/>
      <c r="J25" s="19"/>
      <c r="K25" s="19"/>
      <c r="L25" s="19"/>
      <c r="M25" s="19"/>
      <c r="N25" s="15"/>
      <c r="O25" s="15"/>
      <c r="P25" s="15"/>
      <c r="Q25" s="20"/>
      <c r="R25" s="20"/>
      <c r="S25" s="20"/>
      <c r="T25" s="34"/>
      <c r="U25" s="10"/>
      <c r="V25" s="96"/>
    </row>
    <row r="26" spans="1:28" customFormat="1"/>
    <row r="27" spans="1:28" s="8" customFormat="1" ht="14">
      <c r="A27" s="8" t="s">
        <v>19</v>
      </c>
      <c r="B27"/>
      <c r="C27" s="145" t="s">
        <v>93</v>
      </c>
      <c r="D27" s="148"/>
      <c r="E27" s="148"/>
      <c r="F27" s="148"/>
      <c r="G27" s="50" t="s">
        <v>35</v>
      </c>
      <c r="H27" s="51">
        <v>1</v>
      </c>
      <c r="I27" s="145" t="s">
        <v>74</v>
      </c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</row>
    <row r="28" spans="1:28" s="8" customFormat="1" ht="14">
      <c r="B28"/>
      <c r="C28" s="155"/>
      <c r="D28" s="155"/>
      <c r="E28" s="155"/>
      <c r="F28" s="155"/>
      <c r="G28" s="52" t="s">
        <v>22</v>
      </c>
      <c r="H28" s="51">
        <v>2</v>
      </c>
      <c r="I28" s="145" t="s">
        <v>72</v>
      </c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48"/>
    </row>
    <row r="29" spans="1:28" s="8" customFormat="1" ht="14">
      <c r="A29" s="53" t="s">
        <v>36</v>
      </c>
      <c r="B29"/>
      <c r="C29" s="148"/>
      <c r="D29" s="148"/>
      <c r="E29" s="148"/>
      <c r="F29" s="148"/>
      <c r="G29" s="54"/>
      <c r="H29" s="51">
        <v>3</v>
      </c>
      <c r="I29" s="145" t="s">
        <v>73</v>
      </c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48"/>
    </row>
    <row r="30" spans="1:28" ht="14">
      <c r="A30" s="7"/>
      <c r="B30"/>
      <c r="C30" s="148"/>
      <c r="D30" s="148"/>
      <c r="E30" s="148"/>
      <c r="F30" s="148"/>
      <c r="G30" s="42"/>
      <c r="H30" s="40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</row>
    <row r="31" spans="1:28" ht="14">
      <c r="A31" s="8"/>
      <c r="B31"/>
      <c r="C31" s="148"/>
      <c r="D31" s="148"/>
      <c r="E31" s="148"/>
      <c r="F31" s="148"/>
      <c r="G31" s="56" t="s">
        <v>37</v>
      </c>
      <c r="H31" s="145" t="s">
        <v>179</v>
      </c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</row>
    <row r="32" spans="1:28" ht="14">
      <c r="C32" s="40"/>
      <c r="D32" s="41"/>
      <c r="E32" s="41"/>
      <c r="F32" s="42"/>
      <c r="G32" s="56" t="s">
        <v>38</v>
      </c>
      <c r="H32" s="145" t="s">
        <v>180</v>
      </c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5"/>
    </row>
    <row r="33" spans="1:20" ht="14">
      <c r="A33" s="8" t="s">
        <v>20</v>
      </c>
      <c r="B33"/>
      <c r="C33" s="148" t="s">
        <v>61</v>
      </c>
      <c r="D33" s="148"/>
      <c r="E33" s="148"/>
      <c r="F33" s="148"/>
      <c r="G33" s="56" t="s">
        <v>39</v>
      </c>
      <c r="H33" s="145" t="s">
        <v>81</v>
      </c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</row>
    <row r="34" spans="1:20" ht="14">
      <c r="C34" s="148"/>
      <c r="D34" s="148"/>
      <c r="E34" s="148"/>
      <c r="F34" s="148"/>
      <c r="G34" s="56"/>
      <c r="H34" s="113"/>
      <c r="I34" s="57"/>
      <c r="J34" s="2"/>
      <c r="K34" s="2"/>
      <c r="L34" s="2"/>
      <c r="M34" s="2"/>
      <c r="N34" s="2"/>
      <c r="O34" s="2"/>
      <c r="P34" s="2"/>
      <c r="Q34" s="55"/>
      <c r="R34" s="55"/>
      <c r="S34" s="55"/>
      <c r="T34" s="55"/>
    </row>
    <row r="35" spans="1:20" ht="14">
      <c r="A35" s="51" t="s">
        <v>40</v>
      </c>
      <c r="B35" s="58"/>
      <c r="C35" s="148" t="s">
        <v>92</v>
      </c>
      <c r="D35" s="148"/>
      <c r="E35" s="148"/>
      <c r="F35" s="148"/>
      <c r="G35" s="56" t="s">
        <v>24</v>
      </c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</row>
    <row r="36" spans="1:20" ht="14">
      <c r="C36" s="148"/>
      <c r="D36" s="148"/>
      <c r="E36" s="148"/>
      <c r="F36" s="148"/>
      <c r="G36" s="56"/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145"/>
    </row>
    <row r="37" spans="1:20" ht="14">
      <c r="A37" s="58" t="s">
        <v>23</v>
      </c>
      <c r="B37" s="58"/>
      <c r="C37" s="43" t="s">
        <v>47</v>
      </c>
      <c r="D37" s="44"/>
      <c r="E37" s="44"/>
      <c r="F37" s="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</row>
    <row r="38" spans="1:20" ht="14">
      <c r="A38" s="59"/>
      <c r="B38" s="59"/>
      <c r="C38" s="60"/>
      <c r="D38" s="41"/>
      <c r="E38" s="41"/>
      <c r="F38" s="42"/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</row>
    <row r="39" spans="1:20" ht="14">
      <c r="H39" s="145"/>
      <c r="I39" s="145"/>
      <c r="J39" s="145"/>
      <c r="K39" s="145"/>
      <c r="L39" s="145"/>
      <c r="M39" s="145"/>
      <c r="N39" s="145"/>
      <c r="O39" s="145"/>
      <c r="P39" s="145"/>
      <c r="Q39" s="145"/>
      <c r="R39" s="145"/>
      <c r="S39" s="145"/>
      <c r="T39" s="145"/>
    </row>
  </sheetData>
  <mergeCells count="26">
    <mergeCell ref="C27:F27"/>
    <mergeCell ref="I27:T27"/>
    <mergeCell ref="F1:P1"/>
    <mergeCell ref="F2:P2"/>
    <mergeCell ref="C5:F5"/>
    <mergeCell ref="H5:K5"/>
    <mergeCell ref="M5:P5"/>
    <mergeCell ref="C34:F34"/>
    <mergeCell ref="C28:F28"/>
    <mergeCell ref="I28:T28"/>
    <mergeCell ref="C29:F29"/>
    <mergeCell ref="I29:T29"/>
    <mergeCell ref="C30:F30"/>
    <mergeCell ref="I30:T30"/>
    <mergeCell ref="C31:F31"/>
    <mergeCell ref="H31:T31"/>
    <mergeCell ref="H32:T32"/>
    <mergeCell ref="C33:F33"/>
    <mergeCell ref="H33:T33"/>
    <mergeCell ref="H39:T39"/>
    <mergeCell ref="C35:F35"/>
    <mergeCell ref="H35:T35"/>
    <mergeCell ref="C36:F36"/>
    <mergeCell ref="H36:T36"/>
    <mergeCell ref="H37:T37"/>
    <mergeCell ref="H38:T38"/>
  </mergeCells>
  <conditionalFormatting sqref="H9:M12 H14:M20 H22:M23">
    <cfRule type="cellIs" dxfId="31" priority="7" stopIfTrue="1" operator="between">
      <formula>1</formula>
      <formula>300</formula>
    </cfRule>
    <cfRule type="cellIs" dxfId="30" priority="8" stopIfTrue="1" operator="lessThanOrEqual">
      <formula>0</formula>
    </cfRule>
  </conditionalFormatting>
  <conditionalFormatting sqref="H13:M13">
    <cfRule type="cellIs" dxfId="29" priority="5" stopIfTrue="1" operator="between">
      <formula>1</formula>
      <formula>300</formula>
    </cfRule>
    <cfRule type="cellIs" dxfId="28" priority="6" stopIfTrue="1" operator="lessThanOrEqual">
      <formula>0</formula>
    </cfRule>
  </conditionalFormatting>
  <conditionalFormatting sqref="H21:M21">
    <cfRule type="cellIs" dxfId="27" priority="3" stopIfTrue="1" operator="between">
      <formula>1</formula>
      <formula>300</formula>
    </cfRule>
    <cfRule type="cellIs" dxfId="26" priority="4" stopIfTrue="1" operator="lessThanOrEqual">
      <formula>0</formula>
    </cfRule>
  </conditionalFormatting>
  <conditionalFormatting sqref="H24:M24">
    <cfRule type="cellIs" dxfId="25" priority="1" stopIfTrue="1" operator="between">
      <formula>1</formula>
      <formula>300</formula>
    </cfRule>
    <cfRule type="cellIs" dxfId="24" priority="2" stopIfTrue="1" operator="lessThanOrEqual">
      <formula>0</formula>
    </cfRule>
  </conditionalFormatting>
  <dataValidations count="2">
    <dataValidation type="list" allowBlank="1" showInputMessage="1" showErrorMessage="1" sqref="A9:A24" xr:uid="{A6174EC1-EEFA-E446-B81F-E48857446164}">
      <formula1>"40,45,49,55,59,64,71,76,81,+81,81+,87,+87,87+,49,55,61,67,73,81,89,96,102,+102,102+,109,+109,109+"</formula1>
    </dataValidation>
    <dataValidation type="list" allowBlank="1" showInputMessage="1" showErrorMessage="1" sqref="C9:C24" xr:uid="{47F9B38E-CADC-2D4C-9227-BC3B03A394D3}">
      <formula1>"UM,JM,SM,UK,JK,SK,M1,M2,M3,M4,M5,M6,M7,M8,M9,M10,K1,K2,K3,K4,K5,K6,K7,K8,K9,K10"</formula1>
    </dataValidation>
  </dataValidations>
  <pageMargins left="0.27559055118110237" right="0.35433070866141736" top="0.27559055118110237" bottom="0.27559055118110237" header="0.5" footer="0.5"/>
  <pageSetup paperSize="9" scale="73" orientation="landscape" horizontalDpi="360" verticalDpi="360" copies="2"/>
  <drawing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EE7EC5-60DD-B146-B133-4EDFC5195E51}">
  <sheetPr>
    <pageSetUpPr autoPageBreaks="0" fitToPage="1"/>
  </sheetPr>
  <dimension ref="A1:AB39"/>
  <sheetViews>
    <sheetView showGridLines="0" showRowColHeaders="0" showZeros="0" showOutlineSymbols="0" topLeftCell="A2" zoomScaleNormal="100" zoomScaleSheetLayoutView="75" zoomScalePageLayoutView="92" workbookViewId="0">
      <selection activeCell="A9" sqref="A9"/>
    </sheetView>
  </sheetViews>
  <sheetFormatPr baseColWidth="10" defaultColWidth="9.19921875" defaultRowHeight="13"/>
  <cols>
    <col min="1" max="1" width="6.3984375" style="2" customWidth="1"/>
    <col min="2" max="2" width="8.3984375" style="2" customWidth="1"/>
    <col min="3" max="3" width="6.3984375" style="3" customWidth="1"/>
    <col min="4" max="4" width="10.59765625" style="4" customWidth="1"/>
    <col min="5" max="5" width="3.796875" style="4" customWidth="1"/>
    <col min="6" max="6" width="24.796875" style="5" customWidth="1"/>
    <col min="7" max="7" width="20.3984375" style="5" customWidth="1"/>
    <col min="8" max="13" width="7.19921875" style="5" customWidth="1"/>
    <col min="14" max="16" width="7.59765625" style="5" customWidth="1"/>
    <col min="17" max="18" width="10.59765625" style="6" customWidth="1"/>
    <col min="19" max="20" width="5.59765625" style="6" customWidth="1"/>
    <col min="21" max="21" width="14.19921875" style="5" customWidth="1"/>
    <col min="22" max="22" width="11.19921875" style="5" hidden="1" customWidth="1"/>
    <col min="23" max="28" width="0" style="5" hidden="1" customWidth="1"/>
    <col min="29" max="16384" width="9.19921875" style="5"/>
  </cols>
  <sheetData>
    <row r="1" spans="1:28" s="68" customFormat="1" ht="43.5" customHeight="1">
      <c r="A1" s="65"/>
      <c r="B1" s="65"/>
      <c r="C1" s="66"/>
      <c r="D1" s="65"/>
      <c r="E1" s="65"/>
      <c r="F1" s="146" t="s">
        <v>42</v>
      </c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67"/>
      <c r="R1" s="67"/>
      <c r="S1" s="67"/>
      <c r="T1" s="67"/>
    </row>
    <row r="2" spans="1:28" s="68" customFormat="1" ht="24.75" customHeight="1">
      <c r="A2" s="65"/>
      <c r="B2" s="65"/>
      <c r="C2" s="66"/>
      <c r="D2" s="65"/>
      <c r="E2" s="65"/>
      <c r="F2" s="147" t="s">
        <v>43</v>
      </c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67"/>
      <c r="R2" s="67"/>
      <c r="S2" s="67"/>
      <c r="T2" s="67"/>
    </row>
    <row r="3" spans="1:28" s="68" customFormat="1">
      <c r="A3" s="65"/>
      <c r="B3" s="65"/>
      <c r="C3" s="66"/>
      <c r="D3" s="65"/>
      <c r="E3" s="65"/>
      <c r="F3" s="69"/>
      <c r="G3" s="69"/>
      <c r="H3" s="65"/>
      <c r="I3" s="70"/>
      <c r="J3" s="65"/>
      <c r="K3" s="65"/>
      <c r="L3" s="65"/>
      <c r="M3" s="65"/>
      <c r="N3" s="65"/>
      <c r="O3" s="65"/>
      <c r="P3" s="65"/>
      <c r="Q3" s="67"/>
      <c r="R3" s="67"/>
      <c r="S3" s="67"/>
      <c r="T3" s="67"/>
    </row>
    <row r="4" spans="1:28" s="68" customFormat="1" ht="12" customHeight="1">
      <c r="A4" s="65"/>
      <c r="B4" s="65"/>
      <c r="C4" s="66"/>
      <c r="D4" s="65"/>
      <c r="E4" s="65"/>
      <c r="F4" s="69"/>
      <c r="G4" s="69"/>
      <c r="H4" s="65"/>
      <c r="I4" s="70"/>
      <c r="J4" s="65"/>
      <c r="K4" s="65"/>
      <c r="L4" s="65"/>
      <c r="M4" s="65"/>
      <c r="N4" s="65"/>
      <c r="O4" s="65"/>
      <c r="P4" s="65"/>
      <c r="Q4" s="67"/>
      <c r="R4" s="67"/>
      <c r="S4" s="67"/>
      <c r="T4" s="67"/>
    </row>
    <row r="5" spans="1:28" s="53" customFormat="1" ht="14">
      <c r="A5" s="71"/>
      <c r="B5" s="72" t="s">
        <v>31</v>
      </c>
      <c r="C5" s="149" t="s">
        <v>46</v>
      </c>
      <c r="D5" s="150"/>
      <c r="E5" s="150"/>
      <c r="F5" s="150"/>
      <c r="G5" s="48" t="s">
        <v>0</v>
      </c>
      <c r="H5" s="152" t="s">
        <v>59</v>
      </c>
      <c r="I5" s="152"/>
      <c r="J5" s="152"/>
      <c r="K5" s="152"/>
      <c r="L5" s="72" t="s">
        <v>1</v>
      </c>
      <c r="M5" s="154" t="s">
        <v>60</v>
      </c>
      <c r="N5" s="154"/>
      <c r="O5" s="154"/>
      <c r="P5" s="154"/>
      <c r="Q5" s="72" t="s">
        <v>2</v>
      </c>
      <c r="R5" s="73">
        <v>43891</v>
      </c>
      <c r="S5" s="74" t="s">
        <v>30</v>
      </c>
      <c r="T5" s="75">
        <v>5</v>
      </c>
    </row>
    <row r="6" spans="1:28" s="68" customFormat="1">
      <c r="A6" s="65"/>
      <c r="B6" s="65"/>
      <c r="C6" s="66"/>
      <c r="D6" s="65"/>
      <c r="E6" s="65"/>
      <c r="F6" s="69"/>
      <c r="G6" s="69"/>
      <c r="H6" s="65"/>
      <c r="I6" s="70"/>
      <c r="J6" s="65"/>
      <c r="K6" s="65"/>
      <c r="L6" s="65"/>
      <c r="M6" s="65"/>
      <c r="N6" s="65"/>
      <c r="O6" s="65"/>
      <c r="P6" s="65"/>
      <c r="Q6" s="67"/>
      <c r="R6" s="67"/>
      <c r="S6" s="67"/>
      <c r="T6" s="67"/>
      <c r="W6" s="5"/>
      <c r="X6" s="5"/>
      <c r="Y6" s="5"/>
      <c r="Z6" s="103" t="s">
        <v>50</v>
      </c>
      <c r="AA6" s="103" t="s">
        <v>50</v>
      </c>
      <c r="AB6" s="103" t="s">
        <v>50</v>
      </c>
    </row>
    <row r="7" spans="1:28" s="1" customFormat="1">
      <c r="A7" s="35" t="s">
        <v>3</v>
      </c>
      <c r="B7" s="21" t="s">
        <v>4</v>
      </c>
      <c r="C7" s="22" t="s">
        <v>28</v>
      </c>
      <c r="D7" s="21" t="s">
        <v>5</v>
      </c>
      <c r="E7" s="21" t="s">
        <v>32</v>
      </c>
      <c r="F7" s="21" t="s">
        <v>6</v>
      </c>
      <c r="G7" s="21" t="s">
        <v>7</v>
      </c>
      <c r="H7" s="21"/>
      <c r="I7" s="14" t="s">
        <v>8</v>
      </c>
      <c r="J7" s="14"/>
      <c r="K7" s="21"/>
      <c r="L7" s="14" t="s">
        <v>9</v>
      </c>
      <c r="M7" s="14"/>
      <c r="N7" s="25" t="s">
        <v>10</v>
      </c>
      <c r="O7" s="32"/>
      <c r="P7" s="21" t="s">
        <v>11</v>
      </c>
      <c r="Q7" s="27" t="s">
        <v>12</v>
      </c>
      <c r="R7" s="27" t="s">
        <v>12</v>
      </c>
      <c r="S7" s="27" t="s">
        <v>13</v>
      </c>
      <c r="T7" s="37" t="s">
        <v>21</v>
      </c>
      <c r="U7" s="37" t="s">
        <v>14</v>
      </c>
      <c r="V7" s="13"/>
      <c r="W7" s="2"/>
      <c r="X7" s="2"/>
      <c r="Y7" s="2"/>
      <c r="Z7" s="104" t="s">
        <v>51</v>
      </c>
      <c r="AA7" s="104" t="s">
        <v>51</v>
      </c>
      <c r="AB7" s="104" t="s">
        <v>51</v>
      </c>
    </row>
    <row r="8" spans="1:28" s="1" customFormat="1">
      <c r="A8" s="36" t="s">
        <v>15</v>
      </c>
      <c r="B8" s="23" t="s">
        <v>16</v>
      </c>
      <c r="C8" s="24" t="s">
        <v>29</v>
      </c>
      <c r="D8" s="23" t="s">
        <v>25</v>
      </c>
      <c r="E8" s="23" t="s">
        <v>33</v>
      </c>
      <c r="F8" s="23"/>
      <c r="G8" s="23"/>
      <c r="H8" s="30">
        <v>1</v>
      </c>
      <c r="I8" s="31">
        <v>2</v>
      </c>
      <c r="J8" s="29">
        <v>3</v>
      </c>
      <c r="K8" s="30">
        <v>1</v>
      </c>
      <c r="L8" s="31">
        <v>2</v>
      </c>
      <c r="M8" s="29">
        <v>3</v>
      </c>
      <c r="N8" s="26" t="s">
        <v>17</v>
      </c>
      <c r="O8" s="33"/>
      <c r="P8" s="23" t="s">
        <v>18</v>
      </c>
      <c r="Q8" s="28"/>
      <c r="R8" s="28" t="s">
        <v>44</v>
      </c>
      <c r="S8" s="28"/>
      <c r="T8" s="38"/>
      <c r="U8" s="38"/>
      <c r="V8" s="13"/>
      <c r="W8" s="2" t="s">
        <v>52</v>
      </c>
      <c r="X8" s="2" t="s">
        <v>34</v>
      </c>
      <c r="Y8" s="4" t="s">
        <v>44</v>
      </c>
      <c r="Z8" s="104" t="s">
        <v>53</v>
      </c>
      <c r="AA8" s="104" t="s">
        <v>54</v>
      </c>
      <c r="AB8" s="104" t="s">
        <v>55</v>
      </c>
    </row>
    <row r="9" spans="1:28" s="12" customFormat="1" ht="20" customHeight="1">
      <c r="A9" s="118">
        <v>71</v>
      </c>
      <c r="B9" s="119">
        <v>67.22</v>
      </c>
      <c r="C9" s="120" t="s">
        <v>101</v>
      </c>
      <c r="D9" s="121">
        <v>35725</v>
      </c>
      <c r="E9" s="122"/>
      <c r="F9" s="123" t="s">
        <v>182</v>
      </c>
      <c r="G9" s="123" t="s">
        <v>100</v>
      </c>
      <c r="H9" s="124">
        <v>58</v>
      </c>
      <c r="I9" s="125">
        <v>62</v>
      </c>
      <c r="J9" s="125">
        <v>-65</v>
      </c>
      <c r="K9" s="124">
        <v>73</v>
      </c>
      <c r="L9" s="137">
        <v>77</v>
      </c>
      <c r="M9" s="137">
        <v>-80</v>
      </c>
      <c r="N9" s="76">
        <f t="shared" ref="N9:N24" si="0">IF(MAX(H9:J9)&lt;0,0,TRUNC(MAX(H9:J9)/1)*1)</f>
        <v>62</v>
      </c>
      <c r="O9" s="76">
        <f t="shared" ref="O9:O24" si="1">IF(MAX(K9:M9)&lt;0,0,TRUNC(MAX(K9:M9)/1)*1)</f>
        <v>77</v>
      </c>
      <c r="P9" s="76">
        <f t="shared" ref="P9:P24" si="2">IF(N9=0,0,IF(O9=0,0,SUM(N9:O9)))</f>
        <v>139</v>
      </c>
      <c r="Q9" s="77">
        <f>IF(P9="","",IF(B9="","",IF((W9="k"),IF(B9&gt;153.655,P9,IF(B9&lt;28,10^(0.783497476*LOG10(28/153.655)^2)*P9,10^(0.783497476*LOG10(B9/153.655)^2)*P9)),IF(B9&gt;175.508,P9,IF(B9&lt;32,10^(0.75194503*LOG10(32/175.508)^2)*P9,10^(0.75194503*LOG10(B9/175.508)^2)*P9)))))</f>
        <v>175.39606628667454</v>
      </c>
      <c r="R9" s="77" t="str">
        <f>IF(Y9=1,Q9*AB9,"")</f>
        <v/>
      </c>
      <c r="S9" s="78">
        <v>4</v>
      </c>
      <c r="T9" s="78" t="s">
        <v>22</v>
      </c>
      <c r="U9" s="79">
        <f>IF(P9="","",IF(B9="","",IF((W9="k"),IF(B9&gt;153.655,1,IF(B9&lt;28,10^(0.783497476*LOG10(28/153.655)^2),10^(0.783497476*LOG10(B9/153.655)^2))),IF(B9&gt;175.508,1,IF(B9&lt;32,10^(0.78194503*LOG10(32/175.508)^2),10^(0.75194503*LOG10(B9/175.508)^2))))))</f>
        <v>1.2618422035012558</v>
      </c>
      <c r="V9" s="95">
        <f>R5</f>
        <v>43891</v>
      </c>
      <c r="W9" s="106" t="str">
        <f>IF(ISNUMBER(FIND("M",C9)),"m",IF(ISNUMBER(FIND("K",C9)),"k"))</f>
        <v>k</v>
      </c>
      <c r="X9" s="106">
        <f>IF(OR(D9="",V9=""),0,(YEAR(V9)-YEAR(D9)))</f>
        <v>23</v>
      </c>
      <c r="Y9" s="106">
        <f>IF(X9&gt;34,1,0)</f>
        <v>0</v>
      </c>
      <c r="Z9" s="12" t="b">
        <f>IF(Y9=1,LOOKUP(X9,'Meltzer-Faber'!A3:A63,'Meltzer-Faber'!B3:B63))</f>
        <v>0</v>
      </c>
      <c r="AA9" s="12" t="b">
        <f>IF(Y9=1,LOOKUP(X9,'Meltzer-Faber'!A3:A63,'Meltzer-Faber'!C3:C63))</f>
        <v>0</v>
      </c>
      <c r="AB9" s="12" t="b">
        <f>IF(W9="m",Z9,IF(W9="k",AA9,""))</f>
        <v>0</v>
      </c>
    </row>
    <row r="10" spans="1:28" s="12" customFormat="1" ht="20" customHeight="1">
      <c r="A10" s="118">
        <v>71</v>
      </c>
      <c r="B10" s="119">
        <v>69.010000000000005</v>
      </c>
      <c r="C10" s="120" t="s">
        <v>106</v>
      </c>
      <c r="D10" s="121">
        <v>36628</v>
      </c>
      <c r="E10" s="122"/>
      <c r="F10" s="123" t="s">
        <v>183</v>
      </c>
      <c r="G10" s="123" t="s">
        <v>132</v>
      </c>
      <c r="H10" s="124">
        <v>55</v>
      </c>
      <c r="I10" s="125">
        <v>63</v>
      </c>
      <c r="J10" s="125">
        <v>66</v>
      </c>
      <c r="K10" s="124">
        <v>74</v>
      </c>
      <c r="L10" s="137">
        <v>78</v>
      </c>
      <c r="M10" s="137">
        <v>-82</v>
      </c>
      <c r="N10" s="76">
        <f t="shared" si="0"/>
        <v>66</v>
      </c>
      <c r="O10" s="76">
        <f t="shared" si="1"/>
        <v>78</v>
      </c>
      <c r="P10" s="76">
        <f t="shared" si="2"/>
        <v>144</v>
      </c>
      <c r="Q10" s="77">
        <f t="shared" ref="Q10:Q24" si="3">IF(P10="","",IF(B10="","",IF((W10="k"),IF(B10&gt;153.655,P10,IF(B10&lt;28,10^(0.783497476*LOG10(28/153.655)^2)*P10,10^(0.783497476*LOG10(B10/153.655)^2)*P10)),IF(B10&gt;175.508,P10,IF(B10&lt;32,10^(0.75194503*LOG10(32/175.508)^2)*P10,10^(0.75194503*LOG10(B10/175.508)^2)*P10)))))</f>
        <v>179.08039972458027</v>
      </c>
      <c r="R10" s="77" t="str">
        <f t="shared" ref="R10:R24" si="4">IF(Y10=1,Q10*AB10,"")</f>
        <v/>
      </c>
      <c r="S10" s="80">
        <v>3</v>
      </c>
      <c r="T10" s="80"/>
      <c r="U10" s="79">
        <f t="shared" ref="U10:U24" si="5">IF(P10="","",IF(B10="","",IF((W10="k"),IF(B10&gt;153.655,1,IF(B10&lt;28,10^(0.783497476*LOG10(28/153.655)^2),10^(0.783497476*LOG10(B10/153.655)^2))),IF(B10&gt;175.508,1,IF(B10&lt;32,10^(0.78194503*LOG10(32/175.508)^2),10^(0.75194503*LOG10(B10/175.508)^2))))))</f>
        <v>1.2436138869762519</v>
      </c>
      <c r="V10" s="95">
        <f>R5</f>
        <v>43891</v>
      </c>
      <c r="W10" s="106" t="str">
        <f t="shared" ref="W10:W24" si="6">IF(ISNUMBER(FIND("M",C10)),"m",IF(ISNUMBER(FIND("K",C10)),"k"))</f>
        <v>k</v>
      </c>
      <c r="X10" s="106">
        <f t="shared" ref="X10:X24" si="7">IF(OR(D10="",V10=""),0,(YEAR(V10)-YEAR(D10)))</f>
        <v>20</v>
      </c>
      <c r="Y10" s="106">
        <f t="shared" ref="Y10:Y24" si="8">IF(X10&gt;34,1,0)</f>
        <v>0</v>
      </c>
      <c r="Z10" s="12" t="b">
        <f>IF(Y10=1,LOOKUP(X10,'Meltzer-Faber'!A3:A63,'Meltzer-Faber'!B3:B63))</f>
        <v>0</v>
      </c>
      <c r="AA10" s="105" t="b">
        <f>IF(Y10=1,LOOKUP(X10,'Meltzer-Faber'!A3:A63,'Meltzer-Faber'!C3:C63))</f>
        <v>0</v>
      </c>
      <c r="AB10" s="12" t="b">
        <f t="shared" ref="AB10:AB24" si="9">IF(W10="m",Z10,IF(W10="k",AA10,""))</f>
        <v>0</v>
      </c>
    </row>
    <row r="11" spans="1:28" s="12" customFormat="1" ht="20" customHeight="1">
      <c r="A11" s="118">
        <v>71</v>
      </c>
      <c r="B11" s="119">
        <v>70.599999999999994</v>
      </c>
      <c r="C11" s="120" t="s">
        <v>101</v>
      </c>
      <c r="D11" s="121">
        <v>34343</v>
      </c>
      <c r="E11" s="122"/>
      <c r="F11" s="123" t="s">
        <v>184</v>
      </c>
      <c r="G11" s="123" t="s">
        <v>122</v>
      </c>
      <c r="H11" s="124">
        <v>60</v>
      </c>
      <c r="I11" s="125">
        <v>63</v>
      </c>
      <c r="J11" s="125">
        <v>-66</v>
      </c>
      <c r="K11" s="124">
        <v>75</v>
      </c>
      <c r="L11" s="137">
        <v>-78</v>
      </c>
      <c r="M11" s="137">
        <v>-80</v>
      </c>
      <c r="N11" s="76">
        <f t="shared" si="0"/>
        <v>63</v>
      </c>
      <c r="O11" s="76">
        <f t="shared" si="1"/>
        <v>75</v>
      </c>
      <c r="P11" s="76">
        <f t="shared" si="2"/>
        <v>138</v>
      </c>
      <c r="Q11" s="77">
        <f t="shared" si="3"/>
        <v>169.53226868839911</v>
      </c>
      <c r="R11" s="77" t="str">
        <f t="shared" si="4"/>
        <v/>
      </c>
      <c r="S11" s="80">
        <v>5</v>
      </c>
      <c r="T11" s="80"/>
      <c r="U11" s="79">
        <f t="shared" si="5"/>
        <v>1.2284947006405733</v>
      </c>
      <c r="V11" s="95">
        <f>R5</f>
        <v>43891</v>
      </c>
      <c r="W11" s="106" t="str">
        <f t="shared" si="6"/>
        <v>k</v>
      </c>
      <c r="X11" s="106">
        <f t="shared" si="7"/>
        <v>26</v>
      </c>
      <c r="Y11" s="106">
        <f t="shared" si="8"/>
        <v>0</v>
      </c>
      <c r="Z11" s="12" t="b">
        <f>IF(Y11=1,LOOKUP(X11,'Meltzer-Faber'!A3:A63,'Meltzer-Faber'!B3:B63))</f>
        <v>0</v>
      </c>
      <c r="AA11" s="105" t="b">
        <f>IF(Y11=1,LOOKUP(X11,'Meltzer-Faber'!A3:A63,'Meltzer-Faber'!C3:C63))</f>
        <v>0</v>
      </c>
      <c r="AB11" s="12" t="b">
        <f t="shared" si="9"/>
        <v>0</v>
      </c>
    </row>
    <row r="12" spans="1:28" s="12" customFormat="1" ht="20" customHeight="1">
      <c r="A12" s="118">
        <v>71</v>
      </c>
      <c r="B12" s="119">
        <v>70.78</v>
      </c>
      <c r="C12" s="120" t="s">
        <v>101</v>
      </c>
      <c r="D12" s="121">
        <v>35335</v>
      </c>
      <c r="E12" s="122"/>
      <c r="F12" s="123" t="s">
        <v>185</v>
      </c>
      <c r="G12" s="123" t="s">
        <v>124</v>
      </c>
      <c r="H12" s="124">
        <v>-67</v>
      </c>
      <c r="I12" s="125">
        <v>-67</v>
      </c>
      <c r="J12" s="125">
        <v>67</v>
      </c>
      <c r="K12" s="124">
        <v>77</v>
      </c>
      <c r="L12" s="137">
        <v>80</v>
      </c>
      <c r="M12" s="137">
        <v>-90</v>
      </c>
      <c r="N12" s="76">
        <f t="shared" si="0"/>
        <v>67</v>
      </c>
      <c r="O12" s="76">
        <f t="shared" si="1"/>
        <v>80</v>
      </c>
      <c r="P12" s="76">
        <f t="shared" si="2"/>
        <v>147</v>
      </c>
      <c r="Q12" s="77">
        <f t="shared" si="3"/>
        <v>180.34591782974255</v>
      </c>
      <c r="R12" s="77" t="str">
        <f t="shared" si="4"/>
        <v/>
      </c>
      <c r="S12" s="80">
        <v>2</v>
      </c>
      <c r="T12" s="80" t="s">
        <v>22</v>
      </c>
      <c r="U12" s="79">
        <f t="shared" si="5"/>
        <v>1.2268429784336228</v>
      </c>
      <c r="V12" s="95">
        <f>R5</f>
        <v>43891</v>
      </c>
      <c r="W12" s="106" t="str">
        <f t="shared" si="6"/>
        <v>k</v>
      </c>
      <c r="X12" s="106">
        <f t="shared" si="7"/>
        <v>24</v>
      </c>
      <c r="Y12" s="106">
        <f t="shared" si="8"/>
        <v>0</v>
      </c>
      <c r="Z12" s="12" t="b">
        <f>IF(Y12=1,LOOKUP(X12,'Meltzer-Faber'!A3:A63,'Meltzer-Faber'!B3:B63))</f>
        <v>0</v>
      </c>
      <c r="AA12" s="105" t="b">
        <f>IF(Y12=1,LOOKUP(X12,'Meltzer-Faber'!A3:A63,'Meltzer-Faber'!C3:C63))</f>
        <v>0</v>
      </c>
      <c r="AB12" s="12" t="b">
        <f t="shared" si="9"/>
        <v>0</v>
      </c>
    </row>
    <row r="13" spans="1:28" s="12" customFormat="1" ht="20" customHeight="1">
      <c r="A13" s="118">
        <v>71</v>
      </c>
      <c r="B13" s="119">
        <v>65.540000000000006</v>
      </c>
      <c r="C13" s="120" t="s">
        <v>101</v>
      </c>
      <c r="D13" s="121">
        <v>33735</v>
      </c>
      <c r="E13" s="122"/>
      <c r="F13" s="123" t="s">
        <v>186</v>
      </c>
      <c r="G13" s="123" t="s">
        <v>115</v>
      </c>
      <c r="H13" s="124">
        <v>87</v>
      </c>
      <c r="I13" s="125">
        <v>-91</v>
      </c>
      <c r="J13" s="125">
        <v>-94</v>
      </c>
      <c r="K13" s="124">
        <v>103</v>
      </c>
      <c r="L13" s="137">
        <v>-110</v>
      </c>
      <c r="M13" s="137">
        <v>-110</v>
      </c>
      <c r="N13" s="76">
        <f t="shared" si="0"/>
        <v>87</v>
      </c>
      <c r="O13" s="76">
        <f t="shared" si="1"/>
        <v>103</v>
      </c>
      <c r="P13" s="76">
        <f t="shared" si="2"/>
        <v>190</v>
      </c>
      <c r="Q13" s="77">
        <f t="shared" si="3"/>
        <v>243.24154255821455</v>
      </c>
      <c r="R13" s="77" t="str">
        <f t="shared" si="4"/>
        <v/>
      </c>
      <c r="S13" s="80">
        <v>1</v>
      </c>
      <c r="T13" s="80" t="s">
        <v>22</v>
      </c>
      <c r="U13" s="79">
        <f t="shared" si="5"/>
        <v>1.2802186450432345</v>
      </c>
      <c r="V13" s="95">
        <f>R5</f>
        <v>43891</v>
      </c>
      <c r="W13" s="106" t="str">
        <f t="shared" si="6"/>
        <v>k</v>
      </c>
      <c r="X13" s="106">
        <f t="shared" si="7"/>
        <v>28</v>
      </c>
      <c r="Y13" s="106">
        <f t="shared" si="8"/>
        <v>0</v>
      </c>
      <c r="Z13" s="12" t="b">
        <f>IF(Y13=1,LOOKUP(X13,'Meltzer-Faber'!A3:A63,'Meltzer-Faber'!B3:B63))</f>
        <v>0</v>
      </c>
      <c r="AA13" s="105" t="b">
        <f>IF(Y13=1,LOOKUP(X13,'Meltzer-Faber'!A3:A63,'Meltzer-Faber'!C3:C63))</f>
        <v>0</v>
      </c>
      <c r="AB13" s="12" t="b">
        <f t="shared" si="9"/>
        <v>0</v>
      </c>
    </row>
    <row r="14" spans="1:28" s="12" customFormat="1" ht="20" customHeight="1">
      <c r="A14" s="118">
        <v>76</v>
      </c>
      <c r="B14" s="119">
        <v>72.25</v>
      </c>
      <c r="C14" s="120" t="s">
        <v>101</v>
      </c>
      <c r="D14" s="121">
        <v>36430</v>
      </c>
      <c r="E14" s="122"/>
      <c r="F14" s="123" t="s">
        <v>187</v>
      </c>
      <c r="G14" s="123" t="s">
        <v>105</v>
      </c>
      <c r="H14" s="124">
        <v>65</v>
      </c>
      <c r="I14" s="125">
        <v>68</v>
      </c>
      <c r="J14" s="125">
        <v>71</v>
      </c>
      <c r="K14" s="124">
        <v>80</v>
      </c>
      <c r="L14" s="137">
        <v>84</v>
      </c>
      <c r="M14" s="137">
        <v>87</v>
      </c>
      <c r="N14" s="76">
        <f t="shared" si="0"/>
        <v>71</v>
      </c>
      <c r="O14" s="76">
        <f t="shared" si="1"/>
        <v>87</v>
      </c>
      <c r="P14" s="76">
        <f t="shared" si="2"/>
        <v>158</v>
      </c>
      <c r="Q14" s="77">
        <f t="shared" si="3"/>
        <v>191.77822729348864</v>
      </c>
      <c r="R14" s="77" t="str">
        <f t="shared" si="4"/>
        <v/>
      </c>
      <c r="S14" s="80">
        <v>3</v>
      </c>
      <c r="T14" s="80" t="s">
        <v>22</v>
      </c>
      <c r="U14" s="79">
        <f t="shared" si="5"/>
        <v>1.213786248692966</v>
      </c>
      <c r="V14" s="95">
        <f>R5</f>
        <v>43891</v>
      </c>
      <c r="W14" s="106" t="str">
        <f t="shared" si="6"/>
        <v>k</v>
      </c>
      <c r="X14" s="106">
        <f t="shared" si="7"/>
        <v>21</v>
      </c>
      <c r="Y14" s="106">
        <f t="shared" si="8"/>
        <v>0</v>
      </c>
      <c r="Z14" s="12" t="b">
        <f>IF(Y14=1,LOOKUP(X14,'Meltzer-Faber'!A3:A63,'Meltzer-Faber'!B3:B63))</f>
        <v>0</v>
      </c>
      <c r="AA14" s="105" t="b">
        <f>IF(Y14=1,LOOKUP(X14,'Meltzer-Faber'!A3:A63,'Meltzer-Faber'!C3:C63))</f>
        <v>0</v>
      </c>
      <c r="AB14" s="12" t="b">
        <f t="shared" si="9"/>
        <v>0</v>
      </c>
    </row>
    <row r="15" spans="1:28" s="12" customFormat="1" ht="20" customHeight="1">
      <c r="A15" s="118">
        <v>76</v>
      </c>
      <c r="B15" s="119">
        <v>73.28</v>
      </c>
      <c r="C15" s="120" t="s">
        <v>98</v>
      </c>
      <c r="D15" s="121">
        <v>31365</v>
      </c>
      <c r="E15" s="122"/>
      <c r="F15" s="123" t="s">
        <v>188</v>
      </c>
      <c r="G15" s="123" t="s">
        <v>97</v>
      </c>
      <c r="H15" s="124">
        <v>68</v>
      </c>
      <c r="I15" s="125">
        <v>72</v>
      </c>
      <c r="J15" s="125">
        <v>-76</v>
      </c>
      <c r="K15" s="124">
        <v>90</v>
      </c>
      <c r="L15" s="137">
        <v>96</v>
      </c>
      <c r="M15" s="137">
        <v>100</v>
      </c>
      <c r="N15" s="76">
        <f t="shared" si="0"/>
        <v>72</v>
      </c>
      <c r="O15" s="76">
        <f t="shared" si="1"/>
        <v>100</v>
      </c>
      <c r="P15" s="76">
        <f t="shared" si="2"/>
        <v>172</v>
      </c>
      <c r="Q15" s="77">
        <f t="shared" si="3"/>
        <v>207.27330006320318</v>
      </c>
      <c r="R15" s="77">
        <f t="shared" si="4"/>
        <v>222.19697766775383</v>
      </c>
      <c r="S15" s="80">
        <v>2</v>
      </c>
      <c r="T15" s="143" t="s">
        <v>172</v>
      </c>
      <c r="U15" s="79">
        <f t="shared" si="5"/>
        <v>1.2050773259488556</v>
      </c>
      <c r="V15" s="95">
        <f>R5</f>
        <v>43891</v>
      </c>
      <c r="W15" s="106" t="str">
        <f t="shared" si="6"/>
        <v>k</v>
      </c>
      <c r="X15" s="106">
        <f t="shared" si="7"/>
        <v>35</v>
      </c>
      <c r="Y15" s="106">
        <f t="shared" si="8"/>
        <v>1</v>
      </c>
      <c r="Z15" s="12">
        <f>IF(Y15=1,LOOKUP(X15,'Meltzer-Faber'!A3:A63,'Meltzer-Faber'!B3:B63))</f>
        <v>1.0720000000000001</v>
      </c>
      <c r="AA15" s="105">
        <f>IF(Y15=1,LOOKUP(X15,'Meltzer-Faber'!A3:A63,'Meltzer-Faber'!C3:C63))</f>
        <v>1.0720000000000001</v>
      </c>
      <c r="AB15" s="12">
        <f t="shared" si="9"/>
        <v>1.0720000000000001</v>
      </c>
    </row>
    <row r="16" spans="1:28" s="12" customFormat="1" ht="20" customHeight="1">
      <c r="A16" s="133">
        <v>76</v>
      </c>
      <c r="B16" s="119">
        <v>75.87</v>
      </c>
      <c r="C16" s="120" t="s">
        <v>101</v>
      </c>
      <c r="D16" s="121">
        <v>36232</v>
      </c>
      <c r="E16" s="122"/>
      <c r="F16" s="123" t="s">
        <v>189</v>
      </c>
      <c r="G16" s="123" t="s">
        <v>113</v>
      </c>
      <c r="H16" s="126">
        <v>82</v>
      </c>
      <c r="I16" s="127">
        <v>-87</v>
      </c>
      <c r="J16" s="125">
        <v>87</v>
      </c>
      <c r="K16" s="126">
        <v>95</v>
      </c>
      <c r="L16" s="137">
        <v>100</v>
      </c>
      <c r="M16" s="97">
        <v>-104</v>
      </c>
      <c r="N16" s="76">
        <f t="shared" si="0"/>
        <v>87</v>
      </c>
      <c r="O16" s="76">
        <f t="shared" si="1"/>
        <v>100</v>
      </c>
      <c r="P16" s="76">
        <f t="shared" si="2"/>
        <v>187</v>
      </c>
      <c r="Q16" s="77">
        <f t="shared" si="3"/>
        <v>221.53068493997256</v>
      </c>
      <c r="R16" s="77" t="str">
        <f t="shared" si="4"/>
        <v/>
      </c>
      <c r="S16" s="80">
        <v>1</v>
      </c>
      <c r="T16" s="80"/>
      <c r="U16" s="79">
        <f t="shared" si="5"/>
        <v>1.1846560691977142</v>
      </c>
      <c r="V16" s="95">
        <f>R5</f>
        <v>43891</v>
      </c>
      <c r="W16" s="106" t="str">
        <f t="shared" si="6"/>
        <v>k</v>
      </c>
      <c r="X16" s="106">
        <f t="shared" si="7"/>
        <v>21</v>
      </c>
      <c r="Y16" s="106">
        <f t="shared" si="8"/>
        <v>0</v>
      </c>
      <c r="Z16" s="12" t="b">
        <f>IF(Y16=1,LOOKUP(X16,'Meltzer-Faber'!A3:A63,'Meltzer-Faber'!B3:B63))</f>
        <v>0</v>
      </c>
      <c r="AA16" s="105" t="b">
        <f>IF(Y16=1,LOOKUP(X16,'Meltzer-Faber'!A3:A63,'Meltzer-Faber'!C3:C63))</f>
        <v>0</v>
      </c>
      <c r="AB16" s="12" t="b">
        <f t="shared" si="9"/>
        <v>0</v>
      </c>
    </row>
    <row r="17" spans="1:28" s="12" customFormat="1" ht="20" customHeight="1">
      <c r="A17" s="133">
        <v>81</v>
      </c>
      <c r="B17" s="119">
        <v>76.03</v>
      </c>
      <c r="C17" s="120" t="s">
        <v>101</v>
      </c>
      <c r="D17" s="121">
        <v>33672</v>
      </c>
      <c r="E17" s="122"/>
      <c r="F17" s="123" t="s">
        <v>190</v>
      </c>
      <c r="G17" s="123" t="s">
        <v>97</v>
      </c>
      <c r="H17" s="126">
        <v>-67</v>
      </c>
      <c r="I17" s="127">
        <v>-67</v>
      </c>
      <c r="J17" s="125">
        <v>67</v>
      </c>
      <c r="K17" s="126">
        <v>83</v>
      </c>
      <c r="L17" s="137">
        <v>87</v>
      </c>
      <c r="M17" s="137">
        <v>-90</v>
      </c>
      <c r="N17" s="76">
        <f t="shared" si="0"/>
        <v>67</v>
      </c>
      <c r="O17" s="76">
        <f t="shared" si="1"/>
        <v>87</v>
      </c>
      <c r="P17" s="76">
        <f t="shared" si="2"/>
        <v>154</v>
      </c>
      <c r="Q17" s="77">
        <f t="shared" si="3"/>
        <v>182.25282930582495</v>
      </c>
      <c r="R17" s="77" t="str">
        <f t="shared" si="4"/>
        <v/>
      </c>
      <c r="S17" s="80">
        <v>2</v>
      </c>
      <c r="T17" s="80"/>
      <c r="U17" s="79">
        <f t="shared" si="5"/>
        <v>1.1834599305573048</v>
      </c>
      <c r="V17" s="95">
        <f>R5</f>
        <v>43891</v>
      </c>
      <c r="W17" s="106" t="str">
        <f t="shared" si="6"/>
        <v>k</v>
      </c>
      <c r="X17" s="106">
        <f t="shared" si="7"/>
        <v>28</v>
      </c>
      <c r="Y17" s="106">
        <f t="shared" si="8"/>
        <v>0</v>
      </c>
      <c r="Z17" s="12" t="b">
        <f>IF(Y17=1,LOOKUP(X17,'Meltzer-Faber'!A3:A63,'Meltzer-Faber'!B3:B63))</f>
        <v>0</v>
      </c>
      <c r="AA17" s="105" t="b">
        <f>IF(Y17=1,LOOKUP(X17,'Meltzer-Faber'!A3:A63,'Meltzer-Faber'!C3:C63))</f>
        <v>0</v>
      </c>
      <c r="AB17" s="12" t="b">
        <f t="shared" si="9"/>
        <v>0</v>
      </c>
    </row>
    <row r="18" spans="1:28" s="12" customFormat="1" ht="20" customHeight="1">
      <c r="A18" s="118">
        <v>81</v>
      </c>
      <c r="B18" s="119">
        <v>77.75</v>
      </c>
      <c r="C18" s="120" t="s">
        <v>101</v>
      </c>
      <c r="D18" s="121">
        <v>31888</v>
      </c>
      <c r="E18" s="122"/>
      <c r="F18" s="123" t="s">
        <v>191</v>
      </c>
      <c r="G18" s="123" t="s">
        <v>122</v>
      </c>
      <c r="H18" s="124">
        <v>69</v>
      </c>
      <c r="I18" s="125">
        <v>-72</v>
      </c>
      <c r="J18" s="125">
        <v>-72</v>
      </c>
      <c r="K18" s="124">
        <v>-80</v>
      </c>
      <c r="L18" s="137">
        <v>80</v>
      </c>
      <c r="M18" s="137">
        <v>84</v>
      </c>
      <c r="N18" s="76">
        <f t="shared" si="0"/>
        <v>69</v>
      </c>
      <c r="O18" s="76">
        <f t="shared" si="1"/>
        <v>84</v>
      </c>
      <c r="P18" s="76">
        <f t="shared" si="2"/>
        <v>153</v>
      </c>
      <c r="Q18" s="77">
        <f t="shared" si="3"/>
        <v>179.17073409992278</v>
      </c>
      <c r="R18" s="77" t="str">
        <f t="shared" si="4"/>
        <v/>
      </c>
      <c r="S18" s="80">
        <v>3</v>
      </c>
      <c r="T18" s="80" t="s">
        <v>22</v>
      </c>
      <c r="U18" s="79">
        <f t="shared" si="5"/>
        <v>1.1710505496726979</v>
      </c>
      <c r="V18" s="95">
        <f>R5</f>
        <v>43891</v>
      </c>
      <c r="W18" s="106" t="str">
        <f t="shared" si="6"/>
        <v>k</v>
      </c>
      <c r="X18" s="106">
        <f t="shared" si="7"/>
        <v>33</v>
      </c>
      <c r="Y18" s="106">
        <f t="shared" si="8"/>
        <v>0</v>
      </c>
      <c r="Z18" s="12" t="b">
        <f>IF(Y18=1,LOOKUP(X18,'Meltzer-Faber'!A3:A63,'Meltzer-Faber'!B3:B63))</f>
        <v>0</v>
      </c>
      <c r="AA18" s="105" t="b">
        <f>IF(Y18=1,LOOKUP(X18,'Meltzer-Faber'!A3:A63,'Meltzer-Faber'!C3:C63))</f>
        <v>0</v>
      </c>
      <c r="AB18" s="12" t="b">
        <f t="shared" si="9"/>
        <v>0</v>
      </c>
    </row>
    <row r="19" spans="1:28" s="12" customFormat="1" ht="20" customHeight="1">
      <c r="A19" s="118">
        <v>81</v>
      </c>
      <c r="B19" s="119">
        <v>76.19</v>
      </c>
      <c r="C19" s="120" t="s">
        <v>101</v>
      </c>
      <c r="D19" s="121">
        <v>32509</v>
      </c>
      <c r="E19" s="122"/>
      <c r="F19" s="123" t="s">
        <v>192</v>
      </c>
      <c r="G19" s="123" t="s">
        <v>100</v>
      </c>
      <c r="H19" s="124">
        <v>80</v>
      </c>
      <c r="I19" s="125">
        <v>83</v>
      </c>
      <c r="J19" s="125">
        <v>-88</v>
      </c>
      <c r="K19" s="124">
        <v>96</v>
      </c>
      <c r="L19" s="137">
        <v>102</v>
      </c>
      <c r="M19" s="137">
        <v>-105</v>
      </c>
      <c r="N19" s="76">
        <f t="shared" si="0"/>
        <v>83</v>
      </c>
      <c r="O19" s="76">
        <f t="shared" si="1"/>
        <v>102</v>
      </c>
      <c r="P19" s="76">
        <f t="shared" si="2"/>
        <v>185</v>
      </c>
      <c r="Q19" s="77">
        <f t="shared" si="3"/>
        <v>218.72014792025689</v>
      </c>
      <c r="R19" s="77" t="str">
        <f t="shared" si="4"/>
        <v/>
      </c>
      <c r="S19" s="80">
        <v>1</v>
      </c>
      <c r="T19" s="143" t="s">
        <v>172</v>
      </c>
      <c r="U19" s="79">
        <f t="shared" si="5"/>
        <v>1.1822710698392265</v>
      </c>
      <c r="V19" s="95">
        <f>R5</f>
        <v>43891</v>
      </c>
      <c r="W19" s="106" t="str">
        <f t="shared" si="6"/>
        <v>k</v>
      </c>
      <c r="X19" s="106">
        <f t="shared" si="7"/>
        <v>31</v>
      </c>
      <c r="Y19" s="106">
        <f t="shared" si="8"/>
        <v>0</v>
      </c>
      <c r="Z19" s="12" t="b">
        <f>IF(Y19=1,LOOKUP(X19,'Meltzer-Faber'!A3:A63,'Meltzer-Faber'!B3:B63))</f>
        <v>0</v>
      </c>
      <c r="AA19" s="105" t="b">
        <f>IF(Y19=1,LOOKUP(X19,'Meltzer-Faber'!A3:A63,'Meltzer-Faber'!C3:C63))</f>
        <v>0</v>
      </c>
      <c r="AB19" s="12" t="b">
        <f t="shared" si="9"/>
        <v>0</v>
      </c>
    </row>
    <row r="20" spans="1:28" s="12" customFormat="1" ht="20" customHeight="1">
      <c r="A20" s="118">
        <v>87</v>
      </c>
      <c r="B20" s="119">
        <v>84.88</v>
      </c>
      <c r="C20" s="120" t="s">
        <v>101</v>
      </c>
      <c r="D20" s="121">
        <v>36112</v>
      </c>
      <c r="E20" s="122"/>
      <c r="F20" s="123" t="s">
        <v>193</v>
      </c>
      <c r="G20" s="123" t="s">
        <v>128</v>
      </c>
      <c r="H20" s="124">
        <v>72</v>
      </c>
      <c r="I20" s="125">
        <v>76</v>
      </c>
      <c r="J20" s="125">
        <v>80</v>
      </c>
      <c r="K20" s="124">
        <v>105</v>
      </c>
      <c r="L20" s="137">
        <v>110</v>
      </c>
      <c r="M20" s="137">
        <v>114</v>
      </c>
      <c r="N20" s="76">
        <f t="shared" si="0"/>
        <v>80</v>
      </c>
      <c r="O20" s="76">
        <f t="shared" si="1"/>
        <v>114</v>
      </c>
      <c r="P20" s="76">
        <f t="shared" si="2"/>
        <v>194</v>
      </c>
      <c r="Q20" s="77">
        <f t="shared" si="3"/>
        <v>218.7005778003784</v>
      </c>
      <c r="R20" s="77" t="str">
        <f t="shared" si="4"/>
        <v/>
      </c>
      <c r="S20" s="80">
        <v>2</v>
      </c>
      <c r="T20" s="143" t="s">
        <v>224</v>
      </c>
      <c r="U20" s="79">
        <f t="shared" si="5"/>
        <v>1.127322565981332</v>
      </c>
      <c r="V20" s="95">
        <f>R5</f>
        <v>43891</v>
      </c>
      <c r="W20" s="106" t="str">
        <f t="shared" si="6"/>
        <v>k</v>
      </c>
      <c r="X20" s="106">
        <f t="shared" si="7"/>
        <v>22</v>
      </c>
      <c r="Y20" s="106">
        <f t="shared" si="8"/>
        <v>0</v>
      </c>
      <c r="Z20" s="12" t="b">
        <f>IF(Y20=1,LOOKUP(X20,'Meltzer-Faber'!A3:A63,'Meltzer-Faber'!B3:B63))</f>
        <v>0</v>
      </c>
      <c r="AA20" s="105" t="b">
        <f>IF(Y20=1,LOOKUP(X20,'Meltzer-Faber'!A3:A63,'Meltzer-Faber'!C3:C63))</f>
        <v>0</v>
      </c>
      <c r="AB20" s="12" t="b">
        <f t="shared" si="9"/>
        <v>0</v>
      </c>
    </row>
    <row r="21" spans="1:28" s="12" customFormat="1" ht="20" customHeight="1">
      <c r="A21" s="133">
        <v>87</v>
      </c>
      <c r="B21" s="119">
        <v>86.57</v>
      </c>
      <c r="C21" s="120" t="s">
        <v>101</v>
      </c>
      <c r="D21" s="121">
        <v>33918</v>
      </c>
      <c r="E21" s="122"/>
      <c r="F21" s="123" t="s">
        <v>194</v>
      </c>
      <c r="G21" s="123" t="s">
        <v>115</v>
      </c>
      <c r="H21" s="124">
        <v>-86</v>
      </c>
      <c r="I21" s="125">
        <v>86</v>
      </c>
      <c r="J21" s="125">
        <v>90</v>
      </c>
      <c r="K21" s="124">
        <v>-110</v>
      </c>
      <c r="L21" s="137">
        <v>-110</v>
      </c>
      <c r="M21" s="137">
        <v>110</v>
      </c>
      <c r="N21" s="76">
        <f t="shared" si="0"/>
        <v>90</v>
      </c>
      <c r="O21" s="76">
        <f t="shared" si="1"/>
        <v>110</v>
      </c>
      <c r="P21" s="76">
        <f t="shared" si="2"/>
        <v>200</v>
      </c>
      <c r="Q21" s="77">
        <f t="shared" si="3"/>
        <v>223.70598299614787</v>
      </c>
      <c r="R21" s="77" t="str">
        <f t="shared" si="4"/>
        <v/>
      </c>
      <c r="S21" s="80">
        <v>1</v>
      </c>
      <c r="T21" s="80"/>
      <c r="U21" s="79">
        <f t="shared" si="5"/>
        <v>1.1185299149807393</v>
      </c>
      <c r="V21" s="95">
        <f>R5</f>
        <v>43891</v>
      </c>
      <c r="W21" s="106" t="str">
        <f t="shared" si="6"/>
        <v>k</v>
      </c>
      <c r="X21" s="106">
        <f t="shared" si="7"/>
        <v>28</v>
      </c>
      <c r="Y21" s="106">
        <f t="shared" si="8"/>
        <v>0</v>
      </c>
      <c r="Z21" s="12" t="b">
        <f>IF(Y21=1,LOOKUP(X21,'Meltzer-Faber'!A3:A63,'Meltzer-Faber'!B3:B63))</f>
        <v>0</v>
      </c>
      <c r="AA21" s="105" t="b">
        <f>IF(Y21=1,LOOKUP(X21,'Meltzer-Faber'!A3:A63,'Meltzer-Faber'!C3:C63))</f>
        <v>0</v>
      </c>
      <c r="AB21" s="12" t="b">
        <f t="shared" si="9"/>
        <v>0</v>
      </c>
    </row>
    <row r="22" spans="1:28" s="12" customFormat="1" ht="20" customHeight="1">
      <c r="A22" s="133"/>
      <c r="B22" s="119"/>
      <c r="C22" s="120"/>
      <c r="D22" s="121"/>
      <c r="E22" s="122"/>
      <c r="F22" s="123"/>
      <c r="G22" s="123"/>
      <c r="H22" s="124"/>
      <c r="I22" s="125"/>
      <c r="J22" s="125"/>
      <c r="K22" s="124"/>
      <c r="L22" s="97"/>
      <c r="M22" s="97"/>
      <c r="N22" s="76">
        <f t="shared" si="0"/>
        <v>0</v>
      </c>
      <c r="O22" s="76">
        <f t="shared" si="1"/>
        <v>0</v>
      </c>
      <c r="P22" s="76">
        <f t="shared" si="2"/>
        <v>0</v>
      </c>
      <c r="Q22" s="77" t="str">
        <f t="shared" si="3"/>
        <v/>
      </c>
      <c r="R22" s="77" t="str">
        <f t="shared" si="4"/>
        <v/>
      </c>
      <c r="S22" s="80"/>
      <c r="T22" s="80"/>
      <c r="U22" s="79" t="str">
        <f t="shared" si="5"/>
        <v/>
      </c>
      <c r="V22" s="95">
        <f>R5</f>
        <v>43891</v>
      </c>
      <c r="W22" s="106" t="b">
        <f t="shared" si="6"/>
        <v>0</v>
      </c>
      <c r="X22" s="106">
        <f t="shared" si="7"/>
        <v>0</v>
      </c>
      <c r="Y22" s="106">
        <f t="shared" si="8"/>
        <v>0</v>
      </c>
      <c r="Z22" s="12" t="b">
        <f>IF(Y22=1,LOOKUP(X22,'Meltzer-Faber'!A3:A63,'Meltzer-Faber'!B3:B63))</f>
        <v>0</v>
      </c>
      <c r="AA22" s="105" t="b">
        <f>IF(Y22=1,LOOKUP(X22,'Meltzer-Faber'!A3:A63,'Meltzer-Faber'!C3:C63))</f>
        <v>0</v>
      </c>
      <c r="AB22" s="12" t="str">
        <f t="shared" si="9"/>
        <v/>
      </c>
    </row>
    <row r="23" spans="1:28" s="12" customFormat="1" ht="20" customHeight="1">
      <c r="A23" s="98"/>
      <c r="B23" s="90"/>
      <c r="C23" s="91"/>
      <c r="D23" s="91"/>
      <c r="E23" s="93"/>
      <c r="F23" s="94"/>
      <c r="G23" s="94"/>
      <c r="H23" s="101"/>
      <c r="I23" s="102"/>
      <c r="J23" s="115"/>
      <c r="K23" s="114"/>
      <c r="L23" s="97"/>
      <c r="M23" s="97"/>
      <c r="N23" s="76">
        <f t="shared" si="0"/>
        <v>0</v>
      </c>
      <c r="O23" s="76">
        <f t="shared" si="1"/>
        <v>0</v>
      </c>
      <c r="P23" s="76">
        <f t="shared" si="2"/>
        <v>0</v>
      </c>
      <c r="Q23" s="77" t="str">
        <f t="shared" si="3"/>
        <v/>
      </c>
      <c r="R23" s="77" t="str">
        <f t="shared" si="4"/>
        <v/>
      </c>
      <c r="S23" s="80"/>
      <c r="T23" s="80"/>
      <c r="U23" s="79" t="str">
        <f t="shared" si="5"/>
        <v/>
      </c>
      <c r="V23" s="95">
        <f>R5</f>
        <v>43891</v>
      </c>
      <c r="W23" s="106" t="b">
        <f t="shared" si="6"/>
        <v>0</v>
      </c>
      <c r="X23" s="106">
        <f t="shared" si="7"/>
        <v>0</v>
      </c>
      <c r="Y23" s="106">
        <f t="shared" si="8"/>
        <v>0</v>
      </c>
      <c r="Z23" s="12" t="b">
        <f>IF(Y23=1,LOOKUP(X23,'Meltzer-Faber'!A3:A63,'Meltzer-Faber'!B3:B63))</f>
        <v>0</v>
      </c>
      <c r="AA23" s="105" t="b">
        <f>IF(Y23=1,LOOKUP(X23,'Meltzer-Faber'!A3:A63,'Meltzer-Faber'!C3:C63))</f>
        <v>0</v>
      </c>
      <c r="AB23" s="12" t="str">
        <f t="shared" si="9"/>
        <v/>
      </c>
    </row>
    <row r="24" spans="1:28" s="12" customFormat="1" ht="20" customHeight="1">
      <c r="A24" s="99"/>
      <c r="B24" s="90"/>
      <c r="C24" s="91"/>
      <c r="D24" s="92"/>
      <c r="E24" s="93"/>
      <c r="F24" s="94"/>
      <c r="G24" s="94"/>
      <c r="H24" s="101"/>
      <c r="I24" s="102"/>
      <c r="J24" s="116"/>
      <c r="K24" s="114"/>
      <c r="L24" s="97"/>
      <c r="M24" s="97"/>
      <c r="N24" s="76">
        <f t="shared" si="0"/>
        <v>0</v>
      </c>
      <c r="O24" s="76">
        <f t="shared" si="1"/>
        <v>0</v>
      </c>
      <c r="P24" s="81">
        <f t="shared" si="2"/>
        <v>0</v>
      </c>
      <c r="Q24" s="77" t="str">
        <f t="shared" si="3"/>
        <v/>
      </c>
      <c r="R24" s="77" t="str">
        <f t="shared" si="4"/>
        <v/>
      </c>
      <c r="S24" s="82"/>
      <c r="T24" s="82"/>
      <c r="U24" s="79" t="str">
        <f t="shared" si="5"/>
        <v/>
      </c>
      <c r="V24" s="95">
        <f>R5</f>
        <v>43891</v>
      </c>
      <c r="W24" s="106" t="b">
        <f t="shared" si="6"/>
        <v>0</v>
      </c>
      <c r="X24" s="106">
        <f t="shared" si="7"/>
        <v>0</v>
      </c>
      <c r="Y24" s="106">
        <f t="shared" si="8"/>
        <v>0</v>
      </c>
      <c r="Z24" s="12" t="b">
        <f>IF(Y24=1,LOOKUP(X24,'Meltzer-Faber'!A3:A63,'Meltzer-Faber'!B3:B63))</f>
        <v>0</v>
      </c>
      <c r="AA24" s="105" t="b">
        <f>IF(Y24=1,LOOKUP(X24,'Meltzer-Faber'!A3:A63,'Meltzer-Faber'!C3:C63))</f>
        <v>0</v>
      </c>
      <c r="AB24" s="12" t="str">
        <f t="shared" si="9"/>
        <v/>
      </c>
    </row>
    <row r="25" spans="1:28" s="9" customFormat="1" ht="9" customHeight="1">
      <c r="A25" s="15"/>
      <c r="B25" s="16"/>
      <c r="C25" s="17"/>
      <c r="D25" s="18"/>
      <c r="E25" s="18"/>
      <c r="F25" s="15"/>
      <c r="G25" s="15"/>
      <c r="H25" s="19"/>
      <c r="I25" s="19"/>
      <c r="J25" s="19"/>
      <c r="K25" s="19"/>
      <c r="L25" s="19"/>
      <c r="M25" s="19"/>
      <c r="N25" s="15"/>
      <c r="O25" s="15"/>
      <c r="P25" s="15"/>
      <c r="Q25" s="20"/>
      <c r="R25" s="20"/>
      <c r="S25" s="20"/>
      <c r="T25" s="34"/>
      <c r="U25" s="10"/>
      <c r="V25" s="96"/>
    </row>
    <row r="26" spans="1:28" customFormat="1"/>
    <row r="27" spans="1:28" s="8" customFormat="1" ht="14">
      <c r="A27" s="8" t="s">
        <v>19</v>
      </c>
      <c r="B27"/>
      <c r="C27" s="145" t="s">
        <v>93</v>
      </c>
      <c r="D27" s="148"/>
      <c r="E27" s="148"/>
      <c r="F27" s="148"/>
      <c r="G27" s="50" t="s">
        <v>35</v>
      </c>
      <c r="H27" s="51">
        <v>1</v>
      </c>
      <c r="I27" s="145" t="s">
        <v>83</v>
      </c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</row>
    <row r="28" spans="1:28" s="8" customFormat="1" ht="14">
      <c r="B28"/>
      <c r="C28" s="155"/>
      <c r="D28" s="155"/>
      <c r="E28" s="155"/>
      <c r="F28" s="155"/>
      <c r="G28" s="52" t="s">
        <v>22</v>
      </c>
      <c r="H28" s="51">
        <v>2</v>
      </c>
      <c r="I28" s="145" t="s">
        <v>78</v>
      </c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48"/>
    </row>
    <row r="29" spans="1:28" s="8" customFormat="1" ht="14">
      <c r="A29" s="53" t="s">
        <v>36</v>
      </c>
      <c r="B29"/>
      <c r="C29" s="148"/>
      <c r="D29" s="148"/>
      <c r="E29" s="148"/>
      <c r="F29" s="148"/>
      <c r="G29" s="54"/>
      <c r="H29" s="51">
        <v>3</v>
      </c>
      <c r="I29" s="145" t="s">
        <v>84</v>
      </c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48"/>
    </row>
    <row r="30" spans="1:28" ht="14">
      <c r="A30" s="7"/>
      <c r="B30"/>
      <c r="C30" s="148"/>
      <c r="D30" s="148"/>
      <c r="E30" s="148"/>
      <c r="F30" s="148"/>
      <c r="G30" s="42"/>
      <c r="H30" s="40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</row>
    <row r="31" spans="1:28" ht="14">
      <c r="A31" s="8"/>
      <c r="B31"/>
      <c r="C31" s="148"/>
      <c r="D31" s="148"/>
      <c r="E31" s="148"/>
      <c r="F31" s="148"/>
      <c r="G31" s="56" t="s">
        <v>37</v>
      </c>
      <c r="H31" s="145" t="s">
        <v>85</v>
      </c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</row>
    <row r="32" spans="1:28" ht="14">
      <c r="C32" s="40"/>
      <c r="D32" s="41"/>
      <c r="E32" s="41"/>
      <c r="F32" s="42"/>
      <c r="G32" s="56" t="s">
        <v>38</v>
      </c>
      <c r="H32" s="145" t="s">
        <v>181</v>
      </c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5"/>
    </row>
    <row r="33" spans="1:20" ht="14">
      <c r="A33" s="8" t="s">
        <v>20</v>
      </c>
      <c r="B33"/>
      <c r="C33" s="148" t="s">
        <v>61</v>
      </c>
      <c r="D33" s="148"/>
      <c r="E33" s="148"/>
      <c r="F33" s="148"/>
      <c r="G33" s="56" t="s">
        <v>39</v>
      </c>
      <c r="H33" s="145" t="s">
        <v>82</v>
      </c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</row>
    <row r="34" spans="1:20" ht="14">
      <c r="C34" s="148"/>
      <c r="D34" s="148"/>
      <c r="E34" s="148"/>
      <c r="F34" s="148"/>
      <c r="G34" s="56"/>
      <c r="H34" s="113"/>
      <c r="I34" s="57"/>
      <c r="J34" s="2"/>
      <c r="K34" s="2"/>
      <c r="L34" s="2"/>
      <c r="M34" s="2"/>
      <c r="N34" s="2"/>
      <c r="O34" s="2"/>
      <c r="P34" s="2"/>
      <c r="Q34" s="55"/>
      <c r="R34" s="55"/>
      <c r="S34" s="55"/>
      <c r="T34" s="55"/>
    </row>
    <row r="35" spans="1:20" ht="14">
      <c r="A35" s="51" t="s">
        <v>40</v>
      </c>
      <c r="B35" s="58"/>
      <c r="C35" s="148" t="s">
        <v>92</v>
      </c>
      <c r="D35" s="148"/>
      <c r="E35" s="148"/>
      <c r="F35" s="148"/>
      <c r="G35" s="56" t="s">
        <v>24</v>
      </c>
      <c r="H35" s="145" t="s">
        <v>231</v>
      </c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</row>
    <row r="36" spans="1:20" ht="14">
      <c r="C36" s="148"/>
      <c r="D36" s="148"/>
      <c r="E36" s="148"/>
      <c r="F36" s="148"/>
      <c r="G36" s="56"/>
      <c r="H36" s="145" t="s">
        <v>223</v>
      </c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145"/>
    </row>
    <row r="37" spans="1:20" ht="14">
      <c r="A37" s="58" t="s">
        <v>23</v>
      </c>
      <c r="B37" s="58"/>
      <c r="C37" s="43" t="s">
        <v>47</v>
      </c>
      <c r="D37" s="44"/>
      <c r="E37" s="44"/>
      <c r="F37" s="45"/>
      <c r="H37" s="145" t="s">
        <v>228</v>
      </c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</row>
    <row r="38" spans="1:20" ht="14">
      <c r="A38" s="59"/>
      <c r="B38" s="59"/>
      <c r="C38" s="60"/>
      <c r="D38" s="41"/>
      <c r="E38" s="41"/>
      <c r="F38" s="42"/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</row>
    <row r="39" spans="1:20" ht="14">
      <c r="H39" s="145"/>
      <c r="I39" s="145"/>
      <c r="J39" s="145"/>
      <c r="K39" s="145"/>
      <c r="L39" s="145"/>
      <c r="M39" s="145"/>
      <c r="N39" s="145"/>
      <c r="O39" s="145"/>
      <c r="P39" s="145"/>
      <c r="Q39" s="145"/>
      <c r="R39" s="145"/>
      <c r="S39" s="145"/>
      <c r="T39" s="145"/>
    </row>
  </sheetData>
  <mergeCells count="26">
    <mergeCell ref="C27:F27"/>
    <mergeCell ref="I27:T27"/>
    <mergeCell ref="F1:P1"/>
    <mergeCell ref="F2:P2"/>
    <mergeCell ref="C5:F5"/>
    <mergeCell ref="H5:K5"/>
    <mergeCell ref="M5:P5"/>
    <mergeCell ref="C34:F34"/>
    <mergeCell ref="C28:F28"/>
    <mergeCell ref="I28:T28"/>
    <mergeCell ref="C29:F29"/>
    <mergeCell ref="I29:T29"/>
    <mergeCell ref="C30:F30"/>
    <mergeCell ref="I30:T30"/>
    <mergeCell ref="C31:F31"/>
    <mergeCell ref="H31:T31"/>
    <mergeCell ref="H32:T32"/>
    <mergeCell ref="C33:F33"/>
    <mergeCell ref="H33:T33"/>
    <mergeCell ref="H39:T39"/>
    <mergeCell ref="C35:F35"/>
    <mergeCell ref="H35:T35"/>
    <mergeCell ref="C36:F36"/>
    <mergeCell ref="H36:T36"/>
    <mergeCell ref="H37:T37"/>
    <mergeCell ref="H38:T38"/>
  </mergeCells>
  <conditionalFormatting sqref="H9:M12 H14:M20 H22:M23">
    <cfRule type="cellIs" dxfId="23" priority="7" stopIfTrue="1" operator="between">
      <formula>1</formula>
      <formula>300</formula>
    </cfRule>
    <cfRule type="cellIs" dxfId="22" priority="8" stopIfTrue="1" operator="lessThanOrEqual">
      <formula>0</formula>
    </cfRule>
  </conditionalFormatting>
  <conditionalFormatting sqref="H13:M13">
    <cfRule type="cellIs" dxfId="21" priority="5" stopIfTrue="1" operator="between">
      <formula>1</formula>
      <formula>300</formula>
    </cfRule>
    <cfRule type="cellIs" dxfId="20" priority="6" stopIfTrue="1" operator="lessThanOrEqual">
      <formula>0</formula>
    </cfRule>
  </conditionalFormatting>
  <conditionalFormatting sqref="H21:M21">
    <cfRule type="cellIs" dxfId="19" priority="3" stopIfTrue="1" operator="between">
      <formula>1</formula>
      <formula>300</formula>
    </cfRule>
    <cfRule type="cellIs" dxfId="18" priority="4" stopIfTrue="1" operator="lessThanOrEqual">
      <formula>0</formula>
    </cfRule>
  </conditionalFormatting>
  <conditionalFormatting sqref="H24:M24">
    <cfRule type="cellIs" dxfId="17" priority="1" stopIfTrue="1" operator="between">
      <formula>1</formula>
      <formula>300</formula>
    </cfRule>
    <cfRule type="cellIs" dxfId="16" priority="2" stopIfTrue="1" operator="lessThanOrEqual">
      <formula>0</formula>
    </cfRule>
  </conditionalFormatting>
  <dataValidations count="2">
    <dataValidation type="list" allowBlank="1" showInputMessage="1" showErrorMessage="1" sqref="C9:C24" xr:uid="{3B27B287-6512-984F-943F-DE6991AEADE1}">
      <formula1>"UM,JM,SM,UK,JK,SK,M1,M2,M3,M4,M5,M6,M7,M8,M9,M10,K1,K2,K3,K4,K5,K6,K7,K8,K9,K10"</formula1>
    </dataValidation>
    <dataValidation type="list" allowBlank="1" showInputMessage="1" showErrorMessage="1" sqref="A9:A24" xr:uid="{804D700B-F917-744D-AD3F-E19C0C791507}">
      <formula1>"40,45,49,55,59,64,71,76,81,+81,81+,87,+87,87+,49,55,61,67,73,81,89,96,102,+102,102+,109,+109,109+"</formula1>
    </dataValidation>
  </dataValidations>
  <pageMargins left="0.27559055118110237" right="0.35433070866141736" top="0.27559055118110237" bottom="0.27559055118110237" header="0.5" footer="0.5"/>
  <pageSetup paperSize="9" scale="83" orientation="landscape" horizontalDpi="360" verticalDpi="360" copies="2"/>
  <drawing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4024CC-BAC5-2E48-97BF-32FDA7B572ED}">
  <sheetPr>
    <pageSetUpPr autoPageBreaks="0" fitToPage="1"/>
  </sheetPr>
  <dimension ref="A1:AB39"/>
  <sheetViews>
    <sheetView showGridLines="0" showRowColHeaders="0" showZeros="0" showOutlineSymbols="0" zoomScaleNormal="100" zoomScaleSheetLayoutView="75" zoomScalePageLayoutView="92" workbookViewId="0">
      <selection activeCell="A9" sqref="A9"/>
    </sheetView>
  </sheetViews>
  <sheetFormatPr baseColWidth="10" defaultColWidth="9.19921875" defaultRowHeight="13"/>
  <cols>
    <col min="1" max="1" width="6.3984375" style="2" customWidth="1"/>
    <col min="2" max="2" width="8.3984375" style="2" customWidth="1"/>
    <col min="3" max="3" width="6.3984375" style="3" customWidth="1"/>
    <col min="4" max="4" width="10.59765625" style="4" customWidth="1"/>
    <col min="5" max="5" width="3.796875" style="4" customWidth="1"/>
    <col min="6" max="6" width="24.796875" style="5" customWidth="1"/>
    <col min="7" max="7" width="20.3984375" style="5" customWidth="1"/>
    <col min="8" max="13" width="7.19921875" style="5" customWidth="1"/>
    <col min="14" max="16" width="7.59765625" style="5" customWidth="1"/>
    <col min="17" max="18" width="10.59765625" style="6" customWidth="1"/>
    <col min="19" max="20" width="5.59765625" style="6" customWidth="1"/>
    <col min="21" max="21" width="14.19921875" style="5" customWidth="1"/>
    <col min="22" max="22" width="11.19921875" style="5" hidden="1" customWidth="1"/>
    <col min="23" max="28" width="0" style="5" hidden="1" customWidth="1"/>
    <col min="29" max="16384" width="9.19921875" style="5"/>
  </cols>
  <sheetData>
    <row r="1" spans="1:28" s="68" customFormat="1" ht="43.5" customHeight="1">
      <c r="A1" s="65"/>
      <c r="B1" s="65"/>
      <c r="C1" s="66"/>
      <c r="D1" s="65"/>
      <c r="E1" s="65"/>
      <c r="F1" s="146" t="s">
        <v>42</v>
      </c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67"/>
      <c r="R1" s="67"/>
      <c r="S1" s="67"/>
      <c r="T1" s="67"/>
    </row>
    <row r="2" spans="1:28" s="68" customFormat="1" ht="24.75" customHeight="1">
      <c r="A2" s="65"/>
      <c r="B2" s="65"/>
      <c r="C2" s="66"/>
      <c r="D2" s="65"/>
      <c r="E2" s="65"/>
      <c r="F2" s="147" t="s">
        <v>43</v>
      </c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67"/>
      <c r="R2" s="67"/>
      <c r="S2" s="67"/>
      <c r="T2" s="67"/>
    </row>
    <row r="3" spans="1:28" s="68" customFormat="1">
      <c r="A3" s="65"/>
      <c r="B3" s="65"/>
      <c r="C3" s="66"/>
      <c r="D3" s="65"/>
      <c r="E3" s="65"/>
      <c r="F3" s="69"/>
      <c r="G3" s="69"/>
      <c r="H3" s="65"/>
      <c r="I3" s="70"/>
      <c r="J3" s="65"/>
      <c r="K3" s="65"/>
      <c r="L3" s="65"/>
      <c r="M3" s="65"/>
      <c r="N3" s="65"/>
      <c r="O3" s="65"/>
      <c r="P3" s="65"/>
      <c r="Q3" s="67"/>
      <c r="R3" s="67"/>
      <c r="S3" s="67"/>
      <c r="T3" s="67"/>
    </row>
    <row r="4" spans="1:28" s="68" customFormat="1" ht="12" customHeight="1">
      <c r="A4" s="65"/>
      <c r="B4" s="65"/>
      <c r="C4" s="66"/>
      <c r="D4" s="65"/>
      <c r="E4" s="65"/>
      <c r="F4" s="69"/>
      <c r="G4" s="69"/>
      <c r="H4" s="65"/>
      <c r="I4" s="70"/>
      <c r="J4" s="65"/>
      <c r="K4" s="65"/>
      <c r="L4" s="65"/>
      <c r="M4" s="65"/>
      <c r="N4" s="65"/>
      <c r="O4" s="65"/>
      <c r="P4" s="65"/>
      <c r="Q4" s="67"/>
      <c r="R4" s="67"/>
      <c r="S4" s="67"/>
      <c r="T4" s="67"/>
    </row>
    <row r="5" spans="1:28" s="53" customFormat="1" ht="14">
      <c r="A5" s="71"/>
      <c r="B5" s="72" t="s">
        <v>31</v>
      </c>
      <c r="C5" s="149" t="s">
        <v>46</v>
      </c>
      <c r="D5" s="150"/>
      <c r="E5" s="150"/>
      <c r="F5" s="150"/>
      <c r="G5" s="48" t="s">
        <v>0</v>
      </c>
      <c r="H5" s="152" t="s">
        <v>59</v>
      </c>
      <c r="I5" s="152"/>
      <c r="J5" s="152"/>
      <c r="K5" s="152"/>
      <c r="L5" s="72" t="s">
        <v>1</v>
      </c>
      <c r="M5" s="154" t="s">
        <v>60</v>
      </c>
      <c r="N5" s="154"/>
      <c r="O5" s="154"/>
      <c r="P5" s="154"/>
      <c r="Q5" s="72" t="s">
        <v>2</v>
      </c>
      <c r="R5" s="73">
        <v>43891</v>
      </c>
      <c r="S5" s="74" t="s">
        <v>30</v>
      </c>
      <c r="T5" s="75">
        <v>6</v>
      </c>
    </row>
    <row r="6" spans="1:28" s="68" customFormat="1">
      <c r="A6" s="65"/>
      <c r="B6" s="65"/>
      <c r="C6" s="66"/>
      <c r="D6" s="65"/>
      <c r="E6" s="65"/>
      <c r="F6" s="69"/>
      <c r="G6" s="69"/>
      <c r="H6" s="65"/>
      <c r="I6" s="70"/>
      <c r="J6" s="65"/>
      <c r="K6" s="65"/>
      <c r="L6" s="65"/>
      <c r="M6" s="65"/>
      <c r="N6" s="65"/>
      <c r="O6" s="65"/>
      <c r="P6" s="65"/>
      <c r="Q6" s="67"/>
      <c r="R6" s="67"/>
      <c r="S6" s="67"/>
      <c r="T6" s="67"/>
      <c r="W6" s="5"/>
      <c r="X6" s="5"/>
      <c r="Y6" s="5"/>
      <c r="Z6" s="103" t="s">
        <v>50</v>
      </c>
      <c r="AA6" s="103" t="s">
        <v>50</v>
      </c>
      <c r="AB6" s="103" t="s">
        <v>50</v>
      </c>
    </row>
    <row r="7" spans="1:28" s="1" customFormat="1">
      <c r="A7" s="35" t="s">
        <v>3</v>
      </c>
      <c r="B7" s="21" t="s">
        <v>4</v>
      </c>
      <c r="C7" s="22" t="s">
        <v>28</v>
      </c>
      <c r="D7" s="21" t="s">
        <v>5</v>
      </c>
      <c r="E7" s="21" t="s">
        <v>32</v>
      </c>
      <c r="F7" s="21" t="s">
        <v>6</v>
      </c>
      <c r="G7" s="21" t="s">
        <v>7</v>
      </c>
      <c r="H7" s="21"/>
      <c r="I7" s="14" t="s">
        <v>8</v>
      </c>
      <c r="J7" s="14"/>
      <c r="K7" s="21"/>
      <c r="L7" s="14" t="s">
        <v>9</v>
      </c>
      <c r="M7" s="14"/>
      <c r="N7" s="25" t="s">
        <v>10</v>
      </c>
      <c r="O7" s="32"/>
      <c r="P7" s="21" t="s">
        <v>11</v>
      </c>
      <c r="Q7" s="27" t="s">
        <v>12</v>
      </c>
      <c r="R7" s="27" t="s">
        <v>12</v>
      </c>
      <c r="S7" s="27" t="s">
        <v>13</v>
      </c>
      <c r="T7" s="37" t="s">
        <v>21</v>
      </c>
      <c r="U7" s="37" t="s">
        <v>14</v>
      </c>
      <c r="V7" s="13"/>
      <c r="W7" s="2"/>
      <c r="X7" s="2"/>
      <c r="Y7" s="2"/>
      <c r="Z7" s="104" t="s">
        <v>51</v>
      </c>
      <c r="AA7" s="104" t="s">
        <v>51</v>
      </c>
      <c r="AB7" s="104" t="s">
        <v>51</v>
      </c>
    </row>
    <row r="8" spans="1:28" s="1" customFormat="1">
      <c r="A8" s="36" t="s">
        <v>15</v>
      </c>
      <c r="B8" s="23" t="s">
        <v>16</v>
      </c>
      <c r="C8" s="24" t="s">
        <v>29</v>
      </c>
      <c r="D8" s="23" t="s">
        <v>25</v>
      </c>
      <c r="E8" s="23" t="s">
        <v>33</v>
      </c>
      <c r="F8" s="23"/>
      <c r="G8" s="23"/>
      <c r="H8" s="30">
        <v>1</v>
      </c>
      <c r="I8" s="31">
        <v>2</v>
      </c>
      <c r="J8" s="29">
        <v>3</v>
      </c>
      <c r="K8" s="30">
        <v>1</v>
      </c>
      <c r="L8" s="31">
        <v>2</v>
      </c>
      <c r="M8" s="29">
        <v>3</v>
      </c>
      <c r="N8" s="26" t="s">
        <v>17</v>
      </c>
      <c r="O8" s="33"/>
      <c r="P8" s="23" t="s">
        <v>18</v>
      </c>
      <c r="Q8" s="28"/>
      <c r="R8" s="28" t="s">
        <v>44</v>
      </c>
      <c r="S8" s="28"/>
      <c r="T8" s="38"/>
      <c r="U8" s="38"/>
      <c r="V8" s="13"/>
      <c r="W8" s="2" t="s">
        <v>52</v>
      </c>
      <c r="X8" s="2" t="s">
        <v>34</v>
      </c>
      <c r="Y8" s="4" t="s">
        <v>44</v>
      </c>
      <c r="Z8" s="104" t="s">
        <v>53</v>
      </c>
      <c r="AA8" s="104" t="s">
        <v>54</v>
      </c>
      <c r="AB8" s="104" t="s">
        <v>55</v>
      </c>
    </row>
    <row r="9" spans="1:28" s="12" customFormat="1" ht="20" customHeight="1">
      <c r="A9" s="118">
        <v>73</v>
      </c>
      <c r="B9" s="119">
        <v>72.92</v>
      </c>
      <c r="C9" s="120" t="s">
        <v>139</v>
      </c>
      <c r="D9" s="121">
        <v>33342</v>
      </c>
      <c r="E9" s="122"/>
      <c r="F9" s="123" t="s">
        <v>195</v>
      </c>
      <c r="G9" s="123" t="s">
        <v>100</v>
      </c>
      <c r="H9" s="124">
        <v>-115</v>
      </c>
      <c r="I9" s="125">
        <v>115</v>
      </c>
      <c r="J9" s="125">
        <v>-120</v>
      </c>
      <c r="K9" s="124">
        <v>140</v>
      </c>
      <c r="L9" s="137">
        <v>150</v>
      </c>
      <c r="M9" s="137">
        <v>-160</v>
      </c>
      <c r="N9" s="76">
        <f t="shared" ref="N9:N24" si="0">IF(MAX(H9:J9)&lt;0,0,TRUNC(MAX(H9:J9)/1)*1)</f>
        <v>115</v>
      </c>
      <c r="O9" s="76">
        <f t="shared" ref="O9:O24" si="1">IF(MAX(K9:M9)&lt;0,0,TRUNC(MAX(K9:M9)/1)*1)</f>
        <v>150</v>
      </c>
      <c r="P9" s="76">
        <f t="shared" ref="P9:P24" si="2">IF(N9=0,0,IF(O9=0,0,SUM(N9:O9)))</f>
        <v>265</v>
      </c>
      <c r="Q9" s="77">
        <f>IF(P9="","",IF(B9="","",IF((W9="k"),IF(B9&gt;153.655,P9,IF(B9&lt;28,10^(0.783497476*LOG10(28/153.655)^2)*P9,10^(0.783497476*LOG10(B9/153.655)^2)*P9)),IF(B9&gt;175.508,P9,IF(B9&lt;32,10^(0.75194503*LOG10(32/175.508)^2)*P9,10^(0.75194503*LOG10(B9/175.508)^2)*P9)))))</f>
        <v>340.92363335536771</v>
      </c>
      <c r="R9" s="77" t="str">
        <f>IF(Y9=1,Q9*AB9,"")</f>
        <v/>
      </c>
      <c r="S9" s="78">
        <v>1</v>
      </c>
      <c r="T9" s="78" t="s">
        <v>22</v>
      </c>
      <c r="U9" s="79">
        <f>IF(P9="","",IF(B9="","",IF((W9="k"),IF(B9&gt;153.655,1,IF(B9&lt;28,10^(0.783497476*LOG10(28/153.655)^2),10^(0.783497476*LOG10(B9/153.655)^2))),IF(B9&gt;175.508,1,IF(B9&lt;32,10^(0.78194503*LOG10(32/175.508)^2),10^(0.75194503*LOG10(B9/175.508)^2))))))</f>
        <v>1.2865042768127084</v>
      </c>
      <c r="V9" s="95">
        <f>R5</f>
        <v>43891</v>
      </c>
      <c r="W9" s="106" t="str">
        <f>IF(ISNUMBER(FIND("M",C9)),"m",IF(ISNUMBER(FIND("K",C9)),"k"))</f>
        <v>m</v>
      </c>
      <c r="X9" s="106">
        <f>IF(OR(D9="",V9=""),0,(YEAR(V9)-YEAR(D9)))</f>
        <v>29</v>
      </c>
      <c r="Y9" s="106">
        <f>IF(X9&gt;34,1,0)</f>
        <v>0</v>
      </c>
      <c r="Z9" s="12" t="b">
        <f>IF(Y9=1,LOOKUP(X9,'Meltzer-Faber'!A3:A63,'Meltzer-Faber'!B3:B63))</f>
        <v>0</v>
      </c>
      <c r="AA9" s="12" t="b">
        <f>IF(Y9=1,LOOKUP(X9,'Meltzer-Faber'!A3:A63,'Meltzer-Faber'!C3:C63))</f>
        <v>0</v>
      </c>
      <c r="AB9" s="12" t="b">
        <f>IF(W9="m",Z9,IF(W9="k",AA9,""))</f>
        <v>0</v>
      </c>
    </row>
    <row r="10" spans="1:28" s="12" customFormat="1" ht="20" customHeight="1">
      <c r="A10" s="118">
        <v>89</v>
      </c>
      <c r="B10" s="119">
        <v>84.16</v>
      </c>
      <c r="C10" s="120" t="s">
        <v>141</v>
      </c>
      <c r="D10" s="121">
        <v>37217</v>
      </c>
      <c r="E10" s="122"/>
      <c r="F10" s="123" t="s">
        <v>196</v>
      </c>
      <c r="G10" s="123" t="s">
        <v>143</v>
      </c>
      <c r="H10" s="124">
        <v>96</v>
      </c>
      <c r="I10" s="125">
        <v>-100</v>
      </c>
      <c r="J10" s="125">
        <v>-102</v>
      </c>
      <c r="K10" s="124">
        <v>120</v>
      </c>
      <c r="L10" s="137">
        <v>126</v>
      </c>
      <c r="M10" s="137">
        <v>-133</v>
      </c>
      <c r="N10" s="76">
        <f t="shared" si="0"/>
        <v>96</v>
      </c>
      <c r="O10" s="76">
        <f t="shared" si="1"/>
        <v>126</v>
      </c>
      <c r="P10" s="76">
        <f t="shared" si="2"/>
        <v>222</v>
      </c>
      <c r="Q10" s="77">
        <f t="shared" ref="Q10:Q24" si="3">IF(P10="","",IF(B10="","",IF((W10="k"),IF(B10&gt;153.655,P10,IF(B10&lt;28,10^(0.783497476*LOG10(28/153.655)^2)*P10,10^(0.783497476*LOG10(B10/153.655)^2)*P10)),IF(B10&gt;175.508,P10,IF(B10&lt;32,10^(0.75194503*LOG10(32/175.508)^2)*P10,10^(0.75194503*LOG10(B10/175.508)^2)*P10)))))</f>
        <v>264.82769589674621</v>
      </c>
      <c r="R10" s="77" t="str">
        <f t="shared" ref="R10:R24" si="4">IF(Y10=1,Q10*AB10,"")</f>
        <v/>
      </c>
      <c r="S10" s="80">
        <v>4</v>
      </c>
      <c r="T10" s="80"/>
      <c r="U10" s="79">
        <f t="shared" ref="U10:U24" si="5">IF(P10="","",IF(B10="","",IF((W10="k"),IF(B10&gt;153.655,1,IF(B10&lt;28,10^(0.783497476*LOG10(28/153.655)^2),10^(0.783497476*LOG10(B10/153.655)^2))),IF(B10&gt;175.508,1,IF(B10&lt;32,10^(0.78194503*LOG10(32/175.508)^2),10^(0.75194503*LOG10(B10/175.508)^2))))))</f>
        <v>1.1929175490844424</v>
      </c>
      <c r="V10" s="95">
        <f>R5</f>
        <v>43891</v>
      </c>
      <c r="W10" s="106" t="str">
        <f t="shared" ref="W10:W24" si="6">IF(ISNUMBER(FIND("M",C10)),"m",IF(ISNUMBER(FIND("K",C10)),"k"))</f>
        <v>m</v>
      </c>
      <c r="X10" s="106">
        <f t="shared" ref="X10:X24" si="7">IF(OR(D10="",V10=""),0,(YEAR(V10)-YEAR(D10)))</f>
        <v>19</v>
      </c>
      <c r="Y10" s="106">
        <f t="shared" ref="Y10:Y24" si="8">IF(X10&gt;34,1,0)</f>
        <v>0</v>
      </c>
      <c r="Z10" s="12" t="b">
        <f>IF(Y10=1,LOOKUP(X10,'Meltzer-Faber'!A3:A63,'Meltzer-Faber'!B3:B63))</f>
        <v>0</v>
      </c>
      <c r="AA10" s="105" t="b">
        <f>IF(Y10=1,LOOKUP(X10,'Meltzer-Faber'!A3:A63,'Meltzer-Faber'!C3:C63))</f>
        <v>0</v>
      </c>
      <c r="AB10" s="12" t="b">
        <f t="shared" ref="AB10:AB24" si="9">IF(W10="m",Z10,IF(W10="k",AA10,""))</f>
        <v>0</v>
      </c>
    </row>
    <row r="11" spans="1:28" s="12" customFormat="1" ht="20" customHeight="1">
      <c r="A11" s="118">
        <v>89</v>
      </c>
      <c r="B11" s="119">
        <v>88.23</v>
      </c>
      <c r="C11" s="120" t="s">
        <v>139</v>
      </c>
      <c r="D11" s="121">
        <v>34164</v>
      </c>
      <c r="E11" s="122"/>
      <c r="F11" s="123" t="s">
        <v>197</v>
      </c>
      <c r="G11" s="123" t="s">
        <v>120</v>
      </c>
      <c r="H11" s="124">
        <v>-103</v>
      </c>
      <c r="I11" s="125">
        <v>-103</v>
      </c>
      <c r="J11" s="125">
        <v>103</v>
      </c>
      <c r="K11" s="124">
        <v>123</v>
      </c>
      <c r="L11" s="137">
        <v>-126</v>
      </c>
      <c r="M11" s="137">
        <v>127</v>
      </c>
      <c r="N11" s="76">
        <f t="shared" si="0"/>
        <v>103</v>
      </c>
      <c r="O11" s="76">
        <f t="shared" si="1"/>
        <v>127</v>
      </c>
      <c r="P11" s="76">
        <f t="shared" si="2"/>
        <v>230</v>
      </c>
      <c r="Q11" s="77">
        <f t="shared" si="3"/>
        <v>268.41633678745313</v>
      </c>
      <c r="R11" s="77" t="str">
        <f t="shared" si="4"/>
        <v/>
      </c>
      <c r="S11" s="80">
        <v>2</v>
      </c>
      <c r="T11" s="80"/>
      <c r="U11" s="79">
        <f t="shared" si="5"/>
        <v>1.1670275512497963</v>
      </c>
      <c r="V11" s="95">
        <f>R5</f>
        <v>43891</v>
      </c>
      <c r="W11" s="106" t="str">
        <f t="shared" si="6"/>
        <v>m</v>
      </c>
      <c r="X11" s="106">
        <f t="shared" si="7"/>
        <v>27</v>
      </c>
      <c r="Y11" s="106">
        <f t="shared" si="8"/>
        <v>0</v>
      </c>
      <c r="Z11" s="12" t="b">
        <f>IF(Y11=1,LOOKUP(X11,'Meltzer-Faber'!A3:A63,'Meltzer-Faber'!B3:B63))</f>
        <v>0</v>
      </c>
      <c r="AA11" s="105" t="b">
        <f>IF(Y11=1,LOOKUP(X11,'Meltzer-Faber'!A3:A63,'Meltzer-Faber'!C3:C63))</f>
        <v>0</v>
      </c>
      <c r="AB11" s="12" t="b">
        <f t="shared" si="9"/>
        <v>0</v>
      </c>
    </row>
    <row r="12" spans="1:28" s="12" customFormat="1" ht="20" customHeight="1">
      <c r="A12" s="118">
        <v>89</v>
      </c>
      <c r="B12" s="129">
        <v>87.93</v>
      </c>
      <c r="C12" s="120" t="s">
        <v>198</v>
      </c>
      <c r="D12" s="121">
        <v>23084</v>
      </c>
      <c r="E12" s="122"/>
      <c r="F12" s="123" t="s">
        <v>199</v>
      </c>
      <c r="G12" s="123" t="s">
        <v>124</v>
      </c>
      <c r="H12" s="126">
        <v>97</v>
      </c>
      <c r="I12" s="125">
        <v>101</v>
      </c>
      <c r="J12" s="125">
        <v>-104</v>
      </c>
      <c r="K12" s="124">
        <v>115</v>
      </c>
      <c r="L12" s="137">
        <v>-120</v>
      </c>
      <c r="M12" s="137">
        <v>-120</v>
      </c>
      <c r="N12" s="76">
        <f t="shared" si="0"/>
        <v>101</v>
      </c>
      <c r="O12" s="76">
        <f t="shared" si="1"/>
        <v>115</v>
      </c>
      <c r="P12" s="76">
        <f t="shared" si="2"/>
        <v>216</v>
      </c>
      <c r="Q12" s="77">
        <f t="shared" si="3"/>
        <v>252.46486071444301</v>
      </c>
      <c r="R12" s="77">
        <f t="shared" si="4"/>
        <v>362.79200484665461</v>
      </c>
      <c r="S12" s="80">
        <v>5</v>
      </c>
      <c r="T12" s="80" t="s">
        <v>22</v>
      </c>
      <c r="U12" s="79">
        <f t="shared" si="5"/>
        <v>1.1688187996039028</v>
      </c>
      <c r="V12" s="95">
        <f>R5</f>
        <v>43891</v>
      </c>
      <c r="W12" s="106" t="str">
        <f t="shared" si="6"/>
        <v>m</v>
      </c>
      <c r="X12" s="106">
        <f t="shared" si="7"/>
        <v>57</v>
      </c>
      <c r="Y12" s="106">
        <f t="shared" si="8"/>
        <v>1</v>
      </c>
      <c r="Z12" s="12">
        <f>IF(Y12=1,LOOKUP(X12,'Meltzer-Faber'!A3:A63,'Meltzer-Faber'!B3:B63))</f>
        <v>1.4370000000000001</v>
      </c>
      <c r="AA12" s="105">
        <f>IF(Y12=1,LOOKUP(X12,'Meltzer-Faber'!A3:A63,'Meltzer-Faber'!C3:C63))</f>
        <v>1.585</v>
      </c>
      <c r="AB12" s="12">
        <f t="shared" si="9"/>
        <v>1.4370000000000001</v>
      </c>
    </row>
    <row r="13" spans="1:28" s="12" customFormat="1" ht="20" customHeight="1">
      <c r="A13" s="118">
        <v>89</v>
      </c>
      <c r="B13" s="119">
        <v>86.07</v>
      </c>
      <c r="C13" s="120" t="s">
        <v>139</v>
      </c>
      <c r="D13" s="121">
        <v>34617</v>
      </c>
      <c r="E13" s="122"/>
      <c r="F13" s="123" t="s">
        <v>200</v>
      </c>
      <c r="G13" s="123" t="s">
        <v>97</v>
      </c>
      <c r="H13" s="124">
        <v>100</v>
      </c>
      <c r="I13" s="125">
        <v>104</v>
      </c>
      <c r="J13" s="125">
        <v>-108</v>
      </c>
      <c r="K13" s="124">
        <v>120</v>
      </c>
      <c r="L13" s="137">
        <v>124</v>
      </c>
      <c r="M13" s="137">
        <v>-127</v>
      </c>
      <c r="N13" s="76">
        <f t="shared" si="0"/>
        <v>104</v>
      </c>
      <c r="O13" s="76">
        <f t="shared" si="1"/>
        <v>124</v>
      </c>
      <c r="P13" s="76">
        <f t="shared" si="2"/>
        <v>228</v>
      </c>
      <c r="Q13" s="77">
        <f t="shared" si="3"/>
        <v>269.1152476454626</v>
      </c>
      <c r="R13" s="77" t="str">
        <f t="shared" si="4"/>
        <v/>
      </c>
      <c r="S13" s="80">
        <v>3</v>
      </c>
      <c r="T13" s="80" t="s">
        <v>22</v>
      </c>
      <c r="U13" s="79">
        <f t="shared" si="5"/>
        <v>1.1803300335327307</v>
      </c>
      <c r="V13" s="95">
        <f>R5</f>
        <v>43891</v>
      </c>
      <c r="W13" s="106" t="str">
        <f t="shared" si="6"/>
        <v>m</v>
      </c>
      <c r="X13" s="106">
        <f t="shared" si="7"/>
        <v>26</v>
      </c>
      <c r="Y13" s="106">
        <f t="shared" si="8"/>
        <v>0</v>
      </c>
      <c r="Z13" s="12" t="b">
        <f>IF(Y13=1,LOOKUP(X13,'Meltzer-Faber'!A3:A63,'Meltzer-Faber'!B3:B63))</f>
        <v>0</v>
      </c>
      <c r="AA13" s="105" t="b">
        <f>IF(Y13=1,LOOKUP(X13,'Meltzer-Faber'!A3:A63,'Meltzer-Faber'!C3:C63))</f>
        <v>0</v>
      </c>
      <c r="AB13" s="12" t="b">
        <f t="shared" si="9"/>
        <v>0</v>
      </c>
    </row>
    <row r="14" spans="1:28" s="12" customFormat="1" ht="20" customHeight="1">
      <c r="A14" s="118">
        <v>89</v>
      </c>
      <c r="B14" s="129">
        <v>87.63</v>
      </c>
      <c r="C14" s="120" t="s">
        <v>139</v>
      </c>
      <c r="D14" s="121">
        <v>34899</v>
      </c>
      <c r="E14" s="122"/>
      <c r="F14" s="123" t="s">
        <v>201</v>
      </c>
      <c r="G14" s="123" t="s">
        <v>103</v>
      </c>
      <c r="H14" s="126">
        <v>120</v>
      </c>
      <c r="I14" s="125">
        <v>-126</v>
      </c>
      <c r="J14" s="125">
        <v>-126</v>
      </c>
      <c r="K14" s="124">
        <v>155</v>
      </c>
      <c r="L14" s="137">
        <v>163</v>
      </c>
      <c r="M14" s="137">
        <v>169</v>
      </c>
      <c r="N14" s="76">
        <f t="shared" si="0"/>
        <v>120</v>
      </c>
      <c r="O14" s="76">
        <f t="shared" si="1"/>
        <v>169</v>
      </c>
      <c r="P14" s="76">
        <f t="shared" si="2"/>
        <v>289</v>
      </c>
      <c r="Q14" s="77">
        <f t="shared" si="3"/>
        <v>338.31144819915414</v>
      </c>
      <c r="R14" s="77" t="str">
        <f t="shared" si="4"/>
        <v/>
      </c>
      <c r="S14" s="80">
        <v>1</v>
      </c>
      <c r="T14" s="143" t="s">
        <v>171</v>
      </c>
      <c r="U14" s="79">
        <f t="shared" si="5"/>
        <v>1.1706278484399797</v>
      </c>
      <c r="V14" s="95">
        <f>R5</f>
        <v>43891</v>
      </c>
      <c r="W14" s="106" t="str">
        <f t="shared" si="6"/>
        <v>m</v>
      </c>
      <c r="X14" s="106">
        <f t="shared" si="7"/>
        <v>25</v>
      </c>
      <c r="Y14" s="106">
        <f t="shared" si="8"/>
        <v>0</v>
      </c>
      <c r="Z14" s="12" t="b">
        <f>IF(Y14=1,LOOKUP(X14,'Meltzer-Faber'!A3:A63,'Meltzer-Faber'!B3:B63))</f>
        <v>0</v>
      </c>
      <c r="AA14" s="105" t="b">
        <f>IF(Y14=1,LOOKUP(X14,'Meltzer-Faber'!A3:A63,'Meltzer-Faber'!C3:C63))</f>
        <v>0</v>
      </c>
      <c r="AB14" s="12" t="b">
        <f t="shared" si="9"/>
        <v>0</v>
      </c>
    </row>
    <row r="15" spans="1:28" s="12" customFormat="1" ht="20" customHeight="1">
      <c r="A15" s="118">
        <v>96</v>
      </c>
      <c r="B15" s="119">
        <v>93.14</v>
      </c>
      <c r="C15" s="120" t="s">
        <v>137</v>
      </c>
      <c r="D15" s="121">
        <v>30854</v>
      </c>
      <c r="E15" s="122"/>
      <c r="F15" s="123" t="s">
        <v>202</v>
      </c>
      <c r="G15" s="123" t="s">
        <v>120</v>
      </c>
      <c r="H15" s="124">
        <v>-100</v>
      </c>
      <c r="I15" s="125">
        <v>-101</v>
      </c>
      <c r="J15" s="125">
        <v>-101</v>
      </c>
      <c r="K15" s="124">
        <v>-128</v>
      </c>
      <c r="L15" s="137">
        <v>128</v>
      </c>
      <c r="M15" s="137">
        <v>130</v>
      </c>
      <c r="N15" s="76">
        <f t="shared" si="0"/>
        <v>0</v>
      </c>
      <c r="O15" s="76">
        <f t="shared" si="1"/>
        <v>130</v>
      </c>
      <c r="P15" s="76">
        <f t="shared" si="2"/>
        <v>0</v>
      </c>
      <c r="Q15" s="77">
        <f t="shared" si="3"/>
        <v>0</v>
      </c>
      <c r="R15" s="77">
        <f t="shared" si="4"/>
        <v>0</v>
      </c>
      <c r="S15" s="80"/>
      <c r="T15" s="80"/>
      <c r="U15" s="79">
        <f t="shared" si="5"/>
        <v>1.1400720961156516</v>
      </c>
      <c r="V15" s="95">
        <f>R5</f>
        <v>43891</v>
      </c>
      <c r="W15" s="106" t="str">
        <f t="shared" si="6"/>
        <v>m</v>
      </c>
      <c r="X15" s="106">
        <f t="shared" si="7"/>
        <v>36</v>
      </c>
      <c r="Y15" s="106">
        <f t="shared" si="8"/>
        <v>1</v>
      </c>
      <c r="Z15" s="12">
        <f>IF(Y15=1,LOOKUP(X15,'Meltzer-Faber'!A3:A63,'Meltzer-Faber'!B3:B63))</f>
        <v>1.083</v>
      </c>
      <c r="AA15" s="105">
        <f>IF(Y15=1,LOOKUP(X15,'Meltzer-Faber'!A3:A63,'Meltzer-Faber'!C3:C63))</f>
        <v>1.0840000000000001</v>
      </c>
      <c r="AB15" s="12">
        <f t="shared" si="9"/>
        <v>1.083</v>
      </c>
    </row>
    <row r="16" spans="1:28" s="12" customFormat="1" ht="20" customHeight="1">
      <c r="A16" s="118">
        <v>96</v>
      </c>
      <c r="B16" s="119">
        <v>95.05</v>
      </c>
      <c r="C16" s="120" t="s">
        <v>139</v>
      </c>
      <c r="D16" s="121">
        <v>32534</v>
      </c>
      <c r="E16" s="122"/>
      <c r="F16" s="123" t="s">
        <v>203</v>
      </c>
      <c r="G16" s="123" t="s">
        <v>130</v>
      </c>
      <c r="H16" s="126">
        <v>108</v>
      </c>
      <c r="I16" s="125">
        <v>112</v>
      </c>
      <c r="J16" s="125">
        <v>-116</v>
      </c>
      <c r="K16" s="124">
        <v>140</v>
      </c>
      <c r="L16" s="137">
        <v>146</v>
      </c>
      <c r="M16" s="137">
        <v>-156</v>
      </c>
      <c r="N16" s="76">
        <f t="shared" si="0"/>
        <v>112</v>
      </c>
      <c r="O16" s="76">
        <f t="shared" si="1"/>
        <v>146</v>
      </c>
      <c r="P16" s="76">
        <f t="shared" si="2"/>
        <v>258</v>
      </c>
      <c r="Q16" s="77">
        <f t="shared" si="3"/>
        <v>291.71740950270021</v>
      </c>
      <c r="R16" s="77" t="str">
        <f t="shared" si="4"/>
        <v/>
      </c>
      <c r="S16" s="80">
        <v>4</v>
      </c>
      <c r="T16" s="80"/>
      <c r="U16" s="79">
        <f t="shared" si="5"/>
        <v>1.1306876337313962</v>
      </c>
      <c r="V16" s="95">
        <f>R5</f>
        <v>43891</v>
      </c>
      <c r="W16" s="106" t="str">
        <f t="shared" si="6"/>
        <v>m</v>
      </c>
      <c r="X16" s="106">
        <f t="shared" si="7"/>
        <v>31</v>
      </c>
      <c r="Y16" s="106">
        <f t="shared" si="8"/>
        <v>0</v>
      </c>
      <c r="Z16" s="12" t="b">
        <f>IF(Y16=1,LOOKUP(X16,'Meltzer-Faber'!A3:A63,'Meltzer-Faber'!B3:B63))</f>
        <v>0</v>
      </c>
      <c r="AA16" s="105" t="b">
        <f>IF(Y16=1,LOOKUP(X16,'Meltzer-Faber'!A3:A63,'Meltzer-Faber'!C3:C63))</f>
        <v>0</v>
      </c>
      <c r="AB16" s="12" t="b">
        <f t="shared" si="9"/>
        <v>0</v>
      </c>
    </row>
    <row r="17" spans="1:28" s="12" customFormat="1" ht="20" customHeight="1">
      <c r="A17" s="118">
        <v>96</v>
      </c>
      <c r="B17" s="119">
        <v>95.02</v>
      </c>
      <c r="C17" s="120" t="s">
        <v>137</v>
      </c>
      <c r="D17" s="121">
        <v>31295</v>
      </c>
      <c r="E17" s="122"/>
      <c r="F17" s="123" t="s">
        <v>204</v>
      </c>
      <c r="G17" s="123" t="s">
        <v>113</v>
      </c>
      <c r="H17" s="126">
        <v>-108</v>
      </c>
      <c r="I17" s="125">
        <v>108</v>
      </c>
      <c r="J17" s="125">
        <v>116</v>
      </c>
      <c r="K17" s="124">
        <v>130</v>
      </c>
      <c r="L17" s="137">
        <v>-146</v>
      </c>
      <c r="M17" s="137">
        <v>-146</v>
      </c>
      <c r="N17" s="76">
        <f t="shared" si="0"/>
        <v>116</v>
      </c>
      <c r="O17" s="76">
        <f t="shared" si="1"/>
        <v>130</v>
      </c>
      <c r="P17" s="76">
        <f t="shared" si="2"/>
        <v>246</v>
      </c>
      <c r="Q17" s="77">
        <f t="shared" si="3"/>
        <v>278.18433944676622</v>
      </c>
      <c r="R17" s="77">
        <f t="shared" si="4"/>
        <v>298.21361188693339</v>
      </c>
      <c r="S17" s="80">
        <v>6</v>
      </c>
      <c r="T17" s="143" t="s">
        <v>171</v>
      </c>
      <c r="U17" s="79">
        <f t="shared" si="5"/>
        <v>1.1308306481575863</v>
      </c>
      <c r="V17" s="95">
        <f>R5</f>
        <v>43891</v>
      </c>
      <c r="W17" s="106" t="str">
        <f t="shared" si="6"/>
        <v>m</v>
      </c>
      <c r="X17" s="106">
        <f t="shared" si="7"/>
        <v>35</v>
      </c>
      <c r="Y17" s="106">
        <f t="shared" si="8"/>
        <v>1</v>
      </c>
      <c r="Z17" s="12">
        <f>IF(Y17=1,LOOKUP(X17,'Meltzer-Faber'!A3:A63,'Meltzer-Faber'!B3:B63))</f>
        <v>1.0720000000000001</v>
      </c>
      <c r="AA17" s="105">
        <f>IF(Y17=1,LOOKUP(X17,'Meltzer-Faber'!A3:A63,'Meltzer-Faber'!C3:C63))</f>
        <v>1.0720000000000001</v>
      </c>
      <c r="AB17" s="12">
        <f t="shared" si="9"/>
        <v>1.0720000000000001</v>
      </c>
    </row>
    <row r="18" spans="1:28" s="12" customFormat="1" ht="20" customHeight="1">
      <c r="A18" s="118">
        <v>96</v>
      </c>
      <c r="B18" s="119">
        <v>94.79</v>
      </c>
      <c r="C18" s="120" t="s">
        <v>139</v>
      </c>
      <c r="D18" s="121">
        <v>35744</v>
      </c>
      <c r="E18" s="122"/>
      <c r="F18" s="123" t="s">
        <v>205</v>
      </c>
      <c r="G18" s="123" t="s">
        <v>122</v>
      </c>
      <c r="H18" s="126">
        <v>105</v>
      </c>
      <c r="I18" s="125">
        <v>110</v>
      </c>
      <c r="J18" s="125">
        <v>117</v>
      </c>
      <c r="K18" s="124">
        <v>135</v>
      </c>
      <c r="L18" s="137">
        <v>-142</v>
      </c>
      <c r="M18" s="137">
        <v>-148</v>
      </c>
      <c r="N18" s="76">
        <f t="shared" si="0"/>
        <v>117</v>
      </c>
      <c r="O18" s="76">
        <f t="shared" si="1"/>
        <v>135</v>
      </c>
      <c r="P18" s="76">
        <f t="shared" si="2"/>
        <v>252</v>
      </c>
      <c r="Q18" s="77">
        <f t="shared" si="3"/>
        <v>285.24677606070321</v>
      </c>
      <c r="R18" s="77" t="str">
        <f t="shared" si="4"/>
        <v/>
      </c>
      <c r="S18" s="80">
        <v>5</v>
      </c>
      <c r="T18" s="80" t="s">
        <v>22</v>
      </c>
      <c r="U18" s="79">
        <f t="shared" si="5"/>
        <v>1.1319316510345365</v>
      </c>
      <c r="V18" s="95">
        <f>R5</f>
        <v>43891</v>
      </c>
      <c r="W18" s="106" t="str">
        <f t="shared" si="6"/>
        <v>m</v>
      </c>
      <c r="X18" s="106">
        <f t="shared" si="7"/>
        <v>23</v>
      </c>
      <c r="Y18" s="106">
        <f t="shared" si="8"/>
        <v>0</v>
      </c>
      <c r="Z18" s="12" t="b">
        <f>IF(Y18=1,LOOKUP(X18,'Meltzer-Faber'!A3:A63,'Meltzer-Faber'!B3:B63))</f>
        <v>0</v>
      </c>
      <c r="AA18" s="105" t="b">
        <f>IF(Y18=1,LOOKUP(X18,'Meltzer-Faber'!A3:A63,'Meltzer-Faber'!C3:C63))</f>
        <v>0</v>
      </c>
      <c r="AB18" s="12" t="b">
        <f t="shared" si="9"/>
        <v>0</v>
      </c>
    </row>
    <row r="19" spans="1:28" s="12" customFormat="1" ht="20" customHeight="1">
      <c r="A19" s="118">
        <v>96</v>
      </c>
      <c r="B19" s="129">
        <v>94.18</v>
      </c>
      <c r="C19" s="120" t="s">
        <v>139</v>
      </c>
      <c r="D19" s="121">
        <v>34330</v>
      </c>
      <c r="E19" s="122"/>
      <c r="F19" s="123" t="s">
        <v>206</v>
      </c>
      <c r="G19" s="123" t="s">
        <v>59</v>
      </c>
      <c r="H19" s="124">
        <v>114</v>
      </c>
      <c r="I19" s="125">
        <v>-120</v>
      </c>
      <c r="J19" s="125">
        <v>120</v>
      </c>
      <c r="K19" s="124">
        <v>150</v>
      </c>
      <c r="L19" s="137">
        <v>155</v>
      </c>
      <c r="M19" s="137">
        <v>161</v>
      </c>
      <c r="N19" s="76">
        <f t="shared" si="0"/>
        <v>120</v>
      </c>
      <c r="O19" s="76">
        <f t="shared" si="1"/>
        <v>161</v>
      </c>
      <c r="P19" s="76">
        <f t="shared" si="2"/>
        <v>281</v>
      </c>
      <c r="Q19" s="77">
        <f t="shared" si="3"/>
        <v>318.90441918649293</v>
      </c>
      <c r="R19" s="77" t="str">
        <f t="shared" si="4"/>
        <v/>
      </c>
      <c r="S19" s="80">
        <v>1</v>
      </c>
      <c r="T19" s="143" t="s">
        <v>171</v>
      </c>
      <c r="U19" s="79">
        <f t="shared" si="5"/>
        <v>1.1348911714821812</v>
      </c>
      <c r="V19" s="95">
        <f>R5</f>
        <v>43891</v>
      </c>
      <c r="W19" s="106" t="str">
        <f t="shared" si="6"/>
        <v>m</v>
      </c>
      <c r="X19" s="106">
        <f t="shared" si="7"/>
        <v>27</v>
      </c>
      <c r="Y19" s="106">
        <f t="shared" si="8"/>
        <v>0</v>
      </c>
      <c r="Z19" s="12" t="b">
        <f>IF(Y19=1,LOOKUP(X19,'Meltzer-Faber'!A3:A63,'Meltzer-Faber'!B3:B63))</f>
        <v>0</v>
      </c>
      <c r="AA19" s="105" t="b">
        <f>IF(Y19=1,LOOKUP(X19,'Meltzer-Faber'!A3:A63,'Meltzer-Faber'!C3:C63))</f>
        <v>0</v>
      </c>
      <c r="AB19" s="12" t="b">
        <f t="shared" si="9"/>
        <v>0</v>
      </c>
    </row>
    <row r="20" spans="1:28" s="12" customFormat="1" ht="20" customHeight="1">
      <c r="A20" s="118">
        <v>96</v>
      </c>
      <c r="B20" s="119">
        <v>95.91</v>
      </c>
      <c r="C20" s="120" t="s">
        <v>139</v>
      </c>
      <c r="D20" s="121">
        <v>34774</v>
      </c>
      <c r="E20" s="122"/>
      <c r="F20" s="123" t="s">
        <v>207</v>
      </c>
      <c r="G20" s="123" t="s">
        <v>115</v>
      </c>
      <c r="H20" s="124">
        <v>112</v>
      </c>
      <c r="I20" s="125">
        <v>117</v>
      </c>
      <c r="J20" s="125">
        <v>-120</v>
      </c>
      <c r="K20" s="124">
        <v>137</v>
      </c>
      <c r="L20" s="137">
        <v>145</v>
      </c>
      <c r="M20" s="137">
        <v>150</v>
      </c>
      <c r="N20" s="76">
        <f t="shared" si="0"/>
        <v>117</v>
      </c>
      <c r="O20" s="76">
        <f t="shared" si="1"/>
        <v>150</v>
      </c>
      <c r="P20" s="76">
        <f t="shared" si="2"/>
        <v>267</v>
      </c>
      <c r="Q20" s="77">
        <f t="shared" si="3"/>
        <v>300.81434150243808</v>
      </c>
      <c r="R20" s="77" t="str">
        <f t="shared" si="4"/>
        <v/>
      </c>
      <c r="S20" s="80">
        <v>3</v>
      </c>
      <c r="T20" s="80"/>
      <c r="U20" s="79">
        <f t="shared" si="5"/>
        <v>1.1266454737919029</v>
      </c>
      <c r="V20" s="95">
        <f>R5</f>
        <v>43891</v>
      </c>
      <c r="W20" s="106" t="str">
        <f t="shared" si="6"/>
        <v>m</v>
      </c>
      <c r="X20" s="106">
        <f t="shared" si="7"/>
        <v>25</v>
      </c>
      <c r="Y20" s="106">
        <f t="shared" si="8"/>
        <v>0</v>
      </c>
      <c r="Z20" s="12" t="b">
        <f>IF(Y20=1,LOOKUP(X20,'Meltzer-Faber'!A3:A63,'Meltzer-Faber'!B3:B63))</f>
        <v>0</v>
      </c>
      <c r="AA20" s="105" t="b">
        <f>IF(Y20=1,LOOKUP(X20,'Meltzer-Faber'!A3:A63,'Meltzer-Faber'!C3:C63))</f>
        <v>0</v>
      </c>
      <c r="AB20" s="12" t="b">
        <f t="shared" si="9"/>
        <v>0</v>
      </c>
    </row>
    <row r="21" spans="1:28" s="12" customFormat="1" ht="20" customHeight="1">
      <c r="A21" s="118">
        <v>96</v>
      </c>
      <c r="B21" s="129">
        <v>92.17</v>
      </c>
      <c r="C21" s="120" t="s">
        <v>139</v>
      </c>
      <c r="D21" s="121">
        <v>33427</v>
      </c>
      <c r="E21" s="122"/>
      <c r="F21" s="123" t="s">
        <v>208</v>
      </c>
      <c r="G21" s="123" t="s">
        <v>130</v>
      </c>
      <c r="H21" s="126">
        <v>112</v>
      </c>
      <c r="I21" s="125">
        <v>116</v>
      </c>
      <c r="J21" s="125">
        <v>-120</v>
      </c>
      <c r="K21" s="124">
        <v>150</v>
      </c>
      <c r="L21" s="137">
        <v>155</v>
      </c>
      <c r="M21" s="137">
        <v>-162</v>
      </c>
      <c r="N21" s="76">
        <f t="shared" si="0"/>
        <v>116</v>
      </c>
      <c r="O21" s="76">
        <f t="shared" si="1"/>
        <v>155</v>
      </c>
      <c r="P21" s="76">
        <f t="shared" si="2"/>
        <v>271</v>
      </c>
      <c r="Q21" s="77">
        <f t="shared" si="3"/>
        <v>310.31202497068136</v>
      </c>
      <c r="R21" s="77" t="str">
        <f t="shared" si="4"/>
        <v/>
      </c>
      <c r="S21" s="80">
        <v>2</v>
      </c>
      <c r="T21" s="80"/>
      <c r="U21" s="79">
        <f t="shared" si="5"/>
        <v>1.1450628227700419</v>
      </c>
      <c r="V21" s="95">
        <f>R5</f>
        <v>43891</v>
      </c>
      <c r="W21" s="106" t="str">
        <f t="shared" si="6"/>
        <v>m</v>
      </c>
      <c r="X21" s="106">
        <f t="shared" si="7"/>
        <v>29</v>
      </c>
      <c r="Y21" s="106">
        <f t="shared" si="8"/>
        <v>0</v>
      </c>
      <c r="Z21" s="12" t="b">
        <f>IF(Y21=1,LOOKUP(X21,'Meltzer-Faber'!A3:A63,'Meltzer-Faber'!B3:B63))</f>
        <v>0</v>
      </c>
      <c r="AA21" s="105" t="b">
        <f>IF(Y21=1,LOOKUP(X21,'Meltzer-Faber'!A3:A63,'Meltzer-Faber'!C3:C63))</f>
        <v>0</v>
      </c>
      <c r="AB21" s="12" t="b">
        <f t="shared" si="9"/>
        <v>0</v>
      </c>
    </row>
    <row r="22" spans="1:28" s="12" customFormat="1" ht="20" customHeight="1">
      <c r="A22" s="118"/>
      <c r="B22" s="129"/>
      <c r="C22" s="120"/>
      <c r="D22" s="121"/>
      <c r="E22" s="122"/>
      <c r="F22" s="123"/>
      <c r="G22" s="123"/>
      <c r="H22" s="126"/>
      <c r="I22" s="125"/>
      <c r="J22" s="125"/>
      <c r="K22" s="124"/>
      <c r="L22" s="97"/>
      <c r="M22" s="97"/>
      <c r="N22" s="76">
        <f t="shared" si="0"/>
        <v>0</v>
      </c>
      <c r="O22" s="76">
        <f t="shared" si="1"/>
        <v>0</v>
      </c>
      <c r="P22" s="76">
        <f t="shared" si="2"/>
        <v>0</v>
      </c>
      <c r="Q22" s="77" t="str">
        <f t="shared" si="3"/>
        <v/>
      </c>
      <c r="R22" s="77" t="str">
        <f t="shared" si="4"/>
        <v/>
      </c>
      <c r="S22" s="80"/>
      <c r="T22" s="80"/>
      <c r="U22" s="79" t="str">
        <f t="shared" si="5"/>
        <v/>
      </c>
      <c r="V22" s="95">
        <f>R5</f>
        <v>43891</v>
      </c>
      <c r="W22" s="106" t="b">
        <f t="shared" si="6"/>
        <v>0</v>
      </c>
      <c r="X22" s="106">
        <f t="shared" si="7"/>
        <v>0</v>
      </c>
      <c r="Y22" s="106">
        <f t="shared" si="8"/>
        <v>0</v>
      </c>
      <c r="Z22" s="12" t="b">
        <f>IF(Y22=1,LOOKUP(X22,'Meltzer-Faber'!A3:A63,'Meltzer-Faber'!B3:B63))</f>
        <v>0</v>
      </c>
      <c r="AA22" s="105" t="b">
        <f>IF(Y22=1,LOOKUP(X22,'Meltzer-Faber'!A3:A63,'Meltzer-Faber'!C3:C63))</f>
        <v>0</v>
      </c>
      <c r="AB22" s="12" t="str">
        <f t="shared" si="9"/>
        <v/>
      </c>
    </row>
    <row r="23" spans="1:28" s="12" customFormat="1" ht="20" customHeight="1">
      <c r="A23" s="118"/>
      <c r="B23" s="129"/>
      <c r="C23" s="120"/>
      <c r="D23" s="121"/>
      <c r="E23" s="122"/>
      <c r="F23" s="123"/>
      <c r="G23" s="123"/>
      <c r="H23" s="126"/>
      <c r="I23" s="125"/>
      <c r="J23" s="125"/>
      <c r="K23" s="124"/>
      <c r="L23" s="97"/>
      <c r="M23" s="97"/>
      <c r="N23" s="76">
        <f t="shared" si="0"/>
        <v>0</v>
      </c>
      <c r="O23" s="76">
        <f t="shared" si="1"/>
        <v>0</v>
      </c>
      <c r="P23" s="76">
        <f t="shared" si="2"/>
        <v>0</v>
      </c>
      <c r="Q23" s="77" t="str">
        <f t="shared" si="3"/>
        <v/>
      </c>
      <c r="R23" s="77" t="str">
        <f t="shared" si="4"/>
        <v/>
      </c>
      <c r="S23" s="80"/>
      <c r="T23" s="80"/>
      <c r="U23" s="79" t="str">
        <f t="shared" si="5"/>
        <v/>
      </c>
      <c r="V23" s="95">
        <f>R5</f>
        <v>43891</v>
      </c>
      <c r="W23" s="106" t="b">
        <f t="shared" si="6"/>
        <v>0</v>
      </c>
      <c r="X23" s="106">
        <f t="shared" si="7"/>
        <v>0</v>
      </c>
      <c r="Y23" s="106">
        <f t="shared" si="8"/>
        <v>0</v>
      </c>
      <c r="Z23" s="12" t="b">
        <f>IF(Y23=1,LOOKUP(X23,'Meltzer-Faber'!A3:A63,'Meltzer-Faber'!B3:B63))</f>
        <v>0</v>
      </c>
      <c r="AA23" s="105" t="b">
        <f>IF(Y23=1,LOOKUP(X23,'Meltzer-Faber'!A3:A63,'Meltzer-Faber'!C3:C63))</f>
        <v>0</v>
      </c>
      <c r="AB23" s="12" t="str">
        <f t="shared" si="9"/>
        <v/>
      </c>
    </row>
    <row r="24" spans="1:28" s="12" customFormat="1" ht="20" customHeight="1">
      <c r="A24" s="99"/>
      <c r="B24" s="90"/>
      <c r="C24" s="91"/>
      <c r="D24" s="92"/>
      <c r="E24" s="93"/>
      <c r="F24" s="94"/>
      <c r="G24" s="94"/>
      <c r="H24" s="101"/>
      <c r="I24" s="102"/>
      <c r="J24" s="116"/>
      <c r="K24" s="114"/>
      <c r="L24" s="97"/>
      <c r="M24" s="97"/>
      <c r="N24" s="76">
        <f t="shared" si="0"/>
        <v>0</v>
      </c>
      <c r="O24" s="76">
        <f t="shared" si="1"/>
        <v>0</v>
      </c>
      <c r="P24" s="81">
        <f t="shared" si="2"/>
        <v>0</v>
      </c>
      <c r="Q24" s="77" t="str">
        <f t="shared" si="3"/>
        <v/>
      </c>
      <c r="R24" s="77" t="str">
        <f t="shared" si="4"/>
        <v/>
      </c>
      <c r="S24" s="82"/>
      <c r="T24" s="82"/>
      <c r="U24" s="79" t="str">
        <f t="shared" si="5"/>
        <v/>
      </c>
      <c r="V24" s="95">
        <f>R5</f>
        <v>43891</v>
      </c>
      <c r="W24" s="106" t="b">
        <f t="shared" si="6"/>
        <v>0</v>
      </c>
      <c r="X24" s="106">
        <f t="shared" si="7"/>
        <v>0</v>
      </c>
      <c r="Y24" s="106">
        <f t="shared" si="8"/>
        <v>0</v>
      </c>
      <c r="Z24" s="12" t="b">
        <f>IF(Y24=1,LOOKUP(X24,'Meltzer-Faber'!A3:A63,'Meltzer-Faber'!B3:B63))</f>
        <v>0</v>
      </c>
      <c r="AA24" s="105" t="b">
        <f>IF(Y24=1,LOOKUP(X24,'Meltzer-Faber'!A3:A63,'Meltzer-Faber'!C3:C63))</f>
        <v>0</v>
      </c>
      <c r="AB24" s="12" t="str">
        <f t="shared" si="9"/>
        <v/>
      </c>
    </row>
    <row r="25" spans="1:28" s="9" customFormat="1" ht="9" customHeight="1">
      <c r="A25" s="15"/>
      <c r="B25" s="16"/>
      <c r="C25" s="17"/>
      <c r="D25" s="18"/>
      <c r="E25" s="18"/>
      <c r="F25" s="15"/>
      <c r="G25" s="15"/>
      <c r="H25" s="19"/>
      <c r="I25" s="19"/>
      <c r="J25" s="19"/>
      <c r="K25" s="19"/>
      <c r="L25" s="19"/>
      <c r="M25" s="19"/>
      <c r="N25" s="15"/>
      <c r="O25" s="15"/>
      <c r="P25" s="15"/>
      <c r="Q25" s="20"/>
      <c r="R25" s="20"/>
      <c r="S25" s="20"/>
      <c r="T25" s="34"/>
      <c r="U25" s="10"/>
      <c r="V25" s="96"/>
    </row>
    <row r="26" spans="1:28" customFormat="1"/>
    <row r="27" spans="1:28" s="8" customFormat="1" ht="14">
      <c r="A27" s="8" t="s">
        <v>19</v>
      </c>
      <c r="B27"/>
      <c r="C27" s="145" t="s">
        <v>93</v>
      </c>
      <c r="D27" s="148"/>
      <c r="E27" s="148"/>
      <c r="F27" s="148"/>
      <c r="G27" s="50" t="s">
        <v>35</v>
      </c>
      <c r="H27" s="51">
        <v>1</v>
      </c>
      <c r="I27" s="145" t="s">
        <v>81</v>
      </c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</row>
    <row r="28" spans="1:28" s="8" customFormat="1" ht="14">
      <c r="B28"/>
      <c r="C28" s="155"/>
      <c r="D28" s="155"/>
      <c r="E28" s="155"/>
      <c r="F28" s="155"/>
      <c r="G28" s="52" t="s">
        <v>22</v>
      </c>
      <c r="H28" s="51">
        <v>2</v>
      </c>
      <c r="I28" s="145" t="s">
        <v>86</v>
      </c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48"/>
    </row>
    <row r="29" spans="1:28" s="8" customFormat="1" ht="14">
      <c r="A29" s="53" t="s">
        <v>36</v>
      </c>
      <c r="B29"/>
      <c r="C29" s="148"/>
      <c r="D29" s="148"/>
      <c r="E29" s="148"/>
      <c r="F29" s="148"/>
      <c r="G29" s="54"/>
      <c r="H29" s="51">
        <v>3</v>
      </c>
      <c r="I29" s="145" t="s">
        <v>83</v>
      </c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48"/>
    </row>
    <row r="30" spans="1:28" ht="14">
      <c r="A30" s="7"/>
      <c r="B30"/>
      <c r="C30" s="148"/>
      <c r="D30" s="148"/>
      <c r="E30" s="148"/>
      <c r="F30" s="148"/>
      <c r="G30" s="42"/>
      <c r="H30" s="40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</row>
    <row r="31" spans="1:28" ht="14">
      <c r="A31" s="8"/>
      <c r="B31"/>
      <c r="C31" s="148"/>
      <c r="D31" s="148"/>
      <c r="E31" s="148"/>
      <c r="F31" s="148"/>
      <c r="G31" s="56" t="s">
        <v>37</v>
      </c>
      <c r="H31" s="145" t="s">
        <v>87</v>
      </c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</row>
    <row r="32" spans="1:28" ht="14">
      <c r="C32" s="40"/>
      <c r="D32" s="41"/>
      <c r="E32" s="41"/>
      <c r="F32" s="42"/>
      <c r="G32" s="56" t="s">
        <v>38</v>
      </c>
      <c r="H32" s="145" t="s">
        <v>88</v>
      </c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5"/>
    </row>
    <row r="33" spans="1:20" ht="14">
      <c r="A33" s="8" t="s">
        <v>20</v>
      </c>
      <c r="B33"/>
      <c r="C33" s="148" t="s">
        <v>61</v>
      </c>
      <c r="D33" s="148"/>
      <c r="E33" s="148"/>
      <c r="F33" s="148"/>
      <c r="G33" s="56" t="s">
        <v>39</v>
      </c>
      <c r="H33" s="145" t="s">
        <v>82</v>
      </c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</row>
    <row r="34" spans="1:20" ht="14">
      <c r="C34" s="148"/>
      <c r="D34" s="148"/>
      <c r="E34" s="148"/>
      <c r="F34" s="148"/>
      <c r="G34" s="56"/>
      <c r="H34" s="113"/>
      <c r="I34" s="57"/>
      <c r="J34" s="2"/>
      <c r="K34" s="2"/>
      <c r="L34" s="2"/>
      <c r="M34" s="2"/>
      <c r="N34" s="2"/>
      <c r="O34" s="2"/>
      <c r="P34" s="2"/>
      <c r="Q34" s="55"/>
      <c r="R34" s="55"/>
      <c r="S34" s="55"/>
      <c r="T34" s="55"/>
    </row>
    <row r="35" spans="1:20" ht="14">
      <c r="A35" s="51" t="s">
        <v>40</v>
      </c>
      <c r="B35" s="58"/>
      <c r="C35" s="148" t="s">
        <v>92</v>
      </c>
      <c r="D35" s="148"/>
      <c r="E35" s="148"/>
      <c r="F35" s="148"/>
      <c r="G35" s="56" t="s">
        <v>24</v>
      </c>
      <c r="H35" s="145" t="s">
        <v>225</v>
      </c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</row>
    <row r="36" spans="1:20" ht="14">
      <c r="C36" s="148"/>
      <c r="D36" s="148"/>
      <c r="E36" s="148"/>
      <c r="F36" s="148"/>
      <c r="G36" s="56"/>
      <c r="H36" s="145" t="s">
        <v>226</v>
      </c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145"/>
    </row>
    <row r="37" spans="1:20" ht="14">
      <c r="A37" s="58" t="s">
        <v>23</v>
      </c>
      <c r="B37" s="58"/>
      <c r="C37" s="43" t="s">
        <v>47</v>
      </c>
      <c r="D37" s="44"/>
      <c r="E37" s="44"/>
      <c r="F37" s="45"/>
      <c r="H37" s="145" t="s">
        <v>227</v>
      </c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</row>
    <row r="38" spans="1:20" ht="14">
      <c r="A38" s="59"/>
      <c r="B38" s="59"/>
      <c r="C38" s="60"/>
      <c r="D38" s="41"/>
      <c r="E38" s="41"/>
      <c r="F38" s="42"/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</row>
    <row r="39" spans="1:20" ht="14">
      <c r="H39" s="145"/>
      <c r="I39" s="145"/>
      <c r="J39" s="145"/>
      <c r="K39" s="145"/>
      <c r="L39" s="145"/>
      <c r="M39" s="145"/>
      <c r="N39" s="145"/>
      <c r="O39" s="145"/>
      <c r="P39" s="145"/>
      <c r="Q39" s="145"/>
      <c r="R39" s="145"/>
      <c r="S39" s="145"/>
      <c r="T39" s="145"/>
    </row>
  </sheetData>
  <mergeCells count="26">
    <mergeCell ref="C27:F27"/>
    <mergeCell ref="I27:T27"/>
    <mergeCell ref="F1:P1"/>
    <mergeCell ref="F2:P2"/>
    <mergeCell ref="C5:F5"/>
    <mergeCell ref="H5:K5"/>
    <mergeCell ref="M5:P5"/>
    <mergeCell ref="C34:F34"/>
    <mergeCell ref="C28:F28"/>
    <mergeCell ref="I28:T28"/>
    <mergeCell ref="C29:F29"/>
    <mergeCell ref="I29:T29"/>
    <mergeCell ref="C30:F30"/>
    <mergeCell ref="I30:T30"/>
    <mergeCell ref="C31:F31"/>
    <mergeCell ref="H31:T31"/>
    <mergeCell ref="H32:T32"/>
    <mergeCell ref="C33:F33"/>
    <mergeCell ref="H33:T33"/>
    <mergeCell ref="H39:T39"/>
    <mergeCell ref="C35:F35"/>
    <mergeCell ref="H35:T35"/>
    <mergeCell ref="C36:F36"/>
    <mergeCell ref="H36:T36"/>
    <mergeCell ref="H37:T37"/>
    <mergeCell ref="H38:T38"/>
  </mergeCells>
  <conditionalFormatting sqref="H9:M12 H14:M20 H22:M23">
    <cfRule type="cellIs" dxfId="15" priority="7" stopIfTrue="1" operator="between">
      <formula>1</formula>
      <formula>300</formula>
    </cfRule>
    <cfRule type="cellIs" dxfId="14" priority="8" stopIfTrue="1" operator="lessThanOrEqual">
      <formula>0</formula>
    </cfRule>
  </conditionalFormatting>
  <conditionalFormatting sqref="H13:M13">
    <cfRule type="cellIs" dxfId="13" priority="5" stopIfTrue="1" operator="between">
      <formula>1</formula>
      <formula>300</formula>
    </cfRule>
    <cfRule type="cellIs" dxfId="12" priority="6" stopIfTrue="1" operator="lessThanOrEqual">
      <formula>0</formula>
    </cfRule>
  </conditionalFormatting>
  <conditionalFormatting sqref="H21:M21">
    <cfRule type="cellIs" dxfId="11" priority="3" stopIfTrue="1" operator="between">
      <formula>1</formula>
      <formula>300</formula>
    </cfRule>
    <cfRule type="cellIs" dxfId="10" priority="4" stopIfTrue="1" operator="lessThanOrEqual">
      <formula>0</formula>
    </cfRule>
  </conditionalFormatting>
  <conditionalFormatting sqref="H24:M24">
    <cfRule type="cellIs" dxfId="9" priority="1" stopIfTrue="1" operator="between">
      <formula>1</formula>
      <formula>300</formula>
    </cfRule>
    <cfRule type="cellIs" dxfId="8" priority="2" stopIfTrue="1" operator="lessThanOrEqual">
      <formula>0</formula>
    </cfRule>
  </conditionalFormatting>
  <dataValidations count="2">
    <dataValidation type="list" allowBlank="1" showInputMessage="1" showErrorMessage="1" sqref="A9:A24" xr:uid="{1AB25130-B21E-B642-B7EF-4A591C4F7C92}">
      <formula1>"40,45,49,55,59,64,71,76,81,+81,81+,87,+87,87+,49,55,61,67,73,81,89,96,102,+102,102+,109,+109,109+"</formula1>
    </dataValidation>
    <dataValidation type="list" allowBlank="1" showInputMessage="1" showErrorMessage="1" sqref="C9:C24" xr:uid="{E74763E5-8E31-B349-8C75-B48850AE3068}">
      <formula1>"UM,JM,SM,UK,JK,SK,M1,M2,M3,M4,M5,M6,M7,M8,M9,M10,K1,K2,K3,K4,K5,K6,K7,K8,K9,K10"</formula1>
    </dataValidation>
  </dataValidations>
  <pageMargins left="0.27559055118110237" right="0.35433070866141736" top="0.27559055118110237" bottom="0.27559055118110237" header="0.5" footer="0.5"/>
  <pageSetup paperSize="9" scale="73" orientation="landscape" horizontalDpi="360" verticalDpi="360" copies="2"/>
  <drawing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20EAF8-A33E-F84E-ABD7-1E948D9C2E5A}">
  <sheetPr>
    <pageSetUpPr autoPageBreaks="0" fitToPage="1"/>
  </sheetPr>
  <dimension ref="A1:AB39"/>
  <sheetViews>
    <sheetView showGridLines="0" showRowColHeaders="0" showZeros="0" showOutlineSymbols="0" zoomScaleNormal="100" zoomScaleSheetLayoutView="75" zoomScalePageLayoutView="92" workbookViewId="0">
      <selection activeCell="A9" sqref="A9"/>
    </sheetView>
  </sheetViews>
  <sheetFormatPr baseColWidth="10" defaultColWidth="9.19921875" defaultRowHeight="13"/>
  <cols>
    <col min="1" max="1" width="6.3984375" style="2" customWidth="1"/>
    <col min="2" max="2" width="8.3984375" style="2" customWidth="1"/>
    <col min="3" max="3" width="6.3984375" style="3" customWidth="1"/>
    <col min="4" max="4" width="10.59765625" style="4" customWidth="1"/>
    <col min="5" max="5" width="3.796875" style="4" customWidth="1"/>
    <col min="6" max="6" width="24.796875" style="5" customWidth="1"/>
    <col min="7" max="7" width="20.3984375" style="5" customWidth="1"/>
    <col min="8" max="13" width="7.19921875" style="5" customWidth="1"/>
    <col min="14" max="16" width="7.59765625" style="5" customWidth="1"/>
    <col min="17" max="18" width="10.59765625" style="6" customWidth="1"/>
    <col min="19" max="20" width="5.59765625" style="6" customWidth="1"/>
    <col min="21" max="21" width="14.19921875" style="5" customWidth="1"/>
    <col min="22" max="22" width="11.19921875" style="5" hidden="1" customWidth="1"/>
    <col min="23" max="28" width="0" style="5" hidden="1" customWidth="1"/>
    <col min="29" max="16384" width="9.19921875" style="5"/>
  </cols>
  <sheetData>
    <row r="1" spans="1:28" s="68" customFormat="1" ht="43.5" customHeight="1">
      <c r="A1" s="65"/>
      <c r="B1" s="65"/>
      <c r="C1" s="66"/>
      <c r="D1" s="65"/>
      <c r="E1" s="65"/>
      <c r="F1" s="146" t="s">
        <v>42</v>
      </c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67"/>
      <c r="R1" s="67"/>
      <c r="S1" s="67"/>
      <c r="T1" s="67"/>
    </row>
    <row r="2" spans="1:28" s="68" customFormat="1" ht="24.75" customHeight="1">
      <c r="A2" s="65"/>
      <c r="B2" s="65"/>
      <c r="C2" s="66"/>
      <c r="D2" s="65"/>
      <c r="E2" s="65"/>
      <c r="F2" s="147" t="s">
        <v>43</v>
      </c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67"/>
      <c r="R2" s="67"/>
      <c r="S2" s="67"/>
      <c r="T2" s="67"/>
    </row>
    <row r="3" spans="1:28" s="68" customFormat="1">
      <c r="A3" s="65"/>
      <c r="B3" s="65"/>
      <c r="C3" s="66"/>
      <c r="D3" s="65"/>
      <c r="E3" s="65"/>
      <c r="F3" s="69"/>
      <c r="G3" s="69"/>
      <c r="H3" s="65"/>
      <c r="I3" s="70"/>
      <c r="J3" s="65"/>
      <c r="K3" s="65"/>
      <c r="L3" s="65"/>
      <c r="M3" s="65"/>
      <c r="N3" s="65"/>
      <c r="O3" s="65"/>
      <c r="P3" s="65"/>
      <c r="Q3" s="67"/>
      <c r="R3" s="67"/>
      <c r="S3" s="67"/>
      <c r="T3" s="67"/>
    </row>
    <row r="4" spans="1:28" s="68" customFormat="1" ht="12" customHeight="1">
      <c r="A4" s="65"/>
      <c r="B4" s="65"/>
      <c r="C4" s="66"/>
      <c r="D4" s="65"/>
      <c r="E4" s="65"/>
      <c r="F4" s="69"/>
      <c r="G4" s="69"/>
      <c r="H4" s="65"/>
      <c r="I4" s="70"/>
      <c r="J4" s="65"/>
      <c r="K4" s="65"/>
      <c r="L4" s="65"/>
      <c r="M4" s="65"/>
      <c r="N4" s="65"/>
      <c r="O4" s="65"/>
      <c r="P4" s="65"/>
      <c r="Q4" s="67"/>
      <c r="R4" s="67"/>
      <c r="S4" s="67"/>
      <c r="T4" s="67"/>
    </row>
    <row r="5" spans="1:28" s="53" customFormat="1" ht="14">
      <c r="A5" s="71"/>
      <c r="B5" s="72" t="s">
        <v>31</v>
      </c>
      <c r="C5" s="149" t="s">
        <v>46</v>
      </c>
      <c r="D5" s="150"/>
      <c r="E5" s="150"/>
      <c r="F5" s="150"/>
      <c r="G5" s="48" t="s">
        <v>0</v>
      </c>
      <c r="H5" s="152" t="s">
        <v>59</v>
      </c>
      <c r="I5" s="152"/>
      <c r="J5" s="152"/>
      <c r="K5" s="152"/>
      <c r="L5" s="72" t="s">
        <v>1</v>
      </c>
      <c r="M5" s="154" t="s">
        <v>60</v>
      </c>
      <c r="N5" s="154"/>
      <c r="O5" s="154"/>
      <c r="P5" s="154"/>
      <c r="Q5" s="72" t="s">
        <v>2</v>
      </c>
      <c r="R5" s="73">
        <v>43891</v>
      </c>
      <c r="S5" s="74" t="s">
        <v>30</v>
      </c>
      <c r="T5" s="75">
        <v>7</v>
      </c>
    </row>
    <row r="6" spans="1:28" s="68" customFormat="1">
      <c r="A6" s="65"/>
      <c r="B6" s="65"/>
      <c r="C6" s="66"/>
      <c r="D6" s="65"/>
      <c r="E6" s="65"/>
      <c r="F6" s="69"/>
      <c r="G6" s="69"/>
      <c r="H6" s="65"/>
      <c r="I6" s="70"/>
      <c r="J6" s="65"/>
      <c r="K6" s="65"/>
      <c r="L6" s="65"/>
      <c r="M6" s="65"/>
      <c r="N6" s="65"/>
      <c r="O6" s="65"/>
      <c r="P6" s="65"/>
      <c r="Q6" s="67"/>
      <c r="R6" s="67"/>
      <c r="S6" s="67"/>
      <c r="T6" s="67"/>
      <c r="W6" s="5"/>
      <c r="X6" s="5"/>
      <c r="Y6" s="5"/>
      <c r="Z6" s="103" t="s">
        <v>50</v>
      </c>
      <c r="AA6" s="103" t="s">
        <v>50</v>
      </c>
      <c r="AB6" s="103" t="s">
        <v>50</v>
      </c>
    </row>
    <row r="7" spans="1:28" s="1" customFormat="1">
      <c r="A7" s="35" t="s">
        <v>3</v>
      </c>
      <c r="B7" s="21" t="s">
        <v>4</v>
      </c>
      <c r="C7" s="22" t="s">
        <v>28</v>
      </c>
      <c r="D7" s="21" t="s">
        <v>5</v>
      </c>
      <c r="E7" s="21" t="s">
        <v>32</v>
      </c>
      <c r="F7" s="21" t="s">
        <v>6</v>
      </c>
      <c r="G7" s="21" t="s">
        <v>7</v>
      </c>
      <c r="H7" s="21"/>
      <c r="I7" s="14" t="s">
        <v>8</v>
      </c>
      <c r="J7" s="14"/>
      <c r="K7" s="21"/>
      <c r="L7" s="14" t="s">
        <v>9</v>
      </c>
      <c r="M7" s="14"/>
      <c r="N7" s="25" t="s">
        <v>10</v>
      </c>
      <c r="O7" s="32"/>
      <c r="P7" s="21" t="s">
        <v>11</v>
      </c>
      <c r="Q7" s="27" t="s">
        <v>12</v>
      </c>
      <c r="R7" s="27" t="s">
        <v>12</v>
      </c>
      <c r="S7" s="27" t="s">
        <v>13</v>
      </c>
      <c r="T7" s="37" t="s">
        <v>21</v>
      </c>
      <c r="U7" s="37" t="s">
        <v>14</v>
      </c>
      <c r="V7" s="13"/>
      <c r="W7" s="2"/>
      <c r="X7" s="2"/>
      <c r="Y7" s="2"/>
      <c r="Z7" s="104" t="s">
        <v>51</v>
      </c>
      <c r="AA7" s="104" t="s">
        <v>51</v>
      </c>
      <c r="AB7" s="104" t="s">
        <v>51</v>
      </c>
    </row>
    <row r="8" spans="1:28" s="1" customFormat="1">
      <c r="A8" s="36" t="s">
        <v>15</v>
      </c>
      <c r="B8" s="23" t="s">
        <v>16</v>
      </c>
      <c r="C8" s="24" t="s">
        <v>29</v>
      </c>
      <c r="D8" s="23" t="s">
        <v>25</v>
      </c>
      <c r="E8" s="23" t="s">
        <v>33</v>
      </c>
      <c r="F8" s="23"/>
      <c r="G8" s="23"/>
      <c r="H8" s="30">
        <v>1</v>
      </c>
      <c r="I8" s="31">
        <v>2</v>
      </c>
      <c r="J8" s="29">
        <v>3</v>
      </c>
      <c r="K8" s="30">
        <v>1</v>
      </c>
      <c r="L8" s="31">
        <v>2</v>
      </c>
      <c r="M8" s="29">
        <v>3</v>
      </c>
      <c r="N8" s="26" t="s">
        <v>17</v>
      </c>
      <c r="O8" s="33"/>
      <c r="P8" s="23" t="s">
        <v>18</v>
      </c>
      <c r="Q8" s="28"/>
      <c r="R8" s="28" t="s">
        <v>44</v>
      </c>
      <c r="S8" s="28"/>
      <c r="T8" s="38"/>
      <c r="U8" s="38"/>
      <c r="V8" s="13"/>
      <c r="W8" s="2" t="s">
        <v>52</v>
      </c>
      <c r="X8" s="2" t="s">
        <v>34</v>
      </c>
      <c r="Y8" s="4" t="s">
        <v>44</v>
      </c>
      <c r="Z8" s="104" t="s">
        <v>53</v>
      </c>
      <c r="AA8" s="104" t="s">
        <v>54</v>
      </c>
      <c r="AB8" s="104" t="s">
        <v>55</v>
      </c>
    </row>
    <row r="9" spans="1:28" s="12" customFormat="1" ht="20" customHeight="1">
      <c r="A9" s="118">
        <v>102</v>
      </c>
      <c r="B9" s="119">
        <v>100.5</v>
      </c>
      <c r="C9" s="120" t="s">
        <v>139</v>
      </c>
      <c r="D9" s="121">
        <v>32818</v>
      </c>
      <c r="E9" s="122"/>
      <c r="F9" s="123" t="s">
        <v>209</v>
      </c>
      <c r="G9" s="123" t="s">
        <v>130</v>
      </c>
      <c r="H9" s="126">
        <v>105</v>
      </c>
      <c r="I9" s="125">
        <v>110</v>
      </c>
      <c r="J9" s="125">
        <v>-115</v>
      </c>
      <c r="K9" s="124">
        <v>-130</v>
      </c>
      <c r="L9" s="137">
        <v>-130</v>
      </c>
      <c r="M9" s="137">
        <v>-130</v>
      </c>
      <c r="N9" s="76">
        <f t="shared" ref="N9:N24" si="0">IF(MAX(H9:J9)&lt;0,0,TRUNC(MAX(H9:J9)/1)*1)</f>
        <v>110</v>
      </c>
      <c r="O9" s="76">
        <f t="shared" ref="O9:O24" si="1">IF(MAX(K9:M9)&lt;0,0,TRUNC(MAX(K9:M9)/1)*1)</f>
        <v>0</v>
      </c>
      <c r="P9" s="76">
        <f t="shared" ref="P9:P24" si="2">IF(N9=0,0,IF(O9=0,0,SUM(N9:O9)))</f>
        <v>0</v>
      </c>
      <c r="Q9" s="77">
        <f>IF(P9="","",IF(B9="","",IF((W9="k"),IF(B9&gt;153.655,P9,IF(B9&lt;28,10^(0.783497476*LOG10(28/153.655)^2)*P9,10^(0.783497476*LOG10(B9/153.655)^2)*P9)),IF(B9&gt;175.508,P9,IF(B9&lt;32,10^(0.75194503*LOG10(32/175.508)^2)*P9,10^(0.75194503*LOG10(B9/175.508)^2)*P9)))))</f>
        <v>0</v>
      </c>
      <c r="R9" s="77" t="str">
        <f>IF(Y9=1,Q9*AB9,"")</f>
        <v/>
      </c>
      <c r="S9" s="78" t="s">
        <v>22</v>
      </c>
      <c r="T9" s="78" t="s">
        <v>22</v>
      </c>
      <c r="U9" s="79">
        <f>IF(P9="","",IF(B9="","",IF((W9="k"),IF(B9&gt;153.655,1,IF(B9&lt;28,10^(0.783497476*LOG10(28/153.655)^2),10^(0.783497476*LOG10(B9/153.655)^2))),IF(B9&gt;175.508,1,IF(B9&lt;32,10^(0.78194503*LOG10(32/175.508)^2),10^(0.75194503*LOG10(B9/175.508)^2))))))</f>
        <v>1.1068392345512361</v>
      </c>
      <c r="V9" s="95">
        <f>R5</f>
        <v>43891</v>
      </c>
      <c r="W9" s="106" t="str">
        <f>IF(ISNUMBER(FIND("M",C9)),"m",IF(ISNUMBER(FIND("K",C9)),"k"))</f>
        <v>m</v>
      </c>
      <c r="X9" s="106">
        <f>IF(OR(D9="",V9=""),0,(YEAR(V9)-YEAR(D9)))</f>
        <v>31</v>
      </c>
      <c r="Y9" s="106">
        <f>IF(X9&gt;34,1,0)</f>
        <v>0</v>
      </c>
      <c r="Z9" s="12" t="b">
        <f>IF(Y9=1,LOOKUP(X9,'Meltzer-Faber'!A3:A63,'Meltzer-Faber'!B3:B63))</f>
        <v>0</v>
      </c>
      <c r="AA9" s="12" t="b">
        <f>IF(Y9=1,LOOKUP(X9,'Meltzer-Faber'!A3:A63,'Meltzer-Faber'!C3:C63))</f>
        <v>0</v>
      </c>
      <c r="AB9" s="12" t="b">
        <f>IF(W9="m",Z9,IF(W9="k",AA9,""))</f>
        <v>0</v>
      </c>
    </row>
    <row r="10" spans="1:28" s="12" customFormat="1" ht="20" customHeight="1">
      <c r="A10" s="118">
        <v>102</v>
      </c>
      <c r="B10" s="119">
        <v>96.12</v>
      </c>
      <c r="C10" s="120" t="s">
        <v>139</v>
      </c>
      <c r="D10" s="121">
        <v>32519</v>
      </c>
      <c r="E10" s="122"/>
      <c r="F10" s="123" t="s">
        <v>210</v>
      </c>
      <c r="G10" s="123" t="s">
        <v>151</v>
      </c>
      <c r="H10" s="124">
        <v>114</v>
      </c>
      <c r="I10" s="125">
        <v>-119</v>
      </c>
      <c r="J10" s="125">
        <v>122</v>
      </c>
      <c r="K10" s="124">
        <v>-146</v>
      </c>
      <c r="L10" s="137">
        <v>148</v>
      </c>
      <c r="M10" s="137">
        <v>-153</v>
      </c>
      <c r="N10" s="76">
        <f t="shared" si="0"/>
        <v>122</v>
      </c>
      <c r="O10" s="76">
        <f t="shared" si="1"/>
        <v>148</v>
      </c>
      <c r="P10" s="76">
        <f t="shared" si="2"/>
        <v>270</v>
      </c>
      <c r="Q10" s="77">
        <f t="shared" ref="Q10:Q24" si="3">IF(P10="","",IF(B10="","",IF((W10="k"),IF(B10&gt;153.655,P10,IF(B10&lt;28,10^(0.783497476*LOG10(28/153.655)^2)*P10,10^(0.783497476*LOG10(B10/153.655)^2)*P10)),IF(B10&gt;175.508,P10,IF(B10&lt;32,10^(0.75194503*LOG10(32/175.508)^2)*P10,10^(0.75194503*LOG10(B10/175.508)^2)*P10)))))</f>
        <v>303.9322833860669</v>
      </c>
      <c r="R10" s="77" t="str">
        <f t="shared" ref="R10:R24" si="4">IF(Y10=1,Q10*AB10,"")</f>
        <v/>
      </c>
      <c r="S10" s="80">
        <v>3</v>
      </c>
      <c r="T10" s="80"/>
      <c r="U10" s="79">
        <f t="shared" ref="U10:U24" si="5">IF(P10="","",IF(B10="","",IF((W10="k"),IF(B10&gt;153.655,1,IF(B10&lt;28,10^(0.783497476*LOG10(28/153.655)^2),10^(0.783497476*LOG10(B10/153.655)^2))),IF(B10&gt;175.508,1,IF(B10&lt;32,10^(0.78194503*LOG10(32/175.508)^2),10^(0.75194503*LOG10(B10/175.508)^2))))))</f>
        <v>1.1256751236520997</v>
      </c>
      <c r="V10" s="95">
        <f>R5</f>
        <v>43891</v>
      </c>
      <c r="W10" s="106" t="str">
        <f t="shared" ref="W10:W24" si="6">IF(ISNUMBER(FIND("M",C10)),"m",IF(ISNUMBER(FIND("K",C10)),"k"))</f>
        <v>m</v>
      </c>
      <c r="X10" s="106">
        <f t="shared" ref="X10:X24" si="7">IF(OR(D10="",V10=""),0,(YEAR(V10)-YEAR(D10)))</f>
        <v>31</v>
      </c>
      <c r="Y10" s="106">
        <f t="shared" ref="Y10:Y24" si="8">IF(X10&gt;34,1,0)</f>
        <v>0</v>
      </c>
      <c r="Z10" s="12" t="b">
        <f>IF(Y10=1,LOOKUP(X10,'Meltzer-Faber'!A3:A63,'Meltzer-Faber'!B3:B63))</f>
        <v>0</v>
      </c>
      <c r="AA10" s="105" t="b">
        <f>IF(Y10=1,LOOKUP(X10,'Meltzer-Faber'!A3:A63,'Meltzer-Faber'!C3:C63))</f>
        <v>0</v>
      </c>
      <c r="AB10" s="12" t="b">
        <f t="shared" ref="AB10:AB24" si="9">IF(W10="m",Z10,IF(W10="k",AA10,""))</f>
        <v>0</v>
      </c>
    </row>
    <row r="11" spans="1:28" s="12" customFormat="1" ht="20" customHeight="1">
      <c r="A11" s="133">
        <v>102</v>
      </c>
      <c r="B11" s="119">
        <v>101.58</v>
      </c>
      <c r="C11" s="120" t="s">
        <v>139</v>
      </c>
      <c r="D11" s="121">
        <v>34035</v>
      </c>
      <c r="E11" s="122"/>
      <c r="F11" s="123" t="s">
        <v>211</v>
      </c>
      <c r="G11" s="123" t="s">
        <v>97</v>
      </c>
      <c r="H11" s="124">
        <v>120</v>
      </c>
      <c r="I11" s="125">
        <v>123</v>
      </c>
      <c r="J11" s="125">
        <v>-126</v>
      </c>
      <c r="K11" s="124">
        <v>148</v>
      </c>
      <c r="L11" s="137">
        <v>-155</v>
      </c>
      <c r="M11" s="137">
        <v>155</v>
      </c>
      <c r="N11" s="76">
        <f t="shared" si="0"/>
        <v>123</v>
      </c>
      <c r="O11" s="76">
        <f t="shared" si="1"/>
        <v>155</v>
      </c>
      <c r="P11" s="76">
        <f t="shared" si="2"/>
        <v>278</v>
      </c>
      <c r="Q11" s="77">
        <f t="shared" si="3"/>
        <v>306.51742073596353</v>
      </c>
      <c r="R11" s="77" t="str">
        <f t="shared" si="4"/>
        <v/>
      </c>
      <c r="S11" s="80">
        <v>1</v>
      </c>
      <c r="T11" s="80"/>
      <c r="U11" s="79">
        <f t="shared" si="5"/>
        <v>1.1025806501293651</v>
      </c>
      <c r="V11" s="95">
        <f>R5</f>
        <v>43891</v>
      </c>
      <c r="W11" s="106" t="str">
        <f t="shared" si="6"/>
        <v>m</v>
      </c>
      <c r="X11" s="106">
        <f t="shared" si="7"/>
        <v>27</v>
      </c>
      <c r="Y11" s="106">
        <f t="shared" si="8"/>
        <v>0</v>
      </c>
      <c r="Z11" s="12" t="b">
        <f>IF(Y11=1,LOOKUP(X11,'Meltzer-Faber'!A3:A63,'Meltzer-Faber'!B3:B63))</f>
        <v>0</v>
      </c>
      <c r="AA11" s="105" t="b">
        <f>IF(Y11=1,LOOKUP(X11,'Meltzer-Faber'!A3:A63,'Meltzer-Faber'!C3:C63))</f>
        <v>0</v>
      </c>
      <c r="AB11" s="12" t="b">
        <f t="shared" si="9"/>
        <v>0</v>
      </c>
    </row>
    <row r="12" spans="1:28" s="12" customFormat="1" ht="20" customHeight="1">
      <c r="A12" s="118">
        <v>102</v>
      </c>
      <c r="B12" s="119">
        <v>101.79</v>
      </c>
      <c r="C12" s="120" t="s">
        <v>139</v>
      </c>
      <c r="D12" s="121">
        <v>36416</v>
      </c>
      <c r="E12" s="122"/>
      <c r="F12" s="123" t="s">
        <v>212</v>
      </c>
      <c r="G12" s="123" t="s">
        <v>110</v>
      </c>
      <c r="H12" s="124">
        <v>109</v>
      </c>
      <c r="I12" s="125">
        <v>113</v>
      </c>
      <c r="J12" s="125">
        <v>117</v>
      </c>
      <c r="K12" s="124">
        <v>138</v>
      </c>
      <c r="L12" s="137">
        <v>144</v>
      </c>
      <c r="M12" s="137">
        <v>-150</v>
      </c>
      <c r="N12" s="76">
        <f t="shared" si="0"/>
        <v>117</v>
      </c>
      <c r="O12" s="76">
        <f t="shared" si="1"/>
        <v>144</v>
      </c>
      <c r="P12" s="76">
        <f t="shared" si="2"/>
        <v>261</v>
      </c>
      <c r="Q12" s="77">
        <f t="shared" si="3"/>
        <v>287.56176635498412</v>
      </c>
      <c r="R12" s="77" t="str">
        <f t="shared" si="4"/>
        <v/>
      </c>
      <c r="S12" s="80">
        <v>4</v>
      </c>
      <c r="T12" s="80" t="s">
        <v>22</v>
      </c>
      <c r="U12" s="79">
        <f t="shared" si="5"/>
        <v>1.101769219750897</v>
      </c>
      <c r="V12" s="95">
        <f>R5</f>
        <v>43891</v>
      </c>
      <c r="W12" s="106" t="str">
        <f t="shared" si="6"/>
        <v>m</v>
      </c>
      <c r="X12" s="106">
        <f t="shared" si="7"/>
        <v>21</v>
      </c>
      <c r="Y12" s="106">
        <f t="shared" si="8"/>
        <v>0</v>
      </c>
      <c r="Z12" s="12" t="b">
        <f>IF(Y12=1,LOOKUP(X12,'Meltzer-Faber'!A3:A63,'Meltzer-Faber'!B3:B63))</f>
        <v>0</v>
      </c>
      <c r="AA12" s="105" t="b">
        <f>IF(Y12=1,LOOKUP(X12,'Meltzer-Faber'!A3:A63,'Meltzer-Faber'!C3:C63))</f>
        <v>0</v>
      </c>
      <c r="AB12" s="12" t="b">
        <f t="shared" si="9"/>
        <v>0</v>
      </c>
    </row>
    <row r="13" spans="1:28" s="12" customFormat="1" ht="20" customHeight="1">
      <c r="A13" s="118">
        <v>102</v>
      </c>
      <c r="B13" s="129">
        <v>101.45</v>
      </c>
      <c r="C13" s="120" t="s">
        <v>137</v>
      </c>
      <c r="D13" s="121">
        <v>30743</v>
      </c>
      <c r="E13" s="122"/>
      <c r="F13" s="123" t="s">
        <v>213</v>
      </c>
      <c r="G13" s="123" t="s">
        <v>59</v>
      </c>
      <c r="H13" s="124">
        <v>121</v>
      </c>
      <c r="I13" s="125">
        <v>124</v>
      </c>
      <c r="J13" s="125">
        <v>-127</v>
      </c>
      <c r="K13" s="124">
        <v>150</v>
      </c>
      <c r="L13" s="137">
        <v>-155</v>
      </c>
      <c r="M13" s="137">
        <v>-155</v>
      </c>
      <c r="N13" s="76">
        <f t="shared" si="0"/>
        <v>124</v>
      </c>
      <c r="O13" s="76">
        <f t="shared" si="1"/>
        <v>150</v>
      </c>
      <c r="P13" s="76">
        <f t="shared" si="2"/>
        <v>274</v>
      </c>
      <c r="Q13" s="77">
        <f t="shared" si="3"/>
        <v>302.24546778414737</v>
      </c>
      <c r="R13" s="77">
        <f t="shared" si="4"/>
        <v>327.33184161023161</v>
      </c>
      <c r="S13" s="80">
        <v>2</v>
      </c>
      <c r="T13" s="143" t="s">
        <v>177</v>
      </c>
      <c r="U13" s="79">
        <f t="shared" si="5"/>
        <v>1.1030856488472531</v>
      </c>
      <c r="V13" s="95">
        <f>R5</f>
        <v>43891</v>
      </c>
      <c r="W13" s="106" t="str">
        <f t="shared" si="6"/>
        <v>m</v>
      </c>
      <c r="X13" s="106">
        <f t="shared" si="7"/>
        <v>36</v>
      </c>
      <c r="Y13" s="106">
        <f t="shared" si="8"/>
        <v>1</v>
      </c>
      <c r="Z13" s="12">
        <f>IF(Y13=1,LOOKUP(X13,'Meltzer-Faber'!A3:A63,'Meltzer-Faber'!B3:B63))</f>
        <v>1.083</v>
      </c>
      <c r="AA13" s="105">
        <f>IF(Y13=1,LOOKUP(X13,'Meltzer-Faber'!A3:A63,'Meltzer-Faber'!C3:C63))</f>
        <v>1.0840000000000001</v>
      </c>
      <c r="AB13" s="12">
        <f t="shared" si="9"/>
        <v>1.083</v>
      </c>
    </row>
    <row r="14" spans="1:28" s="12" customFormat="1" ht="20" customHeight="1">
      <c r="A14" s="118">
        <v>102</v>
      </c>
      <c r="B14" s="119">
        <v>99.93</v>
      </c>
      <c r="C14" s="120" t="s">
        <v>139</v>
      </c>
      <c r="D14" s="121">
        <v>32405</v>
      </c>
      <c r="E14" s="122"/>
      <c r="F14" s="123" t="s">
        <v>214</v>
      </c>
      <c r="G14" s="123" t="s">
        <v>151</v>
      </c>
      <c r="H14" s="124">
        <v>110</v>
      </c>
      <c r="I14" s="125">
        <v>114</v>
      </c>
      <c r="J14" s="125">
        <v>-116</v>
      </c>
      <c r="K14" s="124">
        <v>-142</v>
      </c>
      <c r="L14" s="137">
        <v>-142</v>
      </c>
      <c r="M14" s="137">
        <v>144</v>
      </c>
      <c r="N14" s="76">
        <f t="shared" si="0"/>
        <v>114</v>
      </c>
      <c r="O14" s="76">
        <f t="shared" si="1"/>
        <v>144</v>
      </c>
      <c r="P14" s="76">
        <f t="shared" si="2"/>
        <v>258</v>
      </c>
      <c r="Q14" s="77">
        <f t="shared" si="3"/>
        <v>286.15960278572243</v>
      </c>
      <c r="R14" s="77" t="str">
        <f t="shared" si="4"/>
        <v/>
      </c>
      <c r="S14" s="80">
        <v>5</v>
      </c>
      <c r="T14" s="80" t="s">
        <v>22</v>
      </c>
      <c r="U14" s="79">
        <f t="shared" si="5"/>
        <v>1.1091457472314823</v>
      </c>
      <c r="V14" s="95">
        <f>R5</f>
        <v>43891</v>
      </c>
      <c r="W14" s="106" t="str">
        <f t="shared" si="6"/>
        <v>m</v>
      </c>
      <c r="X14" s="106">
        <f t="shared" si="7"/>
        <v>32</v>
      </c>
      <c r="Y14" s="106">
        <f t="shared" si="8"/>
        <v>0</v>
      </c>
      <c r="Z14" s="12" t="b">
        <f>IF(Y14=1,LOOKUP(X14,'Meltzer-Faber'!A3:A63,'Meltzer-Faber'!B3:B63))</f>
        <v>0</v>
      </c>
      <c r="AA14" s="105" t="b">
        <f>IF(Y14=1,LOOKUP(X14,'Meltzer-Faber'!A3:A63,'Meltzer-Faber'!C3:C63))</f>
        <v>0</v>
      </c>
      <c r="AB14" s="12" t="b">
        <f t="shared" si="9"/>
        <v>0</v>
      </c>
    </row>
    <row r="15" spans="1:28" s="12" customFormat="1" ht="20" customHeight="1">
      <c r="A15" s="133">
        <v>109</v>
      </c>
      <c r="B15" s="119">
        <v>105.27</v>
      </c>
      <c r="C15" s="120" t="s">
        <v>168</v>
      </c>
      <c r="D15" s="121">
        <v>27849</v>
      </c>
      <c r="E15" s="122"/>
      <c r="F15" s="123" t="s">
        <v>215</v>
      </c>
      <c r="G15" s="123" t="s">
        <v>97</v>
      </c>
      <c r="H15" s="124">
        <v>75</v>
      </c>
      <c r="I15" s="144" t="s">
        <v>174</v>
      </c>
      <c r="J15" s="144" t="s">
        <v>174</v>
      </c>
      <c r="K15" s="124">
        <v>75</v>
      </c>
      <c r="L15" s="137">
        <v>100</v>
      </c>
      <c r="M15" s="139" t="s">
        <v>174</v>
      </c>
      <c r="N15" s="76">
        <f t="shared" si="0"/>
        <v>75</v>
      </c>
      <c r="O15" s="76">
        <f t="shared" si="1"/>
        <v>100</v>
      </c>
      <c r="P15" s="76">
        <f t="shared" si="2"/>
        <v>175</v>
      </c>
      <c r="Q15" s="77">
        <f t="shared" si="3"/>
        <v>190.58746561022653</v>
      </c>
      <c r="R15" s="77">
        <f t="shared" si="4"/>
        <v>226.60849661055934</v>
      </c>
      <c r="S15" s="80">
        <v>2</v>
      </c>
      <c r="T15" s="80"/>
      <c r="U15" s="79">
        <f t="shared" si="5"/>
        <v>1.0890712320584373</v>
      </c>
      <c r="V15" s="95">
        <f>R5</f>
        <v>43891</v>
      </c>
      <c r="W15" s="106" t="str">
        <f t="shared" si="6"/>
        <v>m</v>
      </c>
      <c r="X15" s="106">
        <f t="shared" si="7"/>
        <v>44</v>
      </c>
      <c r="Y15" s="106">
        <f t="shared" si="8"/>
        <v>1</v>
      </c>
      <c r="Z15" s="12">
        <f>IF(Y15=1,LOOKUP(X15,'Meltzer-Faber'!A3:A63,'Meltzer-Faber'!B3:B63))</f>
        <v>1.1890000000000001</v>
      </c>
      <c r="AA15" s="105">
        <f>IF(Y15=1,LOOKUP(X15,'Meltzer-Faber'!A3:A63,'Meltzer-Faber'!C3:C63))</f>
        <v>1.2050000000000001</v>
      </c>
      <c r="AB15" s="12">
        <f t="shared" si="9"/>
        <v>1.1890000000000001</v>
      </c>
    </row>
    <row r="16" spans="1:28" s="12" customFormat="1" ht="20" customHeight="1">
      <c r="A16" s="133">
        <v>109</v>
      </c>
      <c r="B16" s="119">
        <v>108</v>
      </c>
      <c r="C16" s="120" t="s">
        <v>139</v>
      </c>
      <c r="D16" s="121">
        <v>32442</v>
      </c>
      <c r="E16" s="122"/>
      <c r="F16" s="123" t="s">
        <v>216</v>
      </c>
      <c r="G16" s="123" t="s">
        <v>59</v>
      </c>
      <c r="H16" s="124">
        <v>115</v>
      </c>
      <c r="I16" s="125">
        <v>-121</v>
      </c>
      <c r="J16" s="125">
        <v>-121</v>
      </c>
      <c r="K16" s="124">
        <v>135</v>
      </c>
      <c r="L16" s="137">
        <v>145</v>
      </c>
      <c r="M16" s="137">
        <v>-155</v>
      </c>
      <c r="N16" s="76">
        <f t="shared" si="0"/>
        <v>115</v>
      </c>
      <c r="O16" s="76">
        <f t="shared" si="1"/>
        <v>145</v>
      </c>
      <c r="P16" s="76">
        <f t="shared" si="2"/>
        <v>260</v>
      </c>
      <c r="Q16" s="77">
        <f t="shared" si="3"/>
        <v>280.80863364939319</v>
      </c>
      <c r="R16" s="77" t="str">
        <f t="shared" si="4"/>
        <v/>
      </c>
      <c r="S16" s="80">
        <v>1</v>
      </c>
      <c r="T16" s="80"/>
      <c r="U16" s="79">
        <f t="shared" si="5"/>
        <v>1.0800332063438201</v>
      </c>
      <c r="V16" s="95">
        <f>R5</f>
        <v>43891</v>
      </c>
      <c r="W16" s="106" t="str">
        <f t="shared" si="6"/>
        <v>m</v>
      </c>
      <c r="X16" s="106">
        <f t="shared" si="7"/>
        <v>32</v>
      </c>
      <c r="Y16" s="106">
        <f t="shared" si="8"/>
        <v>0</v>
      </c>
      <c r="Z16" s="12" t="b">
        <f>IF(Y16=1,LOOKUP(X16,'Meltzer-Faber'!A3:A63,'Meltzer-Faber'!B3:B63))</f>
        <v>0</v>
      </c>
      <c r="AA16" s="105" t="b">
        <f>IF(Y16=1,LOOKUP(X16,'Meltzer-Faber'!A3:A63,'Meltzer-Faber'!C3:C63))</f>
        <v>0</v>
      </c>
      <c r="AB16" s="12" t="b">
        <f t="shared" si="9"/>
        <v>0</v>
      </c>
    </row>
    <row r="17" spans="1:28" s="12" customFormat="1" ht="20" customHeight="1">
      <c r="A17" s="133">
        <v>109</v>
      </c>
      <c r="B17" s="119">
        <v>107.74</v>
      </c>
      <c r="C17" s="120" t="s">
        <v>139</v>
      </c>
      <c r="D17" s="121">
        <v>34622</v>
      </c>
      <c r="E17" s="122"/>
      <c r="F17" s="123" t="s">
        <v>217</v>
      </c>
      <c r="G17" s="123" t="s">
        <v>100</v>
      </c>
      <c r="H17" s="126">
        <v>-125</v>
      </c>
      <c r="I17" s="125">
        <v>-125</v>
      </c>
      <c r="J17" s="125">
        <v>-125</v>
      </c>
      <c r="K17" s="124">
        <v>155</v>
      </c>
      <c r="L17" s="137">
        <v>160</v>
      </c>
      <c r="M17" s="137">
        <v>-167</v>
      </c>
      <c r="N17" s="76">
        <f t="shared" si="0"/>
        <v>0</v>
      </c>
      <c r="O17" s="76">
        <f t="shared" si="1"/>
        <v>160</v>
      </c>
      <c r="P17" s="76">
        <f t="shared" si="2"/>
        <v>0</v>
      </c>
      <c r="Q17" s="77">
        <f t="shared" si="3"/>
        <v>0</v>
      </c>
      <c r="R17" s="77" t="str">
        <f t="shared" si="4"/>
        <v/>
      </c>
      <c r="S17" s="80"/>
      <c r="T17" s="80"/>
      <c r="U17" s="79">
        <f t="shared" si="5"/>
        <v>1.0808611301796132</v>
      </c>
      <c r="V17" s="95">
        <f>R5</f>
        <v>43891</v>
      </c>
      <c r="W17" s="106" t="str">
        <f t="shared" si="6"/>
        <v>m</v>
      </c>
      <c r="X17" s="106">
        <f t="shared" si="7"/>
        <v>26</v>
      </c>
      <c r="Y17" s="106">
        <f t="shared" si="8"/>
        <v>0</v>
      </c>
      <c r="Z17" s="12" t="b">
        <f>IF(Y17=1,LOOKUP(X17,'Meltzer-Faber'!A3:A63,'Meltzer-Faber'!B3:B63))</f>
        <v>0</v>
      </c>
      <c r="AA17" s="105" t="b">
        <f>IF(Y17=1,LOOKUP(X17,'Meltzer-Faber'!A3:A63,'Meltzer-Faber'!C3:C63))</f>
        <v>0</v>
      </c>
      <c r="AB17" s="12" t="b">
        <f t="shared" si="9"/>
        <v>0</v>
      </c>
    </row>
    <row r="18" spans="1:28" s="12" customFormat="1" ht="20" customHeight="1">
      <c r="A18" s="133" t="s">
        <v>218</v>
      </c>
      <c r="B18" s="119">
        <v>109.94</v>
      </c>
      <c r="C18" s="120" t="s">
        <v>139</v>
      </c>
      <c r="D18" s="121">
        <v>32856</v>
      </c>
      <c r="E18" s="122"/>
      <c r="F18" s="123" t="s">
        <v>219</v>
      </c>
      <c r="G18" s="123" t="s">
        <v>132</v>
      </c>
      <c r="H18" s="124">
        <v>-105</v>
      </c>
      <c r="I18" s="125">
        <v>105</v>
      </c>
      <c r="J18" s="125">
        <v>-110</v>
      </c>
      <c r="K18" s="124">
        <v>-135</v>
      </c>
      <c r="L18" s="137">
        <v>135</v>
      </c>
      <c r="M18" s="137">
        <v>-140</v>
      </c>
      <c r="N18" s="76">
        <f t="shared" si="0"/>
        <v>105</v>
      </c>
      <c r="O18" s="76">
        <f t="shared" si="1"/>
        <v>135</v>
      </c>
      <c r="P18" s="76">
        <f t="shared" si="2"/>
        <v>240</v>
      </c>
      <c r="Q18" s="77">
        <f t="shared" si="3"/>
        <v>257.77527666540561</v>
      </c>
      <c r="R18" s="77" t="str">
        <f t="shared" si="4"/>
        <v/>
      </c>
      <c r="S18" s="80">
        <v>4</v>
      </c>
      <c r="T18" s="80" t="s">
        <v>22</v>
      </c>
      <c r="U18" s="79">
        <f t="shared" si="5"/>
        <v>1.0740636527725234</v>
      </c>
      <c r="V18" s="95">
        <f>R5</f>
        <v>43891</v>
      </c>
      <c r="W18" s="106" t="str">
        <f t="shared" si="6"/>
        <v>m</v>
      </c>
      <c r="X18" s="106">
        <f t="shared" si="7"/>
        <v>31</v>
      </c>
      <c r="Y18" s="106">
        <f t="shared" si="8"/>
        <v>0</v>
      </c>
      <c r="Z18" s="12" t="b">
        <f>IF(Y18=1,LOOKUP(X18,'Meltzer-Faber'!A3:A63,'Meltzer-Faber'!B3:B63))</f>
        <v>0</v>
      </c>
      <c r="AA18" s="105" t="b">
        <f>IF(Y18=1,LOOKUP(X18,'Meltzer-Faber'!A3:A63,'Meltzer-Faber'!C3:C63))</f>
        <v>0</v>
      </c>
      <c r="AB18" s="12" t="b">
        <f t="shared" si="9"/>
        <v>0</v>
      </c>
    </row>
    <row r="19" spans="1:28" s="12" customFormat="1" ht="20" customHeight="1">
      <c r="A19" s="133" t="s">
        <v>218</v>
      </c>
      <c r="B19" s="119">
        <v>115.58</v>
      </c>
      <c r="C19" s="120" t="s">
        <v>139</v>
      </c>
      <c r="D19" s="121">
        <v>33559</v>
      </c>
      <c r="E19" s="122"/>
      <c r="F19" s="123" t="s">
        <v>220</v>
      </c>
      <c r="G19" s="123" t="s">
        <v>59</v>
      </c>
      <c r="H19" s="124">
        <v>105</v>
      </c>
      <c r="I19" s="125">
        <v>110</v>
      </c>
      <c r="J19" s="125">
        <v>-111</v>
      </c>
      <c r="K19" s="124">
        <v>144</v>
      </c>
      <c r="L19" s="137">
        <v>150</v>
      </c>
      <c r="M19" s="137">
        <v>155</v>
      </c>
      <c r="N19" s="76">
        <f t="shared" si="0"/>
        <v>110</v>
      </c>
      <c r="O19" s="76">
        <f t="shared" si="1"/>
        <v>155</v>
      </c>
      <c r="P19" s="76">
        <f t="shared" si="2"/>
        <v>265</v>
      </c>
      <c r="Q19" s="77">
        <f t="shared" si="3"/>
        <v>280.53898954979314</v>
      </c>
      <c r="R19" s="77" t="str">
        <f t="shared" si="4"/>
        <v/>
      </c>
      <c r="S19" s="80">
        <v>3</v>
      </c>
      <c r="T19" s="80"/>
      <c r="U19" s="79">
        <f t="shared" si="5"/>
        <v>1.0586376964143138</v>
      </c>
      <c r="V19" s="95">
        <f>R5</f>
        <v>43891</v>
      </c>
      <c r="W19" s="106" t="str">
        <f t="shared" si="6"/>
        <v>m</v>
      </c>
      <c r="X19" s="106">
        <f t="shared" si="7"/>
        <v>29</v>
      </c>
      <c r="Y19" s="106">
        <f t="shared" si="8"/>
        <v>0</v>
      </c>
      <c r="Z19" s="12" t="b">
        <f>IF(Y19=1,LOOKUP(X19,'Meltzer-Faber'!A3:A63,'Meltzer-Faber'!B3:B63))</f>
        <v>0</v>
      </c>
      <c r="AA19" s="105" t="b">
        <f>IF(Y19=1,LOOKUP(X19,'Meltzer-Faber'!A3:A63,'Meltzer-Faber'!C3:C63))</f>
        <v>0</v>
      </c>
      <c r="AB19" s="12" t="b">
        <f t="shared" si="9"/>
        <v>0</v>
      </c>
    </row>
    <row r="20" spans="1:28" s="12" customFormat="1" ht="20" customHeight="1">
      <c r="A20" s="133" t="s">
        <v>218</v>
      </c>
      <c r="B20" s="119">
        <v>121.16</v>
      </c>
      <c r="C20" s="120" t="s">
        <v>141</v>
      </c>
      <c r="D20" s="121">
        <v>37061</v>
      </c>
      <c r="E20" s="122"/>
      <c r="F20" s="123" t="s">
        <v>221</v>
      </c>
      <c r="G20" s="123" t="s">
        <v>115</v>
      </c>
      <c r="H20" s="124">
        <v>130</v>
      </c>
      <c r="I20" s="125">
        <v>135</v>
      </c>
      <c r="J20" s="125">
        <v>140</v>
      </c>
      <c r="K20" s="124">
        <v>160</v>
      </c>
      <c r="L20" s="137">
        <v>170</v>
      </c>
      <c r="M20" s="137">
        <v>175</v>
      </c>
      <c r="N20" s="76">
        <f t="shared" si="0"/>
        <v>140</v>
      </c>
      <c r="O20" s="76">
        <f t="shared" si="1"/>
        <v>175</v>
      </c>
      <c r="P20" s="76">
        <f t="shared" si="2"/>
        <v>315</v>
      </c>
      <c r="Q20" s="77">
        <f t="shared" si="3"/>
        <v>329.44781224621215</v>
      </c>
      <c r="R20" s="77" t="str">
        <f t="shared" si="4"/>
        <v/>
      </c>
      <c r="S20" s="80">
        <v>2</v>
      </c>
      <c r="T20" s="80"/>
      <c r="U20" s="79">
        <f t="shared" si="5"/>
        <v>1.0458660706228957</v>
      </c>
      <c r="V20" s="95">
        <f>R5</f>
        <v>43891</v>
      </c>
      <c r="W20" s="106" t="str">
        <f t="shared" si="6"/>
        <v>m</v>
      </c>
      <c r="X20" s="106">
        <f t="shared" si="7"/>
        <v>19</v>
      </c>
      <c r="Y20" s="106">
        <f t="shared" si="8"/>
        <v>0</v>
      </c>
      <c r="Z20" s="12" t="b">
        <f>IF(Y20=1,LOOKUP(X20,'Meltzer-Faber'!A3:A63,'Meltzer-Faber'!B3:B63))</f>
        <v>0</v>
      </c>
      <c r="AA20" s="105" t="b">
        <f>IF(Y20=1,LOOKUP(X20,'Meltzer-Faber'!A3:A63,'Meltzer-Faber'!C3:C63))</f>
        <v>0</v>
      </c>
      <c r="AB20" s="12" t="b">
        <f t="shared" si="9"/>
        <v>0</v>
      </c>
    </row>
    <row r="21" spans="1:28" s="12" customFormat="1" ht="20" customHeight="1">
      <c r="A21" s="133" t="s">
        <v>218</v>
      </c>
      <c r="B21" s="119">
        <v>122.37</v>
      </c>
      <c r="C21" s="120" t="s">
        <v>139</v>
      </c>
      <c r="D21" s="121">
        <v>32866</v>
      </c>
      <c r="E21" s="122"/>
      <c r="F21" s="123" t="s">
        <v>222</v>
      </c>
      <c r="G21" s="123" t="s">
        <v>103</v>
      </c>
      <c r="H21" s="124">
        <v>145</v>
      </c>
      <c r="I21" s="125">
        <v>150</v>
      </c>
      <c r="J21" s="125">
        <v>155</v>
      </c>
      <c r="K21" s="124">
        <v>180</v>
      </c>
      <c r="L21" s="139" t="s">
        <v>174</v>
      </c>
      <c r="M21" s="139" t="s">
        <v>174</v>
      </c>
      <c r="N21" s="76">
        <f t="shared" si="0"/>
        <v>155</v>
      </c>
      <c r="O21" s="76">
        <f t="shared" si="1"/>
        <v>180</v>
      </c>
      <c r="P21" s="76">
        <f t="shared" si="2"/>
        <v>335</v>
      </c>
      <c r="Q21" s="77">
        <f t="shared" si="3"/>
        <v>349.53474092520577</v>
      </c>
      <c r="R21" s="77" t="str">
        <f t="shared" si="4"/>
        <v/>
      </c>
      <c r="S21" s="80">
        <v>1</v>
      </c>
      <c r="T21" s="80"/>
      <c r="U21" s="79">
        <f t="shared" si="5"/>
        <v>1.0433872863438978</v>
      </c>
      <c r="V21" s="95">
        <f>R5</f>
        <v>43891</v>
      </c>
      <c r="W21" s="106" t="str">
        <f t="shared" si="6"/>
        <v>m</v>
      </c>
      <c r="X21" s="106">
        <f t="shared" si="7"/>
        <v>31</v>
      </c>
      <c r="Y21" s="106">
        <f t="shared" si="8"/>
        <v>0</v>
      </c>
      <c r="Z21" s="12" t="b">
        <f>IF(Y21=1,LOOKUP(X21,'Meltzer-Faber'!A3:A63,'Meltzer-Faber'!B3:B63))</f>
        <v>0</v>
      </c>
      <c r="AA21" s="105" t="b">
        <f>IF(Y21=1,LOOKUP(X21,'Meltzer-Faber'!A3:A63,'Meltzer-Faber'!C3:C63))</f>
        <v>0</v>
      </c>
      <c r="AB21" s="12" t="b">
        <f t="shared" si="9"/>
        <v>0</v>
      </c>
    </row>
    <row r="22" spans="1:28" s="12" customFormat="1" ht="20" customHeight="1">
      <c r="A22" s="98"/>
      <c r="B22" s="90"/>
      <c r="C22" s="91"/>
      <c r="D22" s="92"/>
      <c r="E22" s="93"/>
      <c r="F22" s="94"/>
      <c r="G22" s="94"/>
      <c r="H22" s="101"/>
      <c r="I22" s="102"/>
      <c r="J22" s="115"/>
      <c r="K22" s="114"/>
      <c r="L22" s="97"/>
      <c r="M22" s="97"/>
      <c r="N22" s="76">
        <f t="shared" si="0"/>
        <v>0</v>
      </c>
      <c r="O22" s="76">
        <f t="shared" si="1"/>
        <v>0</v>
      </c>
      <c r="P22" s="76">
        <f t="shared" si="2"/>
        <v>0</v>
      </c>
      <c r="Q22" s="77" t="str">
        <f t="shared" si="3"/>
        <v/>
      </c>
      <c r="R22" s="77" t="str">
        <f t="shared" si="4"/>
        <v/>
      </c>
      <c r="S22" s="80"/>
      <c r="T22" s="80"/>
      <c r="U22" s="79" t="str">
        <f t="shared" si="5"/>
        <v/>
      </c>
      <c r="V22" s="95">
        <f>R5</f>
        <v>43891</v>
      </c>
      <c r="W22" s="106" t="b">
        <f t="shared" si="6"/>
        <v>0</v>
      </c>
      <c r="X22" s="106">
        <f t="shared" si="7"/>
        <v>0</v>
      </c>
      <c r="Y22" s="106">
        <f t="shared" si="8"/>
        <v>0</v>
      </c>
      <c r="Z22" s="12" t="b">
        <f>IF(Y22=1,LOOKUP(X22,'Meltzer-Faber'!A3:A63,'Meltzer-Faber'!B3:B63))</f>
        <v>0</v>
      </c>
      <c r="AA22" s="105" t="b">
        <f>IF(Y22=1,LOOKUP(X22,'Meltzer-Faber'!A3:A63,'Meltzer-Faber'!C3:C63))</f>
        <v>0</v>
      </c>
      <c r="AB22" s="12" t="str">
        <f t="shared" si="9"/>
        <v/>
      </c>
    </row>
    <row r="23" spans="1:28" s="12" customFormat="1" ht="20" customHeight="1">
      <c r="A23" s="98"/>
      <c r="B23" s="90"/>
      <c r="C23" s="91"/>
      <c r="D23" s="91"/>
      <c r="E23" s="93"/>
      <c r="F23" s="94"/>
      <c r="G23" s="94"/>
      <c r="H23" s="101"/>
      <c r="I23" s="102"/>
      <c r="J23" s="115"/>
      <c r="K23" s="114"/>
      <c r="L23" s="97"/>
      <c r="M23" s="97"/>
      <c r="N23" s="76">
        <f t="shared" si="0"/>
        <v>0</v>
      </c>
      <c r="O23" s="76">
        <f t="shared" si="1"/>
        <v>0</v>
      </c>
      <c r="P23" s="76">
        <f t="shared" si="2"/>
        <v>0</v>
      </c>
      <c r="Q23" s="77" t="str">
        <f t="shared" si="3"/>
        <v/>
      </c>
      <c r="R23" s="77" t="str">
        <f t="shared" si="4"/>
        <v/>
      </c>
      <c r="S23" s="80"/>
      <c r="T23" s="80"/>
      <c r="U23" s="79" t="str">
        <f t="shared" si="5"/>
        <v/>
      </c>
      <c r="V23" s="95">
        <f>R5</f>
        <v>43891</v>
      </c>
      <c r="W23" s="106" t="b">
        <f t="shared" si="6"/>
        <v>0</v>
      </c>
      <c r="X23" s="106">
        <f t="shared" si="7"/>
        <v>0</v>
      </c>
      <c r="Y23" s="106">
        <f t="shared" si="8"/>
        <v>0</v>
      </c>
      <c r="Z23" s="12" t="b">
        <f>IF(Y23=1,LOOKUP(X23,'Meltzer-Faber'!A3:A63,'Meltzer-Faber'!B3:B63))</f>
        <v>0</v>
      </c>
      <c r="AA23" s="105" t="b">
        <f>IF(Y23=1,LOOKUP(X23,'Meltzer-Faber'!A3:A63,'Meltzer-Faber'!C3:C63))</f>
        <v>0</v>
      </c>
      <c r="AB23" s="12" t="str">
        <f t="shared" si="9"/>
        <v/>
      </c>
    </row>
    <row r="24" spans="1:28" s="12" customFormat="1" ht="20" customHeight="1">
      <c r="A24" s="99"/>
      <c r="B24" s="90"/>
      <c r="C24" s="91"/>
      <c r="D24" s="92"/>
      <c r="E24" s="93"/>
      <c r="F24" s="94"/>
      <c r="G24" s="94"/>
      <c r="H24" s="101"/>
      <c r="I24" s="102"/>
      <c r="J24" s="116"/>
      <c r="K24" s="114"/>
      <c r="L24" s="97"/>
      <c r="M24" s="97"/>
      <c r="N24" s="76">
        <f t="shared" si="0"/>
        <v>0</v>
      </c>
      <c r="O24" s="76">
        <f t="shared" si="1"/>
        <v>0</v>
      </c>
      <c r="P24" s="81">
        <f t="shared" si="2"/>
        <v>0</v>
      </c>
      <c r="Q24" s="77" t="str">
        <f t="shared" si="3"/>
        <v/>
      </c>
      <c r="R24" s="77" t="str">
        <f t="shared" si="4"/>
        <v/>
      </c>
      <c r="S24" s="82"/>
      <c r="T24" s="82"/>
      <c r="U24" s="79" t="str">
        <f t="shared" si="5"/>
        <v/>
      </c>
      <c r="V24" s="95">
        <f>R5</f>
        <v>43891</v>
      </c>
      <c r="W24" s="106" t="b">
        <f t="shared" si="6"/>
        <v>0</v>
      </c>
      <c r="X24" s="106">
        <f t="shared" si="7"/>
        <v>0</v>
      </c>
      <c r="Y24" s="106">
        <f t="shared" si="8"/>
        <v>0</v>
      </c>
      <c r="Z24" s="12" t="b">
        <f>IF(Y24=1,LOOKUP(X24,'Meltzer-Faber'!A3:A63,'Meltzer-Faber'!B3:B63))</f>
        <v>0</v>
      </c>
      <c r="AA24" s="105" t="b">
        <f>IF(Y24=1,LOOKUP(X24,'Meltzer-Faber'!A3:A63,'Meltzer-Faber'!C3:C63))</f>
        <v>0</v>
      </c>
      <c r="AB24" s="12" t="str">
        <f t="shared" si="9"/>
        <v/>
      </c>
    </row>
    <row r="25" spans="1:28" s="9" customFormat="1" ht="9" customHeight="1">
      <c r="A25" s="15"/>
      <c r="B25" s="16"/>
      <c r="C25" s="17"/>
      <c r="D25" s="18"/>
      <c r="E25" s="18"/>
      <c r="F25" s="15"/>
      <c r="G25" s="15"/>
      <c r="H25" s="19"/>
      <c r="I25" s="19"/>
      <c r="J25" s="19"/>
      <c r="K25" s="19"/>
      <c r="L25" s="19"/>
      <c r="M25" s="19"/>
      <c r="N25" s="15"/>
      <c r="O25" s="15"/>
      <c r="P25" s="15"/>
      <c r="Q25" s="20"/>
      <c r="R25" s="20"/>
      <c r="S25" s="20"/>
      <c r="T25" s="34"/>
      <c r="U25" s="10"/>
      <c r="V25" s="96"/>
    </row>
    <row r="26" spans="1:28" customFormat="1"/>
    <row r="27" spans="1:28" s="8" customFormat="1" ht="14">
      <c r="A27" s="8" t="s">
        <v>19</v>
      </c>
      <c r="B27"/>
      <c r="C27" s="145" t="s">
        <v>93</v>
      </c>
      <c r="D27" s="148"/>
      <c r="E27" s="148"/>
      <c r="F27" s="148"/>
      <c r="G27" s="50" t="s">
        <v>35</v>
      </c>
      <c r="H27" s="51">
        <v>1</v>
      </c>
      <c r="I27" s="145" t="s">
        <v>83</v>
      </c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</row>
    <row r="28" spans="1:28" s="8" customFormat="1" ht="14">
      <c r="B28"/>
      <c r="C28" s="155"/>
      <c r="D28" s="155"/>
      <c r="E28" s="155"/>
      <c r="F28" s="155"/>
      <c r="G28" s="52" t="s">
        <v>22</v>
      </c>
      <c r="H28" s="51">
        <v>2</v>
      </c>
      <c r="I28" s="145" t="s">
        <v>63</v>
      </c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48"/>
    </row>
    <row r="29" spans="1:28" s="8" customFormat="1" ht="14">
      <c r="A29" s="53" t="s">
        <v>36</v>
      </c>
      <c r="B29"/>
      <c r="C29" s="148"/>
      <c r="D29" s="148"/>
      <c r="E29" s="148"/>
      <c r="F29" s="148"/>
      <c r="G29" s="54"/>
      <c r="H29" s="51">
        <v>3</v>
      </c>
      <c r="I29" s="145" t="s">
        <v>89</v>
      </c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48"/>
    </row>
    <row r="30" spans="1:28" ht="14">
      <c r="A30" s="7"/>
      <c r="B30"/>
      <c r="C30" s="148"/>
      <c r="D30" s="148"/>
      <c r="E30" s="148"/>
      <c r="F30" s="148"/>
      <c r="G30" s="42"/>
      <c r="H30" s="40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</row>
    <row r="31" spans="1:28" ht="14">
      <c r="A31" s="8"/>
      <c r="B31"/>
      <c r="C31" s="148"/>
      <c r="D31" s="148"/>
      <c r="E31" s="148"/>
      <c r="F31" s="148"/>
      <c r="G31" s="56" t="s">
        <v>37</v>
      </c>
      <c r="H31" s="145" t="s">
        <v>90</v>
      </c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</row>
    <row r="32" spans="1:28" ht="14">
      <c r="C32" s="40"/>
      <c r="D32" s="41"/>
      <c r="E32" s="41"/>
      <c r="F32" s="42"/>
      <c r="G32" s="56" t="s">
        <v>38</v>
      </c>
      <c r="H32" s="145" t="s">
        <v>91</v>
      </c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5"/>
    </row>
    <row r="33" spans="1:20" ht="14">
      <c r="A33" s="8" t="s">
        <v>20</v>
      </c>
      <c r="B33"/>
      <c r="C33" s="148" t="s">
        <v>61</v>
      </c>
      <c r="D33" s="148"/>
      <c r="E33" s="148"/>
      <c r="F33" s="148"/>
      <c r="G33" s="56" t="s">
        <v>39</v>
      </c>
      <c r="H33" s="145" t="s">
        <v>81</v>
      </c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</row>
    <row r="34" spans="1:20" ht="14">
      <c r="C34" s="148"/>
      <c r="D34" s="148"/>
      <c r="E34" s="148"/>
      <c r="F34" s="148"/>
      <c r="G34" s="56"/>
      <c r="H34" s="113"/>
      <c r="I34" s="57"/>
      <c r="J34" s="2"/>
      <c r="K34" s="2"/>
      <c r="L34" s="2"/>
      <c r="M34" s="2"/>
      <c r="N34" s="2"/>
      <c r="O34" s="2"/>
      <c r="P34" s="2"/>
      <c r="Q34" s="55"/>
      <c r="R34" s="55"/>
      <c r="S34" s="55"/>
      <c r="T34" s="55"/>
    </row>
    <row r="35" spans="1:20" ht="14">
      <c r="A35" s="51" t="s">
        <v>40</v>
      </c>
      <c r="B35" s="58"/>
      <c r="C35" s="148" t="s">
        <v>92</v>
      </c>
      <c r="D35" s="148"/>
      <c r="E35" s="148"/>
      <c r="F35" s="148"/>
      <c r="G35" s="56" t="s">
        <v>24</v>
      </c>
      <c r="H35" s="145" t="s">
        <v>229</v>
      </c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</row>
    <row r="36" spans="1:20" ht="14">
      <c r="C36" s="148"/>
      <c r="D36" s="148"/>
      <c r="E36" s="148"/>
      <c r="F36" s="148"/>
      <c r="G36" s="56"/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145"/>
    </row>
    <row r="37" spans="1:20" ht="14">
      <c r="A37" s="58" t="s">
        <v>23</v>
      </c>
      <c r="B37" s="58"/>
      <c r="C37" s="43" t="s">
        <v>47</v>
      </c>
      <c r="D37" s="44"/>
      <c r="E37" s="44"/>
      <c r="F37" s="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</row>
    <row r="38" spans="1:20" ht="14">
      <c r="A38" s="59"/>
      <c r="B38" s="59"/>
      <c r="C38" s="60"/>
      <c r="D38" s="41"/>
      <c r="E38" s="41"/>
      <c r="F38" s="42"/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</row>
    <row r="39" spans="1:20" ht="14">
      <c r="H39" s="145"/>
      <c r="I39" s="145"/>
      <c r="J39" s="145"/>
      <c r="K39" s="145"/>
      <c r="L39" s="145"/>
      <c r="M39" s="145"/>
      <c r="N39" s="145"/>
      <c r="O39" s="145"/>
      <c r="P39" s="145"/>
      <c r="Q39" s="145"/>
      <c r="R39" s="145"/>
      <c r="S39" s="145"/>
      <c r="T39" s="145"/>
    </row>
  </sheetData>
  <mergeCells count="26">
    <mergeCell ref="C27:F27"/>
    <mergeCell ref="I27:T27"/>
    <mergeCell ref="F1:P1"/>
    <mergeCell ref="F2:P2"/>
    <mergeCell ref="C5:F5"/>
    <mergeCell ref="H5:K5"/>
    <mergeCell ref="M5:P5"/>
    <mergeCell ref="C34:F34"/>
    <mergeCell ref="C28:F28"/>
    <mergeCell ref="I28:T28"/>
    <mergeCell ref="C29:F29"/>
    <mergeCell ref="I29:T29"/>
    <mergeCell ref="C30:F30"/>
    <mergeCell ref="I30:T30"/>
    <mergeCell ref="C31:F31"/>
    <mergeCell ref="H31:T31"/>
    <mergeCell ref="H32:T32"/>
    <mergeCell ref="C33:F33"/>
    <mergeCell ref="H33:T33"/>
    <mergeCell ref="H39:T39"/>
    <mergeCell ref="C35:F35"/>
    <mergeCell ref="H35:T35"/>
    <mergeCell ref="C36:F36"/>
    <mergeCell ref="H36:T36"/>
    <mergeCell ref="H37:T37"/>
    <mergeCell ref="H38:T38"/>
  </mergeCells>
  <conditionalFormatting sqref="H9:M12 H14:M20 H22:M23">
    <cfRule type="cellIs" dxfId="7" priority="7" stopIfTrue="1" operator="between">
      <formula>1</formula>
      <formula>300</formula>
    </cfRule>
    <cfRule type="cellIs" dxfId="6" priority="8" stopIfTrue="1" operator="lessThanOrEqual">
      <formula>0</formula>
    </cfRule>
  </conditionalFormatting>
  <conditionalFormatting sqref="H13:M13">
    <cfRule type="cellIs" dxfId="5" priority="5" stopIfTrue="1" operator="between">
      <formula>1</formula>
      <formula>300</formula>
    </cfRule>
    <cfRule type="cellIs" dxfId="4" priority="6" stopIfTrue="1" operator="lessThanOrEqual">
      <formula>0</formula>
    </cfRule>
  </conditionalFormatting>
  <conditionalFormatting sqref="H21:M21">
    <cfRule type="cellIs" dxfId="3" priority="3" stopIfTrue="1" operator="between">
      <formula>1</formula>
      <formula>300</formula>
    </cfRule>
    <cfRule type="cellIs" dxfId="2" priority="4" stopIfTrue="1" operator="lessThanOrEqual">
      <formula>0</formula>
    </cfRule>
  </conditionalFormatting>
  <conditionalFormatting sqref="H24:M24">
    <cfRule type="cellIs" dxfId="1" priority="1" stopIfTrue="1" operator="between">
      <formula>1</formula>
      <formula>300</formula>
    </cfRule>
    <cfRule type="cellIs" dxfId="0" priority="2" stopIfTrue="1" operator="lessThanOrEqual">
      <formula>0</formula>
    </cfRule>
  </conditionalFormatting>
  <dataValidations count="2">
    <dataValidation type="list" allowBlank="1" showInputMessage="1" showErrorMessage="1" sqref="C9:C24" xr:uid="{C2D199A7-7432-0844-BF07-7CD5B8BEA9BC}">
      <formula1>"UM,JM,SM,UK,JK,SK,M1,M2,M3,M4,M5,M6,M7,M8,M9,M10,K1,K2,K3,K4,K5,K6,K7,K8,K9,K10"</formula1>
    </dataValidation>
    <dataValidation type="list" allowBlank="1" showInputMessage="1" showErrorMessage="1" sqref="A9:A24" xr:uid="{004D6563-9471-D24D-AFD7-B075C9A7308E}">
      <formula1>"40,45,49,55,59,64,71,76,81,+81,81+,87,+87,87+,49,55,61,67,73,81,89,96,102,+102,102+,109,+109,109+"</formula1>
    </dataValidation>
  </dataValidations>
  <pageMargins left="0.27559055118110237" right="0.35433070866141736" top="0.27559055118110237" bottom="0.27559055118110237" header="0.5" footer="0.5"/>
  <pageSetup paperSize="9" scale="73" orientation="landscape" horizontalDpi="360" verticalDpi="360" copies="2"/>
  <drawing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">
    <pageSetUpPr fitToPage="1"/>
  </sheetPr>
  <dimension ref="A1:L109"/>
  <sheetViews>
    <sheetView showGridLines="0" showRowColHeaders="0" zoomScale="120" zoomScaleNormal="120" workbookViewId="0">
      <pane ySplit="2" topLeftCell="A3" activePane="bottomLeft" state="frozen"/>
      <selection pane="bottomLeft" activeCell="N104" sqref="N104"/>
    </sheetView>
  </sheetViews>
  <sheetFormatPr baseColWidth="10" defaultColWidth="8.796875" defaultRowHeight="13"/>
  <cols>
    <col min="1" max="1" width="4.59765625" customWidth="1"/>
    <col min="2" max="2" width="5.3984375" customWidth="1"/>
    <col min="3" max="3" width="8.3984375" customWidth="1"/>
    <col min="4" max="4" width="5.3984375" customWidth="1"/>
    <col min="5" max="5" width="10.3984375" style="47" customWidth="1"/>
    <col min="6" max="6" width="29.59765625" style="11" customWidth="1"/>
    <col min="7" max="7" width="21.59765625" style="11" customWidth="1"/>
    <col min="8" max="10" width="6.796875" customWidth="1"/>
    <col min="11" max="11" width="9.59765625" style="64" customWidth="1"/>
  </cols>
  <sheetData>
    <row r="1" spans="1:12" ht="35">
      <c r="A1" s="157" t="s">
        <v>41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</row>
    <row r="2" spans="1:12" s="63" customFormat="1" ht="26.25" customHeight="1">
      <c r="A2" s="158" t="str">
        <f>IF('P1'!H5&gt;0,'P1'!H5,"")</f>
        <v>Vigrestad IK</v>
      </c>
      <c r="B2" s="158"/>
      <c r="C2" s="158"/>
      <c r="D2" s="158"/>
      <c r="E2" s="158"/>
      <c r="F2" s="158" t="str">
        <f>IF('P1'!M5&gt;0,'P1'!M5,"")</f>
        <v>Vigrestadhallen</v>
      </c>
      <c r="G2" s="158"/>
      <c r="H2" s="159" t="s">
        <v>94</v>
      </c>
      <c r="I2" s="159"/>
      <c r="J2" s="159"/>
      <c r="K2" s="159"/>
    </row>
    <row r="3" spans="1:12" ht="28">
      <c r="A3" s="156" t="s">
        <v>26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</row>
    <row r="4" spans="1:12">
      <c r="A4" s="46"/>
    </row>
    <row r="5" spans="1:12" ht="16">
      <c r="A5" s="83">
        <v>1</v>
      </c>
      <c r="B5" s="84">
        <f>IF('P2'!A9="","",'P2'!A9)</f>
        <v>49</v>
      </c>
      <c r="C5" s="85">
        <f>IF('P2'!B9="","",'P2'!B9)</f>
        <v>48.46</v>
      </c>
      <c r="D5" s="84" t="str">
        <f>IF('P2'!C9="","",'P2'!C9)</f>
        <v>UK</v>
      </c>
      <c r="E5" s="86">
        <f>IF('P2'!D9="","",'P2'!D9)</f>
        <v>38424</v>
      </c>
      <c r="F5" s="87" t="str">
        <f>IF('P2'!F9="","",'P2'!F9)</f>
        <v>Sandra Nævdal</v>
      </c>
      <c r="G5" s="87" t="str">
        <f>IF('P2'!G9="","",'P2'!G9)</f>
        <v>AK Bjørgvin</v>
      </c>
      <c r="H5" s="88">
        <f>IF('P2'!N9=0,"",'P2'!N9)</f>
        <v>56</v>
      </c>
      <c r="I5" s="88">
        <f>IF('P2'!O9=0,"",'P2'!O9)</f>
        <v>66</v>
      </c>
      <c r="J5" s="88">
        <f>IF('P2'!P9=0,"",'P2'!P9)</f>
        <v>122</v>
      </c>
      <c r="K5" s="89">
        <f>IF('P2'!Q9=0,"",'P2'!Q9)</f>
        <v>191.9316922548231</v>
      </c>
      <c r="L5" s="68"/>
    </row>
    <row r="6" spans="1:12" ht="16">
      <c r="A6" s="83"/>
      <c r="B6" s="84"/>
      <c r="C6" s="85"/>
      <c r="D6" s="84"/>
      <c r="E6" s="86"/>
      <c r="F6" s="87"/>
      <c r="G6" s="87"/>
      <c r="H6" s="88"/>
      <c r="I6" s="88"/>
      <c r="J6" s="88"/>
      <c r="K6" s="89"/>
      <c r="L6" s="68"/>
    </row>
    <row r="7" spans="1:12" ht="16">
      <c r="A7" s="83">
        <v>1</v>
      </c>
      <c r="B7" s="84">
        <f>IF('P2'!A14="","",'P2'!A14)</f>
        <v>55</v>
      </c>
      <c r="C7" s="85">
        <f>IF('P2'!B14="","",'P2'!B14)</f>
        <v>54.44</v>
      </c>
      <c r="D7" s="84" t="str">
        <f>IF('P2'!C14="","",'P2'!C14)</f>
        <v>SK</v>
      </c>
      <c r="E7" s="86">
        <f>IF('P2'!D14="","",'P2'!D14)</f>
        <v>34413</v>
      </c>
      <c r="F7" s="87" t="str">
        <f>IF('P2'!F14="","",'P2'!F14)</f>
        <v>Sarah Hovden Øvsthus</v>
      </c>
      <c r="G7" s="87" t="str">
        <f>IF('P2'!G14="","",'P2'!G14)</f>
        <v>AK Bjørgvin</v>
      </c>
      <c r="H7" s="88">
        <f>IF('P2'!N14=0,"",'P2'!N14)</f>
        <v>82</v>
      </c>
      <c r="I7" s="88">
        <f>IF('P2'!O14=0,"",'P2'!O14)</f>
        <v>101</v>
      </c>
      <c r="J7" s="88">
        <f>IF('P2'!P14=0,"",'P2'!P14)</f>
        <v>183</v>
      </c>
      <c r="K7" s="89">
        <f>IF('P2'!Q14=0,"",'P2'!Q14)</f>
        <v>263.96897147645245</v>
      </c>
      <c r="L7" s="68"/>
    </row>
    <row r="8" spans="1:12" ht="16">
      <c r="A8" s="83">
        <v>2</v>
      </c>
      <c r="B8" s="84">
        <f>IF('P2'!A13="","",'P2'!A13)</f>
        <v>55</v>
      </c>
      <c r="C8" s="85">
        <f>IF('P2'!B13="","",'P2'!B13)</f>
        <v>54.32</v>
      </c>
      <c r="D8" s="84" t="str">
        <f>IF('P2'!C13="","",'P2'!C13)</f>
        <v>JK</v>
      </c>
      <c r="E8" s="86">
        <f>IF('P2'!D13="","",'P2'!D13)</f>
        <v>36561</v>
      </c>
      <c r="F8" s="87" t="str">
        <f>IF('P2'!F13="","",'P2'!F13)</f>
        <v>Tiril Boge</v>
      </c>
      <c r="G8" s="87" t="str">
        <f>IF('P2'!G13="","",'P2'!G13)</f>
        <v>AK Bjørgvin</v>
      </c>
      <c r="H8" s="88">
        <f>IF('P2'!N13=0,"",'P2'!N13)</f>
        <v>62</v>
      </c>
      <c r="I8" s="88">
        <f>IF('P2'!O13=0,"",'P2'!O13)</f>
        <v>76</v>
      </c>
      <c r="J8" s="88">
        <f>IF('P2'!P13=0,"",'P2'!P13)</f>
        <v>138</v>
      </c>
      <c r="K8" s="89">
        <f>IF('P2'!Q13=0,"",'P2'!Q13)</f>
        <v>199.36931766618406</v>
      </c>
      <c r="L8" s="68"/>
    </row>
    <row r="9" spans="1:12" ht="16">
      <c r="A9" s="83">
        <v>3</v>
      </c>
      <c r="B9" s="84">
        <f>IF('P2'!A11="","",'P2'!A11)</f>
        <v>55</v>
      </c>
      <c r="C9" s="85">
        <f>IF('P2'!B11="","",'P2'!B11)</f>
        <v>54.22</v>
      </c>
      <c r="D9" s="84" t="str">
        <f>IF('P2'!C11="","",'P2'!C11)</f>
        <v>SK</v>
      </c>
      <c r="E9" s="86">
        <f>IF('P2'!D11="","",'P2'!D11)</f>
        <v>31750</v>
      </c>
      <c r="F9" s="87" t="str">
        <f>IF('P2'!F11="","",'P2'!F11)</f>
        <v>Vibeke Carlsen</v>
      </c>
      <c r="G9" s="87" t="str">
        <f>IF('P2'!G11="","",'P2'!G11)</f>
        <v>Tønsberg-Kam.</v>
      </c>
      <c r="H9" s="88">
        <f>IF('P2'!N11=0,"",'P2'!N11)</f>
        <v>59</v>
      </c>
      <c r="I9" s="88">
        <f>IF('P2'!O11=0,"",'P2'!O11)</f>
        <v>77</v>
      </c>
      <c r="J9" s="88">
        <f>IF('P2'!P11=0,"",'P2'!P11)</f>
        <v>136</v>
      </c>
      <c r="K9" s="89">
        <f>IF('P2'!Q11=0,"",'P2'!Q11)</f>
        <v>196.73649474887216</v>
      </c>
      <c r="L9" s="68"/>
    </row>
    <row r="10" spans="1:12" ht="16">
      <c r="A10" s="83">
        <v>4</v>
      </c>
      <c r="B10" s="84">
        <f>IF('P2'!A10="","",'P2'!A10)</f>
        <v>55</v>
      </c>
      <c r="C10" s="85">
        <f>IF('P2'!B10="","",'P2'!B10)</f>
        <v>54.44</v>
      </c>
      <c r="D10" s="84" t="str">
        <f>IF('P2'!C10="","",'P2'!C10)</f>
        <v>K1</v>
      </c>
      <c r="E10" s="86">
        <f>IF('P2'!D10="","",'P2'!D10)</f>
        <v>31177</v>
      </c>
      <c r="F10" s="87" t="str">
        <f>IF('P2'!F10="","",'P2'!F10)</f>
        <v>Marie Haakstad</v>
      </c>
      <c r="G10" s="87" t="str">
        <f>IF('P2'!G10="","",'P2'!G10)</f>
        <v>Spydeberg Atletene</v>
      </c>
      <c r="H10" s="88">
        <f>IF('P2'!N10=0,"",'P2'!N10)</f>
        <v>55</v>
      </c>
      <c r="I10" s="88">
        <f>IF('P2'!O10=0,"",'P2'!O10)</f>
        <v>67</v>
      </c>
      <c r="J10" s="88">
        <f>IF('P2'!P10=0,"",'P2'!P10)</f>
        <v>122</v>
      </c>
      <c r="K10" s="89">
        <f>IF('P2'!Q10=0,"",'P2'!Q10)</f>
        <v>175.97931431763496</v>
      </c>
      <c r="L10" s="68"/>
    </row>
    <row r="11" spans="1:12" ht="16">
      <c r="A11" s="83">
        <v>5</v>
      </c>
      <c r="B11" s="84">
        <f>IF('P2'!A12="","",'P2'!A12)</f>
        <v>55</v>
      </c>
      <c r="C11" s="85">
        <f>IF('P2'!B12="","",'P2'!B12)</f>
        <v>54.7</v>
      </c>
      <c r="D11" s="84" t="str">
        <f>IF('P2'!C12="","",'P2'!C12)</f>
        <v>SK</v>
      </c>
      <c r="E11" s="86">
        <f>IF('P2'!D12="","",'P2'!D12)</f>
        <v>35632</v>
      </c>
      <c r="F11" s="87" t="str">
        <f>IF('P2'!F12="","",'P2'!F12)</f>
        <v>Margrete Sæter</v>
      </c>
      <c r="G11" s="87" t="str">
        <f>IF('P2'!G12="","",'P2'!G12)</f>
        <v>Tromsø AK</v>
      </c>
      <c r="H11" s="88">
        <f>IF('P2'!N12=0,"",'P2'!N12)</f>
        <v>52</v>
      </c>
      <c r="I11" s="88">
        <f>IF('P2'!O12=0,"",'P2'!O12)</f>
        <v>70</v>
      </c>
      <c r="J11" s="88">
        <f>IF('P2'!P12=0,"",'P2'!P12)</f>
        <v>122</v>
      </c>
      <c r="K11" s="89">
        <f>IF('P2'!Q12=0,"",'P2'!Q12)</f>
        <v>175.38960059987664</v>
      </c>
      <c r="L11" s="68"/>
    </row>
    <row r="12" spans="1:12" ht="16">
      <c r="A12" s="83"/>
      <c r="B12" s="84"/>
      <c r="C12" s="85"/>
      <c r="D12" s="84"/>
      <c r="E12" s="86"/>
      <c r="F12" s="87"/>
      <c r="G12" s="87"/>
      <c r="H12" s="88"/>
      <c r="I12" s="88"/>
      <c r="J12" s="88"/>
      <c r="K12" s="89"/>
      <c r="L12" s="68"/>
    </row>
    <row r="13" spans="1:12" ht="16">
      <c r="A13" s="83">
        <v>1</v>
      </c>
      <c r="B13" s="84">
        <f>IF('P2'!A22="","",'P2'!A22)</f>
        <v>59</v>
      </c>
      <c r="C13" s="85">
        <f>IF('P2'!B22="","",'P2'!B22)</f>
        <v>58.73</v>
      </c>
      <c r="D13" s="84" t="str">
        <f>IF('P2'!C22="","",'P2'!C22)</f>
        <v>SK</v>
      </c>
      <c r="E13" s="86">
        <f>IF('P2'!D22="","",'P2'!D22)</f>
        <v>33830</v>
      </c>
      <c r="F13" s="87" t="str">
        <f>IF('P2'!F22="","",'P2'!F22)</f>
        <v>Sol Anette Waaler</v>
      </c>
      <c r="G13" s="87" t="str">
        <f>IF('P2'!G22="","",'P2'!G22)</f>
        <v>Trondheim AK</v>
      </c>
      <c r="H13" s="88">
        <f>IF('P2'!N22=0,"",'P2'!N22)</f>
        <v>81</v>
      </c>
      <c r="I13" s="88">
        <f>IF('P2'!O22=0,"",'P2'!O22)</f>
        <v>102</v>
      </c>
      <c r="J13" s="88">
        <f>IF('P2'!P22=0,"",'P2'!P22)</f>
        <v>183</v>
      </c>
      <c r="K13" s="89">
        <f>IF('P2'!Q22=0,"",'P2'!Q22)</f>
        <v>250.69274420712782</v>
      </c>
      <c r="L13" s="68"/>
    </row>
    <row r="14" spans="1:12" ht="16">
      <c r="A14" s="83">
        <v>2</v>
      </c>
      <c r="B14" s="84">
        <f>IF('P2'!A21="","",'P2'!A21)</f>
        <v>59</v>
      </c>
      <c r="C14" s="85">
        <f>IF('P2'!B21="","",'P2'!B21)</f>
        <v>58.56</v>
      </c>
      <c r="D14" s="84" t="str">
        <f>IF('P2'!C21="","",'P2'!C21)</f>
        <v>SK</v>
      </c>
      <c r="E14" s="86">
        <f>IF('P2'!D21="","",'P2'!D21)</f>
        <v>33921</v>
      </c>
      <c r="F14" s="87" t="str">
        <f>IF('P2'!F21="","",'P2'!F21)</f>
        <v>Ragnhild Haug Lillegård</v>
      </c>
      <c r="G14" s="87" t="str">
        <f>IF('P2'!G21="","",'P2'!G21)</f>
        <v>Oslo AK</v>
      </c>
      <c r="H14" s="88">
        <f>IF('P2'!N21=0,"",'P2'!N21)</f>
        <v>71</v>
      </c>
      <c r="I14" s="88">
        <f>IF('P2'!O21=0,"",'P2'!O21)</f>
        <v>83</v>
      </c>
      <c r="J14" s="88">
        <f>IF('P2'!P21=0,"",'P2'!P21)</f>
        <v>154</v>
      </c>
      <c r="K14" s="89">
        <f>IF('P2'!Q21=0,"",'P2'!Q21)</f>
        <v>211.36672827641388</v>
      </c>
      <c r="L14" s="68"/>
    </row>
    <row r="15" spans="1:12" ht="16">
      <c r="A15" s="83">
        <v>3</v>
      </c>
      <c r="B15" s="84">
        <f>IF('P2'!A20="","",'P2'!A20)</f>
        <v>59</v>
      </c>
      <c r="C15" s="85">
        <f>IF('P2'!B20="","",'P2'!B20)</f>
        <v>58.31</v>
      </c>
      <c r="D15" s="84" t="str">
        <f>IF('P2'!C20="","",'P2'!C20)</f>
        <v>JK</v>
      </c>
      <c r="E15" s="86">
        <f>IF('P2'!D20="","",'P2'!D20)</f>
        <v>37315</v>
      </c>
      <c r="F15" s="87" t="str">
        <f>IF('P2'!F20="","",'P2'!F20)</f>
        <v>Julia Jordanger Loen</v>
      </c>
      <c r="G15" s="87" t="str">
        <f>IF('P2'!G20="","",'P2'!G20)</f>
        <v>Breimsbygda IL</v>
      </c>
      <c r="H15" s="88">
        <f>IF('P2'!N20=0,"",'P2'!N20)</f>
        <v>68</v>
      </c>
      <c r="I15" s="88">
        <f>IF('P2'!O20=0,"",'P2'!O20)</f>
        <v>85</v>
      </c>
      <c r="J15" s="88">
        <f>IF('P2'!P20=0,"",'P2'!P20)</f>
        <v>153</v>
      </c>
      <c r="K15" s="89">
        <f>IF('P2'!Q20=0,"",'P2'!Q20)</f>
        <v>210.58615145678243</v>
      </c>
      <c r="L15" s="68"/>
    </row>
    <row r="16" spans="1:12" ht="16">
      <c r="A16" s="83">
        <v>4</v>
      </c>
      <c r="B16" s="84">
        <f>IF('P2'!A23="","",'P2'!A23)</f>
        <v>59</v>
      </c>
      <c r="C16" s="85">
        <f>IF('P2'!B23="","",'P2'!B23)</f>
        <v>58.12</v>
      </c>
      <c r="D16" s="84" t="str">
        <f>IF('P2'!C23="","",'P2'!C23)</f>
        <v>SK</v>
      </c>
      <c r="E16" s="86">
        <f>IF('P2'!D23="","",'P2'!D23)</f>
        <v>35388</v>
      </c>
      <c r="F16" s="87" t="str">
        <f>IF('P2'!F23="","",'P2'!F23)</f>
        <v>Emmy Kristine L. Rustad</v>
      </c>
      <c r="G16" s="87" t="str">
        <f>IF('P2'!G23="","",'P2'!G23)</f>
        <v>Grenland AK</v>
      </c>
      <c r="H16" s="88">
        <f>IF('P2'!N23=0,"",'P2'!N23)</f>
        <v>67</v>
      </c>
      <c r="I16" s="88">
        <f>IF('P2'!O23=0,"",'P2'!O23)</f>
        <v>82</v>
      </c>
      <c r="J16" s="88">
        <f>IF('P2'!P23=0,"",'P2'!P23)</f>
        <v>149</v>
      </c>
      <c r="K16" s="89">
        <f>IF('P2'!Q23=0,"",'P2'!Q23)</f>
        <v>205.52320918896166</v>
      </c>
      <c r="L16" s="68"/>
    </row>
    <row r="17" spans="1:12" ht="16">
      <c r="A17" s="83">
        <v>5</v>
      </c>
      <c r="B17" s="84">
        <f>IF('P2'!A18="","",'P2'!A18)</f>
        <v>59</v>
      </c>
      <c r="C17" s="85">
        <f>IF('P2'!B18="","",'P2'!B18)</f>
        <v>56.61</v>
      </c>
      <c r="D17" s="84" t="str">
        <f>IF('P2'!C18="","",'P2'!C18)</f>
        <v>SK</v>
      </c>
      <c r="E17" s="86">
        <f>IF('P2'!D18="","",'P2'!D18)</f>
        <v>32270</v>
      </c>
      <c r="F17" s="87" t="str">
        <f>IF('P2'!F18="","",'P2'!F18)</f>
        <v>Iris Luna Millstein</v>
      </c>
      <c r="G17" s="87" t="str">
        <f>IF('P2'!G18="","",'P2'!G18)</f>
        <v>Tambarskjelvar IL</v>
      </c>
      <c r="H17" s="88">
        <f>IF('P2'!N18=0,"",'P2'!N18)</f>
        <v>53</v>
      </c>
      <c r="I17" s="88">
        <f>IF('P2'!O18=0,"",'P2'!O18)</f>
        <v>77</v>
      </c>
      <c r="J17" s="88">
        <f>IF('P2'!P18=0,"",'P2'!P18)</f>
        <v>130</v>
      </c>
      <c r="K17" s="89">
        <f>IF('P2'!Q18=0,"",'P2'!Q18)</f>
        <v>182.50899737627918</v>
      </c>
      <c r="L17" s="68"/>
    </row>
    <row r="18" spans="1:12" ht="16">
      <c r="A18" s="83">
        <v>6</v>
      </c>
      <c r="B18" s="84">
        <f>IF('P2'!A19="","",'P2'!A19)</f>
        <v>59</v>
      </c>
      <c r="C18" s="85">
        <f>IF('P2'!B19="","",'P2'!B19)</f>
        <v>58.14</v>
      </c>
      <c r="D18" s="84" t="str">
        <f>IF('P2'!C19="","",'P2'!C19)</f>
        <v>JK</v>
      </c>
      <c r="E18" s="86">
        <f>IF('P2'!D19="","",'P2'!D19)</f>
        <v>36954</v>
      </c>
      <c r="F18" s="87" t="str">
        <f>IF('P2'!F19="","",'P2'!F19)</f>
        <v>Hedda Torp Nygård</v>
      </c>
      <c r="G18" s="87" t="str">
        <f>IF('P2'!G19="","",'P2'!G19)</f>
        <v>Spydeberg Atletene</v>
      </c>
      <c r="H18" s="88">
        <f>IF('P2'!N19=0,"",'P2'!N19)</f>
        <v>58</v>
      </c>
      <c r="I18" s="88">
        <f>IF('P2'!O19=0,"",'P2'!O19)</f>
        <v>68</v>
      </c>
      <c r="J18" s="88">
        <f>IF('P2'!P19=0,"",'P2'!P19)</f>
        <v>126</v>
      </c>
      <c r="K18" s="89">
        <f>IF('P2'!Q19=0,"",'P2'!Q19)</f>
        <v>173.75859917948097</v>
      </c>
      <c r="L18" s="68"/>
    </row>
    <row r="19" spans="1:12" ht="16">
      <c r="A19" s="83">
        <v>7</v>
      </c>
      <c r="B19" s="84">
        <f>IF('P2'!A17="","",'P2'!A17)</f>
        <v>59</v>
      </c>
      <c r="C19" s="85">
        <f>IF('P2'!B17="","",'P2'!B17)</f>
        <v>58.43</v>
      </c>
      <c r="D19" s="84" t="str">
        <f>IF('P2'!C17="","",'P2'!C17)</f>
        <v>SK</v>
      </c>
      <c r="E19" s="86">
        <f>IF('P2'!D17="","",'P2'!D17)</f>
        <v>32644</v>
      </c>
      <c r="F19" s="87" t="str">
        <f>IF('P2'!F17="","",'P2'!F17)</f>
        <v>Linda Kolobekken</v>
      </c>
      <c r="G19" s="87" t="str">
        <f>IF('P2'!G17="","",'P2'!G17)</f>
        <v>Gjøvik AK</v>
      </c>
      <c r="H19" s="88">
        <f>IF('P2'!N17=0,"",'P2'!N17)</f>
        <v>56</v>
      </c>
      <c r="I19" s="88">
        <f>IF('P2'!O17=0,"",'P2'!O17)</f>
        <v>68</v>
      </c>
      <c r="J19" s="88">
        <f>IF('P2'!P17=0,"",'P2'!P17)</f>
        <v>124</v>
      </c>
      <c r="K19" s="89">
        <f>IF('P2'!Q17=0,"",'P2'!Q17)</f>
        <v>170.44016551213684</v>
      </c>
      <c r="L19" s="68"/>
    </row>
    <row r="20" spans="1:12" ht="16">
      <c r="A20" s="83">
        <v>8</v>
      </c>
      <c r="B20" s="84">
        <f>IF('P2'!A16="","",'P2'!A16)</f>
        <v>59</v>
      </c>
      <c r="C20" s="85">
        <f>IF('P2'!B16="","",'P2'!B16)</f>
        <v>58.61</v>
      </c>
      <c r="D20" s="84" t="str">
        <f>IF('P2'!C16="","",'P2'!C16)</f>
        <v>SK</v>
      </c>
      <c r="E20" s="86">
        <f>IF('P2'!D16="","",'P2'!D16)</f>
        <v>32764</v>
      </c>
      <c r="F20" s="87" t="str">
        <f>IF('P2'!F16="","",'P2'!F16)</f>
        <v>Karoline Merli</v>
      </c>
      <c r="G20" s="87" t="str">
        <f>IF('P2'!G16="","",'P2'!G16)</f>
        <v>Spydeberg Atletene</v>
      </c>
      <c r="H20" s="88">
        <f>IF('P2'!N16=0,"",'P2'!N16)</f>
        <v>53</v>
      </c>
      <c r="I20" s="88">
        <f>IF('P2'!O16=0,"",'P2'!O16)</f>
        <v>67</v>
      </c>
      <c r="J20" s="88">
        <f>IF('P2'!P16=0,"",'P2'!P16)</f>
        <v>120</v>
      </c>
      <c r="K20" s="89">
        <f>IF('P2'!Q16=0,"",'P2'!Q16)</f>
        <v>164.60913368923767</v>
      </c>
      <c r="L20" s="68"/>
    </row>
    <row r="21" spans="1:12" ht="16">
      <c r="A21" s="83"/>
      <c r="B21" s="84">
        <f>IF('P2'!A15="","",'P2'!A15)</f>
        <v>59</v>
      </c>
      <c r="C21" s="85">
        <f>IF('P2'!B15="","",'P2'!B15)</f>
        <v>57.23</v>
      </c>
      <c r="D21" s="84" t="str">
        <f>IF('P2'!C15="","",'P2'!C15)</f>
        <v>SK</v>
      </c>
      <c r="E21" s="86">
        <f>IF('P2'!D15="","",'P2'!D15)</f>
        <v>35320</v>
      </c>
      <c r="F21" s="87" t="str">
        <f>IF('P2'!F15="","",'P2'!F15)</f>
        <v>Rebekka Tao Jacobsen</v>
      </c>
      <c r="G21" s="87" t="str">
        <f>IF('P2'!G15="","",'P2'!G15)</f>
        <v>Larvik AK</v>
      </c>
      <c r="H21" s="88" t="str">
        <f>IF('P2'!N15=0,"",'P2'!N15)</f>
        <v/>
      </c>
      <c r="I21" s="88">
        <f>IF('P2'!O15=0,"",'P2'!O15)</f>
        <v>104</v>
      </c>
      <c r="J21" s="88" t="str">
        <f>IF('P2'!P15=0,"",'P2'!P15)</f>
        <v/>
      </c>
      <c r="K21" s="89" t="str">
        <f>IF('P2'!Q15=0,"",'P2'!Q15)</f>
        <v/>
      </c>
      <c r="L21" s="68"/>
    </row>
    <row r="22" spans="1:12" ht="16">
      <c r="A22" s="83"/>
      <c r="B22" s="84"/>
      <c r="C22" s="85"/>
      <c r="D22" s="84"/>
      <c r="E22" s="86"/>
      <c r="F22" s="87"/>
      <c r="G22" s="87"/>
      <c r="H22" s="88"/>
      <c r="I22" s="88"/>
      <c r="J22" s="88"/>
      <c r="K22" s="89"/>
      <c r="L22" s="68"/>
    </row>
    <row r="23" spans="1:12" ht="16">
      <c r="A23" s="83">
        <v>1</v>
      </c>
      <c r="B23" s="84">
        <f>IF('P4'!A15="","",'P4'!A15)</f>
        <v>64</v>
      </c>
      <c r="C23" s="85">
        <f>IF('P4'!B15="","",'P4'!B15)</f>
        <v>63.87</v>
      </c>
      <c r="D23" s="84" t="str">
        <f>IF('P4'!C15="","",'P4'!C15)</f>
        <v>SK</v>
      </c>
      <c r="E23" s="86">
        <f>IF('P4'!D15="","",'P4'!D15)</f>
        <v>35595</v>
      </c>
      <c r="F23" s="87" t="str">
        <f>IF('P4'!F15="","",'P4'!F15)</f>
        <v>Veslemøy Kollstad</v>
      </c>
      <c r="G23" s="87" t="str">
        <f>IF('P4'!G15="","",'P4'!G15)</f>
        <v>Kvadraturen VK</v>
      </c>
      <c r="H23" s="88">
        <f>IF('P4'!N15=0,"",'P4'!N15)</f>
        <v>78</v>
      </c>
      <c r="I23" s="88">
        <f>IF('P4'!O15=0,"",'P4'!O15)</f>
        <v>98</v>
      </c>
      <c r="J23" s="88">
        <f>IF('P4'!P15=0,"",'P4'!P15)</f>
        <v>176</v>
      </c>
      <c r="K23" s="89">
        <f>IF('P4'!Q15=0,"",'P4'!Q15)</f>
        <v>228.76791773220887</v>
      </c>
      <c r="L23" s="68"/>
    </row>
    <row r="24" spans="1:12" ht="16">
      <c r="A24" s="83">
        <v>2</v>
      </c>
      <c r="B24" s="84">
        <f>IF('P4'!A16="","",'P4'!A16)</f>
        <v>64</v>
      </c>
      <c r="C24" s="85">
        <f>IF('P4'!B16="","",'P4'!B16)</f>
        <v>63.09</v>
      </c>
      <c r="D24" s="84" t="str">
        <f>IF('P4'!C16="","",'P4'!C16)</f>
        <v>SK</v>
      </c>
      <c r="E24" s="86">
        <f>IF('P4'!D16="","",'P4'!D16)</f>
        <v>34764</v>
      </c>
      <c r="F24" s="87" t="str">
        <f>IF('P4'!F16="","",'P4'!F16)</f>
        <v>Lena Richter</v>
      </c>
      <c r="G24" s="87" t="str">
        <f>IF('P4'!G16="","",'P4'!G16)</f>
        <v>Spydeberg Atletene</v>
      </c>
      <c r="H24" s="88">
        <f>IF('P4'!N16=0,"",'P4'!N16)</f>
        <v>77</v>
      </c>
      <c r="I24" s="88">
        <f>IF('P4'!O16=0,"",'P4'!O16)</f>
        <v>97</v>
      </c>
      <c r="J24" s="88">
        <f>IF('P4'!P16=0,"",'P4'!P16)</f>
        <v>174</v>
      </c>
      <c r="K24" s="89">
        <f>IF('P4'!Q16=0,"",'P4'!Q16)</f>
        <v>227.84634066137502</v>
      </c>
      <c r="L24" s="68"/>
    </row>
    <row r="25" spans="1:12" ht="16">
      <c r="A25" s="83">
        <v>3</v>
      </c>
      <c r="B25" s="84">
        <f>IF('P4'!A14="","",'P4'!A14)</f>
        <v>64</v>
      </c>
      <c r="C25" s="85">
        <f>IF('P4'!B14="","",'P4'!B14)</f>
        <v>63.55</v>
      </c>
      <c r="D25" s="84" t="str">
        <f>IF('P4'!C14="","",'P4'!C14)</f>
        <v>SK</v>
      </c>
      <c r="E25" s="86">
        <f>IF('P4'!D14="","",'P4'!D14)</f>
        <v>34222</v>
      </c>
      <c r="F25" s="87" t="str">
        <f>IF('P4'!F14="","",'P4'!F14)</f>
        <v>Celine Mariell Bertheussen</v>
      </c>
      <c r="G25" s="87" t="str">
        <f>IF('P4'!G14="","",'P4'!G14)</f>
        <v>Spydeberg Atletene</v>
      </c>
      <c r="H25" s="88">
        <f>IF('P4'!N14=0,"",'P4'!N14)</f>
        <v>70</v>
      </c>
      <c r="I25" s="88">
        <f>IF('P4'!O14=0,"",'P4'!O14)</f>
        <v>92</v>
      </c>
      <c r="J25" s="88">
        <f>IF('P4'!P14=0,"",'P4'!P14)</f>
        <v>162</v>
      </c>
      <c r="K25" s="89">
        <f>IF('P4'!Q14=0,"",'P4'!Q14)</f>
        <v>211.20508749996389</v>
      </c>
      <c r="L25" s="68"/>
    </row>
    <row r="26" spans="1:12" ht="16">
      <c r="A26" s="83">
        <v>4</v>
      </c>
      <c r="B26" s="84">
        <f>IF('P4'!A13="","",'P4'!A13)</f>
        <v>64</v>
      </c>
      <c r="C26" s="85">
        <f>IF('P4'!B13="","",'P4'!B13)</f>
        <v>61.07</v>
      </c>
      <c r="D26" s="84" t="str">
        <f>IF('P4'!C13="","",'P4'!C13)</f>
        <v>SK</v>
      </c>
      <c r="E26" s="86">
        <f>IF('P4'!D13="","",'P4'!D13)</f>
        <v>33166</v>
      </c>
      <c r="F26" s="87" t="str">
        <f>IF('P4'!F13="","",'P4'!F13)</f>
        <v>Iselin Hatlenes</v>
      </c>
      <c r="G26" s="87" t="str">
        <f>IF('P4'!G13="","",'P4'!G13)</f>
        <v>AK Bjørgvin</v>
      </c>
      <c r="H26" s="88">
        <f>IF('P4'!N13=0,"",'P4'!N13)</f>
        <v>74</v>
      </c>
      <c r="I26" s="88">
        <f>IF('P4'!O13=0,"",'P4'!O13)</f>
        <v>87</v>
      </c>
      <c r="J26" s="88">
        <f>IF('P4'!P13=0,"",'P4'!P13)</f>
        <v>161</v>
      </c>
      <c r="K26" s="89">
        <f>IF('P4'!Q13=0,"",'P4'!Q13)</f>
        <v>215.09801615850529</v>
      </c>
      <c r="L26" s="68"/>
    </row>
    <row r="27" spans="1:12" ht="16">
      <c r="A27" s="83">
        <v>5</v>
      </c>
      <c r="B27" s="84">
        <f>IF('P4'!A10="","",'P4'!A10)</f>
        <v>64</v>
      </c>
      <c r="C27" s="85">
        <f>IF('P4'!B10="","",'P4'!B10)</f>
        <v>62.64</v>
      </c>
      <c r="D27" s="84" t="str">
        <f>IF('P4'!C10="","",'P4'!C10)</f>
        <v>SK</v>
      </c>
      <c r="E27" s="86">
        <f>IF('P4'!D10="","",'P4'!D10)</f>
        <v>35866</v>
      </c>
      <c r="F27" s="87" t="str">
        <f>IF('P4'!F10="","",'P4'!F10)</f>
        <v>Hanne Frafjord</v>
      </c>
      <c r="G27" s="87" t="str">
        <f>IF('P4'!G10="","",'P4'!G10)</f>
        <v>Kvadraturen VK</v>
      </c>
      <c r="H27" s="88">
        <f>IF('P4'!N10=0,"",'P4'!N10)</f>
        <v>63</v>
      </c>
      <c r="I27" s="88">
        <f>IF('P4'!O10=0,"",'P4'!O10)</f>
        <v>83</v>
      </c>
      <c r="J27" s="88">
        <f>IF('P4'!P10=0,"",'P4'!P10)</f>
        <v>146</v>
      </c>
      <c r="K27" s="89">
        <f>IF('P4'!Q10=0,"",'P4'!Q10)</f>
        <v>192.01558019650082</v>
      </c>
      <c r="L27" s="68"/>
    </row>
    <row r="28" spans="1:12" ht="16">
      <c r="A28" s="83">
        <v>6</v>
      </c>
      <c r="B28" s="84">
        <f>IF('P4'!A11="","",'P4'!A11)</f>
        <v>64</v>
      </c>
      <c r="C28" s="85">
        <f>IF('P4'!B11="","",'P4'!B11)</f>
        <v>63.1</v>
      </c>
      <c r="D28" s="84" t="str">
        <f>IF('P4'!C11="","",'P4'!C11)</f>
        <v>SK</v>
      </c>
      <c r="E28" s="86">
        <f>IF('P4'!D11="","",'P4'!D11)</f>
        <v>33506</v>
      </c>
      <c r="F28" s="87" t="str">
        <f>IF('P4'!F11="","",'P4'!F11)</f>
        <v>Julie Kristine Brotangen</v>
      </c>
      <c r="G28" s="87" t="str">
        <f>IF('P4'!G11="","",'P4'!G11)</f>
        <v>Lørenskog AK</v>
      </c>
      <c r="H28" s="88">
        <f>IF('P4'!N11=0,"",'P4'!N11)</f>
        <v>60</v>
      </c>
      <c r="I28" s="88">
        <f>IF('P4'!O11=0,"",'P4'!O11)</f>
        <v>79</v>
      </c>
      <c r="J28" s="88">
        <f>IF('P4'!P11=0,"",'P4'!P11)</f>
        <v>139</v>
      </c>
      <c r="K28" s="89">
        <f>IF('P4'!Q11=0,"",'P4'!Q11)</f>
        <v>181.99770720008502</v>
      </c>
      <c r="L28" s="68"/>
    </row>
    <row r="29" spans="1:12" ht="16">
      <c r="A29" s="83">
        <v>7</v>
      </c>
      <c r="B29" s="84">
        <f>IF('P4'!A9="","",'P4'!A9)</f>
        <v>64</v>
      </c>
      <c r="C29" s="85">
        <f>IF('P4'!B9="","",'P4'!B9)</f>
        <v>62.54</v>
      </c>
      <c r="D29" s="84" t="str">
        <f>IF('P4'!C9="","",'P4'!C9)</f>
        <v>SK</v>
      </c>
      <c r="E29" s="86">
        <f>IF('P4'!D9="","",'P4'!D9)</f>
        <v>33021</v>
      </c>
      <c r="F29" s="87" t="str">
        <f>IF('P4'!F9="","",'P4'!F9)</f>
        <v>Ingrid Elise Nilsen</v>
      </c>
      <c r="G29" s="87" t="str">
        <f>IF('P4'!G9="","",'P4'!G9)</f>
        <v>Christiania AK</v>
      </c>
      <c r="H29" s="88">
        <f>IF('P4'!N9=0,"",'P4'!N9)</f>
        <v>59</v>
      </c>
      <c r="I29" s="88">
        <f>IF('P4'!O9=0,"",'P4'!O9)</f>
        <v>69</v>
      </c>
      <c r="J29" s="88">
        <f>IF('P4'!P9=0,"",'P4'!P9)</f>
        <v>128</v>
      </c>
      <c r="K29" s="89">
        <f>IF('P4'!Q9=0,"",'P4'!Q9)</f>
        <v>168.50689379866236</v>
      </c>
      <c r="L29" s="68"/>
    </row>
    <row r="30" spans="1:12" ht="16">
      <c r="A30" s="83">
        <v>8</v>
      </c>
      <c r="B30" s="84">
        <f>IF('P4'!A12="","",'P4'!A12)</f>
        <v>64</v>
      </c>
      <c r="C30" s="85">
        <f>IF('P4'!B12="","",'P4'!B12)</f>
        <v>61.26</v>
      </c>
      <c r="D30" s="84" t="str">
        <f>IF('P4'!C12="","",'P4'!C12)</f>
        <v>SK</v>
      </c>
      <c r="E30" s="86">
        <f>IF('P4'!D12="","",'P4'!D12)</f>
        <v>36794</v>
      </c>
      <c r="F30" s="87" t="str">
        <f>IF('P4'!F12="","",'P4'!F12)</f>
        <v>Ida Vaka</v>
      </c>
      <c r="G30" s="87" t="str">
        <f>IF('P4'!G12="","",'P4'!G12)</f>
        <v>Tysvær VK</v>
      </c>
      <c r="H30" s="88">
        <f>IF('P4'!N12=0,"",'P4'!N12)</f>
        <v>56</v>
      </c>
      <c r="I30" s="88">
        <f>IF('P4'!O12=0,"",'P4'!O12)</f>
        <v>65</v>
      </c>
      <c r="J30" s="88">
        <f>IF('P4'!P12=0,"",'P4'!P12)</f>
        <v>121</v>
      </c>
      <c r="K30" s="89">
        <f>IF('P4'!Q12=0,"",'P4'!Q12)</f>
        <v>161.34303041079994</v>
      </c>
      <c r="L30" s="68"/>
    </row>
    <row r="31" spans="1:12" ht="16">
      <c r="A31" s="83"/>
      <c r="B31" s="84"/>
      <c r="C31" s="85"/>
      <c r="D31" s="84"/>
      <c r="E31" s="86"/>
      <c r="F31" s="87"/>
      <c r="G31" s="87"/>
      <c r="H31" s="88"/>
      <c r="I31" s="88"/>
      <c r="J31" s="88"/>
      <c r="K31" s="89"/>
      <c r="L31" s="68"/>
    </row>
    <row r="32" spans="1:12" ht="16">
      <c r="A32" s="83">
        <v>1</v>
      </c>
      <c r="B32" s="84">
        <f>IF('P5'!A13="","",'P5'!A13)</f>
        <v>71</v>
      </c>
      <c r="C32" s="85">
        <f>IF('P5'!B13="","",'P5'!B13)</f>
        <v>65.540000000000006</v>
      </c>
      <c r="D32" s="84" t="str">
        <f>IF('P5'!C13="","",'P5'!C13)</f>
        <v>SK</v>
      </c>
      <c r="E32" s="86">
        <f>IF('P5'!D13="","",'P5'!D13)</f>
        <v>33735</v>
      </c>
      <c r="F32" s="87" t="str">
        <f>IF('P5'!F13="","",'P5'!F13)</f>
        <v>Marit Årdalsbakke</v>
      </c>
      <c r="G32" s="87" t="str">
        <f>IF('P5'!G13="","",'P5'!G13)</f>
        <v>Tambarskjelvar IL</v>
      </c>
      <c r="H32" s="88">
        <f>IF('P5'!N13=0,"",'P5'!N13)</f>
        <v>87</v>
      </c>
      <c r="I32" s="88">
        <f>IF('P5'!O13=0,"",'P5'!O13)</f>
        <v>103</v>
      </c>
      <c r="J32" s="88">
        <f>IF('P5'!P13=0,"",'P5'!P13)</f>
        <v>190</v>
      </c>
      <c r="K32" s="89">
        <f>IF('P5'!Q13=0,"",'P5'!Q13)</f>
        <v>243.24154255821455</v>
      </c>
      <c r="L32" s="68"/>
    </row>
    <row r="33" spans="1:12" ht="16">
      <c r="A33" s="83">
        <v>2</v>
      </c>
      <c r="B33" s="84">
        <f>IF('P5'!A12="","",'P5'!A12)</f>
        <v>71</v>
      </c>
      <c r="C33" s="85">
        <f>IF('P5'!B12="","",'P5'!B12)</f>
        <v>70.78</v>
      </c>
      <c r="D33" s="84" t="str">
        <f>IF('P5'!C12="","",'P5'!C12)</f>
        <v>SK</v>
      </c>
      <c r="E33" s="86">
        <f>IF('P5'!D12="","",'P5'!D12)</f>
        <v>35335</v>
      </c>
      <c r="F33" s="87" t="str">
        <f>IF('P5'!F12="","",'P5'!F12)</f>
        <v>Tamara Cvetkovic</v>
      </c>
      <c r="G33" s="87" t="str">
        <f>IF('P5'!G12="","",'P5'!G12)</f>
        <v>Grenland AK</v>
      </c>
      <c r="H33" s="88">
        <f>IF('P5'!N12=0,"",'P5'!N12)</f>
        <v>67</v>
      </c>
      <c r="I33" s="88">
        <f>IF('P5'!O12=0,"",'P5'!O12)</f>
        <v>80</v>
      </c>
      <c r="J33" s="88">
        <f>IF('P5'!P12=0,"",'P5'!P12)</f>
        <v>147</v>
      </c>
      <c r="K33" s="89">
        <f>IF('P5'!Q12=0,"",'P5'!Q12)</f>
        <v>180.34591782974255</v>
      </c>
      <c r="L33" s="68"/>
    </row>
    <row r="34" spans="1:12" ht="16">
      <c r="A34" s="83">
        <v>3</v>
      </c>
      <c r="B34" s="84">
        <f>IF('P5'!A10="","",'P5'!A10)</f>
        <v>71</v>
      </c>
      <c r="C34" s="85">
        <f>IF('P5'!B10="","",'P5'!B10)</f>
        <v>69.010000000000005</v>
      </c>
      <c r="D34" s="84" t="str">
        <f>IF('P5'!C10="","",'P5'!C10)</f>
        <v>JK</v>
      </c>
      <c r="E34" s="86">
        <f>IF('P5'!D10="","",'P5'!D10)</f>
        <v>36628</v>
      </c>
      <c r="F34" s="87" t="str">
        <f>IF('P5'!F10="","",'P5'!F10)</f>
        <v>Marthe Knutsen</v>
      </c>
      <c r="G34" s="87" t="str">
        <f>IF('P5'!G10="","",'P5'!G10)</f>
        <v>Tysvær VK</v>
      </c>
      <c r="H34" s="88">
        <f>IF('P5'!N10=0,"",'P5'!N10)</f>
        <v>66</v>
      </c>
      <c r="I34" s="88">
        <f>IF('P5'!O10=0,"",'P5'!O10)</f>
        <v>78</v>
      </c>
      <c r="J34" s="88">
        <f>IF('P5'!P10=0,"",'P5'!P10)</f>
        <v>144</v>
      </c>
      <c r="K34" s="89">
        <f>IF('P5'!Q10=0,"",'P5'!Q10)</f>
        <v>179.08039972458027</v>
      </c>
      <c r="L34" s="68"/>
    </row>
    <row r="35" spans="1:12" ht="16">
      <c r="A35" s="83">
        <v>4</v>
      </c>
      <c r="B35" s="84">
        <f>IF('P5'!A9="","",'P5'!A9)</f>
        <v>71</v>
      </c>
      <c r="C35" s="85">
        <f>IF('P5'!B9="","",'P5'!B9)</f>
        <v>67.22</v>
      </c>
      <c r="D35" s="84" t="str">
        <f>IF('P5'!C9="","",'P5'!C9)</f>
        <v>SK</v>
      </c>
      <c r="E35" s="86">
        <f>IF('P5'!D9="","",'P5'!D9)</f>
        <v>35725</v>
      </c>
      <c r="F35" s="87" t="str">
        <f>IF('P5'!F9="","",'P5'!F9)</f>
        <v>Ane Westrheim</v>
      </c>
      <c r="G35" s="87" t="str">
        <f>IF('P5'!G9="","",'P5'!G9)</f>
        <v>Spydeberg Atletene</v>
      </c>
      <c r="H35" s="88">
        <f>IF('P5'!N9=0,"",'P5'!N9)</f>
        <v>62</v>
      </c>
      <c r="I35" s="88">
        <f>IF('P5'!O9=0,"",'P5'!O9)</f>
        <v>77</v>
      </c>
      <c r="J35" s="88">
        <f>IF('P5'!P9=0,"",'P5'!P9)</f>
        <v>139</v>
      </c>
      <c r="K35" s="89">
        <f>IF('P5'!Q9=0,"",'P5'!Q9)</f>
        <v>175.39606628667454</v>
      </c>
      <c r="L35" s="68"/>
    </row>
    <row r="36" spans="1:12" ht="16">
      <c r="A36" s="83">
        <v>5</v>
      </c>
      <c r="B36" s="84">
        <f>IF('P5'!A11="","",'P5'!A11)</f>
        <v>71</v>
      </c>
      <c r="C36" s="85">
        <f>IF('P5'!B11="","",'P5'!B11)</f>
        <v>70.599999999999994</v>
      </c>
      <c r="D36" s="84" t="str">
        <f>IF('P5'!C11="","",'P5'!C11)</f>
        <v>SK</v>
      </c>
      <c r="E36" s="86">
        <f>IF('P5'!D11="","",'P5'!D11)</f>
        <v>34343</v>
      </c>
      <c r="F36" s="87" t="str">
        <f>IF('P5'!F11="","",'P5'!F11)</f>
        <v>Julie Alexandra Klæboe</v>
      </c>
      <c r="G36" s="87" t="str">
        <f>IF('P5'!G11="","",'P5'!G11)</f>
        <v>Trondheim AK</v>
      </c>
      <c r="H36" s="88">
        <f>IF('P5'!N11=0,"",'P5'!N11)</f>
        <v>63</v>
      </c>
      <c r="I36" s="88">
        <f>IF('P5'!O11=0,"",'P5'!O11)</f>
        <v>75</v>
      </c>
      <c r="J36" s="88">
        <f>IF('P5'!P11=0,"",'P5'!P11)</f>
        <v>138</v>
      </c>
      <c r="K36" s="89">
        <f>IF('P5'!Q11=0,"",'P5'!Q11)</f>
        <v>169.53226868839911</v>
      </c>
      <c r="L36" s="68"/>
    </row>
    <row r="37" spans="1:12" ht="16">
      <c r="A37" s="83"/>
      <c r="B37" s="84"/>
      <c r="C37" s="85"/>
      <c r="D37" s="84"/>
      <c r="E37" s="86"/>
      <c r="F37" s="87"/>
      <c r="G37" s="87"/>
      <c r="H37" s="88"/>
      <c r="I37" s="88"/>
      <c r="J37" s="88"/>
      <c r="K37" s="89"/>
      <c r="L37" s="68"/>
    </row>
    <row r="38" spans="1:12" ht="16">
      <c r="A38" s="83">
        <v>1</v>
      </c>
      <c r="B38" s="84">
        <f>IF('P5'!A16="","",'P5'!A16)</f>
        <v>76</v>
      </c>
      <c r="C38" s="85">
        <f>IF('P5'!B16="","",'P5'!B16)</f>
        <v>75.87</v>
      </c>
      <c r="D38" s="84" t="str">
        <f>IF('P5'!C16="","",'P5'!C16)</f>
        <v>SK</v>
      </c>
      <c r="E38" s="86">
        <f>IF('P5'!D16="","",'P5'!D16)</f>
        <v>36232</v>
      </c>
      <c r="F38" s="87" t="str">
        <f>IF('P5'!F16="","",'P5'!F16)</f>
        <v>Maren Fikse</v>
      </c>
      <c r="G38" s="87" t="str">
        <f>IF('P5'!G16="","",'P5'!G16)</f>
        <v>Gjøvik AK</v>
      </c>
      <c r="H38" s="88">
        <f>IF('P5'!N16=0,"",'P5'!N16)</f>
        <v>87</v>
      </c>
      <c r="I38" s="88">
        <f>IF('P5'!O16=0,"",'P5'!O16)</f>
        <v>100</v>
      </c>
      <c r="J38" s="88">
        <f>IF('P5'!P16=0,"",'P5'!P16)</f>
        <v>187</v>
      </c>
      <c r="K38" s="89">
        <f>IF('P5'!Q16=0,"",'P5'!Q16)</f>
        <v>221.53068493997256</v>
      </c>
      <c r="L38" s="68"/>
    </row>
    <row r="39" spans="1:12" ht="16">
      <c r="A39" s="83">
        <v>2</v>
      </c>
      <c r="B39" s="84">
        <f>IF('P5'!A15="","",'P5'!A15)</f>
        <v>76</v>
      </c>
      <c r="C39" s="85">
        <f>IF('P5'!B15="","",'P5'!B15)</f>
        <v>73.28</v>
      </c>
      <c r="D39" s="84" t="str">
        <f>IF('P5'!C15="","",'P5'!C15)</f>
        <v>K1</v>
      </c>
      <c r="E39" s="86">
        <f>IF('P5'!D15="","",'P5'!D15)</f>
        <v>31365</v>
      </c>
      <c r="F39" s="87" t="str">
        <f>IF('P5'!F15="","",'P5'!F15)</f>
        <v>Marianne Hasfjord</v>
      </c>
      <c r="G39" s="87" t="str">
        <f>IF('P5'!G15="","",'P5'!G15)</f>
        <v>AK Bjørgvin</v>
      </c>
      <c r="H39" s="88">
        <f>IF('P5'!N15=0,"",'P5'!N15)</f>
        <v>72</v>
      </c>
      <c r="I39" s="88">
        <f>IF('P5'!O15=0,"",'P5'!O15)</f>
        <v>100</v>
      </c>
      <c r="J39" s="88">
        <f>IF('P5'!P15=0,"",'P5'!P15)</f>
        <v>172</v>
      </c>
      <c r="K39" s="89">
        <f>IF('P5'!Q15=0,"",'P5'!Q15)</f>
        <v>207.27330006320318</v>
      </c>
      <c r="L39" s="68"/>
    </row>
    <row r="40" spans="1:12" ht="16">
      <c r="A40" s="83">
        <v>3</v>
      </c>
      <c r="B40" s="84">
        <f>IF('P5'!A14="","",'P5'!A14)</f>
        <v>76</v>
      </c>
      <c r="C40" s="85">
        <f>IF('P5'!B14="","",'P5'!B14)</f>
        <v>72.25</v>
      </c>
      <c r="D40" s="84" t="str">
        <f>IF('P5'!C14="","",'P5'!C14)</f>
        <v>SK</v>
      </c>
      <c r="E40" s="86">
        <f>IF('P5'!D14="","",'P5'!D14)</f>
        <v>36430</v>
      </c>
      <c r="F40" s="87" t="str">
        <f>IF('P5'!F14="","",'P5'!F14)</f>
        <v>Ida Regine Thorstensen</v>
      </c>
      <c r="G40" s="87" t="str">
        <f>IF('P5'!G14="","",'P5'!G14)</f>
        <v>Tromsø AK</v>
      </c>
      <c r="H40" s="88">
        <f>IF('P5'!N14=0,"",'P5'!N14)</f>
        <v>71</v>
      </c>
      <c r="I40" s="88">
        <f>IF('P5'!O14=0,"",'P5'!O14)</f>
        <v>87</v>
      </c>
      <c r="J40" s="88">
        <f>IF('P5'!P14=0,"",'P5'!P14)</f>
        <v>158</v>
      </c>
      <c r="K40" s="89">
        <f>IF('P5'!Q14=0,"",'P5'!Q14)</f>
        <v>191.77822729348864</v>
      </c>
      <c r="L40" s="68"/>
    </row>
    <row r="41" spans="1:12" ht="16">
      <c r="A41" s="83"/>
      <c r="B41" s="84"/>
      <c r="C41" s="85"/>
      <c r="D41" s="84"/>
      <c r="E41" s="86"/>
      <c r="F41" s="87"/>
      <c r="G41" s="87"/>
      <c r="H41" s="88"/>
      <c r="I41" s="88"/>
      <c r="J41" s="88"/>
      <c r="K41" s="89"/>
      <c r="L41" s="68"/>
    </row>
    <row r="42" spans="1:12" ht="16">
      <c r="A42" s="83">
        <v>1</v>
      </c>
      <c r="B42" s="84">
        <f>IF('P5'!A19="","",'P5'!A19)</f>
        <v>81</v>
      </c>
      <c r="C42" s="85">
        <f>IF('P5'!B19="","",'P5'!B19)</f>
        <v>76.19</v>
      </c>
      <c r="D42" s="84" t="str">
        <f>IF('P5'!C19="","",'P5'!C19)</f>
        <v>SK</v>
      </c>
      <c r="E42" s="86">
        <f>IF('P5'!D19="","",'P5'!D19)</f>
        <v>32509</v>
      </c>
      <c r="F42" s="87" t="str">
        <f>IF('P5'!F19="","",'P5'!F19)</f>
        <v>Melissa Schanche</v>
      </c>
      <c r="G42" s="87" t="str">
        <f>IF('P5'!G19="","",'P5'!G19)</f>
        <v>Spydeberg Atletene</v>
      </c>
      <c r="H42" s="88">
        <f>IF('P5'!N19=0,"",'P5'!N19)</f>
        <v>83</v>
      </c>
      <c r="I42" s="88">
        <f>IF('P5'!O19=0,"",'P5'!O19)</f>
        <v>102</v>
      </c>
      <c r="J42" s="88">
        <f>IF('P5'!P19=0,"",'P5'!P19)</f>
        <v>185</v>
      </c>
      <c r="K42" s="89">
        <f>IF('P5'!Q19=0,"",'P5'!Q19)</f>
        <v>218.72014792025689</v>
      </c>
      <c r="L42" s="68"/>
    </row>
    <row r="43" spans="1:12" ht="16">
      <c r="A43" s="83">
        <v>2</v>
      </c>
      <c r="B43" s="84">
        <f>IF('P5'!A17="","",'P5'!A17)</f>
        <v>81</v>
      </c>
      <c r="C43" s="85">
        <f>IF('P5'!B17="","",'P5'!B17)</f>
        <v>76.03</v>
      </c>
      <c r="D43" s="84" t="str">
        <f>IF('P5'!C17="","",'P5'!C17)</f>
        <v>SK</v>
      </c>
      <c r="E43" s="86">
        <f>IF('P5'!D17="","",'P5'!D17)</f>
        <v>33672</v>
      </c>
      <c r="F43" s="87" t="str">
        <f>IF('P5'!F17="","",'P5'!F17)</f>
        <v>Tonje Boge</v>
      </c>
      <c r="G43" s="87" t="str">
        <f>IF('P5'!G17="","",'P5'!G17)</f>
        <v>AK Bjørgvin</v>
      </c>
      <c r="H43" s="88">
        <f>IF('P5'!N17=0,"",'P5'!N17)</f>
        <v>67</v>
      </c>
      <c r="I43" s="88">
        <f>IF('P5'!O17=0,"",'P5'!O17)</f>
        <v>87</v>
      </c>
      <c r="J43" s="88">
        <f>IF('P5'!P17=0,"",'P5'!P17)</f>
        <v>154</v>
      </c>
      <c r="K43" s="89">
        <f>IF('P5'!Q17=0,"",'P5'!Q17)</f>
        <v>182.25282930582495</v>
      </c>
      <c r="L43" s="68"/>
    </row>
    <row r="44" spans="1:12" ht="16">
      <c r="A44" s="83">
        <v>3</v>
      </c>
      <c r="B44" s="84">
        <f>IF('P5'!A18="","",'P5'!A18)</f>
        <v>81</v>
      </c>
      <c r="C44" s="85">
        <f>IF('P5'!B18="","",'P5'!B18)</f>
        <v>77.75</v>
      </c>
      <c r="D44" s="84" t="str">
        <f>IF('P5'!C18="","",'P5'!C18)</f>
        <v>SK</v>
      </c>
      <c r="E44" s="86">
        <f>IF('P5'!D18="","",'P5'!D18)</f>
        <v>31888</v>
      </c>
      <c r="F44" s="87" t="str">
        <f>IF('P5'!F18="","",'P5'!F18)</f>
        <v>Elisabeth Benedicte Settem</v>
      </c>
      <c r="G44" s="87" t="str">
        <f>IF('P5'!G18="","",'P5'!G18)</f>
        <v>Trondheim AK</v>
      </c>
      <c r="H44" s="88">
        <f>IF('P5'!N18=0,"",'P5'!N18)</f>
        <v>69</v>
      </c>
      <c r="I44" s="88">
        <f>IF('P5'!O18=0,"",'P5'!O18)</f>
        <v>84</v>
      </c>
      <c r="J44" s="88">
        <f>IF('P5'!P18=0,"",'P5'!P18)</f>
        <v>153</v>
      </c>
      <c r="K44" s="89">
        <f>IF('P5'!Q18=0,"",'P5'!Q18)</f>
        <v>179.17073409992278</v>
      </c>
      <c r="L44" s="68"/>
    </row>
    <row r="45" spans="1:12" ht="16">
      <c r="A45" s="83"/>
      <c r="B45" s="84"/>
      <c r="C45" s="85"/>
      <c r="D45" s="84"/>
      <c r="E45" s="86"/>
      <c r="F45" s="87"/>
      <c r="G45" s="87"/>
      <c r="H45" s="88"/>
      <c r="I45" s="88"/>
      <c r="J45" s="88"/>
      <c r="K45" s="89"/>
      <c r="L45" s="68"/>
    </row>
    <row r="46" spans="1:12" ht="16">
      <c r="A46" s="83">
        <v>1</v>
      </c>
      <c r="B46" s="84">
        <f>IF('P5'!A21="","",'P5'!A21)</f>
        <v>87</v>
      </c>
      <c r="C46" s="85">
        <f>IF('P5'!B21="","",'P5'!B21)</f>
        <v>86.57</v>
      </c>
      <c r="D46" s="84" t="str">
        <f>IF('P5'!C21="","",'P5'!C21)</f>
        <v>SK</v>
      </c>
      <c r="E46" s="86">
        <f>IF('P5'!D21="","",'P5'!D21)</f>
        <v>33918</v>
      </c>
      <c r="F46" s="87" t="str">
        <f>IF('P5'!F21="","",'P5'!F21)</f>
        <v>Lone Kalland</v>
      </c>
      <c r="G46" s="87" t="str">
        <f>IF('P5'!G21="","",'P5'!G21)</f>
        <v>Tambarskjelvar IL</v>
      </c>
      <c r="H46" s="88">
        <f>IF('P5'!N21=0,"",'P5'!N21)</f>
        <v>90</v>
      </c>
      <c r="I46" s="88">
        <f>IF('P5'!O21=0,"",'P5'!O21)</f>
        <v>110</v>
      </c>
      <c r="J46" s="88">
        <f>IF('P5'!P21=0,"",'P5'!P21)</f>
        <v>200</v>
      </c>
      <c r="K46" s="89">
        <f>IF('P5'!Q21=0,"",'P5'!Q21)</f>
        <v>223.70598299614787</v>
      </c>
      <c r="L46" s="68"/>
    </row>
    <row r="47" spans="1:12" ht="16">
      <c r="A47" s="83">
        <v>2</v>
      </c>
      <c r="B47" s="84">
        <f>IF('P5'!A20="","",'P5'!A20)</f>
        <v>87</v>
      </c>
      <c r="C47" s="85">
        <f>IF('P5'!B20="","",'P5'!B20)</f>
        <v>84.88</v>
      </c>
      <c r="D47" s="84" t="str">
        <f>IF('P5'!C20="","",'P5'!C20)</f>
        <v>SK</v>
      </c>
      <c r="E47" s="86">
        <f>IF('P5'!D20="","",'P5'!D20)</f>
        <v>36112</v>
      </c>
      <c r="F47" s="87" t="str">
        <f>IF('P5'!F20="","",'P5'!F20)</f>
        <v>Solfrid Koanda</v>
      </c>
      <c r="G47" s="87" t="str">
        <f>IF('P5'!G20="","",'P5'!G20)</f>
        <v>Kvadraturen VK</v>
      </c>
      <c r="H47" s="88">
        <f>IF('P5'!N20=0,"",'P5'!N20)</f>
        <v>80</v>
      </c>
      <c r="I47" s="88">
        <f>IF('P5'!O20=0,"",'P5'!O20)</f>
        <v>114</v>
      </c>
      <c r="J47" s="88">
        <f>IF('P5'!P20=0,"",'P5'!P20)</f>
        <v>194</v>
      </c>
      <c r="K47" s="89">
        <f>IF('P5'!Q20=0,"",'P5'!Q20)</f>
        <v>218.7005778003784</v>
      </c>
      <c r="L47" s="68"/>
    </row>
    <row r="48" spans="1:12">
      <c r="A48" s="46"/>
    </row>
    <row r="49" spans="1:12" ht="28">
      <c r="A49" s="156" t="s">
        <v>27</v>
      </c>
      <c r="B49" s="156"/>
      <c r="C49" s="156"/>
      <c r="D49" s="156"/>
      <c r="E49" s="156"/>
      <c r="F49" s="156"/>
      <c r="G49" s="156"/>
      <c r="H49" s="156"/>
      <c r="I49" s="156"/>
      <c r="J49" s="156"/>
      <c r="K49" s="156"/>
    </row>
    <row r="50" spans="1:12">
      <c r="A50" s="46"/>
    </row>
    <row r="51" spans="1:12" ht="16">
      <c r="A51" s="83">
        <v>1</v>
      </c>
      <c r="B51" s="84">
        <f>IF('P1'!A9="","",'P1'!A9)</f>
        <v>61</v>
      </c>
      <c r="C51" s="85">
        <f>IF('P1'!B9="","",'P1'!B9)</f>
        <v>61</v>
      </c>
      <c r="D51" s="84" t="str">
        <f>IF('P1'!C9="","",'P1'!C9)</f>
        <v>M1</v>
      </c>
      <c r="E51" s="86">
        <f>IF('P1'!D9="","",'P1'!D9)</f>
        <v>31229</v>
      </c>
      <c r="F51" s="87" t="str">
        <f>IF('P1'!F9="","",'P1'!F9)</f>
        <v>Mauricio Kjeldner</v>
      </c>
      <c r="G51" s="87" t="str">
        <f>IF('P1'!G9="","",'P1'!G9)</f>
        <v>Spydeberg Atletene</v>
      </c>
      <c r="H51" s="88">
        <f>IF('P1'!N9=0,"",'P1'!N9)</f>
        <v>84</v>
      </c>
      <c r="I51" s="88">
        <f>IF('P1'!O9=0,"",'P1'!O9)</f>
        <v>105</v>
      </c>
      <c r="J51" s="88">
        <f>IF('P1'!P9=0,"",'P1'!P9)</f>
        <v>189</v>
      </c>
      <c r="K51" s="89">
        <f>IF('P1'!Q9=0,"",'P1'!Q9)</f>
        <v>272.18213301603623</v>
      </c>
      <c r="L51" s="68"/>
    </row>
    <row r="52" spans="1:12" ht="16">
      <c r="A52" s="83"/>
      <c r="B52" s="84"/>
      <c r="C52" s="85"/>
      <c r="D52" s="84"/>
      <c r="E52" s="86"/>
      <c r="F52" s="87"/>
      <c r="G52" s="87"/>
      <c r="H52" s="88"/>
      <c r="I52" s="88"/>
      <c r="J52" s="88"/>
      <c r="K52" s="89"/>
      <c r="L52" s="68"/>
    </row>
    <row r="53" spans="1:12" ht="16">
      <c r="A53" s="83">
        <v>1</v>
      </c>
      <c r="B53" s="84">
        <f>IF('P1'!A13="","",'P1'!A13)</f>
        <v>67</v>
      </c>
      <c r="C53" s="85">
        <f>IF('P1'!B13="","",'P1'!B13)</f>
        <v>63.85</v>
      </c>
      <c r="D53" s="84" t="str">
        <f>IF('P1'!C13="","",'P1'!C13)</f>
        <v>JM</v>
      </c>
      <c r="E53" s="86">
        <f>IF('P1'!D13="","",'P1'!D13)</f>
        <v>36879</v>
      </c>
      <c r="F53" s="87" t="str">
        <f>IF('P1'!F13="","",'P1'!F13)</f>
        <v>Marcus Bratli</v>
      </c>
      <c r="G53" s="87" t="str">
        <f>IF('P1'!G13="","",'P1'!G13)</f>
        <v>AK Bjørgvin</v>
      </c>
      <c r="H53" s="88">
        <f>IF('P1'!N13=0,"",'P1'!N13)</f>
        <v>99</v>
      </c>
      <c r="I53" s="88">
        <f>IF('P1'!O13=0,"",'P1'!O13)</f>
        <v>125</v>
      </c>
      <c r="J53" s="88">
        <f>IF('P1'!P13=0,"",'P1'!P13)</f>
        <v>224</v>
      </c>
      <c r="K53" s="89">
        <f>IF('P1'!Q13=0,"",'P1'!Q13)</f>
        <v>312.79040972625211</v>
      </c>
      <c r="L53" s="68"/>
    </row>
    <row r="54" spans="1:12" ht="16">
      <c r="A54" s="83">
        <v>2</v>
      </c>
      <c r="B54" s="84">
        <f>IF('P1'!A14="","",'P1'!A14)</f>
        <v>67</v>
      </c>
      <c r="C54" s="85">
        <f>IF('P1'!B14="","",'P1'!B14)</f>
        <v>66.33</v>
      </c>
      <c r="D54" s="84" t="str">
        <f>IF('P1'!C14="","",'P1'!C14)</f>
        <v>SM</v>
      </c>
      <c r="E54" s="86">
        <f>IF('P1'!D14="","",'P1'!D14)</f>
        <v>33003</v>
      </c>
      <c r="F54" s="87" t="str">
        <f>IF('P1'!F14="","",'P1'!F14)</f>
        <v>Michael Rosenberg</v>
      </c>
      <c r="G54" s="87" t="str">
        <f>IF('P1'!G14="","",'P1'!G14)</f>
        <v>Elverum AK</v>
      </c>
      <c r="H54" s="88">
        <f>IF('P1'!N14=0,"",'P1'!N14)</f>
        <v>98</v>
      </c>
      <c r="I54" s="88">
        <f>IF('P1'!O14=0,"",'P1'!O14)</f>
        <v>120</v>
      </c>
      <c r="J54" s="88">
        <f>IF('P1'!P14=0,"",'P1'!P14)</f>
        <v>218</v>
      </c>
      <c r="K54" s="89">
        <f>IF('P1'!Q14=0,"",'P1'!Q14)</f>
        <v>296.98780405446087</v>
      </c>
      <c r="L54" s="68"/>
    </row>
    <row r="55" spans="1:12" ht="16">
      <c r="A55" s="83">
        <v>3</v>
      </c>
      <c r="B55" s="84">
        <f>IF('P1'!A10="","",'P1'!A10)</f>
        <v>67</v>
      </c>
      <c r="C55" s="85">
        <f>IF('P1'!B10="","",'P1'!B10)</f>
        <v>66</v>
      </c>
      <c r="D55" s="84" t="str">
        <f>IF('P1'!C10="","",'P1'!C10)</f>
        <v>SM</v>
      </c>
      <c r="E55" s="86">
        <f>IF('P1'!D10="","",'P1'!D10)</f>
        <v>35849</v>
      </c>
      <c r="F55" s="87" t="str">
        <f>IF('P1'!F10="","",'P1'!F10)</f>
        <v>Bendik Dalen</v>
      </c>
      <c r="G55" s="87" t="str">
        <f>IF('P1'!G10="","",'P1'!G10)</f>
        <v>Kvadraturen VK</v>
      </c>
      <c r="H55" s="88">
        <f>IF('P1'!N10=0,"",'P1'!N10)</f>
        <v>94</v>
      </c>
      <c r="I55" s="88">
        <f>IF('P1'!O10=0,"",'P1'!O10)</f>
        <v>118</v>
      </c>
      <c r="J55" s="88">
        <f>IF('P1'!P10=0,"",'P1'!P10)</f>
        <v>212</v>
      </c>
      <c r="K55" s="89">
        <f>IF('P1'!Q10=0,"",'P1'!Q10)</f>
        <v>289.73308807809065</v>
      </c>
      <c r="L55" s="68"/>
    </row>
    <row r="56" spans="1:12" ht="16">
      <c r="A56" s="83">
        <v>4</v>
      </c>
      <c r="B56" s="84">
        <f>IF('P1'!A12="","",'P1'!A12)</f>
        <v>67</v>
      </c>
      <c r="C56" s="85">
        <f>IF('P1'!B12="","",'P1'!B12)</f>
        <v>66.150000000000006</v>
      </c>
      <c r="D56" s="84" t="str">
        <f>IF('P1'!C12="","",'P1'!C12)</f>
        <v>JM</v>
      </c>
      <c r="E56" s="86">
        <f>IF('P1'!D12="","",'P1'!D12)</f>
        <v>36529</v>
      </c>
      <c r="F56" s="87" t="str">
        <f>IF('P1'!F12="","",'P1'!F12)</f>
        <v>Robert Andre Moldestad</v>
      </c>
      <c r="G56" s="87" t="str">
        <f>IF('P1'!G12="","",'P1'!G12)</f>
        <v>Breimsbygda IL</v>
      </c>
      <c r="H56" s="88">
        <f>IF('P1'!N12=0,"",'P1'!N12)</f>
        <v>92</v>
      </c>
      <c r="I56" s="88">
        <f>IF('P1'!O12=0,"",'P1'!O12)</f>
        <v>112</v>
      </c>
      <c r="J56" s="88">
        <f>IF('P1'!P12=0,"",'P1'!P12)</f>
        <v>204</v>
      </c>
      <c r="K56" s="89">
        <f>IF('P1'!Q12=0,"",'P1'!Q12)</f>
        <v>278.39622976057876</v>
      </c>
      <c r="L56" s="68"/>
    </row>
    <row r="57" spans="1:12" ht="16">
      <c r="A57" s="83">
        <v>5</v>
      </c>
      <c r="B57" s="84">
        <f>IF('P1'!A11="","",'P1'!A11)</f>
        <v>67</v>
      </c>
      <c r="C57" s="85">
        <f>IF('P1'!B11="","",'P1'!B11)</f>
        <v>64.11</v>
      </c>
      <c r="D57" s="84" t="str">
        <f>IF('P1'!C11="","",'P1'!C11)</f>
        <v>JM</v>
      </c>
      <c r="E57" s="86">
        <f>IF('P1'!D11="","",'P1'!D11)</f>
        <v>36793</v>
      </c>
      <c r="F57" s="87" t="str">
        <f>IF('P1'!F11="","",'P1'!F11)</f>
        <v>Kim Alexander Kværnø</v>
      </c>
      <c r="G57" s="87" t="str">
        <f>IF('P1'!G11="","",'P1'!G11)</f>
        <v>Hitra VK</v>
      </c>
      <c r="H57" s="88">
        <f>IF('P1'!N11=0,"",'P1'!N11)</f>
        <v>90</v>
      </c>
      <c r="I57" s="88">
        <f>IF('P1'!O11=0,"",'P1'!O11)</f>
        <v>113</v>
      </c>
      <c r="J57" s="88">
        <f>IF('P1'!P11=0,"",'P1'!P11)</f>
        <v>203</v>
      </c>
      <c r="K57" s="89">
        <f>IF('P1'!Q11=0,"",'P1'!Q11)</f>
        <v>282.70809578020538</v>
      </c>
      <c r="L57" s="68"/>
    </row>
    <row r="58" spans="1:12" ht="16">
      <c r="A58" s="83"/>
      <c r="B58" s="84"/>
      <c r="C58" s="85"/>
      <c r="D58" s="84"/>
      <c r="E58" s="86"/>
      <c r="F58" s="87"/>
      <c r="G58" s="87"/>
      <c r="H58" s="88"/>
      <c r="I58" s="88"/>
      <c r="J58" s="88"/>
      <c r="K58" s="89"/>
      <c r="L58" s="68"/>
    </row>
    <row r="59" spans="1:12" ht="16">
      <c r="A59" s="83">
        <v>1</v>
      </c>
      <c r="B59" s="84">
        <f>IF('P6'!A9="","",'P6'!A9)</f>
        <v>73</v>
      </c>
      <c r="C59" s="85">
        <f>IF('P6'!B9="","",'P6'!B9)</f>
        <v>72.92</v>
      </c>
      <c r="D59" s="84" t="str">
        <f>IF('P6'!C9="","",'P6'!C9)</f>
        <v>SM</v>
      </c>
      <c r="E59" s="86">
        <f>IF('P6'!D9="","",'P6'!D9)</f>
        <v>33342</v>
      </c>
      <c r="F59" s="87" t="str">
        <f>IF('P6'!F9="","",'P6'!F9)</f>
        <v>Daniel Roness</v>
      </c>
      <c r="G59" s="87" t="str">
        <f>IF('P6'!G9="","",'P6'!G9)</f>
        <v>Spydeberg Atletene</v>
      </c>
      <c r="H59" s="88">
        <f>IF('P6'!N9=0,"",'P6'!N9)</f>
        <v>115</v>
      </c>
      <c r="I59" s="88">
        <f>IF('P6'!O9=0,"",'P6'!O9)</f>
        <v>150</v>
      </c>
      <c r="J59" s="88">
        <f>IF('P6'!P9=0,"",'P6'!P9)</f>
        <v>265</v>
      </c>
      <c r="K59" s="89">
        <f>IF('P6'!Q9=0,"",'P6'!Q9)</f>
        <v>340.92363335536771</v>
      </c>
      <c r="L59" s="68"/>
    </row>
    <row r="60" spans="1:12" ht="16">
      <c r="A60" s="83">
        <v>2</v>
      </c>
      <c r="B60" s="84">
        <f>IF('P1'!A24="","",'P1'!A24)</f>
        <v>73</v>
      </c>
      <c r="C60" s="85">
        <f>IF('P1'!B24="","",'P1'!B24)</f>
        <v>72.88</v>
      </c>
      <c r="D60" s="84" t="str">
        <f>IF('P1'!C24="","",'P1'!C24)</f>
        <v>SM</v>
      </c>
      <c r="E60" s="86">
        <f>IF('P1'!D24="","",'P1'!D24)</f>
        <v>32995</v>
      </c>
      <c r="F60" s="87" t="str">
        <f>IF('P1'!F24="","",'P1'!F24)</f>
        <v>Fredrik Kvist Gyllensten</v>
      </c>
      <c r="G60" s="87" t="str">
        <f>IF('P1'!G24="","",'P1'!G24)</f>
        <v>Christiania AK</v>
      </c>
      <c r="H60" s="88">
        <f>IF('P1'!N24=0,"",'P1'!N24)</f>
        <v>110</v>
      </c>
      <c r="I60" s="88">
        <f>IF('P1'!O24=0,"",'P1'!O24)</f>
        <v>135</v>
      </c>
      <c r="J60" s="88">
        <f>IF('P1'!P24=0,"",'P1'!P24)</f>
        <v>245</v>
      </c>
      <c r="K60" s="89">
        <f>IF('P1'!Q24=0,"",'P1'!Q24)</f>
        <v>315.29280634019699</v>
      </c>
      <c r="L60" s="68"/>
    </row>
    <row r="61" spans="1:12" ht="16">
      <c r="A61" s="83">
        <v>3</v>
      </c>
      <c r="B61" s="84">
        <f>IF('P1'!A19="","",'P1'!A19)</f>
        <v>73</v>
      </c>
      <c r="C61" s="85">
        <f>IF('P1'!B19="","",'P1'!B19)</f>
        <v>72.56</v>
      </c>
      <c r="D61" s="84" t="str">
        <f>IF('P1'!C19="","",'P1'!C19)</f>
        <v>SM</v>
      </c>
      <c r="E61" s="86">
        <f>IF('P1'!D19="","",'P1'!D19)</f>
        <v>35378</v>
      </c>
      <c r="F61" s="87" t="str">
        <f>IF('P1'!F19="","",'P1'!F19)</f>
        <v>Runar Klungervik</v>
      </c>
      <c r="G61" s="87" t="str">
        <f>IF('P1'!G19="","",'P1'!G19)</f>
        <v>Hitra VK</v>
      </c>
      <c r="H61" s="88">
        <f>IF('P1'!N19=0,"",'P1'!N19)</f>
        <v>105</v>
      </c>
      <c r="I61" s="88">
        <f>IF('P1'!O19=0,"",'P1'!O19)</f>
        <v>130</v>
      </c>
      <c r="J61" s="88">
        <f>IF('P1'!P19=0,"",'P1'!P19)</f>
        <v>235</v>
      </c>
      <c r="K61" s="89">
        <f>IF('P1'!Q19=0,"",'P1'!Q19)</f>
        <v>303.19049744641433</v>
      </c>
      <c r="L61" s="68"/>
    </row>
    <row r="62" spans="1:12" ht="16">
      <c r="A62" s="83">
        <v>4</v>
      </c>
      <c r="B62" s="84">
        <f>IF('P1'!A21="","",'P1'!A21)</f>
        <v>73</v>
      </c>
      <c r="C62" s="85">
        <f>IF('P1'!B21="","",'P1'!B21)</f>
        <v>69.77</v>
      </c>
      <c r="D62" s="84" t="str">
        <f>IF('P1'!C21="","",'P1'!C21)</f>
        <v>JM</v>
      </c>
      <c r="E62" s="86">
        <f>IF('P1'!D21="","",'P1'!D21)</f>
        <v>37500</v>
      </c>
      <c r="F62" s="87" t="str">
        <f>IF('P1'!F21="","",'P1'!F21)</f>
        <v>Mats Hofstad</v>
      </c>
      <c r="G62" s="87" t="str">
        <f>IF('P1'!G21="","",'P1'!G21)</f>
        <v>Trondheim AK</v>
      </c>
      <c r="H62" s="88">
        <f>IF('P1'!N21=0,"",'P1'!N21)</f>
        <v>102</v>
      </c>
      <c r="I62" s="88">
        <f>IF('P1'!O21=0,"",'P1'!O21)</f>
        <v>125</v>
      </c>
      <c r="J62" s="88">
        <f>IF('P1'!P21=0,"",'P1'!P21)</f>
        <v>227</v>
      </c>
      <c r="K62" s="89">
        <f>IF('P1'!Q21=0,"",'P1'!Q21)</f>
        <v>299.71967484752793</v>
      </c>
      <c r="L62" s="68"/>
    </row>
    <row r="63" spans="1:12" ht="16">
      <c r="A63" s="83">
        <v>5</v>
      </c>
      <c r="B63" s="84">
        <f>IF('P1'!A20="","",'P1'!A20)</f>
        <v>73</v>
      </c>
      <c r="C63" s="85">
        <f>IF('P1'!B20="","",'P1'!B20)</f>
        <v>72.53</v>
      </c>
      <c r="D63" s="84" t="str">
        <f>IF('P1'!C20="","",'P1'!C20)</f>
        <v>SM</v>
      </c>
      <c r="E63" s="86">
        <f>IF('P1'!D20="","",'P1'!D20)</f>
        <v>34358</v>
      </c>
      <c r="F63" s="87" t="str">
        <f>IF('P1'!F20="","",'P1'!F20)</f>
        <v>Danny Duy Vo</v>
      </c>
      <c r="G63" s="87" t="str">
        <f>IF('P1'!G20="","",'P1'!G20)</f>
        <v>Grenland AK</v>
      </c>
      <c r="H63" s="88">
        <f>IF('P1'!N20=0,"",'P1'!N20)</f>
        <v>102</v>
      </c>
      <c r="I63" s="88">
        <f>IF('P1'!O20=0,"",'P1'!O20)</f>
        <v>120</v>
      </c>
      <c r="J63" s="88">
        <f>IF('P1'!P20=0,"",'P1'!P20)</f>
        <v>222</v>
      </c>
      <c r="K63" s="89">
        <f>IF('P1'!Q20=0,"",'P1'!Q20)</f>
        <v>286.48661089359598</v>
      </c>
      <c r="L63" s="68"/>
    </row>
    <row r="64" spans="1:12" ht="16">
      <c r="A64" s="83">
        <v>6</v>
      </c>
      <c r="B64" s="84">
        <f>IF('P1'!A16="","",'P1'!A16)</f>
        <v>73</v>
      </c>
      <c r="C64" s="85">
        <f>IF('P1'!B16="","",'P1'!B16)</f>
        <v>72.34</v>
      </c>
      <c r="D64" s="84" t="str">
        <f>IF('P1'!C16="","",'P1'!C16)</f>
        <v>SM</v>
      </c>
      <c r="E64" s="86">
        <f>IF('P1'!D16="","",'P1'!D16)</f>
        <v>34912</v>
      </c>
      <c r="F64" s="87" t="str">
        <f>IF('P1'!F16="","",'P1'!F16)</f>
        <v>Richard Minge</v>
      </c>
      <c r="G64" s="87" t="str">
        <f>IF('P1'!G16="","",'P1'!G16)</f>
        <v>T &amp; IL National</v>
      </c>
      <c r="H64" s="88">
        <f>IF('P1'!N16=0,"",'P1'!N16)</f>
        <v>97</v>
      </c>
      <c r="I64" s="88">
        <f>IF('P1'!O16=0,"",'P1'!O16)</f>
        <v>121</v>
      </c>
      <c r="J64" s="88">
        <f>IF('P1'!P16=0,"",'P1'!P16)</f>
        <v>218</v>
      </c>
      <c r="K64" s="89">
        <f>IF('P1'!Q16=0,"",'P1'!Q16)</f>
        <v>281.75154869446169</v>
      </c>
      <c r="L64" s="68"/>
    </row>
    <row r="65" spans="1:12" ht="16">
      <c r="A65" s="83">
        <v>7</v>
      </c>
      <c r="B65" s="84">
        <f>IF('P1'!A25="","",'P1'!A25)</f>
        <v>73</v>
      </c>
      <c r="C65" s="85">
        <f>IF('P1'!B25="","",'P1'!B25)</f>
        <v>72.760000000000005</v>
      </c>
      <c r="D65" s="84" t="str">
        <f>IF('P1'!C25="","",'P1'!C25)</f>
        <v>SM</v>
      </c>
      <c r="E65" s="86">
        <f>IF('P1'!D25="","",'P1'!D25)</f>
        <v>31990</v>
      </c>
      <c r="F65" s="87" t="str">
        <f>IF('P1'!F25="","",'P1'!F25)</f>
        <v>Cisomar Mogueis</v>
      </c>
      <c r="G65" s="87" t="str">
        <f>IF('P1'!G25="","",'P1'!G25)</f>
        <v>Oslo AK</v>
      </c>
      <c r="H65" s="88">
        <f>IF('P1'!N25=0,"",'P1'!N25)</f>
        <v>98</v>
      </c>
      <c r="I65" s="88">
        <f>IF('P1'!O25=0,"",'P1'!O25)</f>
        <v>115</v>
      </c>
      <c r="J65" s="88">
        <f>IF('P1'!P25=0,"",'P1'!P25)</f>
        <v>213</v>
      </c>
      <c r="K65" s="89">
        <f>IF('P1'!Q25=0,"",'P1'!Q25)</f>
        <v>274.37135972347062</v>
      </c>
      <c r="L65" s="68"/>
    </row>
    <row r="66" spans="1:12" ht="16">
      <c r="A66" s="83">
        <v>8</v>
      </c>
      <c r="B66" s="84">
        <f>IF('P1'!A17="","",'P1'!A17)</f>
        <v>73</v>
      </c>
      <c r="C66" s="85">
        <f>IF('P1'!B17="","",'P1'!B17)</f>
        <v>72.38</v>
      </c>
      <c r="D66" s="84" t="str">
        <f>IF('P1'!C17="","",'P1'!C17)</f>
        <v>SM</v>
      </c>
      <c r="E66" s="86">
        <f>IF('P1'!D17="","",'P1'!D17)</f>
        <v>35283</v>
      </c>
      <c r="F66" s="87" t="str">
        <f>IF('P1'!F17="","",'P1'!F17)</f>
        <v>Jonas Grønstad</v>
      </c>
      <c r="G66" s="87" t="str">
        <f>IF('P1'!G17="","",'P1'!G17)</f>
        <v>Spydeberg Atletene</v>
      </c>
      <c r="H66" s="88">
        <f>IF('P1'!N17=0,"",'P1'!N17)</f>
        <v>98</v>
      </c>
      <c r="I66" s="88">
        <f>IF('P1'!O17=0,"",'P1'!O17)</f>
        <v>110</v>
      </c>
      <c r="J66" s="88">
        <f>IF('P1'!P17=0,"",'P1'!P17)</f>
        <v>208</v>
      </c>
      <c r="K66" s="89">
        <f>IF('P1'!Q17=0,"",'P1'!Q17)</f>
        <v>268.74118235866416</v>
      </c>
      <c r="L66" s="68"/>
    </row>
    <row r="67" spans="1:12" ht="16">
      <c r="A67" s="83">
        <v>9</v>
      </c>
      <c r="B67" s="84">
        <f>IF('P1'!A15="","",'P1'!A15)</f>
        <v>73</v>
      </c>
      <c r="C67" s="85">
        <f>IF('P1'!B15="","",'P1'!B15)</f>
        <v>70.319999999999993</v>
      </c>
      <c r="D67" s="84" t="str">
        <f>IF('P1'!C15="","",'P1'!C15)</f>
        <v>SM</v>
      </c>
      <c r="E67" s="86">
        <f>IF('P1'!D15="","",'P1'!D15)</f>
        <v>35506</v>
      </c>
      <c r="F67" s="87" t="str">
        <f>IF('P1'!F15="","",'P1'!F15)</f>
        <v>Andreas Klinkenberg</v>
      </c>
      <c r="G67" s="87" t="str">
        <f>IF('P1'!G15="","",'P1'!G15)</f>
        <v>Hafrsfjord VK</v>
      </c>
      <c r="H67" s="88">
        <f>IF('P1'!N15=0,"",'P1'!N15)</f>
        <v>92</v>
      </c>
      <c r="I67" s="88">
        <f>IF('P1'!O15=0,"",'P1'!O15)</f>
        <v>115</v>
      </c>
      <c r="J67" s="88">
        <f>IF('P1'!P15=0,"",'P1'!P15)</f>
        <v>207</v>
      </c>
      <c r="K67" s="89">
        <f>IF('P1'!Q15=0,"",'P1'!Q15)</f>
        <v>272.02816632708914</v>
      </c>
      <c r="L67" s="68"/>
    </row>
    <row r="68" spans="1:12" ht="16">
      <c r="A68" s="83">
        <v>10</v>
      </c>
      <c r="B68" s="84">
        <f>IF('P1'!A23="","",'P1'!A23)</f>
        <v>73</v>
      </c>
      <c r="C68" s="85">
        <f>IF('P1'!B23="","",'P1'!B23)</f>
        <v>72.47</v>
      </c>
      <c r="D68" s="84" t="str">
        <f>IF('P1'!C23="","",'P1'!C23)</f>
        <v>SM</v>
      </c>
      <c r="E68" s="86">
        <f>IF('P1'!D23="","",'P1'!D23)</f>
        <v>35992</v>
      </c>
      <c r="F68" s="87" t="str">
        <f>IF('P1'!F23="","",'P1'!F23)</f>
        <v>Alexander Kolstø Våge</v>
      </c>
      <c r="G68" s="87" t="str">
        <f>IF('P1'!G23="","",'P1'!G23)</f>
        <v>Tysvær VK</v>
      </c>
      <c r="H68" s="88">
        <f>IF('P1'!N23=0,"",'P1'!N23)</f>
        <v>96</v>
      </c>
      <c r="I68" s="88">
        <f>IF('P1'!O23=0,"",'P1'!O23)</f>
        <v>110</v>
      </c>
      <c r="J68" s="88">
        <f>IF('P1'!P23=0,"",'P1'!P23)</f>
        <v>206</v>
      </c>
      <c r="K68" s="89">
        <f>IF('P1'!Q23=0,"",'P1'!Q23)</f>
        <v>265.96599531485168</v>
      </c>
      <c r="L68" s="68"/>
    </row>
    <row r="69" spans="1:12" ht="16">
      <c r="A69" s="83">
        <v>11</v>
      </c>
      <c r="B69" s="84">
        <f>IF('P1'!A18="","",'P1'!A18)</f>
        <v>73</v>
      </c>
      <c r="C69" s="85">
        <f>IF('P1'!B18="","",'P1'!B18)</f>
        <v>72.7</v>
      </c>
      <c r="D69" s="84" t="str">
        <f>IF('P1'!C18="","",'P1'!C18)</f>
        <v>JM</v>
      </c>
      <c r="E69" s="86">
        <f>IF('P1'!D18="","",'P1'!D18)</f>
        <v>36849</v>
      </c>
      <c r="F69" s="87" t="str">
        <f>IF('P1'!F18="","",'P1'!F18)</f>
        <v>Stephan Paulsen</v>
      </c>
      <c r="G69" s="87" t="str">
        <f>IF('P1'!G18="","",'P1'!G18)</f>
        <v>Hitra VK</v>
      </c>
      <c r="H69" s="88">
        <f>IF('P1'!N18=0,"",'P1'!N18)</f>
        <v>90</v>
      </c>
      <c r="I69" s="88">
        <f>IF('P1'!O18=0,"",'P1'!O18)</f>
        <v>113</v>
      </c>
      <c r="J69" s="88">
        <f>IF('P1'!P18=0,"",'P1'!P18)</f>
        <v>203</v>
      </c>
      <c r="K69" s="89">
        <f>IF('P1'!Q18=0,"",'P1'!Q18)</f>
        <v>261.61422277712342</v>
      </c>
      <c r="L69" s="68"/>
    </row>
    <row r="70" spans="1:12" ht="16">
      <c r="A70" s="83"/>
      <c r="B70" s="84">
        <f>IF('P1'!A22="","",'P1'!A22)</f>
        <v>73</v>
      </c>
      <c r="C70" s="85">
        <f>IF('P1'!B22="","",'P1'!B22)</f>
        <v>72.52</v>
      </c>
      <c r="D70" s="84" t="str">
        <f>IF('P1'!C22="","",'P1'!C22)</f>
        <v>JM</v>
      </c>
      <c r="E70" s="86">
        <f>IF('P1'!D22="","",'P1'!D22)</f>
        <v>37220</v>
      </c>
      <c r="F70" s="87" t="str">
        <f>IF('P1'!F22="","",'P1'!F22)</f>
        <v>Aron Süssmann</v>
      </c>
      <c r="G70" s="87" t="str">
        <f>IF('P1'!G22="","",'P1'!G22)</f>
        <v>Stavanger VK</v>
      </c>
      <c r="H70" s="88">
        <f>IF('P1'!N22=0,"",'P1'!N22)</f>
        <v>100</v>
      </c>
      <c r="I70" s="88" t="str">
        <f>IF('P1'!O22=0,"",'P1'!O22)</f>
        <v/>
      </c>
      <c r="J70" s="88" t="str">
        <f>IF('P1'!P22=0,"",'P1'!P22)</f>
        <v/>
      </c>
      <c r="K70" s="89" t="str">
        <f>IF('P1'!Q22=0,"",'P1'!Q22)</f>
        <v/>
      </c>
      <c r="L70" s="68"/>
    </row>
    <row r="71" spans="1:12" ht="16">
      <c r="A71" s="83"/>
      <c r="B71" s="84"/>
      <c r="C71" s="85"/>
      <c r="D71" s="84"/>
      <c r="E71" s="86"/>
      <c r="F71" s="87"/>
      <c r="G71" s="87"/>
      <c r="H71" s="88"/>
      <c r="I71" s="88"/>
      <c r="J71" s="88"/>
      <c r="K71" s="89"/>
      <c r="L71" s="68"/>
    </row>
    <row r="72" spans="1:12" ht="16">
      <c r="A72" s="83">
        <v>1</v>
      </c>
      <c r="B72" s="84">
        <f>IF('P3'!A14="","",'P3'!A14)</f>
        <v>81</v>
      </c>
      <c r="C72" s="85">
        <f>IF('P3'!B14="","",'P3'!B14)</f>
        <v>74.91</v>
      </c>
      <c r="D72" s="84" t="str">
        <f>IF('P3'!C14="","",'P3'!C14)</f>
        <v>SM</v>
      </c>
      <c r="E72" s="86">
        <f>IF('P3'!D14="","",'P3'!D14)</f>
        <v>34579</v>
      </c>
      <c r="F72" s="87" t="str">
        <f>IF('P3'!F14="","",'P3'!F14)</f>
        <v>Jantsen Øverås</v>
      </c>
      <c r="G72" s="87" t="str">
        <f>IF('P3'!G14="","",'P3'!G14)</f>
        <v>Tambarskjelvar IL</v>
      </c>
      <c r="H72" s="88">
        <f>IF('P3'!N14=0,"",'P3'!N14)</f>
        <v>119</v>
      </c>
      <c r="I72" s="88">
        <f>IF('P3'!O14=0,"",'P3'!O14)</f>
        <v>142</v>
      </c>
      <c r="J72" s="88">
        <f>IF('P3'!P14=0,"",'P3'!P14)</f>
        <v>261</v>
      </c>
      <c r="K72" s="89">
        <f>IF('P3'!Q14=0,"",'P3'!Q14)</f>
        <v>330.70950588841373</v>
      </c>
    </row>
    <row r="73" spans="1:12" ht="16">
      <c r="A73" s="83">
        <v>2</v>
      </c>
      <c r="B73" s="84">
        <f>IF('P3'!A15="","",'P3'!A15)</f>
        <v>81</v>
      </c>
      <c r="C73" s="85">
        <f>IF('P3'!B15="","",'P3'!B15)</f>
        <v>75.84</v>
      </c>
      <c r="D73" s="84" t="str">
        <f>IF('P3'!C15="","",'P3'!C15)</f>
        <v>M2</v>
      </c>
      <c r="E73" s="86">
        <f>IF('P3'!D15="","",'P3'!D15)</f>
        <v>28656</v>
      </c>
      <c r="F73" s="87" t="str">
        <f>IF('P3'!F15="","",'P3'!F15)</f>
        <v>Ronny Matnisdal</v>
      </c>
      <c r="G73" s="87" t="str">
        <f>IF('P3'!G15="","",'P3'!G15)</f>
        <v>Vigrestad IK</v>
      </c>
      <c r="H73" s="88">
        <f>IF('P3'!N15=0,"",'P3'!N15)</f>
        <v>120</v>
      </c>
      <c r="I73" s="88">
        <f>IF('P3'!O15=0,"",'P3'!O15)</f>
        <v>139</v>
      </c>
      <c r="J73" s="88">
        <f>IF('P3'!P15=0,"",'P3'!P15)</f>
        <v>259</v>
      </c>
      <c r="K73" s="89">
        <f>IF('P3'!Q15=0,"",'P3'!Q15)</f>
        <v>325.94760057272742</v>
      </c>
    </row>
    <row r="74" spans="1:12" ht="16">
      <c r="A74" s="83">
        <v>3</v>
      </c>
      <c r="B74" s="84">
        <f>IF('P3'!A16="","",'P3'!A16)</f>
        <v>81</v>
      </c>
      <c r="C74" s="85">
        <f>IF('P3'!B16="","",'P3'!B16)</f>
        <v>80.3</v>
      </c>
      <c r="D74" s="84" t="str">
        <f>IF('P3'!C16="","",'P3'!C16)</f>
        <v>SM</v>
      </c>
      <c r="E74" s="86">
        <f>IF('P3'!D16="","",'P3'!D16)</f>
        <v>34601</v>
      </c>
      <c r="F74" s="87" t="str">
        <f>IF('P3'!F16="","",'P3'!F16)</f>
        <v>Reza Benorouz</v>
      </c>
      <c r="G74" s="87" t="str">
        <f>IF('P3'!G16="","",'P3'!G16)</f>
        <v>Spydeberg Atletene</v>
      </c>
      <c r="H74" s="88">
        <f>IF('P3'!N16=0,"",'P3'!N16)</f>
        <v>117</v>
      </c>
      <c r="I74" s="88">
        <f>IF('P3'!O16=0,"",'P3'!O16)</f>
        <v>135</v>
      </c>
      <c r="J74" s="88">
        <f>IF('P3'!P16=0,"",'P3'!P16)</f>
        <v>252</v>
      </c>
      <c r="K74" s="89">
        <f>IF('P3'!Q16=0,"",'P3'!Q16)</f>
        <v>307.68864130848158</v>
      </c>
    </row>
    <row r="75" spans="1:12" ht="16">
      <c r="A75" s="83">
        <v>4</v>
      </c>
      <c r="B75" s="84">
        <f>IF('P3'!A12="","",'P3'!A12)</f>
        <v>81</v>
      </c>
      <c r="C75" s="85">
        <f>IF('P3'!B12="","",'P3'!B12)</f>
        <v>79.989999999999995</v>
      </c>
      <c r="D75" s="84" t="str">
        <f>IF('P3'!C12="","",'P3'!C12)</f>
        <v>SM</v>
      </c>
      <c r="E75" s="86">
        <f>IF('P3'!D12="","",'P3'!D12)</f>
        <v>36192</v>
      </c>
      <c r="F75" s="87" t="str">
        <f>IF('P3'!F12="","",'P3'!F12)</f>
        <v>Eskil Engelskjerd Andersen</v>
      </c>
      <c r="G75" s="87" t="str">
        <f>IF('P3'!G12="","",'P3'!G12)</f>
        <v>Stavanger VK</v>
      </c>
      <c r="H75" s="88">
        <f>IF('P3'!N12=0,"",'P3'!N12)</f>
        <v>115</v>
      </c>
      <c r="I75" s="88">
        <f>IF('P3'!O12=0,"",'P3'!O12)</f>
        <v>137</v>
      </c>
      <c r="J75" s="88">
        <f>IF('P3'!P12=0,"",'P3'!P12)</f>
        <v>252</v>
      </c>
      <c r="K75" s="89">
        <f>IF('P3'!Q12=0,"",'P3'!Q12)</f>
        <v>308.29854344034015</v>
      </c>
    </row>
    <row r="76" spans="1:12" ht="16">
      <c r="A76" s="83">
        <v>5</v>
      </c>
      <c r="B76" s="84">
        <f>IF('P3'!A11="","",'P3'!A11)</f>
        <v>81</v>
      </c>
      <c r="C76" s="85">
        <f>IF('P3'!B11="","",'P3'!B11)</f>
        <v>80.86</v>
      </c>
      <c r="D76" s="84" t="str">
        <f>IF('P3'!C11="","",'P3'!C11)</f>
        <v>SM</v>
      </c>
      <c r="E76" s="86">
        <f>IF('P3'!D11="","",'P3'!D11)</f>
        <v>34773</v>
      </c>
      <c r="F76" s="87" t="str">
        <f>IF('P3'!F11="","",'P3'!F11)</f>
        <v>Hemen Palani</v>
      </c>
      <c r="G76" s="87" t="str">
        <f>IF('P3'!G11="","",'P3'!G11)</f>
        <v>Lørenskog AK</v>
      </c>
      <c r="H76" s="88">
        <f>IF('P3'!N11=0,"",'P3'!N11)</f>
        <v>110</v>
      </c>
      <c r="I76" s="88">
        <f>IF('P3'!O11=0,"",'P3'!O11)</f>
        <v>130</v>
      </c>
      <c r="J76" s="88">
        <f>IF('P3'!P11=0,"",'P3'!P11)</f>
        <v>240</v>
      </c>
      <c r="K76" s="89">
        <f>IF('P3'!Q11=0,"",'P3'!Q11)</f>
        <v>292.00322316837656</v>
      </c>
    </row>
    <row r="77" spans="1:12" ht="16">
      <c r="A77" s="83">
        <v>6</v>
      </c>
      <c r="B77" s="84">
        <f>IF('P3'!A10="","",'P3'!A10)</f>
        <v>81</v>
      </c>
      <c r="C77" s="85">
        <f>IF('P3'!B10="","",'P3'!B10)</f>
        <v>75.02</v>
      </c>
      <c r="D77" s="84" t="str">
        <f>IF('P3'!C10="","",'P3'!C10)</f>
        <v>JM</v>
      </c>
      <c r="E77" s="86">
        <f>IF('P3'!D10="","",'P3'!D10)</f>
        <v>37160</v>
      </c>
      <c r="F77" s="87" t="str">
        <f>IF('P3'!F10="","",'P3'!F10)</f>
        <v>Remy Heggvik Aune</v>
      </c>
      <c r="G77" s="87" t="str">
        <f>IF('P3'!G10="","",'P3'!G10)</f>
        <v>Hitra VK</v>
      </c>
      <c r="H77" s="88">
        <f>IF('P3'!N10=0,"",'P3'!N10)</f>
        <v>95</v>
      </c>
      <c r="I77" s="88">
        <f>IF('P3'!O10=0,"",'P3'!O10)</f>
        <v>127</v>
      </c>
      <c r="J77" s="88">
        <f>IF('P3'!P10=0,"",'P3'!P10)</f>
        <v>222</v>
      </c>
      <c r="K77" s="89">
        <f>IF('P3'!Q10=0,"",'P3'!Q10)</f>
        <v>281.06391129333883</v>
      </c>
    </row>
    <row r="78" spans="1:12" ht="16">
      <c r="A78" s="83">
        <v>7</v>
      </c>
      <c r="B78" s="84">
        <f>IF('P3'!A13="","",'P3'!A13)</f>
        <v>81</v>
      </c>
      <c r="C78" s="85">
        <f>IF('P3'!B13="","",'P3'!B13)</f>
        <v>79.900000000000006</v>
      </c>
      <c r="D78" s="84" t="str">
        <f>IF('P3'!C13="","",'P3'!C13)</f>
        <v>SM</v>
      </c>
      <c r="E78" s="86">
        <f>IF('P3'!D13="","",'P3'!D13)</f>
        <v>33147</v>
      </c>
      <c r="F78" s="87" t="str">
        <f>IF('P3'!F13="","",'P3'!F13)</f>
        <v>Ruben Wåge Kristiansen</v>
      </c>
      <c r="G78" s="87" t="str">
        <f>IF('P3'!G13="","",'P3'!G13)</f>
        <v>Tromsø AK</v>
      </c>
      <c r="H78" s="88">
        <f>IF('P3'!N13=0,"",'P3'!N13)</f>
        <v>93</v>
      </c>
      <c r="I78" s="88">
        <f>IF('P3'!O13=0,"",'P3'!O13)</f>
        <v>116</v>
      </c>
      <c r="J78" s="88">
        <f>IF('P3'!P13=0,"",'P3'!P13)</f>
        <v>209</v>
      </c>
      <c r="K78" s="89">
        <f>IF('P3'!Q13=0,"",'P3'!Q13)</f>
        <v>255.83992547212358</v>
      </c>
    </row>
    <row r="79" spans="1:12" ht="16">
      <c r="A79" s="83"/>
      <c r="B79" s="84">
        <f>IF('P3'!A9="","",'P3'!A9)</f>
        <v>81</v>
      </c>
      <c r="C79" s="85">
        <f>IF('P3'!B9="","",'P3'!B9)</f>
        <v>79.09</v>
      </c>
      <c r="D79" s="84" t="str">
        <f>IF('P3'!C9="","",'P3'!C9)</f>
        <v>SM</v>
      </c>
      <c r="E79" s="86">
        <f>IF('P3'!D9="","",'P3'!D9)</f>
        <v>34195</v>
      </c>
      <c r="F79" s="87" t="str">
        <f>IF('P3'!F9="","",'P3'!F9)</f>
        <v>Simen Angell</v>
      </c>
      <c r="G79" s="87" t="str">
        <f>IF('P3'!G9="","",'P3'!G9)</f>
        <v>Hafrsfjord VK</v>
      </c>
      <c r="H79" s="88" t="str">
        <f>IF('P3'!N9=0,"",'P3'!N9)</f>
        <v/>
      </c>
      <c r="I79" s="88">
        <f>IF('P3'!O9=0,"",'P3'!O9)</f>
        <v>115</v>
      </c>
      <c r="J79" s="88" t="str">
        <f>IF('P3'!P9=0,"",'P3'!P9)</f>
        <v/>
      </c>
      <c r="K79" s="89" t="str">
        <f>IF('P3'!Q9=0,"",'P3'!Q9)</f>
        <v/>
      </c>
    </row>
    <row r="80" spans="1:12" ht="16">
      <c r="A80" s="83"/>
      <c r="B80" s="84"/>
      <c r="C80" s="85"/>
      <c r="D80" s="84"/>
      <c r="E80" s="86"/>
      <c r="F80" s="87"/>
      <c r="G80" s="87"/>
      <c r="H80" s="88"/>
      <c r="I80" s="88"/>
      <c r="J80" s="88"/>
      <c r="K80" s="89"/>
    </row>
    <row r="81" spans="1:12" ht="16">
      <c r="A81" s="83">
        <v>1</v>
      </c>
      <c r="B81" s="84">
        <f>IF('P6'!A14="","",'P6'!A14)</f>
        <v>89</v>
      </c>
      <c r="C81" s="85">
        <f>IF('P6'!B14="","",'P6'!B14)</f>
        <v>87.63</v>
      </c>
      <c r="D81" s="84" t="str">
        <f>IF('P6'!C14="","",'P6'!C14)</f>
        <v>SM</v>
      </c>
      <c r="E81" s="86">
        <f>IF('P6'!D14="","",'P6'!D14)</f>
        <v>34899</v>
      </c>
      <c r="F81" s="87" t="str">
        <f>IF('P6'!F14="","",'P6'!F14)</f>
        <v>Mats Olsen</v>
      </c>
      <c r="G81" s="87" t="str">
        <f>IF('P6'!G14="","",'P6'!G14)</f>
        <v>Tønsberg-Kam.</v>
      </c>
      <c r="H81" s="88">
        <f>IF('P6'!N14=0,"",'P6'!N14)</f>
        <v>120</v>
      </c>
      <c r="I81" s="88">
        <f>IF('P6'!O14=0,"",'P6'!O14)</f>
        <v>169</v>
      </c>
      <c r="J81" s="88">
        <f>IF('P6'!P14=0,"",'P6'!P14)</f>
        <v>289</v>
      </c>
      <c r="K81" s="89">
        <f>IF('P6'!Q14=0,"",'P6'!Q14)</f>
        <v>338.31144819915414</v>
      </c>
      <c r="L81" s="68"/>
    </row>
    <row r="82" spans="1:12" ht="16">
      <c r="A82" s="83">
        <v>2</v>
      </c>
      <c r="B82" s="84">
        <f>IF('P6'!A11="","",'P6'!A11)</f>
        <v>89</v>
      </c>
      <c r="C82" s="85">
        <f>IF('P6'!B11="","",'P6'!B11)</f>
        <v>88.23</v>
      </c>
      <c r="D82" s="84" t="str">
        <f>IF('P6'!C11="","",'P6'!C11)</f>
        <v>SM</v>
      </c>
      <c r="E82" s="86">
        <f>IF('P6'!D11="","",'P6'!D11)</f>
        <v>34164</v>
      </c>
      <c r="F82" s="87" t="str">
        <f>IF('P6'!F11="","",'P6'!F11)</f>
        <v>Simen Leithe Tajet</v>
      </c>
      <c r="G82" s="87" t="str">
        <f>IF('P6'!G11="","",'P6'!G11)</f>
        <v>Oslo AK</v>
      </c>
      <c r="H82" s="88">
        <f>IF('P6'!N11=0,"",'P6'!N11)</f>
        <v>103</v>
      </c>
      <c r="I82" s="88">
        <f>IF('P6'!O11=0,"",'P6'!O11)</f>
        <v>127</v>
      </c>
      <c r="J82" s="88">
        <f>IF('P6'!P11=0,"",'P6'!P11)</f>
        <v>230</v>
      </c>
      <c r="K82" s="89">
        <f>IF('P6'!Q11=0,"",'P6'!Q11)</f>
        <v>268.41633678745313</v>
      </c>
      <c r="L82" s="68"/>
    </row>
    <row r="83" spans="1:12" ht="16">
      <c r="A83" s="83">
        <v>3</v>
      </c>
      <c r="B83" s="84">
        <f>IF('P6'!A13="","",'P6'!A13)</f>
        <v>89</v>
      </c>
      <c r="C83" s="85">
        <f>IF('P6'!B13="","",'P6'!B13)</f>
        <v>86.07</v>
      </c>
      <c r="D83" s="84" t="str">
        <f>IF('P6'!C13="","",'P6'!C13)</f>
        <v>SM</v>
      </c>
      <c r="E83" s="86">
        <f>IF('P6'!D13="","",'P6'!D13)</f>
        <v>34617</v>
      </c>
      <c r="F83" s="87" t="str">
        <f>IF('P6'!F13="","",'P6'!F13)</f>
        <v>Lars Espedal</v>
      </c>
      <c r="G83" s="87" t="str">
        <f>IF('P6'!G13="","",'P6'!G13)</f>
        <v>AK Bjørgvin</v>
      </c>
      <c r="H83" s="88">
        <f>IF('P6'!N13=0,"",'P6'!N13)</f>
        <v>104</v>
      </c>
      <c r="I83" s="88">
        <f>IF('P6'!O13=0,"",'P6'!O13)</f>
        <v>124</v>
      </c>
      <c r="J83" s="88">
        <f>IF('P6'!P13=0,"",'P6'!P13)</f>
        <v>228</v>
      </c>
      <c r="K83" s="89">
        <f>IF('P6'!Q13=0,"",'P6'!Q13)</f>
        <v>269.1152476454626</v>
      </c>
      <c r="L83" s="68"/>
    </row>
    <row r="84" spans="1:12" ht="16">
      <c r="A84" s="83">
        <v>4</v>
      </c>
      <c r="B84" s="84">
        <f>IF('P6'!A10="","",'P6'!A10)</f>
        <v>89</v>
      </c>
      <c r="C84" s="85">
        <f>IF('P6'!B10="","",'P6'!B10)</f>
        <v>84.16</v>
      </c>
      <c r="D84" s="84" t="str">
        <f>IF('P6'!C10="","",'P6'!C10)</f>
        <v>JM</v>
      </c>
      <c r="E84" s="86">
        <f>IF('P6'!D10="","",'P6'!D10)</f>
        <v>37217</v>
      </c>
      <c r="F84" s="87" t="str">
        <f>IF('P6'!F10="","",'P6'!F10)</f>
        <v>Mikal Akseth</v>
      </c>
      <c r="G84" s="87" t="str">
        <f>IF('P6'!G10="","",'P6'!G10)</f>
        <v>Hitra VK</v>
      </c>
      <c r="H84" s="88">
        <f>IF('P6'!N10=0,"",'P6'!N10)</f>
        <v>96</v>
      </c>
      <c r="I84" s="88">
        <f>IF('P6'!O10=0,"",'P6'!O10)</f>
        <v>126</v>
      </c>
      <c r="J84" s="88">
        <f>IF('P6'!P10=0,"",'P6'!P10)</f>
        <v>222</v>
      </c>
      <c r="K84" s="89">
        <f>IF('P6'!Q10=0,"",'P6'!Q10)</f>
        <v>264.82769589674621</v>
      </c>
      <c r="L84" s="68"/>
    </row>
    <row r="85" spans="1:12" ht="16">
      <c r="A85" s="83">
        <v>5</v>
      </c>
      <c r="B85" s="84">
        <f>IF('P6'!A12="","",'P6'!A12)</f>
        <v>89</v>
      </c>
      <c r="C85" s="85">
        <f>IF('P6'!B12="","",'P6'!B12)</f>
        <v>87.93</v>
      </c>
      <c r="D85" s="84" t="str">
        <f>IF('P6'!C12="","",'P6'!C12)</f>
        <v>M5</v>
      </c>
      <c r="E85" s="86">
        <f>IF('P6'!D12="","",'P6'!D12)</f>
        <v>23084</v>
      </c>
      <c r="F85" s="87" t="str">
        <f>IF('P6'!F12="","",'P6'!F12)</f>
        <v>Bjørnar Olsen</v>
      </c>
      <c r="G85" s="87" t="str">
        <f>IF('P6'!G12="","",'P6'!G12)</f>
        <v>Grenland AK</v>
      </c>
      <c r="H85" s="88">
        <f>IF('P6'!N12=0,"",'P6'!N12)</f>
        <v>101</v>
      </c>
      <c r="I85" s="88">
        <f>IF('P6'!O12=0,"",'P6'!O12)</f>
        <v>115</v>
      </c>
      <c r="J85" s="88">
        <f>IF('P6'!P12=0,"",'P6'!P12)</f>
        <v>216</v>
      </c>
      <c r="K85" s="89">
        <f>IF('P6'!Q12=0,"",'P6'!Q12)</f>
        <v>252.46486071444301</v>
      </c>
      <c r="L85" s="68"/>
    </row>
    <row r="86" spans="1:12" ht="16">
      <c r="A86" s="83"/>
      <c r="B86" s="84"/>
      <c r="C86" s="85"/>
      <c r="D86" s="84"/>
      <c r="E86" s="86"/>
      <c r="F86" s="87"/>
      <c r="G86" s="87"/>
      <c r="H86" s="88"/>
      <c r="I86" s="88"/>
      <c r="J86" s="88"/>
      <c r="K86" s="89"/>
      <c r="L86" s="68"/>
    </row>
    <row r="87" spans="1:12" ht="16">
      <c r="A87" s="83">
        <v>1</v>
      </c>
      <c r="B87" s="84">
        <f>IF('P6'!A19="","",'P6'!A19)</f>
        <v>96</v>
      </c>
      <c r="C87" s="85">
        <f>IF('P6'!B19="","",'P6'!B19)</f>
        <v>94.18</v>
      </c>
      <c r="D87" s="84" t="str">
        <f>IF('P6'!C19="","",'P6'!C19)</f>
        <v>SM</v>
      </c>
      <c r="E87" s="86">
        <f>IF('P6'!D19="","",'P6'!D19)</f>
        <v>34330</v>
      </c>
      <c r="F87" s="87" t="str">
        <f>IF('P6'!F19="","",'P6'!F19)</f>
        <v>Roy Sømme Ommedal</v>
      </c>
      <c r="G87" s="87" t="str">
        <f>IF('P6'!G19="","",'P6'!G19)</f>
        <v>Vigrestad IK</v>
      </c>
      <c r="H87" s="88">
        <f>IF('P6'!N19=0,"",'P6'!N19)</f>
        <v>120</v>
      </c>
      <c r="I87" s="88">
        <f>IF('P6'!O19=0,"",'P6'!O19)</f>
        <v>161</v>
      </c>
      <c r="J87" s="88">
        <f>IF('P6'!P19=0,"",'P6'!P19)</f>
        <v>281</v>
      </c>
      <c r="K87" s="89">
        <f>IF('P6'!Q19=0,"",'P6'!Q19)</f>
        <v>318.90441918649293</v>
      </c>
      <c r="L87" s="68"/>
    </row>
    <row r="88" spans="1:12" ht="16">
      <c r="A88" s="83">
        <v>2</v>
      </c>
      <c r="B88" s="84">
        <f>IF('P6'!A21="","",'P6'!A21)</f>
        <v>96</v>
      </c>
      <c r="C88" s="85">
        <f>IF('P6'!B21="","",'P6'!B21)</f>
        <v>92.17</v>
      </c>
      <c r="D88" s="84" t="str">
        <f>IF('P6'!C21="","",'P6'!C21)</f>
        <v>SM</v>
      </c>
      <c r="E88" s="86">
        <f>IF('P6'!D21="","",'P6'!D21)</f>
        <v>33427</v>
      </c>
      <c r="F88" s="87" t="str">
        <f>IF('P6'!F21="","",'P6'!F21)</f>
        <v>Eirik Mølmshaug</v>
      </c>
      <c r="G88" s="87" t="str">
        <f>IF('P6'!G21="","",'P6'!G21)</f>
        <v>Lørenskog AK</v>
      </c>
      <c r="H88" s="88">
        <f>IF('P6'!N21=0,"",'P6'!N21)</f>
        <v>116</v>
      </c>
      <c r="I88" s="88">
        <f>IF('P6'!O21=0,"",'P6'!O21)</f>
        <v>155</v>
      </c>
      <c r="J88" s="88">
        <f>IF('P6'!P21=0,"",'P6'!P21)</f>
        <v>271</v>
      </c>
      <c r="K88" s="89">
        <f>IF('P6'!Q21=0,"",'P6'!Q21)</f>
        <v>310.31202497068136</v>
      </c>
      <c r="L88" s="68"/>
    </row>
    <row r="89" spans="1:12" ht="16">
      <c r="A89" s="83">
        <v>3</v>
      </c>
      <c r="B89" s="84">
        <f>IF('P6'!A20="","",'P6'!A20)</f>
        <v>96</v>
      </c>
      <c r="C89" s="85">
        <f>IF('P6'!B20="","",'P6'!B20)</f>
        <v>95.91</v>
      </c>
      <c r="D89" s="84" t="str">
        <f>IF('P6'!C20="","",'P6'!C20)</f>
        <v>SM</v>
      </c>
      <c r="E89" s="86">
        <f>IF('P6'!D20="","",'P6'!D20)</f>
        <v>34774</v>
      </c>
      <c r="F89" s="87" t="str">
        <f>IF('P6'!F20="","",'P6'!F20)</f>
        <v>Tore Gjøringbø</v>
      </c>
      <c r="G89" s="87" t="str">
        <f>IF('P6'!G20="","",'P6'!G20)</f>
        <v>Tambarskjelvar IL</v>
      </c>
      <c r="H89" s="88">
        <f>IF('P6'!N20=0,"",'P6'!N20)</f>
        <v>117</v>
      </c>
      <c r="I89" s="88">
        <f>IF('P6'!O20=0,"",'P6'!O20)</f>
        <v>150</v>
      </c>
      <c r="J89" s="88">
        <f>IF('P6'!P20=0,"",'P6'!P20)</f>
        <v>267</v>
      </c>
      <c r="K89" s="89">
        <f>IF('P6'!Q20=0,"",'P6'!Q20)</f>
        <v>300.81434150243808</v>
      </c>
      <c r="L89" s="68"/>
    </row>
    <row r="90" spans="1:12" ht="16">
      <c r="A90" s="83">
        <v>4</v>
      </c>
      <c r="B90" s="84">
        <f>IF('P6'!A16="","",'P6'!A16)</f>
        <v>96</v>
      </c>
      <c r="C90" s="85">
        <f>IF('P6'!B16="","",'P6'!B16)</f>
        <v>95.05</v>
      </c>
      <c r="D90" s="84" t="str">
        <f>IF('P6'!C16="","",'P6'!C16)</f>
        <v>SM</v>
      </c>
      <c r="E90" s="86">
        <f>IF('P6'!D16="","",'P6'!D16)</f>
        <v>32534</v>
      </c>
      <c r="F90" s="87" t="str">
        <f>IF('P6'!F16="","",'P6'!F16)</f>
        <v>Sjur Djupedal</v>
      </c>
      <c r="G90" s="87" t="str">
        <f>IF('P6'!G16="","",'P6'!G16)</f>
        <v>Lørenskog AK</v>
      </c>
      <c r="H90" s="88">
        <f>IF('P6'!N16=0,"",'P6'!N16)</f>
        <v>112</v>
      </c>
      <c r="I90" s="88">
        <f>IF('P6'!O16=0,"",'P6'!O16)</f>
        <v>146</v>
      </c>
      <c r="J90" s="88">
        <f>IF('P6'!P16=0,"",'P6'!P16)</f>
        <v>258</v>
      </c>
      <c r="K90" s="89">
        <f>IF('P6'!Q16=0,"",'P6'!Q16)</f>
        <v>291.71740950270021</v>
      </c>
      <c r="L90" s="68"/>
    </row>
    <row r="91" spans="1:12" ht="16">
      <c r="A91" s="83">
        <v>5</v>
      </c>
      <c r="B91" s="84">
        <f>IF('P6'!A17="","",'P6'!A17)</f>
        <v>96</v>
      </c>
      <c r="C91" s="85">
        <f>IF('P6'!B17="","",'P6'!B17)</f>
        <v>95.02</v>
      </c>
      <c r="D91" s="84" t="str">
        <f>IF('P6'!C17="","",'P6'!C17)</f>
        <v>M1</v>
      </c>
      <c r="E91" s="86">
        <f>IF('P6'!D17="","",'P6'!D17)</f>
        <v>31295</v>
      </c>
      <c r="F91" s="87" t="str">
        <f>IF('P6'!F17="","",'P6'!F17)</f>
        <v>Svein Arne Follinglo</v>
      </c>
      <c r="G91" s="87" t="str">
        <f>IF('P6'!G17="","",'P6'!G17)</f>
        <v>Gjøvik AK</v>
      </c>
      <c r="H91" s="88">
        <f>IF('P6'!N17=0,"",'P6'!N17)</f>
        <v>116</v>
      </c>
      <c r="I91" s="88">
        <f>IF('P6'!O17=0,"",'P6'!O17)</f>
        <v>130</v>
      </c>
      <c r="J91" s="88">
        <f>IF('P6'!P17=0,"",'P6'!P17)</f>
        <v>246</v>
      </c>
      <c r="K91" s="89">
        <f>IF('P6'!Q17=0,"",'P6'!Q17)</f>
        <v>278.18433944676622</v>
      </c>
      <c r="L91" s="68"/>
    </row>
    <row r="92" spans="1:12" ht="16">
      <c r="A92" s="83">
        <v>6</v>
      </c>
      <c r="B92" s="84">
        <f>IF('P6'!A18="","",'P6'!A18)</f>
        <v>96</v>
      </c>
      <c r="C92" s="85">
        <f>IF('P6'!B18="","",'P6'!B18)</f>
        <v>94.79</v>
      </c>
      <c r="D92" s="84" t="str">
        <f>IF('P6'!C18="","",'P6'!C18)</f>
        <v>SM</v>
      </c>
      <c r="E92" s="86">
        <f>IF('P6'!D18="","",'P6'!D18)</f>
        <v>35744</v>
      </c>
      <c r="F92" s="87" t="str">
        <f>IF('P6'!F18="","",'P6'!F18)</f>
        <v>Sigurd Haug Korsvoll</v>
      </c>
      <c r="G92" s="87" t="str">
        <f>IF('P6'!G18="","",'P6'!G18)</f>
        <v>Trondheim AK</v>
      </c>
      <c r="H92" s="88">
        <f>IF('P6'!N18=0,"",'P6'!N18)</f>
        <v>117</v>
      </c>
      <c r="I92" s="88">
        <f>IF('P6'!O18=0,"",'P6'!O18)</f>
        <v>135</v>
      </c>
      <c r="J92" s="88">
        <f>IF('P6'!P18=0,"",'P6'!P18)</f>
        <v>252</v>
      </c>
      <c r="K92" s="89">
        <f>IF('P6'!Q18=0,"",'P6'!Q18)</f>
        <v>285.24677606070321</v>
      </c>
      <c r="L92" s="68"/>
    </row>
    <row r="93" spans="1:12" ht="16">
      <c r="A93" s="83"/>
      <c r="B93" s="84">
        <f>IF('P6'!A15="","",'P6'!A15)</f>
        <v>96</v>
      </c>
      <c r="C93" s="85">
        <f>IF('P6'!B15="","",'P6'!B15)</f>
        <v>93.14</v>
      </c>
      <c r="D93" s="84" t="str">
        <f>IF('P6'!C15="","",'P6'!C15)</f>
        <v>M1</v>
      </c>
      <c r="E93" s="86">
        <f>IF('P6'!D15="","",'P6'!D15)</f>
        <v>30854</v>
      </c>
      <c r="F93" s="87" t="str">
        <f>IF('P6'!F15="","",'P6'!F15)</f>
        <v>Kenneth Friberg</v>
      </c>
      <c r="G93" s="87" t="str">
        <f>IF('P6'!G15="","",'P6'!G15)</f>
        <v>Oslo AK</v>
      </c>
      <c r="H93" s="88" t="str">
        <f>IF('P6'!N15=0,"",'P6'!N15)</f>
        <v/>
      </c>
      <c r="I93" s="88">
        <f>IF('P6'!O15=0,"",'P6'!O15)</f>
        <v>130</v>
      </c>
      <c r="J93" s="88" t="str">
        <f>IF('P6'!P15=0,"",'P6'!P15)</f>
        <v/>
      </c>
      <c r="K93" s="89" t="str">
        <f>IF('P6'!Q15=0,"",'P6'!Q15)</f>
        <v/>
      </c>
      <c r="L93" s="68"/>
    </row>
    <row r="94" spans="1:12" ht="16">
      <c r="A94" s="83"/>
      <c r="B94" s="84"/>
      <c r="C94" s="85"/>
      <c r="D94" s="84"/>
      <c r="E94" s="86"/>
      <c r="F94" s="87"/>
      <c r="G94" s="87"/>
      <c r="H94" s="88"/>
      <c r="I94" s="88"/>
      <c r="J94" s="88"/>
      <c r="K94" s="89"/>
      <c r="L94" s="68"/>
    </row>
    <row r="95" spans="1:12" ht="16">
      <c r="A95" s="83">
        <v>1</v>
      </c>
      <c r="B95" s="84">
        <f>IF('P7'!A11="","",'P7'!A11)</f>
        <v>102</v>
      </c>
      <c r="C95" s="85">
        <f>IF('P7'!B11="","",'P7'!B11)</f>
        <v>101.58</v>
      </c>
      <c r="D95" s="84" t="str">
        <f>IF('P7'!C11="","",'P7'!C11)</f>
        <v>SM</v>
      </c>
      <c r="E95" s="86">
        <f>IF('P7'!D11="","",'P7'!D11)</f>
        <v>34035</v>
      </c>
      <c r="F95" s="87" t="str">
        <f>IF('P7'!F11="","",'P7'!F11)</f>
        <v>Laurits Hamre</v>
      </c>
      <c r="G95" s="87" t="str">
        <f>IF('P7'!G11="","",'P7'!G11)</f>
        <v>AK Bjørgvin</v>
      </c>
      <c r="H95" s="88">
        <f>IF('P7'!N11=0,"",'P7'!N11)</f>
        <v>123</v>
      </c>
      <c r="I95" s="88">
        <f>IF('P7'!O11=0,"",'P7'!O11)</f>
        <v>155</v>
      </c>
      <c r="J95" s="88">
        <f>IF('P7'!P11=0,"",'P7'!P11)</f>
        <v>278</v>
      </c>
      <c r="K95" s="89">
        <f>IF('P7'!Q11=0,"",'P7'!Q11)</f>
        <v>306.51742073596353</v>
      </c>
      <c r="L95" s="68"/>
    </row>
    <row r="96" spans="1:12" ht="16">
      <c r="A96" s="83">
        <v>2</v>
      </c>
      <c r="B96" s="84">
        <f>IF('P7'!A13="","",'P7'!A13)</f>
        <v>102</v>
      </c>
      <c r="C96" s="85">
        <f>IF('P7'!B13="","",'P7'!B13)</f>
        <v>101.45</v>
      </c>
      <c r="D96" s="84" t="str">
        <f>IF('P7'!C13="","",'P7'!C13)</f>
        <v>M1</v>
      </c>
      <c r="E96" s="86">
        <f>IF('P7'!D13="","",'P7'!D13)</f>
        <v>30743</v>
      </c>
      <c r="F96" s="87" t="str">
        <f>IF('P7'!F13="","",'P7'!F13)</f>
        <v>Ørjan Hagelund</v>
      </c>
      <c r="G96" s="87" t="str">
        <f>IF('P7'!G13="","",'P7'!G13)</f>
        <v>Vigrestad IK</v>
      </c>
      <c r="H96" s="88">
        <f>IF('P7'!N13=0,"",'P7'!N13)</f>
        <v>124</v>
      </c>
      <c r="I96" s="88">
        <f>IF('P7'!O13=0,"",'P7'!O13)</f>
        <v>150</v>
      </c>
      <c r="J96" s="88">
        <f>IF('P7'!P13=0,"",'P7'!P13)</f>
        <v>274</v>
      </c>
      <c r="K96" s="89">
        <f>IF('P7'!Q13=0,"",'P7'!Q13)</f>
        <v>302.24546778414737</v>
      </c>
      <c r="L96" s="68"/>
    </row>
    <row r="97" spans="1:12" ht="16">
      <c r="A97" s="83">
        <v>3</v>
      </c>
      <c r="B97" s="84">
        <f>IF('P7'!A10="","",'P7'!A10)</f>
        <v>102</v>
      </c>
      <c r="C97" s="85">
        <f>IF('P7'!B10="","",'P7'!B10)</f>
        <v>96.12</v>
      </c>
      <c r="D97" s="84" t="str">
        <f>IF('P7'!C10="","",'P7'!C10)</f>
        <v>SM</v>
      </c>
      <c r="E97" s="86">
        <f>IF('P7'!D10="","",'P7'!D10)</f>
        <v>32519</v>
      </c>
      <c r="F97" s="87" t="str">
        <f>IF('P7'!F10="","",'P7'!F10)</f>
        <v>Leik Simon Aas</v>
      </c>
      <c r="G97" s="87" t="str">
        <f>IF('P7'!G10="","",'P7'!G10)</f>
        <v>T &amp; IL National</v>
      </c>
      <c r="H97" s="88">
        <f>IF('P7'!N10=0,"",'P7'!N10)</f>
        <v>122</v>
      </c>
      <c r="I97" s="88">
        <f>IF('P7'!O10=0,"",'P7'!O10)</f>
        <v>148</v>
      </c>
      <c r="J97" s="88">
        <f>IF('P7'!P10=0,"",'P7'!P10)</f>
        <v>270</v>
      </c>
      <c r="K97" s="89">
        <f>IF('P7'!Q10=0,"",'P7'!Q10)</f>
        <v>303.9322833860669</v>
      </c>
      <c r="L97" s="68"/>
    </row>
    <row r="98" spans="1:12" ht="16">
      <c r="A98" s="83">
        <v>4</v>
      </c>
      <c r="B98" s="84">
        <f>IF('P7'!A12="","",'P7'!A12)</f>
        <v>102</v>
      </c>
      <c r="C98" s="85">
        <f>IF('P7'!B12="","",'P7'!B12)</f>
        <v>101.79</v>
      </c>
      <c r="D98" s="84" t="str">
        <f>IF('P7'!C12="","",'P7'!C12)</f>
        <v>SM</v>
      </c>
      <c r="E98" s="86">
        <f>IF('P7'!D12="","",'P7'!D12)</f>
        <v>36416</v>
      </c>
      <c r="F98" s="87" t="str">
        <f>IF('P7'!F12="","",'P7'!F12)</f>
        <v>Vetle Andersen</v>
      </c>
      <c r="G98" s="87" t="str">
        <f>IF('P7'!G12="","",'P7'!G12)</f>
        <v>Larvik AK</v>
      </c>
      <c r="H98" s="88">
        <f>IF('P7'!N12=0,"",'P7'!N12)</f>
        <v>117</v>
      </c>
      <c r="I98" s="88">
        <f>IF('P7'!O12=0,"",'P7'!O12)</f>
        <v>144</v>
      </c>
      <c r="J98" s="88">
        <f>IF('P7'!P12=0,"",'P7'!P12)</f>
        <v>261</v>
      </c>
      <c r="K98" s="89">
        <f>IF('P7'!Q12=0,"",'P7'!Q12)</f>
        <v>287.56176635498412</v>
      </c>
      <c r="L98" s="68"/>
    </row>
    <row r="99" spans="1:12" ht="16">
      <c r="A99" s="83">
        <v>5</v>
      </c>
      <c r="B99" s="84">
        <f>IF('P7'!A14="","",'P7'!A14)</f>
        <v>102</v>
      </c>
      <c r="C99" s="85">
        <f>IF('P7'!B14="","",'P7'!B14)</f>
        <v>99.93</v>
      </c>
      <c r="D99" s="84" t="str">
        <f>IF('P7'!C14="","",'P7'!C14)</f>
        <v>SM</v>
      </c>
      <c r="E99" s="86">
        <f>IF('P7'!D14="","",'P7'!D14)</f>
        <v>32405</v>
      </c>
      <c r="F99" s="87" t="str">
        <f>IF('P7'!F14="","",'P7'!F14)</f>
        <v>Lars Joachim Nilsen</v>
      </c>
      <c r="G99" s="87" t="str">
        <f>IF('P7'!G14="","",'P7'!G14)</f>
        <v>T &amp; IL National</v>
      </c>
      <c r="H99" s="88">
        <f>IF('P7'!N14=0,"",'P7'!N14)</f>
        <v>114</v>
      </c>
      <c r="I99" s="88">
        <f>IF('P7'!O14=0,"",'P7'!O14)</f>
        <v>144</v>
      </c>
      <c r="J99" s="88">
        <f>IF('P7'!P14=0,"",'P7'!P14)</f>
        <v>258</v>
      </c>
      <c r="K99" s="89">
        <f>IF('P7'!Q14=0,"",'P7'!Q14)</f>
        <v>286.15960278572243</v>
      </c>
      <c r="L99" s="68"/>
    </row>
    <row r="100" spans="1:12" ht="16">
      <c r="A100" s="83"/>
      <c r="B100" s="84">
        <f>IF('P7'!A9="","",'P7'!A9)</f>
        <v>102</v>
      </c>
      <c r="C100" s="85">
        <f>IF('P7'!B9="","",'P7'!B9)</f>
        <v>100.5</v>
      </c>
      <c r="D100" s="84" t="str">
        <f>IF('P7'!C9="","",'P7'!C9)</f>
        <v>SM</v>
      </c>
      <c r="E100" s="86">
        <f>IF('P7'!D9="","",'P7'!D9)</f>
        <v>32818</v>
      </c>
      <c r="F100" s="87" t="str">
        <f>IF('P7'!F9="","",'P7'!F9)</f>
        <v>Andreas Hidle</v>
      </c>
      <c r="G100" s="87" t="str">
        <f>IF('P7'!G9="","",'P7'!G9)</f>
        <v>Lørenskog AK</v>
      </c>
      <c r="H100" s="88">
        <f>IF('P7'!N9=0,"",'P7'!N9)</f>
        <v>110</v>
      </c>
      <c r="I100" s="88" t="str">
        <f>IF('P7'!O9=0,"",'P7'!O9)</f>
        <v/>
      </c>
      <c r="J100" s="88" t="str">
        <f>IF('P7'!P9=0,"",'P7'!P9)</f>
        <v/>
      </c>
      <c r="K100" s="89" t="str">
        <f>IF('P7'!Q9=0,"",'P7'!Q9)</f>
        <v/>
      </c>
      <c r="L100" s="68"/>
    </row>
    <row r="101" spans="1:12" ht="16">
      <c r="A101" s="83"/>
      <c r="B101" s="84"/>
      <c r="C101" s="85"/>
      <c r="D101" s="84"/>
      <c r="E101" s="86"/>
      <c r="F101" s="87"/>
      <c r="G101" s="87"/>
      <c r="H101" s="88"/>
      <c r="I101" s="88"/>
      <c r="J101" s="88"/>
      <c r="K101" s="89"/>
      <c r="L101" s="68"/>
    </row>
    <row r="102" spans="1:12" ht="16">
      <c r="A102" s="83">
        <v>1</v>
      </c>
      <c r="B102" s="84">
        <f>IF('P7'!A16="","",'P7'!A16)</f>
        <v>109</v>
      </c>
      <c r="C102" s="85">
        <f>IF('P7'!B16="","",'P7'!B16)</f>
        <v>108</v>
      </c>
      <c r="D102" s="84" t="str">
        <f>IF('P7'!C16="","",'P7'!C16)</f>
        <v>SM</v>
      </c>
      <c r="E102" s="86">
        <f>IF('P7'!D16="","",'P7'!D16)</f>
        <v>32442</v>
      </c>
      <c r="F102" s="87" t="str">
        <f>IF('P7'!F16="","",'P7'!F16)</f>
        <v>Jon Peter Ueland</v>
      </c>
      <c r="G102" s="87" t="str">
        <f>IF('P7'!G16="","",'P7'!G16)</f>
        <v>Vigrestad IK</v>
      </c>
      <c r="H102" s="88">
        <f>IF('P7'!N16=0,"",'P7'!N16)</f>
        <v>115</v>
      </c>
      <c r="I102" s="88">
        <f>IF('P7'!O16=0,"",'P7'!O16)</f>
        <v>145</v>
      </c>
      <c r="J102" s="88">
        <f>IF('P7'!P16=0,"",'P7'!P16)</f>
        <v>260</v>
      </c>
      <c r="K102" s="89">
        <f>IF('P7'!Q16=0,"",'P7'!Q16)</f>
        <v>280.80863364939319</v>
      </c>
      <c r="L102" s="68"/>
    </row>
    <row r="103" spans="1:12" ht="16">
      <c r="A103" s="83">
        <v>2</v>
      </c>
      <c r="B103" s="84">
        <f>IF('P7'!A15="","",'P7'!A15)</f>
        <v>109</v>
      </c>
      <c r="C103" s="85">
        <f>IF('P7'!B15="","",'P7'!B15)</f>
        <v>105.27</v>
      </c>
      <c r="D103" s="84" t="str">
        <f>IF('P7'!C15="","",'P7'!C15)</f>
        <v>M2</v>
      </c>
      <c r="E103" s="86">
        <f>IF('P7'!D15="","",'P7'!D15)</f>
        <v>27849</v>
      </c>
      <c r="F103" s="87" t="str">
        <f>IF('P7'!F15="","",'P7'!F15)</f>
        <v>Børge Aadland</v>
      </c>
      <c r="G103" s="87" t="str">
        <f>IF('P7'!G15="","",'P7'!G15)</f>
        <v>AK Bjørgvin</v>
      </c>
      <c r="H103" s="88">
        <f>IF('P7'!N15=0,"",'P7'!N15)</f>
        <v>75</v>
      </c>
      <c r="I103" s="88">
        <f>IF('P7'!O15=0,"",'P7'!O15)</f>
        <v>100</v>
      </c>
      <c r="J103" s="88">
        <f>IF('P7'!P15=0,"",'P7'!P15)</f>
        <v>175</v>
      </c>
      <c r="K103" s="89">
        <f>IF('P7'!Q15=0,"",'P7'!Q15)</f>
        <v>190.58746561022653</v>
      </c>
      <c r="L103" s="68"/>
    </row>
    <row r="104" spans="1:12" ht="16">
      <c r="A104" s="83"/>
      <c r="B104" s="84">
        <f>IF('P7'!A17="","",'P7'!A17)</f>
        <v>109</v>
      </c>
      <c r="C104" s="85">
        <f>IF('P7'!B17="","",'P7'!B17)</f>
        <v>107.74</v>
      </c>
      <c r="D104" s="84" t="str">
        <f>IF('P7'!C17="","",'P7'!C17)</f>
        <v>SM</v>
      </c>
      <c r="E104" s="86">
        <f>IF('P7'!D17="","",'P7'!D17)</f>
        <v>34622</v>
      </c>
      <c r="F104" s="87" t="str">
        <f>IF('P7'!F17="","",'P7'!F17)</f>
        <v>Jørgen Kjellevand</v>
      </c>
      <c r="G104" s="87" t="str">
        <f>IF('P7'!G17="","",'P7'!G17)</f>
        <v>Spydeberg Atletene</v>
      </c>
      <c r="H104" s="88" t="str">
        <f>IF('P7'!N17=0,"",'P7'!N17)</f>
        <v/>
      </c>
      <c r="I104" s="88">
        <f>IF('P7'!O17=0,"",'P7'!O17)</f>
        <v>160</v>
      </c>
      <c r="J104" s="88" t="str">
        <f>IF('P7'!P17=0,"",'P7'!P17)</f>
        <v/>
      </c>
      <c r="K104" s="89" t="str">
        <f>IF('P7'!Q17=0,"",'P7'!Q17)</f>
        <v/>
      </c>
      <c r="L104" s="68"/>
    </row>
    <row r="105" spans="1:12" ht="16">
      <c r="A105" s="83"/>
      <c r="B105" s="84"/>
      <c r="C105" s="85"/>
      <c r="D105" s="84"/>
      <c r="E105" s="86"/>
      <c r="F105" s="87"/>
      <c r="G105" s="87"/>
      <c r="H105" s="88"/>
      <c r="I105" s="88"/>
      <c r="J105" s="88"/>
      <c r="K105" s="89"/>
      <c r="L105" s="68"/>
    </row>
    <row r="106" spans="1:12" ht="16">
      <c r="A106" s="83">
        <v>1</v>
      </c>
      <c r="B106" s="84" t="str">
        <f>IF('P7'!A21="","",'P7'!A21)</f>
        <v>+109</v>
      </c>
      <c r="C106" s="85">
        <f>IF('P7'!B21="","",'P7'!B21)</f>
        <v>122.37</v>
      </c>
      <c r="D106" s="84" t="str">
        <f>IF('P7'!C21="","",'P7'!C21)</f>
        <v>SM</v>
      </c>
      <c r="E106" s="86">
        <f>IF('P7'!D21="","",'P7'!D21)</f>
        <v>32866</v>
      </c>
      <c r="F106" s="87" t="str">
        <f>IF('P7'!F21="","",'P7'!F21)</f>
        <v>Kim Eirik Tollefsen</v>
      </c>
      <c r="G106" s="87" t="str">
        <f>IF('P7'!G21="","",'P7'!G21)</f>
        <v>Tønsberg-Kam.</v>
      </c>
      <c r="H106" s="88">
        <f>IF('P7'!N21=0,"",'P7'!N21)</f>
        <v>155</v>
      </c>
      <c r="I106" s="88">
        <f>IF('P7'!O21=0,"",'P7'!O21)</f>
        <v>180</v>
      </c>
      <c r="J106" s="88">
        <f>IF('P7'!P21=0,"",'P7'!P21)</f>
        <v>335</v>
      </c>
      <c r="K106" s="89">
        <f>IF('P7'!Q21=0,"",'P7'!Q21)</f>
        <v>349.53474092520577</v>
      </c>
      <c r="L106" s="68"/>
    </row>
    <row r="107" spans="1:12" ht="16">
      <c r="A107" s="83">
        <v>2</v>
      </c>
      <c r="B107" s="84" t="str">
        <f>IF('P7'!A20="","",'P7'!A20)</f>
        <v>+109</v>
      </c>
      <c r="C107" s="85">
        <f>IF('P7'!B20="","",'P7'!B20)</f>
        <v>121.16</v>
      </c>
      <c r="D107" s="84" t="str">
        <f>IF('P7'!C20="","",'P7'!C20)</f>
        <v>JM</v>
      </c>
      <c r="E107" s="86">
        <f>IF('P7'!D20="","",'P7'!D20)</f>
        <v>37061</v>
      </c>
      <c r="F107" s="87" t="str">
        <f>IF('P7'!F20="","",'P7'!F20)</f>
        <v>Ragnar Holme</v>
      </c>
      <c r="G107" s="87" t="str">
        <f>IF('P7'!G20="","",'P7'!G20)</f>
        <v>Tambarskjelvar IL</v>
      </c>
      <c r="H107" s="88">
        <f>IF('P7'!N20=0,"",'P7'!N20)</f>
        <v>140</v>
      </c>
      <c r="I107" s="88">
        <f>IF('P7'!O20=0,"",'P7'!O20)</f>
        <v>175</v>
      </c>
      <c r="J107" s="88">
        <f>IF('P7'!P20=0,"",'P7'!P20)</f>
        <v>315</v>
      </c>
      <c r="K107" s="89">
        <f>IF('P7'!Q20=0,"",'P7'!Q20)</f>
        <v>329.44781224621215</v>
      </c>
      <c r="L107" s="68"/>
    </row>
    <row r="108" spans="1:12" ht="16">
      <c r="A108" s="83">
        <v>3</v>
      </c>
      <c r="B108" s="84" t="str">
        <f>IF('P7'!A19="","",'P7'!A19)</f>
        <v>+109</v>
      </c>
      <c r="C108" s="85">
        <f>IF('P7'!B19="","",'P7'!B19)</f>
        <v>115.58</v>
      </c>
      <c r="D108" s="84" t="str">
        <f>IF('P7'!C19="","",'P7'!C19)</f>
        <v>SM</v>
      </c>
      <c r="E108" s="86">
        <f>IF('P7'!D19="","",'P7'!D19)</f>
        <v>33559</v>
      </c>
      <c r="F108" s="87" t="str">
        <f>IF('P7'!F19="","",'P7'!F19)</f>
        <v>Tord Gravdal</v>
      </c>
      <c r="G108" s="87" t="str">
        <f>IF('P7'!G19="","",'P7'!G19)</f>
        <v>Vigrestad IK</v>
      </c>
      <c r="H108" s="88">
        <f>IF('P7'!N19=0,"",'P7'!N19)</f>
        <v>110</v>
      </c>
      <c r="I108" s="88">
        <f>IF('P7'!O19=0,"",'P7'!O19)</f>
        <v>155</v>
      </c>
      <c r="J108" s="88">
        <f>IF('P7'!P19=0,"",'P7'!P19)</f>
        <v>265</v>
      </c>
      <c r="K108" s="89">
        <f>IF('P7'!Q19=0,"",'P7'!Q19)</f>
        <v>280.53898954979314</v>
      </c>
      <c r="L108" s="68"/>
    </row>
    <row r="109" spans="1:12" ht="16">
      <c r="A109" s="83">
        <v>4</v>
      </c>
      <c r="B109" s="84" t="str">
        <f>IF('P7'!A18="","",'P7'!A18)</f>
        <v>+109</v>
      </c>
      <c r="C109" s="85">
        <f>IF('P7'!B18="","",'P7'!B18)</f>
        <v>109.94</v>
      </c>
      <c r="D109" s="84" t="str">
        <f>IF('P7'!C18="","",'P7'!C18)</f>
        <v>SM</v>
      </c>
      <c r="E109" s="86">
        <f>IF('P7'!D18="","",'P7'!D18)</f>
        <v>32856</v>
      </c>
      <c r="F109" s="87" t="str">
        <f>IF('P7'!F18="","",'P7'!F18)</f>
        <v>Jan Egil Austerheim</v>
      </c>
      <c r="G109" s="87" t="str">
        <f>IF('P7'!G18="","",'P7'!G18)</f>
        <v>Tysvær VK</v>
      </c>
      <c r="H109" s="88">
        <f>IF('P7'!N18=0,"",'P7'!N18)</f>
        <v>105</v>
      </c>
      <c r="I109" s="88">
        <f>IF('P7'!O18=0,"",'P7'!O18)</f>
        <v>135</v>
      </c>
      <c r="J109" s="88">
        <f>IF('P7'!P18=0,"",'P7'!P18)</f>
        <v>240</v>
      </c>
      <c r="K109" s="89">
        <f>IF('P7'!Q18=0,"",'P7'!Q18)</f>
        <v>257.77527666540561</v>
      </c>
      <c r="L109" s="68"/>
    </row>
  </sheetData>
  <sortState xmlns:xlrd2="http://schemas.microsoft.com/office/spreadsheetml/2017/richdata2" ref="A72:K78">
    <sortCondition descending="1" ref="J72:J78"/>
  </sortState>
  <mergeCells count="6">
    <mergeCell ref="A49:K49"/>
    <mergeCell ref="A1:K1"/>
    <mergeCell ref="A2:E2"/>
    <mergeCell ref="F2:G2"/>
    <mergeCell ref="A3:K3"/>
    <mergeCell ref="H2:K2"/>
  </mergeCells>
  <phoneticPr fontId="12" type="noConversion"/>
  <pageMargins left="0.75" right="0.75" top="1" bottom="1" header="0.5" footer="0.5"/>
  <pageSetup paperSize="9" scale="84" fitToHeight="0" orientation="portrait" copies="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A68564-E272-D544-AE50-33CE26D61D53}">
  <sheetPr>
    <pageSetUpPr fitToPage="1"/>
  </sheetPr>
  <dimension ref="A1:M94"/>
  <sheetViews>
    <sheetView showGridLines="0" showRowColHeaders="0" workbookViewId="0">
      <pane ySplit="2" topLeftCell="A3" activePane="bottomLeft" state="frozen"/>
      <selection pane="bottomLeft" activeCell="M14" sqref="M14"/>
    </sheetView>
  </sheetViews>
  <sheetFormatPr baseColWidth="10" defaultColWidth="8.796875" defaultRowHeight="13"/>
  <cols>
    <col min="1" max="1" width="4.59765625" customWidth="1"/>
    <col min="2" max="2" width="5.3984375" customWidth="1"/>
    <col min="3" max="3" width="8.3984375" customWidth="1"/>
    <col min="4" max="4" width="5.3984375" customWidth="1"/>
    <col min="5" max="5" width="10.3984375" style="47" customWidth="1"/>
    <col min="6" max="6" width="29.59765625" style="11" customWidth="1"/>
    <col min="7" max="7" width="21.59765625" style="11" customWidth="1"/>
    <col min="8" max="10" width="6.796875" customWidth="1"/>
    <col min="11" max="11" width="9.59765625" style="64" customWidth="1"/>
  </cols>
  <sheetData>
    <row r="1" spans="1:12" s="62" customFormat="1" ht="35">
      <c r="A1" s="157" t="s">
        <v>45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</row>
    <row r="2" spans="1:12" s="63" customFormat="1" ht="26.25" customHeight="1">
      <c r="A2" s="158" t="str">
        <f>IF('P1'!H5&gt;0,'P1'!H5,"")</f>
        <v>Vigrestad IK</v>
      </c>
      <c r="B2" s="158"/>
      <c r="C2" s="158"/>
      <c r="D2" s="158"/>
      <c r="E2" s="158"/>
      <c r="F2" s="158" t="str">
        <f>IF('P1'!M5&gt;0,'P1'!M5,"")</f>
        <v>Vigrestadhallen</v>
      </c>
      <c r="G2" s="158"/>
      <c r="H2" s="159" t="s">
        <v>94</v>
      </c>
      <c r="I2" s="159"/>
      <c r="J2" s="159"/>
      <c r="K2" s="159"/>
    </row>
    <row r="3" spans="1:12" s="61" customFormat="1" ht="28">
      <c r="A3" s="156" t="s">
        <v>48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</row>
    <row r="4" spans="1:12">
      <c r="A4" s="46"/>
    </row>
    <row r="5" spans="1:12" ht="16">
      <c r="A5" s="83">
        <v>1</v>
      </c>
      <c r="B5" s="84">
        <f>IF('P2'!A14="","",'P2'!A14)</f>
        <v>55</v>
      </c>
      <c r="C5" s="85">
        <f>IF('P2'!B14="","",'P2'!B14)</f>
        <v>54.44</v>
      </c>
      <c r="D5" s="84" t="str">
        <f>IF('P2'!C14="","",'P2'!C14)</f>
        <v>SK</v>
      </c>
      <c r="E5" s="86">
        <f>IF('P2'!D14="","",'P2'!D14)</f>
        <v>34413</v>
      </c>
      <c r="F5" s="87" t="str">
        <f>IF('P2'!F14="","",'P2'!F14)</f>
        <v>Sarah Hovden Øvsthus</v>
      </c>
      <c r="G5" s="87" t="str">
        <f>IF('P2'!G14="","",'P2'!G14)</f>
        <v>AK Bjørgvin</v>
      </c>
      <c r="H5" s="88">
        <f>IF('P2'!N14=0,"",'P2'!N14)</f>
        <v>82</v>
      </c>
      <c r="I5" s="88">
        <f>IF('P2'!O14=0,"",'P2'!O14)</f>
        <v>101</v>
      </c>
      <c r="J5" s="88">
        <f>IF('P2'!P14=0,"",'P2'!P14)</f>
        <v>183</v>
      </c>
      <c r="K5" s="89">
        <f>IF('P2'!Q14=0,"",'P2'!Q14)</f>
        <v>263.96897147645245</v>
      </c>
      <c r="L5" s="68"/>
    </row>
    <row r="6" spans="1:12" ht="16">
      <c r="A6" s="83">
        <v>2</v>
      </c>
      <c r="B6" s="84">
        <f>IF('P2'!A22="","",'P2'!A22)</f>
        <v>59</v>
      </c>
      <c r="C6" s="85">
        <f>IF('P2'!B22="","",'P2'!B22)</f>
        <v>58.73</v>
      </c>
      <c r="D6" s="84" t="str">
        <f>IF('P2'!C22="","",'P2'!C22)</f>
        <v>SK</v>
      </c>
      <c r="E6" s="86">
        <f>IF('P2'!D22="","",'P2'!D22)</f>
        <v>33830</v>
      </c>
      <c r="F6" s="87" t="str">
        <f>IF('P2'!F22="","",'P2'!F22)</f>
        <v>Sol Anette Waaler</v>
      </c>
      <c r="G6" s="87" t="str">
        <f>IF('P2'!G22="","",'P2'!G22)</f>
        <v>Trondheim AK</v>
      </c>
      <c r="H6" s="88">
        <f>IF('P2'!N22=0,"",'P2'!N22)</f>
        <v>81</v>
      </c>
      <c r="I6" s="88">
        <f>IF('P2'!O22=0,"",'P2'!O22)</f>
        <v>102</v>
      </c>
      <c r="J6" s="88">
        <f>IF('P2'!P22=0,"",'P2'!P22)</f>
        <v>183</v>
      </c>
      <c r="K6" s="89">
        <f>IF('P2'!Q22=0,"",'P2'!Q22)</f>
        <v>250.69274420712782</v>
      </c>
      <c r="L6" s="68"/>
    </row>
    <row r="7" spans="1:12" ht="16">
      <c r="A7" s="83">
        <v>3</v>
      </c>
      <c r="B7" s="84">
        <f>IF('P5'!A13="","",'P5'!A13)</f>
        <v>71</v>
      </c>
      <c r="C7" s="85">
        <f>IF('P5'!B13="","",'P5'!B13)</f>
        <v>65.540000000000006</v>
      </c>
      <c r="D7" s="84" t="str">
        <f>IF('P5'!C13="","",'P5'!C13)</f>
        <v>SK</v>
      </c>
      <c r="E7" s="86">
        <f>IF('P5'!D13="","",'P5'!D13)</f>
        <v>33735</v>
      </c>
      <c r="F7" s="87" t="str">
        <f>IF('P5'!F13="","",'P5'!F13)</f>
        <v>Marit Årdalsbakke</v>
      </c>
      <c r="G7" s="87" t="str">
        <f>IF('P5'!G13="","",'P5'!G13)</f>
        <v>Tambarskjelvar IL</v>
      </c>
      <c r="H7" s="88">
        <f>IF('P5'!N13=0,"",'P5'!N13)</f>
        <v>87</v>
      </c>
      <c r="I7" s="88">
        <f>IF('P5'!O13=0,"",'P5'!O13)</f>
        <v>103</v>
      </c>
      <c r="J7" s="88">
        <f>IF('P5'!P13=0,"",'P5'!P13)</f>
        <v>190</v>
      </c>
      <c r="K7" s="89">
        <f>IF('P5'!Q13=0,"",'P5'!Q13)</f>
        <v>243.24154255821455</v>
      </c>
      <c r="L7" s="68"/>
    </row>
    <row r="8" spans="1:12" ht="16">
      <c r="A8" s="83">
        <v>4</v>
      </c>
      <c r="B8" s="84">
        <f>IF('P4'!A15="","",'P4'!A15)</f>
        <v>64</v>
      </c>
      <c r="C8" s="85">
        <f>IF('P4'!B15="","",'P4'!B15)</f>
        <v>63.87</v>
      </c>
      <c r="D8" s="84" t="str">
        <f>IF('P4'!C15="","",'P4'!C15)</f>
        <v>SK</v>
      </c>
      <c r="E8" s="86">
        <f>IF('P4'!D15="","",'P4'!D15)</f>
        <v>35595</v>
      </c>
      <c r="F8" s="87" t="str">
        <f>IF('P4'!F15="","",'P4'!F15)</f>
        <v>Veslemøy Kollstad</v>
      </c>
      <c r="G8" s="87" t="str">
        <f>IF('P4'!G15="","",'P4'!G15)</f>
        <v>Kvadraturen VK</v>
      </c>
      <c r="H8" s="88">
        <f>IF('P4'!N15=0,"",'P4'!N15)</f>
        <v>78</v>
      </c>
      <c r="I8" s="88">
        <f>IF('P4'!O15=0,"",'P4'!O15)</f>
        <v>98</v>
      </c>
      <c r="J8" s="88">
        <f>IF('P4'!P15=0,"",'P4'!P15)</f>
        <v>176</v>
      </c>
      <c r="K8" s="89">
        <f>IF('P4'!Q15=0,"",'P4'!Q15)</f>
        <v>228.76791773220887</v>
      </c>
      <c r="L8" s="68"/>
    </row>
    <row r="9" spans="1:12" ht="16">
      <c r="A9" s="83">
        <v>5</v>
      </c>
      <c r="B9" s="84">
        <f>IF('P4'!A16="","",'P4'!A16)</f>
        <v>64</v>
      </c>
      <c r="C9" s="85">
        <f>IF('P4'!B16="","",'P4'!B16)</f>
        <v>63.09</v>
      </c>
      <c r="D9" s="84" t="str">
        <f>IF('P4'!C16="","",'P4'!C16)</f>
        <v>SK</v>
      </c>
      <c r="E9" s="86">
        <f>IF('P4'!D16="","",'P4'!D16)</f>
        <v>34764</v>
      </c>
      <c r="F9" s="87" t="str">
        <f>IF('P4'!F16="","",'P4'!F16)</f>
        <v>Lena Richter</v>
      </c>
      <c r="G9" s="87" t="str">
        <f>IF('P4'!G16="","",'P4'!G16)</f>
        <v>Spydeberg Atletene</v>
      </c>
      <c r="H9" s="88">
        <f>IF('P4'!N16=0,"",'P4'!N16)</f>
        <v>77</v>
      </c>
      <c r="I9" s="88">
        <f>IF('P4'!O16=0,"",'P4'!O16)</f>
        <v>97</v>
      </c>
      <c r="J9" s="88">
        <f>IF('P4'!P16=0,"",'P4'!P16)</f>
        <v>174</v>
      </c>
      <c r="K9" s="89">
        <f>IF('P4'!Q16=0,"",'P4'!Q16)</f>
        <v>227.84634066137502</v>
      </c>
      <c r="L9" s="68"/>
    </row>
    <row r="10" spans="1:12" ht="16">
      <c r="A10" s="83">
        <v>6</v>
      </c>
      <c r="B10" s="84">
        <f>IF('P5'!A21="","",'P5'!A21)</f>
        <v>87</v>
      </c>
      <c r="C10" s="85">
        <f>IF('P5'!B21="","",'P5'!B21)</f>
        <v>86.57</v>
      </c>
      <c r="D10" s="84" t="str">
        <f>IF('P5'!C21="","",'P5'!C21)</f>
        <v>SK</v>
      </c>
      <c r="E10" s="86">
        <f>IF('P5'!D21="","",'P5'!D21)</f>
        <v>33918</v>
      </c>
      <c r="F10" s="87" t="str">
        <f>IF('P5'!F21="","",'P5'!F21)</f>
        <v>Lone Kalland</v>
      </c>
      <c r="G10" s="87" t="str">
        <f>IF('P5'!G21="","",'P5'!G21)</f>
        <v>Tambarskjelvar IL</v>
      </c>
      <c r="H10" s="88">
        <f>IF('P5'!N21=0,"",'P5'!N21)</f>
        <v>90</v>
      </c>
      <c r="I10" s="88">
        <f>IF('P5'!O21=0,"",'P5'!O21)</f>
        <v>110</v>
      </c>
      <c r="J10" s="88">
        <f>IF('P5'!P21=0,"",'P5'!P21)</f>
        <v>200</v>
      </c>
      <c r="K10" s="89">
        <f>IF('P5'!Q21=0,"",'P5'!Q21)</f>
        <v>223.70598299614787</v>
      </c>
      <c r="L10" s="68"/>
    </row>
    <row r="11" spans="1:12" ht="16">
      <c r="A11" s="83">
        <v>7</v>
      </c>
      <c r="B11" s="84">
        <f>IF('P5'!A16="","",'P5'!A16)</f>
        <v>76</v>
      </c>
      <c r="C11" s="85">
        <f>IF('P5'!B16="","",'P5'!B16)</f>
        <v>75.87</v>
      </c>
      <c r="D11" s="84" t="str">
        <f>IF('P5'!C16="","",'P5'!C16)</f>
        <v>SK</v>
      </c>
      <c r="E11" s="86">
        <f>IF('P5'!D16="","",'P5'!D16)</f>
        <v>36232</v>
      </c>
      <c r="F11" s="87" t="str">
        <f>IF('P5'!F16="","",'P5'!F16)</f>
        <v>Maren Fikse</v>
      </c>
      <c r="G11" s="87" t="str">
        <f>IF('P5'!G16="","",'P5'!G16)</f>
        <v>Gjøvik AK</v>
      </c>
      <c r="H11" s="88">
        <f>IF('P5'!N16=0,"",'P5'!N16)</f>
        <v>87</v>
      </c>
      <c r="I11" s="88">
        <f>IF('P5'!O16=0,"",'P5'!O16)</f>
        <v>100</v>
      </c>
      <c r="J11" s="88">
        <f>IF('P5'!P16=0,"",'P5'!P16)</f>
        <v>187</v>
      </c>
      <c r="K11" s="89">
        <f>IF('P5'!Q16=0,"",'P5'!Q16)</f>
        <v>221.53068493997256</v>
      </c>
      <c r="L11" s="68"/>
    </row>
    <row r="12" spans="1:12" ht="16">
      <c r="A12" s="83">
        <v>8</v>
      </c>
      <c r="B12" s="84">
        <f>IF('P5'!A19="","",'P5'!A19)</f>
        <v>81</v>
      </c>
      <c r="C12" s="85">
        <f>IF('P5'!B19="","",'P5'!B19)</f>
        <v>76.19</v>
      </c>
      <c r="D12" s="84" t="str">
        <f>IF('P5'!C19="","",'P5'!C19)</f>
        <v>SK</v>
      </c>
      <c r="E12" s="86">
        <f>IF('P5'!D19="","",'P5'!D19)</f>
        <v>32509</v>
      </c>
      <c r="F12" s="87" t="str">
        <f>IF('P5'!F19="","",'P5'!F19)</f>
        <v>Melissa Schanche</v>
      </c>
      <c r="G12" s="87" t="str">
        <f>IF('P5'!G19="","",'P5'!G19)</f>
        <v>Spydeberg Atletene</v>
      </c>
      <c r="H12" s="88">
        <f>IF('P5'!N19=0,"",'P5'!N19)</f>
        <v>83</v>
      </c>
      <c r="I12" s="88">
        <f>IF('P5'!O19=0,"",'P5'!O19)</f>
        <v>102</v>
      </c>
      <c r="J12" s="88">
        <f>IF('P5'!P19=0,"",'P5'!P19)</f>
        <v>185</v>
      </c>
      <c r="K12" s="89">
        <f>IF('P5'!Q19=0,"",'P5'!Q19)</f>
        <v>218.72014792025689</v>
      </c>
      <c r="L12" s="68"/>
    </row>
    <row r="13" spans="1:12" ht="16">
      <c r="A13" s="83">
        <v>9</v>
      </c>
      <c r="B13" s="84">
        <f>IF('P5'!A20="","",'P5'!A20)</f>
        <v>87</v>
      </c>
      <c r="C13" s="85">
        <f>IF('P5'!B20="","",'P5'!B20)</f>
        <v>84.88</v>
      </c>
      <c r="D13" s="84" t="str">
        <f>IF('P5'!C20="","",'P5'!C20)</f>
        <v>SK</v>
      </c>
      <c r="E13" s="86">
        <f>IF('P5'!D20="","",'P5'!D20)</f>
        <v>36112</v>
      </c>
      <c r="F13" s="87" t="str">
        <f>IF('P5'!F20="","",'P5'!F20)</f>
        <v>Solfrid Koanda</v>
      </c>
      <c r="G13" s="87" t="str">
        <f>IF('P5'!G20="","",'P5'!G20)</f>
        <v>Kvadraturen VK</v>
      </c>
      <c r="H13" s="88">
        <f>IF('P5'!N20=0,"",'P5'!N20)</f>
        <v>80</v>
      </c>
      <c r="I13" s="88">
        <f>IF('P5'!O20=0,"",'P5'!O20)</f>
        <v>114</v>
      </c>
      <c r="J13" s="88">
        <f>IF('P5'!P20=0,"",'P5'!P20)</f>
        <v>194</v>
      </c>
      <c r="K13" s="89">
        <f>IF('P5'!Q20=0,"",'P5'!Q20)</f>
        <v>218.7005778003784</v>
      </c>
      <c r="L13" s="68"/>
    </row>
    <row r="14" spans="1:12" ht="16">
      <c r="A14" s="83">
        <v>10</v>
      </c>
      <c r="B14" s="84">
        <f>IF('P4'!A13="","",'P4'!A13)</f>
        <v>64</v>
      </c>
      <c r="C14" s="85">
        <f>IF('P4'!B13="","",'P4'!B13)</f>
        <v>61.07</v>
      </c>
      <c r="D14" s="84" t="str">
        <f>IF('P4'!C13="","",'P4'!C13)</f>
        <v>SK</v>
      </c>
      <c r="E14" s="86">
        <f>IF('P4'!D13="","",'P4'!D13)</f>
        <v>33166</v>
      </c>
      <c r="F14" s="87" t="str">
        <f>IF('P4'!F13="","",'P4'!F13)</f>
        <v>Iselin Hatlenes</v>
      </c>
      <c r="G14" s="87" t="str">
        <f>IF('P4'!G13="","",'P4'!G13)</f>
        <v>AK Bjørgvin</v>
      </c>
      <c r="H14" s="88">
        <f>IF('P4'!N13=0,"",'P4'!N13)</f>
        <v>74</v>
      </c>
      <c r="I14" s="88">
        <f>IF('P4'!O13=0,"",'P4'!O13)</f>
        <v>87</v>
      </c>
      <c r="J14" s="88">
        <f>IF('P4'!P13=0,"",'P4'!P13)</f>
        <v>161</v>
      </c>
      <c r="K14" s="89">
        <f>IF('P4'!Q13=0,"",'P4'!Q13)</f>
        <v>215.09801615850529</v>
      </c>
      <c r="L14" s="68"/>
    </row>
    <row r="15" spans="1:12" ht="16">
      <c r="A15" s="83">
        <v>11</v>
      </c>
      <c r="B15" s="84">
        <f>IF('P2'!A21="","",'P2'!A21)</f>
        <v>59</v>
      </c>
      <c r="C15" s="85">
        <f>IF('P2'!B21="","",'P2'!B21)</f>
        <v>58.56</v>
      </c>
      <c r="D15" s="84" t="str">
        <f>IF('P2'!C21="","",'P2'!C21)</f>
        <v>SK</v>
      </c>
      <c r="E15" s="86">
        <f>IF('P2'!D21="","",'P2'!D21)</f>
        <v>33921</v>
      </c>
      <c r="F15" s="87" t="str">
        <f>IF('P2'!F21="","",'P2'!F21)</f>
        <v>Ragnhild Haug Lillegård</v>
      </c>
      <c r="G15" s="87" t="str">
        <f>IF('P2'!G21="","",'P2'!G21)</f>
        <v>Oslo AK</v>
      </c>
      <c r="H15" s="88">
        <f>IF('P2'!N21=0,"",'P2'!N21)</f>
        <v>71</v>
      </c>
      <c r="I15" s="88">
        <f>IF('P2'!O21=0,"",'P2'!O21)</f>
        <v>83</v>
      </c>
      <c r="J15" s="88">
        <f>IF('P2'!P21=0,"",'P2'!P21)</f>
        <v>154</v>
      </c>
      <c r="K15" s="89">
        <f>IF('P2'!Q21=0,"",'P2'!Q21)</f>
        <v>211.36672827641388</v>
      </c>
      <c r="L15" s="68"/>
    </row>
    <row r="16" spans="1:12" ht="16">
      <c r="A16" s="83">
        <v>12</v>
      </c>
      <c r="B16" s="84">
        <f>IF('P4'!A14="","",'P4'!A14)</f>
        <v>64</v>
      </c>
      <c r="C16" s="85">
        <f>IF('P4'!B14="","",'P4'!B14)</f>
        <v>63.55</v>
      </c>
      <c r="D16" s="84" t="str">
        <f>IF('P4'!C14="","",'P4'!C14)</f>
        <v>SK</v>
      </c>
      <c r="E16" s="86">
        <f>IF('P4'!D14="","",'P4'!D14)</f>
        <v>34222</v>
      </c>
      <c r="F16" s="87" t="str">
        <f>IF('P4'!F14="","",'P4'!F14)</f>
        <v>Celine Mariell Bertheussen</v>
      </c>
      <c r="G16" s="87" t="str">
        <f>IF('P4'!G14="","",'P4'!G14)</f>
        <v>Spydeberg Atletene</v>
      </c>
      <c r="H16" s="88">
        <f>IF('P4'!N14=0,"",'P4'!N14)</f>
        <v>70</v>
      </c>
      <c r="I16" s="88">
        <f>IF('P4'!O14=0,"",'P4'!O14)</f>
        <v>92</v>
      </c>
      <c r="J16" s="88">
        <f>IF('P4'!P14=0,"",'P4'!P14)</f>
        <v>162</v>
      </c>
      <c r="K16" s="89">
        <f>IF('P4'!Q14=0,"",'P4'!Q14)</f>
        <v>211.20508749996389</v>
      </c>
      <c r="L16" s="68"/>
    </row>
    <row r="17" spans="1:12" ht="16">
      <c r="A17" s="83">
        <v>13</v>
      </c>
      <c r="B17" s="84">
        <f>IF('P2'!A20="","",'P2'!A20)</f>
        <v>59</v>
      </c>
      <c r="C17" s="85">
        <f>IF('P2'!B20="","",'P2'!B20)</f>
        <v>58.31</v>
      </c>
      <c r="D17" s="84" t="str">
        <f>IF('P2'!C20="","",'P2'!C20)</f>
        <v>JK</v>
      </c>
      <c r="E17" s="86">
        <f>IF('P2'!D20="","",'P2'!D20)</f>
        <v>37315</v>
      </c>
      <c r="F17" s="87" t="str">
        <f>IF('P2'!F20="","",'P2'!F20)</f>
        <v>Julia Jordanger Loen</v>
      </c>
      <c r="G17" s="87" t="str">
        <f>IF('P2'!G20="","",'P2'!G20)</f>
        <v>Breimsbygda IL</v>
      </c>
      <c r="H17" s="88">
        <f>IF('P2'!N20=0,"",'P2'!N20)</f>
        <v>68</v>
      </c>
      <c r="I17" s="88">
        <f>IF('P2'!O20=0,"",'P2'!O20)</f>
        <v>85</v>
      </c>
      <c r="J17" s="88">
        <f>IF('P2'!P20=0,"",'P2'!P20)</f>
        <v>153</v>
      </c>
      <c r="K17" s="89">
        <f>IF('P2'!Q20=0,"",'P2'!Q20)</f>
        <v>210.58615145678243</v>
      </c>
      <c r="L17" s="68"/>
    </row>
    <row r="18" spans="1:12" ht="16">
      <c r="A18" s="83">
        <v>14</v>
      </c>
      <c r="B18" s="84">
        <f>IF('P5'!A15="","",'P5'!A15)</f>
        <v>76</v>
      </c>
      <c r="C18" s="85">
        <f>IF('P5'!B15="","",'P5'!B15)</f>
        <v>73.28</v>
      </c>
      <c r="D18" s="84" t="str">
        <f>IF('P5'!C15="","",'P5'!C15)</f>
        <v>K1</v>
      </c>
      <c r="E18" s="86">
        <f>IF('P5'!D15="","",'P5'!D15)</f>
        <v>31365</v>
      </c>
      <c r="F18" s="87" t="str">
        <f>IF('P5'!F15="","",'P5'!F15)</f>
        <v>Marianne Hasfjord</v>
      </c>
      <c r="G18" s="87" t="str">
        <f>IF('P5'!G15="","",'P5'!G15)</f>
        <v>AK Bjørgvin</v>
      </c>
      <c r="H18" s="88">
        <f>IF('P5'!N15=0,"",'P5'!N15)</f>
        <v>72</v>
      </c>
      <c r="I18" s="88">
        <f>IF('P5'!O15=0,"",'P5'!O15)</f>
        <v>100</v>
      </c>
      <c r="J18" s="88">
        <f>IF('P5'!P15=0,"",'P5'!P15)</f>
        <v>172</v>
      </c>
      <c r="K18" s="89">
        <f>IF('P5'!Q15=0,"",'P5'!Q15)</f>
        <v>207.27330006320318</v>
      </c>
      <c r="L18" s="68"/>
    </row>
    <row r="19" spans="1:12" ht="16">
      <c r="A19" s="83">
        <v>15</v>
      </c>
      <c r="B19" s="84">
        <f>IF('P2'!A23="","",'P2'!A23)</f>
        <v>59</v>
      </c>
      <c r="C19" s="85">
        <f>IF('P2'!B23="","",'P2'!B23)</f>
        <v>58.12</v>
      </c>
      <c r="D19" s="84" t="str">
        <f>IF('P2'!C23="","",'P2'!C23)</f>
        <v>SK</v>
      </c>
      <c r="E19" s="86">
        <f>IF('P2'!D23="","",'P2'!D23)</f>
        <v>35388</v>
      </c>
      <c r="F19" s="87" t="str">
        <f>IF('P2'!F23="","",'P2'!F23)</f>
        <v>Emmy Kristine L. Rustad</v>
      </c>
      <c r="G19" s="87" t="str">
        <f>IF('P2'!G23="","",'P2'!G23)</f>
        <v>Grenland AK</v>
      </c>
      <c r="H19" s="88">
        <f>IF('P2'!N23=0,"",'P2'!N23)</f>
        <v>67</v>
      </c>
      <c r="I19" s="88">
        <f>IF('P2'!O23=0,"",'P2'!O23)</f>
        <v>82</v>
      </c>
      <c r="J19" s="88">
        <f>IF('P2'!P23=0,"",'P2'!P23)</f>
        <v>149</v>
      </c>
      <c r="K19" s="89">
        <f>IF('P2'!Q23=0,"",'P2'!Q23)</f>
        <v>205.52320918896166</v>
      </c>
      <c r="L19" s="68"/>
    </row>
    <row r="20" spans="1:12" ht="16">
      <c r="A20" s="83">
        <v>16</v>
      </c>
      <c r="B20" s="84">
        <f>IF('P2'!A13="","",'P2'!A13)</f>
        <v>55</v>
      </c>
      <c r="C20" s="85">
        <f>IF('P2'!B13="","",'P2'!B13)</f>
        <v>54.32</v>
      </c>
      <c r="D20" s="84" t="str">
        <f>IF('P2'!C13="","",'P2'!C13)</f>
        <v>JK</v>
      </c>
      <c r="E20" s="86">
        <f>IF('P2'!D13="","",'P2'!D13)</f>
        <v>36561</v>
      </c>
      <c r="F20" s="87" t="str">
        <f>IF('P2'!F13="","",'P2'!F13)</f>
        <v>Tiril Boge</v>
      </c>
      <c r="G20" s="87" t="str">
        <f>IF('P2'!G13="","",'P2'!G13)</f>
        <v>AK Bjørgvin</v>
      </c>
      <c r="H20" s="88">
        <f>IF('P2'!N13=0,"",'P2'!N13)</f>
        <v>62</v>
      </c>
      <c r="I20" s="88">
        <f>IF('P2'!O13=0,"",'P2'!O13)</f>
        <v>76</v>
      </c>
      <c r="J20" s="88">
        <f>IF('P2'!P13=0,"",'P2'!P13)</f>
        <v>138</v>
      </c>
      <c r="K20" s="89">
        <f>IF('P2'!Q13=0,"",'P2'!Q13)</f>
        <v>199.36931766618406</v>
      </c>
      <c r="L20" s="68"/>
    </row>
    <row r="21" spans="1:12" ht="16">
      <c r="A21" s="83">
        <v>17</v>
      </c>
      <c r="B21" s="84">
        <f>IF('P2'!A11="","",'P2'!A11)</f>
        <v>55</v>
      </c>
      <c r="C21" s="85">
        <f>IF('P2'!B11="","",'P2'!B11)</f>
        <v>54.22</v>
      </c>
      <c r="D21" s="84" t="str">
        <f>IF('P2'!C11="","",'P2'!C11)</f>
        <v>SK</v>
      </c>
      <c r="E21" s="86">
        <f>IF('P2'!D11="","",'P2'!D11)</f>
        <v>31750</v>
      </c>
      <c r="F21" s="87" t="str">
        <f>IF('P2'!F11="","",'P2'!F11)</f>
        <v>Vibeke Carlsen</v>
      </c>
      <c r="G21" s="87" t="str">
        <f>IF('P2'!G11="","",'P2'!G11)</f>
        <v>Tønsberg-Kam.</v>
      </c>
      <c r="H21" s="88">
        <f>IF('P2'!N11=0,"",'P2'!N11)</f>
        <v>59</v>
      </c>
      <c r="I21" s="88">
        <f>IF('P2'!O11=0,"",'P2'!O11)</f>
        <v>77</v>
      </c>
      <c r="J21" s="88">
        <f>IF('P2'!P11=0,"",'P2'!P11)</f>
        <v>136</v>
      </c>
      <c r="K21" s="89">
        <f>IF('P2'!Q11=0,"",'P2'!Q11)</f>
        <v>196.73649474887216</v>
      </c>
      <c r="L21" s="68"/>
    </row>
    <row r="22" spans="1:12" ht="16">
      <c r="A22" s="83">
        <v>18</v>
      </c>
      <c r="B22" s="84">
        <f>IF('P4'!A10="","",'P4'!A10)</f>
        <v>64</v>
      </c>
      <c r="C22" s="85">
        <f>IF('P4'!B10="","",'P4'!B10)</f>
        <v>62.64</v>
      </c>
      <c r="D22" s="84" t="str">
        <f>IF('P4'!C10="","",'P4'!C10)</f>
        <v>SK</v>
      </c>
      <c r="E22" s="86">
        <f>IF('P4'!D10="","",'P4'!D10)</f>
        <v>35866</v>
      </c>
      <c r="F22" s="87" t="str">
        <f>IF('P4'!F10="","",'P4'!F10)</f>
        <v>Hanne Frafjord</v>
      </c>
      <c r="G22" s="87" t="str">
        <f>IF('P4'!G10="","",'P4'!G10)</f>
        <v>Kvadraturen VK</v>
      </c>
      <c r="H22" s="88">
        <f>IF('P4'!N10=0,"",'P4'!N10)</f>
        <v>63</v>
      </c>
      <c r="I22" s="88">
        <f>IF('P4'!O10=0,"",'P4'!O10)</f>
        <v>83</v>
      </c>
      <c r="J22" s="88">
        <f>IF('P4'!P10=0,"",'P4'!P10)</f>
        <v>146</v>
      </c>
      <c r="K22" s="89">
        <f>IF('P4'!Q10=0,"",'P4'!Q10)</f>
        <v>192.01558019650082</v>
      </c>
      <c r="L22" s="68"/>
    </row>
    <row r="23" spans="1:12" ht="16">
      <c r="A23" s="83">
        <v>19</v>
      </c>
      <c r="B23" s="84">
        <f>IF('P2'!A9="","",'P2'!A9)</f>
        <v>49</v>
      </c>
      <c r="C23" s="85">
        <f>IF('P2'!B9="","",'P2'!B9)</f>
        <v>48.46</v>
      </c>
      <c r="D23" s="84" t="str">
        <f>IF('P2'!C9="","",'P2'!C9)</f>
        <v>UK</v>
      </c>
      <c r="E23" s="86">
        <f>IF('P2'!D9="","",'P2'!D9)</f>
        <v>38424</v>
      </c>
      <c r="F23" s="87" t="str">
        <f>IF('P2'!F9="","",'P2'!F9)</f>
        <v>Sandra Nævdal</v>
      </c>
      <c r="G23" s="87" t="str">
        <f>IF('P2'!G9="","",'P2'!G9)</f>
        <v>AK Bjørgvin</v>
      </c>
      <c r="H23" s="88">
        <f>IF('P2'!N9=0,"",'P2'!N9)</f>
        <v>56</v>
      </c>
      <c r="I23" s="88">
        <f>IF('P2'!O9=0,"",'P2'!O9)</f>
        <v>66</v>
      </c>
      <c r="J23" s="88">
        <f>IF('P2'!P9=0,"",'P2'!P9)</f>
        <v>122</v>
      </c>
      <c r="K23" s="89">
        <f>IF('P2'!Q9=0,"",'P2'!Q9)</f>
        <v>191.9316922548231</v>
      </c>
      <c r="L23" s="68"/>
    </row>
    <row r="24" spans="1:12" ht="16">
      <c r="A24" s="83">
        <v>20</v>
      </c>
      <c r="B24" s="84">
        <f>IF('P5'!A14="","",'P5'!A14)</f>
        <v>76</v>
      </c>
      <c r="C24" s="85">
        <f>IF('P5'!B14="","",'P5'!B14)</f>
        <v>72.25</v>
      </c>
      <c r="D24" s="84" t="str">
        <f>IF('P5'!C14="","",'P5'!C14)</f>
        <v>SK</v>
      </c>
      <c r="E24" s="86">
        <f>IF('P5'!D14="","",'P5'!D14)</f>
        <v>36430</v>
      </c>
      <c r="F24" s="87" t="str">
        <f>IF('P5'!F14="","",'P5'!F14)</f>
        <v>Ida Regine Thorstensen</v>
      </c>
      <c r="G24" s="87" t="str">
        <f>IF('P5'!G14="","",'P5'!G14)</f>
        <v>Tromsø AK</v>
      </c>
      <c r="H24" s="88">
        <f>IF('P5'!N14=0,"",'P5'!N14)</f>
        <v>71</v>
      </c>
      <c r="I24" s="88">
        <f>IF('P5'!O14=0,"",'P5'!O14)</f>
        <v>87</v>
      </c>
      <c r="J24" s="88">
        <f>IF('P5'!P14=0,"",'P5'!P14)</f>
        <v>158</v>
      </c>
      <c r="K24" s="89">
        <f>IF('P5'!Q14=0,"",'P5'!Q14)</f>
        <v>191.77822729348864</v>
      </c>
      <c r="L24" s="68"/>
    </row>
    <row r="25" spans="1:12" ht="16">
      <c r="A25" s="83">
        <v>21</v>
      </c>
      <c r="B25" s="84">
        <f>IF('P2'!A18="","",'P2'!A18)</f>
        <v>59</v>
      </c>
      <c r="C25" s="85">
        <f>IF('P2'!B18="","",'P2'!B18)</f>
        <v>56.61</v>
      </c>
      <c r="D25" s="84" t="str">
        <f>IF('P2'!C18="","",'P2'!C18)</f>
        <v>SK</v>
      </c>
      <c r="E25" s="86">
        <f>IF('P2'!D18="","",'P2'!D18)</f>
        <v>32270</v>
      </c>
      <c r="F25" s="87" t="str">
        <f>IF('P2'!F18="","",'P2'!F18)</f>
        <v>Iris Luna Millstein</v>
      </c>
      <c r="G25" s="87" t="str">
        <f>IF('P2'!G18="","",'P2'!G18)</f>
        <v>Tambarskjelvar IL</v>
      </c>
      <c r="H25" s="88">
        <f>IF('P2'!N18=0,"",'P2'!N18)</f>
        <v>53</v>
      </c>
      <c r="I25" s="88">
        <f>IF('P2'!O18=0,"",'P2'!O18)</f>
        <v>77</v>
      </c>
      <c r="J25" s="88">
        <f>IF('P2'!P18=0,"",'P2'!P18)</f>
        <v>130</v>
      </c>
      <c r="K25" s="89">
        <f>IF('P2'!Q18=0,"",'P2'!Q18)</f>
        <v>182.50899737627918</v>
      </c>
      <c r="L25" s="68"/>
    </row>
    <row r="26" spans="1:12" ht="16">
      <c r="A26" s="83">
        <v>22</v>
      </c>
      <c r="B26" s="84">
        <f>IF('P5'!A17="","",'P5'!A17)</f>
        <v>81</v>
      </c>
      <c r="C26" s="85">
        <f>IF('P5'!B17="","",'P5'!B17)</f>
        <v>76.03</v>
      </c>
      <c r="D26" s="84" t="str">
        <f>IF('P5'!C17="","",'P5'!C17)</f>
        <v>SK</v>
      </c>
      <c r="E26" s="86">
        <f>IF('P5'!D17="","",'P5'!D17)</f>
        <v>33672</v>
      </c>
      <c r="F26" s="87" t="str">
        <f>IF('P5'!F17="","",'P5'!F17)</f>
        <v>Tonje Boge</v>
      </c>
      <c r="G26" s="87" t="str">
        <f>IF('P5'!G17="","",'P5'!G17)</f>
        <v>AK Bjørgvin</v>
      </c>
      <c r="H26" s="88">
        <f>IF('P5'!N17=0,"",'P5'!N17)</f>
        <v>67</v>
      </c>
      <c r="I26" s="88">
        <f>IF('P5'!O17=0,"",'P5'!O17)</f>
        <v>87</v>
      </c>
      <c r="J26" s="88">
        <f>IF('P5'!P17=0,"",'P5'!P17)</f>
        <v>154</v>
      </c>
      <c r="K26" s="89">
        <f>IF('P5'!Q17=0,"",'P5'!Q17)</f>
        <v>182.25282930582495</v>
      </c>
      <c r="L26" s="68"/>
    </row>
    <row r="27" spans="1:12" ht="16">
      <c r="A27" s="83">
        <v>23</v>
      </c>
      <c r="B27" s="84">
        <f>IF('P4'!A11="","",'P4'!A11)</f>
        <v>64</v>
      </c>
      <c r="C27" s="85">
        <f>IF('P4'!B11="","",'P4'!B11)</f>
        <v>63.1</v>
      </c>
      <c r="D27" s="84" t="str">
        <f>IF('P4'!C11="","",'P4'!C11)</f>
        <v>SK</v>
      </c>
      <c r="E27" s="86">
        <f>IF('P4'!D11="","",'P4'!D11)</f>
        <v>33506</v>
      </c>
      <c r="F27" s="87" t="str">
        <f>IF('P4'!F11="","",'P4'!F11)</f>
        <v>Julie Kristine Brotangen</v>
      </c>
      <c r="G27" s="87" t="str">
        <f>IF('P4'!G11="","",'P4'!G11)</f>
        <v>Lørenskog AK</v>
      </c>
      <c r="H27" s="88">
        <f>IF('P4'!N11=0,"",'P4'!N11)</f>
        <v>60</v>
      </c>
      <c r="I27" s="88">
        <f>IF('P4'!O11=0,"",'P4'!O11)</f>
        <v>79</v>
      </c>
      <c r="J27" s="88">
        <f>IF('P4'!P11=0,"",'P4'!P11)</f>
        <v>139</v>
      </c>
      <c r="K27" s="89">
        <f>IF('P4'!Q11=0,"",'P4'!Q11)</f>
        <v>181.99770720008502</v>
      </c>
      <c r="L27" s="68"/>
    </row>
    <row r="28" spans="1:12" ht="16">
      <c r="A28" s="83">
        <v>24</v>
      </c>
      <c r="B28" s="84">
        <f>IF('P5'!A12="","",'P5'!A12)</f>
        <v>71</v>
      </c>
      <c r="C28" s="85">
        <f>IF('P5'!B12="","",'P5'!B12)</f>
        <v>70.78</v>
      </c>
      <c r="D28" s="84" t="str">
        <f>IF('P5'!C12="","",'P5'!C12)</f>
        <v>SK</v>
      </c>
      <c r="E28" s="86">
        <f>IF('P5'!D12="","",'P5'!D12)</f>
        <v>35335</v>
      </c>
      <c r="F28" s="87" t="str">
        <f>IF('P5'!F12="","",'P5'!F12)</f>
        <v>Tamara Cvetkovic</v>
      </c>
      <c r="G28" s="87" t="str">
        <f>IF('P5'!G12="","",'P5'!G12)</f>
        <v>Grenland AK</v>
      </c>
      <c r="H28" s="88">
        <f>IF('P5'!N12=0,"",'P5'!N12)</f>
        <v>67</v>
      </c>
      <c r="I28" s="88">
        <f>IF('P5'!O12=0,"",'P5'!O12)</f>
        <v>80</v>
      </c>
      <c r="J28" s="88">
        <f>IF('P5'!P12=0,"",'P5'!P12)</f>
        <v>147</v>
      </c>
      <c r="K28" s="89">
        <f>IF('P5'!Q12=0,"",'P5'!Q12)</f>
        <v>180.34591782974255</v>
      </c>
      <c r="L28" s="68"/>
    </row>
    <row r="29" spans="1:12" ht="16">
      <c r="A29" s="83">
        <v>25</v>
      </c>
      <c r="B29" s="84">
        <f>IF('P5'!A18="","",'P5'!A18)</f>
        <v>81</v>
      </c>
      <c r="C29" s="85">
        <f>IF('P5'!B18="","",'P5'!B18)</f>
        <v>77.75</v>
      </c>
      <c r="D29" s="84" t="str">
        <f>IF('P5'!C18="","",'P5'!C18)</f>
        <v>SK</v>
      </c>
      <c r="E29" s="86">
        <f>IF('P5'!D18="","",'P5'!D18)</f>
        <v>31888</v>
      </c>
      <c r="F29" s="87" t="str">
        <f>IF('P5'!F18="","",'P5'!F18)</f>
        <v>Elisabeth Benedicte Settem</v>
      </c>
      <c r="G29" s="87" t="str">
        <f>IF('P5'!G18="","",'P5'!G18)</f>
        <v>Trondheim AK</v>
      </c>
      <c r="H29" s="88">
        <f>IF('P5'!N18=0,"",'P5'!N18)</f>
        <v>69</v>
      </c>
      <c r="I29" s="88">
        <f>IF('P5'!O18=0,"",'P5'!O18)</f>
        <v>84</v>
      </c>
      <c r="J29" s="88">
        <f>IF('P5'!P18=0,"",'P5'!P18)</f>
        <v>153</v>
      </c>
      <c r="K29" s="89">
        <f>IF('P5'!Q18=0,"",'P5'!Q18)</f>
        <v>179.17073409992278</v>
      </c>
      <c r="L29" s="68"/>
    </row>
    <row r="30" spans="1:12" ht="16">
      <c r="A30" s="83">
        <v>26</v>
      </c>
      <c r="B30" s="84">
        <f>IF('P5'!A10="","",'P5'!A10)</f>
        <v>71</v>
      </c>
      <c r="C30" s="85">
        <f>IF('P5'!B10="","",'P5'!B10)</f>
        <v>69.010000000000005</v>
      </c>
      <c r="D30" s="84" t="str">
        <f>IF('P5'!C10="","",'P5'!C10)</f>
        <v>JK</v>
      </c>
      <c r="E30" s="86">
        <f>IF('P5'!D10="","",'P5'!D10)</f>
        <v>36628</v>
      </c>
      <c r="F30" s="87" t="str">
        <f>IF('P5'!F10="","",'P5'!F10)</f>
        <v>Marthe Knutsen</v>
      </c>
      <c r="G30" s="87" t="str">
        <f>IF('P5'!G10="","",'P5'!G10)</f>
        <v>Tysvær VK</v>
      </c>
      <c r="H30" s="88">
        <f>IF('P5'!N10=0,"",'P5'!N10)</f>
        <v>66</v>
      </c>
      <c r="I30" s="88">
        <f>IF('P5'!O10=0,"",'P5'!O10)</f>
        <v>78</v>
      </c>
      <c r="J30" s="88">
        <f>IF('P5'!P10=0,"",'P5'!P10)</f>
        <v>144</v>
      </c>
      <c r="K30" s="89">
        <f>IF('P5'!Q10=0,"",'P5'!Q10)</f>
        <v>179.08039972458027</v>
      </c>
      <c r="L30" s="68"/>
    </row>
    <row r="31" spans="1:12" ht="16">
      <c r="A31" s="83">
        <v>27</v>
      </c>
      <c r="B31" s="84">
        <f>IF('P2'!A10="","",'P2'!A10)</f>
        <v>55</v>
      </c>
      <c r="C31" s="85">
        <f>IF('P2'!B10="","",'P2'!B10)</f>
        <v>54.44</v>
      </c>
      <c r="D31" s="84" t="str">
        <f>IF('P2'!C10="","",'P2'!C10)</f>
        <v>K1</v>
      </c>
      <c r="E31" s="86">
        <f>IF('P2'!D10="","",'P2'!D10)</f>
        <v>31177</v>
      </c>
      <c r="F31" s="87" t="str">
        <f>IF('P2'!F10="","",'P2'!F10)</f>
        <v>Marie Haakstad</v>
      </c>
      <c r="G31" s="87" t="str">
        <f>IF('P2'!G10="","",'P2'!G10)</f>
        <v>Spydeberg Atletene</v>
      </c>
      <c r="H31" s="88">
        <f>IF('P2'!N10=0,"",'P2'!N10)</f>
        <v>55</v>
      </c>
      <c r="I31" s="88">
        <f>IF('P2'!O10=0,"",'P2'!O10)</f>
        <v>67</v>
      </c>
      <c r="J31" s="88">
        <f>IF('P2'!P10=0,"",'P2'!P10)</f>
        <v>122</v>
      </c>
      <c r="K31" s="89">
        <f>IF('P2'!Q10=0,"",'P2'!Q10)</f>
        <v>175.97931431763496</v>
      </c>
      <c r="L31" s="68"/>
    </row>
    <row r="32" spans="1:12" ht="16">
      <c r="A32" s="83">
        <v>28</v>
      </c>
      <c r="B32" s="84">
        <f>IF('P5'!A9="","",'P5'!A9)</f>
        <v>71</v>
      </c>
      <c r="C32" s="85">
        <f>IF('P5'!B9="","",'P5'!B9)</f>
        <v>67.22</v>
      </c>
      <c r="D32" s="84" t="str">
        <f>IF('P5'!C9="","",'P5'!C9)</f>
        <v>SK</v>
      </c>
      <c r="E32" s="86">
        <f>IF('P5'!D9="","",'P5'!D9)</f>
        <v>35725</v>
      </c>
      <c r="F32" s="87" t="str">
        <f>IF('P5'!F9="","",'P5'!F9)</f>
        <v>Ane Westrheim</v>
      </c>
      <c r="G32" s="87" t="str">
        <f>IF('P5'!G9="","",'P5'!G9)</f>
        <v>Spydeberg Atletene</v>
      </c>
      <c r="H32" s="88">
        <f>IF('P5'!N9=0,"",'P5'!N9)</f>
        <v>62</v>
      </c>
      <c r="I32" s="88">
        <f>IF('P5'!O9=0,"",'P5'!O9)</f>
        <v>77</v>
      </c>
      <c r="J32" s="88">
        <f>IF('P5'!P9=0,"",'P5'!P9)</f>
        <v>139</v>
      </c>
      <c r="K32" s="89">
        <f>IF('P5'!Q9=0,"",'P5'!Q9)</f>
        <v>175.39606628667454</v>
      </c>
      <c r="L32" s="68"/>
    </row>
    <row r="33" spans="1:13" ht="16">
      <c r="A33" s="83">
        <v>29</v>
      </c>
      <c r="B33" s="84">
        <f>IF('P2'!A12="","",'P2'!A12)</f>
        <v>55</v>
      </c>
      <c r="C33" s="85">
        <f>IF('P2'!B12="","",'P2'!B12)</f>
        <v>54.7</v>
      </c>
      <c r="D33" s="84" t="str">
        <f>IF('P2'!C12="","",'P2'!C12)</f>
        <v>SK</v>
      </c>
      <c r="E33" s="86">
        <f>IF('P2'!D12="","",'P2'!D12)</f>
        <v>35632</v>
      </c>
      <c r="F33" s="87" t="str">
        <f>IF('P2'!F12="","",'P2'!F12)</f>
        <v>Margrete Sæter</v>
      </c>
      <c r="G33" s="87" t="str">
        <f>IF('P2'!G12="","",'P2'!G12)</f>
        <v>Tromsø AK</v>
      </c>
      <c r="H33" s="88">
        <f>IF('P2'!N12=0,"",'P2'!N12)</f>
        <v>52</v>
      </c>
      <c r="I33" s="88">
        <f>IF('P2'!O12=0,"",'P2'!O12)</f>
        <v>70</v>
      </c>
      <c r="J33" s="88">
        <f>IF('P2'!P12=0,"",'P2'!P12)</f>
        <v>122</v>
      </c>
      <c r="K33" s="89">
        <f>IF('P2'!Q12=0,"",'P2'!Q12)</f>
        <v>175.38960059987664</v>
      </c>
      <c r="L33" s="68"/>
    </row>
    <row r="34" spans="1:13" ht="16">
      <c r="A34" s="83">
        <v>30</v>
      </c>
      <c r="B34" s="84">
        <f>IF('P2'!A19="","",'P2'!A19)</f>
        <v>59</v>
      </c>
      <c r="C34" s="85">
        <f>IF('P2'!B19="","",'P2'!B19)</f>
        <v>58.14</v>
      </c>
      <c r="D34" s="84" t="str">
        <f>IF('P2'!C19="","",'P2'!C19)</f>
        <v>JK</v>
      </c>
      <c r="E34" s="86">
        <f>IF('P2'!D19="","",'P2'!D19)</f>
        <v>36954</v>
      </c>
      <c r="F34" s="87" t="str">
        <f>IF('P2'!F19="","",'P2'!F19)</f>
        <v>Hedda Torp Nygård</v>
      </c>
      <c r="G34" s="87" t="str">
        <f>IF('P2'!G19="","",'P2'!G19)</f>
        <v>Spydeberg Atletene</v>
      </c>
      <c r="H34" s="88">
        <f>IF('P2'!N19=0,"",'P2'!N19)</f>
        <v>58</v>
      </c>
      <c r="I34" s="88">
        <f>IF('P2'!O19=0,"",'P2'!O19)</f>
        <v>68</v>
      </c>
      <c r="J34" s="88">
        <f>IF('P2'!P19=0,"",'P2'!P19)</f>
        <v>126</v>
      </c>
      <c r="K34" s="89">
        <f>IF('P2'!Q19=0,"",'P2'!Q19)</f>
        <v>173.75859917948097</v>
      </c>
      <c r="L34" s="68"/>
    </row>
    <row r="35" spans="1:13" ht="16">
      <c r="A35" s="83">
        <v>31</v>
      </c>
      <c r="B35" s="84">
        <f>IF('P2'!A17="","",'P2'!A17)</f>
        <v>59</v>
      </c>
      <c r="C35" s="85">
        <f>IF('P2'!B17="","",'P2'!B17)</f>
        <v>58.43</v>
      </c>
      <c r="D35" s="84" t="str">
        <f>IF('P2'!C17="","",'P2'!C17)</f>
        <v>SK</v>
      </c>
      <c r="E35" s="86">
        <f>IF('P2'!D17="","",'P2'!D17)</f>
        <v>32644</v>
      </c>
      <c r="F35" s="87" t="str">
        <f>IF('P2'!F17="","",'P2'!F17)</f>
        <v>Linda Kolobekken</v>
      </c>
      <c r="G35" s="87" t="str">
        <f>IF('P2'!G17="","",'P2'!G17)</f>
        <v>Gjøvik AK</v>
      </c>
      <c r="H35" s="88">
        <f>IF('P2'!N17=0,"",'P2'!N17)</f>
        <v>56</v>
      </c>
      <c r="I35" s="88">
        <f>IF('P2'!O17=0,"",'P2'!O17)</f>
        <v>68</v>
      </c>
      <c r="J35" s="88">
        <f>IF('P2'!P17=0,"",'P2'!P17)</f>
        <v>124</v>
      </c>
      <c r="K35" s="89">
        <f>IF('P2'!Q17=0,"",'P2'!Q17)</f>
        <v>170.44016551213684</v>
      </c>
      <c r="L35" s="68"/>
    </row>
    <row r="36" spans="1:13" ht="16">
      <c r="A36" s="83">
        <v>32</v>
      </c>
      <c r="B36" s="84">
        <f>IF('P5'!A11="","",'P5'!A11)</f>
        <v>71</v>
      </c>
      <c r="C36" s="85">
        <f>IF('P5'!B11="","",'P5'!B11)</f>
        <v>70.599999999999994</v>
      </c>
      <c r="D36" s="84" t="str">
        <f>IF('P5'!C11="","",'P5'!C11)</f>
        <v>SK</v>
      </c>
      <c r="E36" s="86">
        <f>IF('P5'!D11="","",'P5'!D11)</f>
        <v>34343</v>
      </c>
      <c r="F36" s="87" t="str">
        <f>IF('P5'!F11="","",'P5'!F11)</f>
        <v>Julie Alexandra Klæboe</v>
      </c>
      <c r="G36" s="87" t="str">
        <f>IF('P5'!G11="","",'P5'!G11)</f>
        <v>Trondheim AK</v>
      </c>
      <c r="H36" s="88">
        <f>IF('P5'!N11=0,"",'P5'!N11)</f>
        <v>63</v>
      </c>
      <c r="I36" s="88">
        <f>IF('P5'!O11=0,"",'P5'!O11)</f>
        <v>75</v>
      </c>
      <c r="J36" s="88">
        <f>IF('P5'!P11=0,"",'P5'!P11)</f>
        <v>138</v>
      </c>
      <c r="K36" s="89">
        <f>IF('P5'!Q11=0,"",'P5'!Q11)</f>
        <v>169.53226868839911</v>
      </c>
      <c r="L36" s="68"/>
    </row>
    <row r="37" spans="1:13" ht="16">
      <c r="A37" s="83">
        <v>33</v>
      </c>
      <c r="B37" s="84">
        <f>IF('P4'!A9="","",'P4'!A9)</f>
        <v>64</v>
      </c>
      <c r="C37" s="85">
        <f>IF('P4'!B9="","",'P4'!B9)</f>
        <v>62.54</v>
      </c>
      <c r="D37" s="84" t="str">
        <f>IF('P4'!C9="","",'P4'!C9)</f>
        <v>SK</v>
      </c>
      <c r="E37" s="86">
        <f>IF('P4'!D9="","",'P4'!D9)</f>
        <v>33021</v>
      </c>
      <c r="F37" s="87" t="str">
        <f>IF('P4'!F9="","",'P4'!F9)</f>
        <v>Ingrid Elise Nilsen</v>
      </c>
      <c r="G37" s="87" t="str">
        <f>IF('P4'!G9="","",'P4'!G9)</f>
        <v>Christiania AK</v>
      </c>
      <c r="H37" s="88">
        <f>IF('P4'!N9=0,"",'P4'!N9)</f>
        <v>59</v>
      </c>
      <c r="I37" s="88">
        <f>IF('P4'!O9=0,"",'P4'!O9)</f>
        <v>69</v>
      </c>
      <c r="J37" s="88">
        <f>IF('P4'!P9=0,"",'P4'!P9)</f>
        <v>128</v>
      </c>
      <c r="K37" s="89">
        <f>IF('P4'!Q9=0,"",'P4'!Q9)</f>
        <v>168.50689379866236</v>
      </c>
      <c r="L37" s="68"/>
    </row>
    <row r="38" spans="1:13" ht="16">
      <c r="A38" s="83">
        <v>34</v>
      </c>
      <c r="B38" s="84">
        <f>IF('P2'!A16="","",'P2'!A16)</f>
        <v>59</v>
      </c>
      <c r="C38" s="85">
        <f>IF('P2'!B16="","",'P2'!B16)</f>
        <v>58.61</v>
      </c>
      <c r="D38" s="84" t="str">
        <f>IF('P2'!C16="","",'P2'!C16)</f>
        <v>SK</v>
      </c>
      <c r="E38" s="86">
        <f>IF('P2'!D16="","",'P2'!D16)</f>
        <v>32764</v>
      </c>
      <c r="F38" s="87" t="str">
        <f>IF('P2'!F16="","",'P2'!F16)</f>
        <v>Karoline Merli</v>
      </c>
      <c r="G38" s="87" t="str">
        <f>IF('P2'!G16="","",'P2'!G16)</f>
        <v>Spydeberg Atletene</v>
      </c>
      <c r="H38" s="88">
        <f>IF('P2'!N16=0,"",'P2'!N16)</f>
        <v>53</v>
      </c>
      <c r="I38" s="88">
        <f>IF('P2'!O16=0,"",'P2'!O16)</f>
        <v>67</v>
      </c>
      <c r="J38" s="88">
        <f>IF('P2'!P16=0,"",'P2'!P16)</f>
        <v>120</v>
      </c>
      <c r="K38" s="89">
        <f>IF('P2'!Q16=0,"",'P2'!Q16)</f>
        <v>164.60913368923767</v>
      </c>
      <c r="L38" s="68"/>
    </row>
    <row r="39" spans="1:13" ht="16">
      <c r="A39" s="83">
        <v>35</v>
      </c>
      <c r="B39" s="84">
        <f>IF('P4'!A12="","",'P4'!A12)</f>
        <v>64</v>
      </c>
      <c r="C39" s="85">
        <f>IF('P4'!B12="","",'P4'!B12)</f>
        <v>61.26</v>
      </c>
      <c r="D39" s="84" t="str">
        <f>IF('P4'!C12="","",'P4'!C12)</f>
        <v>SK</v>
      </c>
      <c r="E39" s="86">
        <f>IF('P4'!D12="","",'P4'!D12)</f>
        <v>36794</v>
      </c>
      <c r="F39" s="87" t="str">
        <f>IF('P4'!F12="","",'P4'!F12)</f>
        <v>Ida Vaka</v>
      </c>
      <c r="G39" s="87" t="str">
        <f>IF('P4'!G12="","",'P4'!G12)</f>
        <v>Tysvær VK</v>
      </c>
      <c r="H39" s="88">
        <f>IF('P4'!N12=0,"",'P4'!N12)</f>
        <v>56</v>
      </c>
      <c r="I39" s="88">
        <f>IF('P4'!O12=0,"",'P4'!O12)</f>
        <v>65</v>
      </c>
      <c r="J39" s="88">
        <f>IF('P4'!P12=0,"",'P4'!P12)</f>
        <v>121</v>
      </c>
      <c r="K39" s="89">
        <f>IF('P4'!Q12=0,"",'P4'!Q12)</f>
        <v>161.34303041079994</v>
      </c>
      <c r="L39" s="68"/>
    </row>
    <row r="40" spans="1:13" ht="16">
      <c r="A40" s="83" t="s">
        <v>22</v>
      </c>
      <c r="B40" s="84"/>
      <c r="C40" s="85">
        <f>IF('P2'!B15="","",'P2'!B15)</f>
        <v>57.23</v>
      </c>
      <c r="D40" s="84" t="str">
        <f>IF('P2'!C15="","",'P2'!C15)</f>
        <v>SK</v>
      </c>
      <c r="E40" s="86">
        <f>IF('P2'!D15="","",'P2'!D15)</f>
        <v>35320</v>
      </c>
      <c r="F40" s="87" t="str">
        <f>IF('P2'!F15="","",'P2'!F15)</f>
        <v>Rebekka Tao Jacobsen</v>
      </c>
      <c r="G40" s="87" t="str">
        <f>IF('P2'!G15="","",'P2'!G15)</f>
        <v>Larvik AK</v>
      </c>
      <c r="H40" s="88" t="str">
        <f>IF('P2'!N15=0,"",'P2'!N15)</f>
        <v/>
      </c>
      <c r="I40" s="88">
        <f>IF('P2'!O15=0,"",'P2'!O15)</f>
        <v>104</v>
      </c>
      <c r="J40" s="88" t="str">
        <f>IF('P2'!P15=0,"",'P2'!P15)</f>
        <v/>
      </c>
      <c r="K40" s="89" t="str">
        <f>IF('P2'!Q15=0,"",'P2'!Q15)</f>
        <v/>
      </c>
      <c r="L40" s="68"/>
    </row>
    <row r="41" spans="1:13">
      <c r="A41" s="46"/>
    </row>
    <row r="42" spans="1:13" s="61" customFormat="1" ht="28">
      <c r="A42" s="156" t="s">
        <v>49</v>
      </c>
      <c r="B42" s="156"/>
      <c r="C42" s="156"/>
      <c r="D42" s="156"/>
      <c r="E42" s="156"/>
      <c r="F42" s="156"/>
      <c r="G42" s="156"/>
      <c r="H42" s="156"/>
      <c r="I42" s="156"/>
      <c r="J42" s="156"/>
      <c r="K42" s="156"/>
    </row>
    <row r="43" spans="1:13">
      <c r="A43" s="46"/>
    </row>
    <row r="44" spans="1:13" ht="16">
      <c r="A44" s="83">
        <v>1</v>
      </c>
      <c r="B44" s="84" t="str">
        <f>IF('P7'!A21="","",'P7'!A21)</f>
        <v>+109</v>
      </c>
      <c r="C44" s="85">
        <f>IF('P7'!B21="","",'P7'!B21)</f>
        <v>122.37</v>
      </c>
      <c r="D44" s="84" t="str">
        <f>IF('P7'!C21="","",'P7'!C21)</f>
        <v>SM</v>
      </c>
      <c r="E44" s="86">
        <f>IF('P7'!D21="","",'P7'!D21)</f>
        <v>32866</v>
      </c>
      <c r="F44" s="87" t="str">
        <f>IF('P7'!F21="","",'P7'!F21)</f>
        <v>Kim Eirik Tollefsen</v>
      </c>
      <c r="G44" s="87" t="str">
        <f>IF('P7'!G21="","",'P7'!G21)</f>
        <v>Tønsberg-Kam.</v>
      </c>
      <c r="H44" s="88">
        <f>IF('P7'!N21=0,"",'P7'!N21)</f>
        <v>155</v>
      </c>
      <c r="I44" s="88">
        <f>IF('P7'!O21=0,"",'P7'!O21)</f>
        <v>180</v>
      </c>
      <c r="J44" s="88">
        <f>IF('P7'!P21=0,"",'P7'!P21)</f>
        <v>335</v>
      </c>
      <c r="K44" s="89">
        <f>IF('P7'!Q21=0,"",'P7'!Q21)</f>
        <v>349.53474092520577</v>
      </c>
      <c r="L44" s="68"/>
      <c r="M44" t="s">
        <v>22</v>
      </c>
    </row>
    <row r="45" spans="1:13" ht="16">
      <c r="A45" s="83">
        <v>2</v>
      </c>
      <c r="B45" s="84">
        <f>IF('P6'!A9="","",'P6'!A9)</f>
        <v>73</v>
      </c>
      <c r="C45" s="85">
        <f>IF('P6'!B9="","",'P6'!B9)</f>
        <v>72.92</v>
      </c>
      <c r="D45" s="84" t="str">
        <f>IF('P6'!C9="","",'P6'!C9)</f>
        <v>SM</v>
      </c>
      <c r="E45" s="86">
        <f>IF('P6'!D9="","",'P6'!D9)</f>
        <v>33342</v>
      </c>
      <c r="F45" s="87" t="str">
        <f>IF('P6'!F9="","",'P6'!F9)</f>
        <v>Daniel Roness</v>
      </c>
      <c r="G45" s="87" t="str">
        <f>IF('P6'!G9="","",'P6'!G9)</f>
        <v>Spydeberg Atletene</v>
      </c>
      <c r="H45" s="88">
        <f>IF('P6'!N9=0,"",'P6'!N9)</f>
        <v>115</v>
      </c>
      <c r="I45" s="88">
        <f>IF('P6'!O9=0,"",'P6'!O9)</f>
        <v>150</v>
      </c>
      <c r="J45" s="88">
        <f>IF('P6'!P9=0,"",'P6'!P9)</f>
        <v>265</v>
      </c>
      <c r="K45" s="89">
        <f>IF('P6'!Q9=0,"",'P6'!Q9)</f>
        <v>340.92363335536771</v>
      </c>
      <c r="L45" s="68"/>
    </row>
    <row r="46" spans="1:13" ht="16">
      <c r="A46" s="83">
        <v>3</v>
      </c>
      <c r="B46" s="84">
        <f>IF('P6'!A14="","",'P6'!A14)</f>
        <v>89</v>
      </c>
      <c r="C46" s="85">
        <f>IF('P6'!B14="","",'P6'!B14)</f>
        <v>87.63</v>
      </c>
      <c r="D46" s="84" t="str">
        <f>IF('P6'!C14="","",'P6'!C14)</f>
        <v>SM</v>
      </c>
      <c r="E46" s="86">
        <f>IF('P6'!D14="","",'P6'!D14)</f>
        <v>34899</v>
      </c>
      <c r="F46" s="87" t="str">
        <f>IF('P6'!F14="","",'P6'!F14)</f>
        <v>Mats Olsen</v>
      </c>
      <c r="G46" s="87" t="str">
        <f>IF('P6'!G14="","",'P6'!G14)</f>
        <v>Tønsberg-Kam.</v>
      </c>
      <c r="H46" s="88">
        <f>IF('P6'!N14=0,"",'P6'!N14)</f>
        <v>120</v>
      </c>
      <c r="I46" s="88">
        <f>IF('P6'!O14=0,"",'P6'!O14)</f>
        <v>169</v>
      </c>
      <c r="J46" s="88">
        <f>IF('P6'!P14=0,"",'P6'!P14)</f>
        <v>289</v>
      </c>
      <c r="K46" s="89">
        <f>IF('P6'!Q14=0,"",'P6'!Q14)</f>
        <v>338.31144819915414</v>
      </c>
      <c r="L46" s="68"/>
    </row>
    <row r="47" spans="1:13" ht="16">
      <c r="A47" s="83">
        <v>4</v>
      </c>
      <c r="B47" s="84">
        <f>IF('P3'!A14="","",'P3'!A14)</f>
        <v>81</v>
      </c>
      <c r="C47" s="85">
        <f>IF('P3'!B14="","",'P3'!B14)</f>
        <v>74.91</v>
      </c>
      <c r="D47" s="84" t="str">
        <f>IF('P3'!C14="","",'P3'!C14)</f>
        <v>SM</v>
      </c>
      <c r="E47" s="86">
        <f>IF('P3'!D14="","",'P3'!D14)</f>
        <v>34579</v>
      </c>
      <c r="F47" s="87" t="str">
        <f>IF('P3'!F14="","",'P3'!F14)</f>
        <v>Jantsen Øverås</v>
      </c>
      <c r="G47" s="87" t="str">
        <f>IF('P3'!G14="","",'P3'!G14)</f>
        <v>Tambarskjelvar IL</v>
      </c>
      <c r="H47" s="88">
        <f>IF('P3'!N14=0,"",'P3'!N14)</f>
        <v>119</v>
      </c>
      <c r="I47" s="88">
        <f>IF('P3'!O14=0,"",'P3'!O14)</f>
        <v>142</v>
      </c>
      <c r="J47" s="88">
        <f>IF('P3'!P14=0,"",'P3'!P14)</f>
        <v>261</v>
      </c>
      <c r="K47" s="89">
        <f>IF('P3'!Q14=0,"",'P3'!Q14)</f>
        <v>330.70950588841373</v>
      </c>
      <c r="L47" s="68"/>
    </row>
    <row r="48" spans="1:13" ht="16">
      <c r="A48" s="83">
        <v>5</v>
      </c>
      <c r="B48" s="84" t="str">
        <f>IF('P7'!A20="","",'P7'!A20)</f>
        <v>+109</v>
      </c>
      <c r="C48" s="85">
        <f>IF('P7'!B20="","",'P7'!B20)</f>
        <v>121.16</v>
      </c>
      <c r="D48" s="84" t="str">
        <f>IF('P7'!C20="","",'P7'!C20)</f>
        <v>JM</v>
      </c>
      <c r="E48" s="86">
        <f>IF('P7'!D20="","",'P7'!D20)</f>
        <v>37061</v>
      </c>
      <c r="F48" s="87" t="str">
        <f>IF('P7'!F20="","",'P7'!F20)</f>
        <v>Ragnar Holme</v>
      </c>
      <c r="G48" s="87" t="str">
        <f>IF('P7'!G20="","",'P7'!G20)</f>
        <v>Tambarskjelvar IL</v>
      </c>
      <c r="H48" s="88">
        <f>IF('P7'!N20=0,"",'P7'!N20)</f>
        <v>140</v>
      </c>
      <c r="I48" s="88">
        <f>IF('P7'!O20=0,"",'P7'!O20)</f>
        <v>175</v>
      </c>
      <c r="J48" s="88">
        <f>IF('P7'!P20=0,"",'P7'!P20)</f>
        <v>315</v>
      </c>
      <c r="K48" s="89">
        <f>IF('P7'!Q20=0,"",'P7'!Q20)</f>
        <v>329.44781224621215</v>
      </c>
      <c r="L48" s="68"/>
    </row>
    <row r="49" spans="1:12" ht="16">
      <c r="A49" s="83">
        <v>6</v>
      </c>
      <c r="B49" s="84">
        <f>IF('P3'!A15="","",'P3'!A15)</f>
        <v>81</v>
      </c>
      <c r="C49" s="85">
        <f>IF('P3'!B15="","",'P3'!B15)</f>
        <v>75.84</v>
      </c>
      <c r="D49" s="84" t="str">
        <f>IF('P3'!C15="","",'P3'!C15)</f>
        <v>M2</v>
      </c>
      <c r="E49" s="86">
        <f>IF('P3'!D15="","",'P3'!D15)</f>
        <v>28656</v>
      </c>
      <c r="F49" s="87" t="str">
        <f>IF('P3'!F15="","",'P3'!F15)</f>
        <v>Ronny Matnisdal</v>
      </c>
      <c r="G49" s="87" t="str">
        <f>IF('P3'!G15="","",'P3'!G15)</f>
        <v>Vigrestad IK</v>
      </c>
      <c r="H49" s="88">
        <f>IF('P3'!N15=0,"",'P3'!N15)</f>
        <v>120</v>
      </c>
      <c r="I49" s="88">
        <f>IF('P3'!O15=0,"",'P3'!O15)</f>
        <v>139</v>
      </c>
      <c r="J49" s="88">
        <f>IF('P3'!P15=0,"",'P3'!P15)</f>
        <v>259</v>
      </c>
      <c r="K49" s="89">
        <f>IF('P3'!Q15=0,"",'P3'!Q15)</f>
        <v>325.94760057272742</v>
      </c>
      <c r="L49" s="68"/>
    </row>
    <row r="50" spans="1:12" ht="16">
      <c r="A50" s="83">
        <v>7</v>
      </c>
      <c r="B50" s="84">
        <f>IF('P6'!A19="","",'P6'!A19)</f>
        <v>96</v>
      </c>
      <c r="C50" s="85">
        <f>IF('P6'!B19="","",'P6'!B19)</f>
        <v>94.18</v>
      </c>
      <c r="D50" s="84" t="str">
        <f>IF('P6'!C19="","",'P6'!C19)</f>
        <v>SM</v>
      </c>
      <c r="E50" s="86">
        <f>IF('P6'!D19="","",'P6'!D19)</f>
        <v>34330</v>
      </c>
      <c r="F50" s="87" t="str">
        <f>IF('P6'!F19="","",'P6'!F19)</f>
        <v>Roy Sømme Ommedal</v>
      </c>
      <c r="G50" s="87" t="str">
        <f>IF('P6'!G19="","",'P6'!G19)</f>
        <v>Vigrestad IK</v>
      </c>
      <c r="H50" s="88">
        <f>IF('P6'!N19=0,"",'P6'!N19)</f>
        <v>120</v>
      </c>
      <c r="I50" s="88">
        <f>IF('P6'!O19=0,"",'P6'!O19)</f>
        <v>161</v>
      </c>
      <c r="J50" s="88">
        <f>IF('P6'!P19=0,"",'P6'!P19)</f>
        <v>281</v>
      </c>
      <c r="K50" s="89">
        <f>IF('P6'!Q19=0,"",'P6'!Q19)</f>
        <v>318.90441918649293</v>
      </c>
      <c r="L50" s="68"/>
    </row>
    <row r="51" spans="1:12" ht="16">
      <c r="A51" s="83">
        <v>8</v>
      </c>
      <c r="B51" s="84">
        <f>IF('P1'!A24="","",'P1'!A24)</f>
        <v>73</v>
      </c>
      <c r="C51" s="85">
        <f>IF('P1'!B24="","",'P1'!B24)</f>
        <v>72.88</v>
      </c>
      <c r="D51" s="84" t="str">
        <f>IF('P1'!C24="","",'P1'!C24)</f>
        <v>SM</v>
      </c>
      <c r="E51" s="86">
        <f>IF('P1'!D24="","",'P1'!D24)</f>
        <v>32995</v>
      </c>
      <c r="F51" s="87" t="str">
        <f>IF('P1'!F24="","",'P1'!F24)</f>
        <v>Fredrik Kvist Gyllensten</v>
      </c>
      <c r="G51" s="87" t="str">
        <f>IF('P1'!G24="","",'P1'!G24)</f>
        <v>Christiania AK</v>
      </c>
      <c r="H51" s="88">
        <f>IF('P1'!N24=0,"",'P1'!N24)</f>
        <v>110</v>
      </c>
      <c r="I51" s="88">
        <f>IF('P1'!O24=0,"",'P1'!O24)</f>
        <v>135</v>
      </c>
      <c r="J51" s="88">
        <f>IF('P1'!P24=0,"",'P1'!P24)</f>
        <v>245</v>
      </c>
      <c r="K51" s="89">
        <f>IF('P1'!Q24=0,"",'P1'!Q24)</f>
        <v>315.29280634019699</v>
      </c>
      <c r="L51" s="68"/>
    </row>
    <row r="52" spans="1:12" ht="16">
      <c r="A52" s="83">
        <v>9</v>
      </c>
      <c r="B52" s="84">
        <f>IF('P1'!A13="","",'P1'!A13)</f>
        <v>67</v>
      </c>
      <c r="C52" s="85">
        <f>IF('P1'!B13="","",'P1'!B13)</f>
        <v>63.85</v>
      </c>
      <c r="D52" s="84" t="str">
        <f>IF('P1'!C13="","",'P1'!C13)</f>
        <v>JM</v>
      </c>
      <c r="E52" s="86">
        <f>IF('P1'!D13="","",'P1'!D13)</f>
        <v>36879</v>
      </c>
      <c r="F52" s="87" t="str">
        <f>IF('P1'!F13="","",'P1'!F13)</f>
        <v>Marcus Bratli</v>
      </c>
      <c r="G52" s="87" t="str">
        <f>IF('P1'!G13="","",'P1'!G13)</f>
        <v>AK Bjørgvin</v>
      </c>
      <c r="H52" s="88">
        <f>IF('P1'!N13=0,"",'P1'!N13)</f>
        <v>99</v>
      </c>
      <c r="I52" s="88">
        <f>IF('P1'!O13=0,"",'P1'!O13)</f>
        <v>125</v>
      </c>
      <c r="J52" s="88">
        <f>IF('P1'!P13=0,"",'P1'!P13)</f>
        <v>224</v>
      </c>
      <c r="K52" s="89">
        <f>IF('P1'!Q13=0,"",'P1'!Q13)</f>
        <v>312.79040972625211</v>
      </c>
      <c r="L52" s="68"/>
    </row>
    <row r="53" spans="1:12" ht="16">
      <c r="A53" s="83">
        <v>10</v>
      </c>
      <c r="B53" s="84">
        <f>IF('P6'!A21="","",'P6'!A21)</f>
        <v>96</v>
      </c>
      <c r="C53" s="85">
        <f>IF('P6'!B21="","",'P6'!B21)</f>
        <v>92.17</v>
      </c>
      <c r="D53" s="84" t="str">
        <f>IF('P6'!C21="","",'P6'!C21)</f>
        <v>SM</v>
      </c>
      <c r="E53" s="86">
        <f>IF('P6'!D21="","",'P6'!D21)</f>
        <v>33427</v>
      </c>
      <c r="F53" s="87" t="str">
        <f>IF('P6'!F21="","",'P6'!F21)</f>
        <v>Eirik Mølmshaug</v>
      </c>
      <c r="G53" s="87" t="str">
        <f>IF('P6'!G21="","",'P6'!G21)</f>
        <v>Lørenskog AK</v>
      </c>
      <c r="H53" s="88">
        <f>IF('P6'!N21=0,"",'P6'!N21)</f>
        <v>116</v>
      </c>
      <c r="I53" s="88">
        <f>IF('P6'!O21=0,"",'P6'!O21)</f>
        <v>155</v>
      </c>
      <c r="J53" s="88">
        <f>IF('P6'!P21=0,"",'P6'!P21)</f>
        <v>271</v>
      </c>
      <c r="K53" s="89">
        <f>IF('P6'!Q21=0,"",'P6'!Q21)</f>
        <v>310.31202497068136</v>
      </c>
      <c r="L53" s="68"/>
    </row>
    <row r="54" spans="1:12" ht="16">
      <c r="A54" s="83">
        <v>11</v>
      </c>
      <c r="B54" s="84">
        <f>IF('P3'!A12="","",'P3'!A12)</f>
        <v>81</v>
      </c>
      <c r="C54" s="85">
        <f>IF('P3'!B12="","",'P3'!B12)</f>
        <v>79.989999999999995</v>
      </c>
      <c r="D54" s="84" t="str">
        <f>IF('P3'!C12="","",'P3'!C12)</f>
        <v>SM</v>
      </c>
      <c r="E54" s="86">
        <f>IF('P3'!D12="","",'P3'!D12)</f>
        <v>36192</v>
      </c>
      <c r="F54" s="87" t="str">
        <f>IF('P3'!F12="","",'P3'!F12)</f>
        <v>Eskil Engelskjerd Andersen</v>
      </c>
      <c r="G54" s="87" t="str">
        <f>IF('P3'!G12="","",'P3'!G12)</f>
        <v>Stavanger VK</v>
      </c>
      <c r="H54" s="88">
        <f>IF('P3'!N12=0,"",'P3'!N12)</f>
        <v>115</v>
      </c>
      <c r="I54" s="88">
        <f>IF('P3'!O12=0,"",'P3'!O12)</f>
        <v>137</v>
      </c>
      <c r="J54" s="88">
        <f>IF('P3'!P12=0,"",'P3'!P12)</f>
        <v>252</v>
      </c>
      <c r="K54" s="89">
        <f>IF('P3'!Q12=0,"",'P3'!Q12)</f>
        <v>308.29854344034015</v>
      </c>
    </row>
    <row r="55" spans="1:12" ht="16">
      <c r="A55" s="83">
        <v>12</v>
      </c>
      <c r="B55" s="84">
        <f>IF('P3'!A16="","",'P3'!A16)</f>
        <v>81</v>
      </c>
      <c r="C55" s="85">
        <f>IF('P3'!B16="","",'P3'!B16)</f>
        <v>80.3</v>
      </c>
      <c r="D55" s="84" t="str">
        <f>IF('P3'!C16="","",'P3'!C16)</f>
        <v>SM</v>
      </c>
      <c r="E55" s="86">
        <f>IF('P3'!D16="","",'P3'!D16)</f>
        <v>34601</v>
      </c>
      <c r="F55" s="87" t="str">
        <f>IF('P3'!F16="","",'P3'!F16)</f>
        <v>Reza Benorouz</v>
      </c>
      <c r="G55" s="87" t="str">
        <f>IF('P3'!G16="","",'P3'!G16)</f>
        <v>Spydeberg Atletene</v>
      </c>
      <c r="H55" s="88">
        <f>IF('P3'!N16=0,"",'P3'!N16)</f>
        <v>117</v>
      </c>
      <c r="I55" s="88">
        <f>IF('P3'!O16=0,"",'P3'!O16)</f>
        <v>135</v>
      </c>
      <c r="J55" s="88">
        <f>IF('P3'!P16=0,"",'P3'!P16)</f>
        <v>252</v>
      </c>
      <c r="K55" s="89">
        <f>IF('P3'!Q16=0,"",'P3'!Q16)</f>
        <v>307.68864130848158</v>
      </c>
      <c r="L55" s="68"/>
    </row>
    <row r="56" spans="1:12" ht="16">
      <c r="A56" s="83">
        <v>13</v>
      </c>
      <c r="B56" s="84">
        <f>IF('P7'!A11="","",'P7'!A11)</f>
        <v>102</v>
      </c>
      <c r="C56" s="85">
        <f>IF('P7'!B11="","",'P7'!B11)</f>
        <v>101.58</v>
      </c>
      <c r="D56" s="84" t="str">
        <f>IF('P7'!C11="","",'P7'!C11)</f>
        <v>SM</v>
      </c>
      <c r="E56" s="86">
        <f>IF('P7'!D11="","",'P7'!D11)</f>
        <v>34035</v>
      </c>
      <c r="F56" s="87" t="str">
        <f>IF('P7'!F11="","",'P7'!F11)</f>
        <v>Laurits Hamre</v>
      </c>
      <c r="G56" s="87" t="str">
        <f>IF('P7'!G11="","",'P7'!G11)</f>
        <v>AK Bjørgvin</v>
      </c>
      <c r="H56" s="88">
        <f>IF('P7'!N11=0,"",'P7'!N11)</f>
        <v>123</v>
      </c>
      <c r="I56" s="88">
        <f>IF('P7'!O11=0,"",'P7'!O11)</f>
        <v>155</v>
      </c>
      <c r="J56" s="88">
        <f>IF('P7'!P11=0,"",'P7'!P11)</f>
        <v>278</v>
      </c>
      <c r="K56" s="89">
        <f>IF('P7'!Q11=0,"",'P7'!Q11)</f>
        <v>306.51742073596353</v>
      </c>
    </row>
    <row r="57" spans="1:12" ht="16">
      <c r="A57" s="83">
        <v>14</v>
      </c>
      <c r="B57" s="84">
        <f>IF('P7'!A10="","",'P7'!A10)</f>
        <v>102</v>
      </c>
      <c r="C57" s="85">
        <f>IF('P7'!B10="","",'P7'!B10)</f>
        <v>96.12</v>
      </c>
      <c r="D57" s="84" t="str">
        <f>IF('P7'!C10="","",'P7'!C10)</f>
        <v>SM</v>
      </c>
      <c r="E57" s="86">
        <f>IF('P7'!D10="","",'P7'!D10)</f>
        <v>32519</v>
      </c>
      <c r="F57" s="87" t="str">
        <f>IF('P7'!F10="","",'P7'!F10)</f>
        <v>Leik Simon Aas</v>
      </c>
      <c r="G57" s="87" t="str">
        <f>IF('P7'!G10="","",'P7'!G10)</f>
        <v>T &amp; IL National</v>
      </c>
      <c r="H57" s="88">
        <f>IF('P7'!N10=0,"",'P7'!N10)</f>
        <v>122</v>
      </c>
      <c r="I57" s="88">
        <f>IF('P7'!O10=0,"",'P7'!O10)</f>
        <v>148</v>
      </c>
      <c r="J57" s="88">
        <f>IF('P7'!P10=0,"",'P7'!P10)</f>
        <v>270</v>
      </c>
      <c r="K57" s="89">
        <f>IF('P7'!Q10=0,"",'P7'!Q10)</f>
        <v>303.9322833860669</v>
      </c>
    </row>
    <row r="58" spans="1:12" ht="16">
      <c r="A58" s="83">
        <v>15</v>
      </c>
      <c r="B58" s="84">
        <f>IF('P1'!A19="","",'P1'!A19)</f>
        <v>73</v>
      </c>
      <c r="C58" s="85">
        <f>IF('P1'!B19="","",'P1'!B19)</f>
        <v>72.56</v>
      </c>
      <c r="D58" s="84" t="str">
        <f>IF('P1'!C19="","",'P1'!C19)</f>
        <v>SM</v>
      </c>
      <c r="E58" s="86">
        <f>IF('P1'!D19="","",'P1'!D19)</f>
        <v>35378</v>
      </c>
      <c r="F58" s="87" t="str">
        <f>IF('P1'!F19="","",'P1'!F19)</f>
        <v>Runar Klungervik</v>
      </c>
      <c r="G58" s="87" t="str">
        <f>IF('P1'!G19="","",'P1'!G19)</f>
        <v>Hitra VK</v>
      </c>
      <c r="H58" s="88">
        <f>IF('P1'!N19=0,"",'P1'!N19)</f>
        <v>105</v>
      </c>
      <c r="I58" s="88">
        <f>IF('P1'!O19=0,"",'P1'!O19)</f>
        <v>130</v>
      </c>
      <c r="J58" s="88">
        <f>IF('P1'!P19=0,"",'P1'!P19)</f>
        <v>235</v>
      </c>
      <c r="K58" s="89">
        <f>IF('P1'!Q19=0,"",'P1'!Q19)</f>
        <v>303.19049744641433</v>
      </c>
    </row>
    <row r="59" spans="1:12" ht="16">
      <c r="A59" s="83">
        <v>16</v>
      </c>
      <c r="B59" s="84">
        <f>IF('P7'!A13="","",'P7'!A13)</f>
        <v>102</v>
      </c>
      <c r="C59" s="85">
        <f>IF('P7'!B13="","",'P7'!B13)</f>
        <v>101.45</v>
      </c>
      <c r="D59" s="84" t="str">
        <f>IF('P7'!C13="","",'P7'!C13)</f>
        <v>M1</v>
      </c>
      <c r="E59" s="86">
        <f>IF('P7'!D13="","",'P7'!D13)</f>
        <v>30743</v>
      </c>
      <c r="F59" s="87" t="str">
        <f>IF('P7'!F13="","",'P7'!F13)</f>
        <v>Ørjan Hagelund</v>
      </c>
      <c r="G59" s="87" t="str">
        <f>IF('P7'!G13="","",'P7'!G13)</f>
        <v>Vigrestad IK</v>
      </c>
      <c r="H59" s="88">
        <f>IF('P7'!N13=0,"",'P7'!N13)</f>
        <v>124</v>
      </c>
      <c r="I59" s="88">
        <f>IF('P7'!O13=0,"",'P7'!O13)</f>
        <v>150</v>
      </c>
      <c r="J59" s="88">
        <f>IF('P7'!P13=0,"",'P7'!P13)</f>
        <v>274</v>
      </c>
      <c r="K59" s="89">
        <f>IF('P7'!Q13=0,"",'P7'!Q13)</f>
        <v>302.24546778414737</v>
      </c>
    </row>
    <row r="60" spans="1:12" ht="16">
      <c r="A60" s="83">
        <v>17</v>
      </c>
      <c r="B60" s="84">
        <f>IF('P6'!A20="","",'P6'!A20)</f>
        <v>96</v>
      </c>
      <c r="C60" s="85">
        <f>IF('P6'!B20="","",'P6'!B20)</f>
        <v>95.91</v>
      </c>
      <c r="D60" s="84" t="str">
        <f>IF('P6'!C20="","",'P6'!C20)</f>
        <v>SM</v>
      </c>
      <c r="E60" s="86">
        <f>IF('P6'!D20="","",'P6'!D20)</f>
        <v>34774</v>
      </c>
      <c r="F60" s="87" t="str">
        <f>IF('P6'!F20="","",'P6'!F20)</f>
        <v>Tore Gjøringbø</v>
      </c>
      <c r="G60" s="87" t="str">
        <f>IF('P6'!G20="","",'P6'!G20)</f>
        <v>Tambarskjelvar IL</v>
      </c>
      <c r="H60" s="88">
        <f>IF('P6'!N20=0,"",'P6'!N20)</f>
        <v>117</v>
      </c>
      <c r="I60" s="88">
        <f>IF('P6'!O20=0,"",'P6'!O20)</f>
        <v>150</v>
      </c>
      <c r="J60" s="88">
        <f>IF('P6'!P20=0,"",'P6'!P20)</f>
        <v>267</v>
      </c>
      <c r="K60" s="89">
        <f>IF('P6'!Q20=0,"",'P6'!Q20)</f>
        <v>300.81434150243808</v>
      </c>
    </row>
    <row r="61" spans="1:12" ht="16">
      <c r="A61" s="83">
        <v>18</v>
      </c>
      <c r="B61" s="84">
        <f>IF('P1'!A21="","",'P1'!A21)</f>
        <v>73</v>
      </c>
      <c r="C61" s="85">
        <f>IF('P1'!B21="","",'P1'!B21)</f>
        <v>69.77</v>
      </c>
      <c r="D61" s="84" t="str">
        <f>IF('P1'!C21="","",'P1'!C21)</f>
        <v>JM</v>
      </c>
      <c r="E61" s="86">
        <f>IF('P1'!D21="","",'P1'!D21)</f>
        <v>37500</v>
      </c>
      <c r="F61" s="87" t="str">
        <f>IF('P1'!F21="","",'P1'!F21)</f>
        <v>Mats Hofstad</v>
      </c>
      <c r="G61" s="87" t="str">
        <f>IF('P1'!G21="","",'P1'!G21)</f>
        <v>Trondheim AK</v>
      </c>
      <c r="H61" s="88">
        <f>IF('P1'!N21=0,"",'P1'!N21)</f>
        <v>102</v>
      </c>
      <c r="I61" s="88">
        <f>IF('P1'!O21=0,"",'P1'!O21)</f>
        <v>125</v>
      </c>
      <c r="J61" s="88">
        <f>IF('P1'!P21=0,"",'P1'!P21)</f>
        <v>227</v>
      </c>
      <c r="K61" s="89">
        <f>IF('P1'!Q21=0,"",'P1'!Q21)</f>
        <v>299.71967484752793</v>
      </c>
    </row>
    <row r="62" spans="1:12" ht="16">
      <c r="A62" s="83">
        <v>19</v>
      </c>
      <c r="B62" s="84">
        <f>IF('P1'!A14="","",'P1'!A14)</f>
        <v>67</v>
      </c>
      <c r="C62" s="85">
        <f>IF('P1'!B14="","",'P1'!B14)</f>
        <v>66.33</v>
      </c>
      <c r="D62" s="84" t="str">
        <f>IF('P1'!C14="","",'P1'!C14)</f>
        <v>SM</v>
      </c>
      <c r="E62" s="86">
        <f>IF('P1'!D14="","",'P1'!D14)</f>
        <v>33003</v>
      </c>
      <c r="F62" s="87" t="str">
        <f>IF('P1'!F14="","",'P1'!F14)</f>
        <v>Michael Rosenberg</v>
      </c>
      <c r="G62" s="87" t="str">
        <f>IF('P1'!G14="","",'P1'!G14)</f>
        <v>Elverum AK</v>
      </c>
      <c r="H62" s="88">
        <f>IF('P1'!N14=0,"",'P1'!N14)</f>
        <v>98</v>
      </c>
      <c r="I62" s="88">
        <f>IF('P1'!O14=0,"",'P1'!O14)</f>
        <v>120</v>
      </c>
      <c r="J62" s="88">
        <f>IF('P1'!P14=0,"",'P1'!P14)</f>
        <v>218</v>
      </c>
      <c r="K62" s="89">
        <f>IF('P1'!Q14=0,"",'P1'!Q14)</f>
        <v>296.98780405446087</v>
      </c>
    </row>
    <row r="63" spans="1:12" ht="16">
      <c r="A63" s="83">
        <v>20</v>
      </c>
      <c r="B63" s="84">
        <f>IF('P3'!A11="","",'P3'!A11)</f>
        <v>81</v>
      </c>
      <c r="C63" s="85">
        <f>IF('P3'!B11="","",'P3'!B11)</f>
        <v>80.86</v>
      </c>
      <c r="D63" s="84" t="str">
        <f>IF('P3'!C11="","",'P3'!C11)</f>
        <v>SM</v>
      </c>
      <c r="E63" s="86">
        <f>IF('P3'!D11="","",'P3'!D11)</f>
        <v>34773</v>
      </c>
      <c r="F63" s="87" t="str">
        <f>IF('P3'!F11="","",'P3'!F11)</f>
        <v>Hemen Palani</v>
      </c>
      <c r="G63" s="87" t="str">
        <f>IF('P3'!G11="","",'P3'!G11)</f>
        <v>Lørenskog AK</v>
      </c>
      <c r="H63" s="88">
        <f>IF('P3'!N11=0,"",'P3'!N11)</f>
        <v>110</v>
      </c>
      <c r="I63" s="88">
        <f>IF('P3'!O11=0,"",'P3'!O11)</f>
        <v>130</v>
      </c>
      <c r="J63" s="88">
        <f>IF('P3'!P11=0,"",'P3'!P11)</f>
        <v>240</v>
      </c>
      <c r="K63" s="89">
        <f>IF('P3'!Q11=0,"",'P3'!Q11)</f>
        <v>292.00322316837656</v>
      </c>
    </row>
    <row r="64" spans="1:12" ht="16">
      <c r="A64" s="83">
        <v>21</v>
      </c>
      <c r="B64" s="84">
        <f>IF('P6'!A16="","",'P6'!A16)</f>
        <v>96</v>
      </c>
      <c r="C64" s="85">
        <f>IF('P6'!B16="","",'P6'!B16)</f>
        <v>95.05</v>
      </c>
      <c r="D64" s="84" t="str">
        <f>IF('P6'!C16="","",'P6'!C16)</f>
        <v>SM</v>
      </c>
      <c r="E64" s="86">
        <f>IF('P6'!D16="","",'P6'!D16)</f>
        <v>32534</v>
      </c>
      <c r="F64" s="87" t="str">
        <f>IF('P6'!F16="","",'P6'!F16)</f>
        <v>Sjur Djupedal</v>
      </c>
      <c r="G64" s="87" t="str">
        <f>IF('P6'!G16="","",'P6'!G16)</f>
        <v>Lørenskog AK</v>
      </c>
      <c r="H64" s="88">
        <f>IF('P6'!N16=0,"",'P6'!N16)</f>
        <v>112</v>
      </c>
      <c r="I64" s="88">
        <f>IF('P6'!O16=0,"",'P6'!O16)</f>
        <v>146</v>
      </c>
      <c r="J64" s="88">
        <f>IF('P6'!P16=0,"",'P6'!P16)</f>
        <v>258</v>
      </c>
      <c r="K64" s="89">
        <f>IF('P6'!Q16=0,"",'P6'!Q16)</f>
        <v>291.71740950270021</v>
      </c>
      <c r="L64" s="68"/>
    </row>
    <row r="65" spans="1:12" ht="16">
      <c r="A65" s="83">
        <v>22</v>
      </c>
      <c r="B65" s="84">
        <f>IF('P1'!A10="","",'P1'!A10)</f>
        <v>67</v>
      </c>
      <c r="C65" s="85">
        <f>IF('P1'!B10="","",'P1'!B10)</f>
        <v>66</v>
      </c>
      <c r="D65" s="84" t="str">
        <f>IF('P1'!C10="","",'P1'!C10)</f>
        <v>SM</v>
      </c>
      <c r="E65" s="86">
        <f>IF('P1'!D10="","",'P1'!D10)</f>
        <v>35849</v>
      </c>
      <c r="F65" s="87" t="str">
        <f>IF('P1'!F10="","",'P1'!F10)</f>
        <v>Bendik Dalen</v>
      </c>
      <c r="G65" s="87" t="str">
        <f>IF('P1'!G10="","",'P1'!G10)</f>
        <v>Kvadraturen VK</v>
      </c>
      <c r="H65" s="88">
        <f>IF('P1'!N10=0,"",'P1'!N10)</f>
        <v>94</v>
      </c>
      <c r="I65" s="88">
        <f>IF('P1'!O10=0,"",'P1'!O10)</f>
        <v>118</v>
      </c>
      <c r="J65" s="88">
        <f>IF('P1'!P10=0,"",'P1'!P10)</f>
        <v>212</v>
      </c>
      <c r="K65" s="89">
        <f>IF('P1'!Q10=0,"",'P1'!Q10)</f>
        <v>289.73308807809065</v>
      </c>
      <c r="L65" s="68"/>
    </row>
    <row r="66" spans="1:12" ht="16">
      <c r="A66" s="83">
        <v>23</v>
      </c>
      <c r="B66" s="84">
        <f>IF('P7'!A12="","",'P7'!A12)</f>
        <v>102</v>
      </c>
      <c r="C66" s="85">
        <f>IF('P7'!B12="","",'P7'!B12)</f>
        <v>101.79</v>
      </c>
      <c r="D66" s="84" t="str">
        <f>IF('P7'!C12="","",'P7'!C12)</f>
        <v>SM</v>
      </c>
      <c r="E66" s="86">
        <f>IF('P7'!D12="","",'P7'!D12)</f>
        <v>36416</v>
      </c>
      <c r="F66" s="87" t="str">
        <f>IF('P7'!F12="","",'P7'!F12)</f>
        <v>Vetle Andersen</v>
      </c>
      <c r="G66" s="87" t="str">
        <f>IF('P7'!G12="","",'P7'!G12)</f>
        <v>Larvik AK</v>
      </c>
      <c r="H66" s="88">
        <f>IF('P7'!N12=0,"",'P7'!N12)</f>
        <v>117</v>
      </c>
      <c r="I66" s="88">
        <f>IF('P7'!O12=0,"",'P7'!O12)</f>
        <v>144</v>
      </c>
      <c r="J66" s="88">
        <f>IF('P7'!P12=0,"",'P7'!P12)</f>
        <v>261</v>
      </c>
      <c r="K66" s="89">
        <f>IF('P7'!Q12=0,"",'P7'!Q12)</f>
        <v>287.56176635498412</v>
      </c>
      <c r="L66" s="68"/>
    </row>
    <row r="67" spans="1:12" ht="16">
      <c r="A67" s="83">
        <v>24</v>
      </c>
      <c r="B67" s="84">
        <f>IF('P1'!A20="","",'P1'!A20)</f>
        <v>73</v>
      </c>
      <c r="C67" s="85">
        <f>IF('P1'!B20="","",'P1'!B20)</f>
        <v>72.53</v>
      </c>
      <c r="D67" s="84" t="str">
        <f>IF('P1'!C20="","",'P1'!C20)</f>
        <v>SM</v>
      </c>
      <c r="E67" s="86">
        <f>IF('P1'!D20="","",'P1'!D20)</f>
        <v>34358</v>
      </c>
      <c r="F67" s="87" t="str">
        <f>IF('P1'!F20="","",'P1'!F20)</f>
        <v>Danny Duy Vo</v>
      </c>
      <c r="G67" s="87" t="str">
        <f>IF('P1'!G20="","",'P1'!G20)</f>
        <v>Grenland AK</v>
      </c>
      <c r="H67" s="88">
        <f>IF('P1'!N20=0,"",'P1'!N20)</f>
        <v>102</v>
      </c>
      <c r="I67" s="88">
        <f>IF('P1'!O20=0,"",'P1'!O20)</f>
        <v>120</v>
      </c>
      <c r="J67" s="88">
        <f>IF('P1'!P20=0,"",'P1'!P20)</f>
        <v>222</v>
      </c>
      <c r="K67" s="89">
        <f>IF('P1'!Q20=0,"",'P1'!Q20)</f>
        <v>286.48661089359598</v>
      </c>
      <c r="L67" s="68"/>
    </row>
    <row r="68" spans="1:12" ht="16">
      <c r="A68" s="83">
        <v>25</v>
      </c>
      <c r="B68" s="84">
        <f>IF('P7'!A14="","",'P7'!A14)</f>
        <v>102</v>
      </c>
      <c r="C68" s="85">
        <f>IF('P7'!B14="","",'P7'!B14)</f>
        <v>99.93</v>
      </c>
      <c r="D68" s="84" t="str">
        <f>IF('P7'!C14="","",'P7'!C14)</f>
        <v>SM</v>
      </c>
      <c r="E68" s="86">
        <f>IF('P7'!D14="","",'P7'!D14)</f>
        <v>32405</v>
      </c>
      <c r="F68" s="87" t="str">
        <f>IF('P7'!F14="","",'P7'!F14)</f>
        <v>Lars Joachim Nilsen</v>
      </c>
      <c r="G68" s="87" t="str">
        <f>IF('P7'!G14="","",'P7'!G14)</f>
        <v>T &amp; IL National</v>
      </c>
      <c r="H68" s="88">
        <f>IF('P7'!N14=0,"",'P7'!N14)</f>
        <v>114</v>
      </c>
      <c r="I68" s="88">
        <f>IF('P7'!O14=0,"",'P7'!O14)</f>
        <v>144</v>
      </c>
      <c r="J68" s="88">
        <f>IF('P7'!P14=0,"",'P7'!P14)</f>
        <v>258</v>
      </c>
      <c r="K68" s="89">
        <f>IF('P7'!Q14=0,"",'P7'!Q14)</f>
        <v>286.15960278572243</v>
      </c>
      <c r="L68" s="68"/>
    </row>
    <row r="69" spans="1:12" ht="16">
      <c r="A69" s="83">
        <v>26</v>
      </c>
      <c r="B69" s="84">
        <f>IF('P6'!A18="","",'P6'!A18)</f>
        <v>96</v>
      </c>
      <c r="C69" s="85">
        <f>IF('P6'!B18="","",'P6'!B18)</f>
        <v>94.79</v>
      </c>
      <c r="D69" s="84" t="str">
        <f>IF('P6'!C18="","",'P6'!C18)</f>
        <v>SM</v>
      </c>
      <c r="E69" s="86">
        <f>IF('P6'!D18="","",'P6'!D18)</f>
        <v>35744</v>
      </c>
      <c r="F69" s="87" t="str">
        <f>IF('P6'!F18="","",'P6'!F18)</f>
        <v>Sigurd Haug Korsvoll</v>
      </c>
      <c r="G69" s="87" t="str">
        <f>IF('P6'!G18="","",'P6'!G18)</f>
        <v>Trondheim AK</v>
      </c>
      <c r="H69" s="88">
        <f>IF('P6'!N18=0,"",'P6'!N18)</f>
        <v>117</v>
      </c>
      <c r="I69" s="88">
        <f>IF('P6'!O18=0,"",'P6'!O18)</f>
        <v>135</v>
      </c>
      <c r="J69" s="88">
        <f>IF('P6'!P18=0,"",'P6'!P18)</f>
        <v>252</v>
      </c>
      <c r="K69" s="89">
        <f>IF('P6'!Q18=0,"",'P6'!Q18)</f>
        <v>285.24677606070321</v>
      </c>
      <c r="L69" s="68"/>
    </row>
    <row r="70" spans="1:12" ht="16">
      <c r="A70" s="83">
        <v>27</v>
      </c>
      <c r="B70" s="84">
        <f>IF('P1'!A11="","",'P1'!A11)</f>
        <v>67</v>
      </c>
      <c r="C70" s="85">
        <f>IF('P1'!B11="","",'P1'!B11)</f>
        <v>64.11</v>
      </c>
      <c r="D70" s="84" t="str">
        <f>IF('P1'!C11="","",'P1'!C11)</f>
        <v>JM</v>
      </c>
      <c r="E70" s="86">
        <f>IF('P1'!D11="","",'P1'!D11)</f>
        <v>36793</v>
      </c>
      <c r="F70" s="87" t="str">
        <f>IF('P1'!F11="","",'P1'!F11)</f>
        <v>Kim Alexander Kværnø</v>
      </c>
      <c r="G70" s="87" t="str">
        <f>IF('P1'!G11="","",'P1'!G11)</f>
        <v>Hitra VK</v>
      </c>
      <c r="H70" s="88">
        <f>IF('P1'!N11=0,"",'P1'!N11)</f>
        <v>90</v>
      </c>
      <c r="I70" s="88">
        <f>IF('P1'!O11=0,"",'P1'!O11)</f>
        <v>113</v>
      </c>
      <c r="J70" s="88">
        <f>IF('P1'!P11=0,"",'P1'!P11)</f>
        <v>203</v>
      </c>
      <c r="K70" s="89">
        <f>IF('P1'!Q11=0,"",'P1'!Q11)</f>
        <v>282.70809578020538</v>
      </c>
      <c r="L70" s="68"/>
    </row>
    <row r="71" spans="1:12" ht="16">
      <c r="A71" s="83">
        <v>28</v>
      </c>
      <c r="B71" s="84">
        <f>IF('P1'!A16="","",'P1'!A16)</f>
        <v>73</v>
      </c>
      <c r="C71" s="85">
        <f>IF('P1'!B16="","",'P1'!B16)</f>
        <v>72.34</v>
      </c>
      <c r="D71" s="84" t="str">
        <f>IF('P1'!C16="","",'P1'!C16)</f>
        <v>SM</v>
      </c>
      <c r="E71" s="86">
        <f>IF('P1'!D16="","",'P1'!D16)</f>
        <v>34912</v>
      </c>
      <c r="F71" s="87" t="str">
        <f>IF('P1'!F16="","",'P1'!F16)</f>
        <v>Richard Minge</v>
      </c>
      <c r="G71" s="87" t="str">
        <f>IF('P1'!G16="","",'P1'!G16)</f>
        <v>T &amp; IL National</v>
      </c>
      <c r="H71" s="88">
        <f>IF('P1'!N16=0,"",'P1'!N16)</f>
        <v>97</v>
      </c>
      <c r="I71" s="88">
        <f>IF('P1'!O16=0,"",'P1'!O16)</f>
        <v>121</v>
      </c>
      <c r="J71" s="88">
        <f>IF('P1'!P16=0,"",'P1'!P16)</f>
        <v>218</v>
      </c>
      <c r="K71" s="89">
        <f>IF('P1'!Q16=0,"",'P1'!Q16)</f>
        <v>281.75154869446169</v>
      </c>
      <c r="L71" s="68"/>
    </row>
    <row r="72" spans="1:12" ht="16">
      <c r="A72" s="83">
        <v>29</v>
      </c>
      <c r="B72" s="84">
        <f>IF('P3'!A10="","",'P3'!A10)</f>
        <v>81</v>
      </c>
      <c r="C72" s="85">
        <f>IF('P3'!B10="","",'P3'!B10)</f>
        <v>75.02</v>
      </c>
      <c r="D72" s="84" t="str">
        <f>IF('P3'!C10="","",'P3'!C10)</f>
        <v>JM</v>
      </c>
      <c r="E72" s="86">
        <f>IF('P3'!D10="","",'P3'!D10)</f>
        <v>37160</v>
      </c>
      <c r="F72" s="87" t="str">
        <f>IF('P3'!F10="","",'P3'!F10)</f>
        <v>Remy Heggvik Aune</v>
      </c>
      <c r="G72" s="87" t="str">
        <f>IF('P3'!G10="","",'P3'!G10)</f>
        <v>Hitra VK</v>
      </c>
      <c r="H72" s="88">
        <f>IF('P3'!N10=0,"",'P3'!N10)</f>
        <v>95</v>
      </c>
      <c r="I72" s="88">
        <f>IF('P3'!O10=0,"",'P3'!O10)</f>
        <v>127</v>
      </c>
      <c r="J72" s="88">
        <f>IF('P3'!P10=0,"",'P3'!P10)</f>
        <v>222</v>
      </c>
      <c r="K72" s="89">
        <f>IF('P3'!Q10=0,"",'P3'!Q10)</f>
        <v>281.06391129333883</v>
      </c>
      <c r="L72" s="68"/>
    </row>
    <row r="73" spans="1:12" ht="16">
      <c r="A73" s="83">
        <v>30</v>
      </c>
      <c r="B73" s="84">
        <f>IF('P7'!A16="","",'P7'!A16)</f>
        <v>109</v>
      </c>
      <c r="C73" s="85">
        <f>IF('P7'!B16="","",'P7'!B16)</f>
        <v>108</v>
      </c>
      <c r="D73" s="84" t="str">
        <f>IF('P7'!C16="","",'P7'!C16)</f>
        <v>SM</v>
      </c>
      <c r="E73" s="86">
        <f>IF('P7'!D16="","",'P7'!D16)</f>
        <v>32442</v>
      </c>
      <c r="F73" s="87" t="str">
        <f>IF('P7'!F16="","",'P7'!F16)</f>
        <v>Jon Peter Ueland</v>
      </c>
      <c r="G73" s="87" t="str">
        <f>IF('P7'!G16="","",'P7'!G16)</f>
        <v>Vigrestad IK</v>
      </c>
      <c r="H73" s="88">
        <f>IF('P7'!N16=0,"",'P7'!N16)</f>
        <v>115</v>
      </c>
      <c r="I73" s="88">
        <f>IF('P7'!O16=0,"",'P7'!O16)</f>
        <v>145</v>
      </c>
      <c r="J73" s="88">
        <f>IF('P7'!P16=0,"",'P7'!P16)</f>
        <v>260</v>
      </c>
      <c r="K73" s="89">
        <f>IF('P7'!Q16=0,"",'P7'!Q16)</f>
        <v>280.80863364939319</v>
      </c>
      <c r="L73" s="68"/>
    </row>
    <row r="74" spans="1:12" ht="16">
      <c r="A74" s="83">
        <v>31</v>
      </c>
      <c r="B74" s="84" t="str">
        <f>IF('P7'!A19="","",'P7'!A19)</f>
        <v>+109</v>
      </c>
      <c r="C74" s="85">
        <f>IF('P7'!B19="","",'P7'!B19)</f>
        <v>115.58</v>
      </c>
      <c r="D74" s="84" t="str">
        <f>IF('P7'!C19="","",'P7'!C19)</f>
        <v>SM</v>
      </c>
      <c r="E74" s="86">
        <f>IF('P7'!D19="","",'P7'!D19)</f>
        <v>33559</v>
      </c>
      <c r="F74" s="87" t="str">
        <f>IF('P7'!F19="","",'P7'!F19)</f>
        <v>Tord Gravdal</v>
      </c>
      <c r="G74" s="87" t="str">
        <f>IF('P7'!G19="","",'P7'!G19)</f>
        <v>Vigrestad IK</v>
      </c>
      <c r="H74" s="88">
        <f>IF('P7'!N19=0,"",'P7'!N19)</f>
        <v>110</v>
      </c>
      <c r="I74" s="88">
        <f>IF('P7'!O19=0,"",'P7'!O19)</f>
        <v>155</v>
      </c>
      <c r="J74" s="88">
        <f>IF('P7'!P19=0,"",'P7'!P19)</f>
        <v>265</v>
      </c>
      <c r="K74" s="89">
        <f>IF('P7'!Q19=0,"",'P7'!Q19)</f>
        <v>280.53898954979314</v>
      </c>
      <c r="L74" s="68"/>
    </row>
    <row r="75" spans="1:12" ht="16">
      <c r="A75" s="83">
        <v>32</v>
      </c>
      <c r="B75" s="84">
        <f>IF('P1'!A12="","",'P1'!A12)</f>
        <v>67</v>
      </c>
      <c r="C75" s="85">
        <f>IF('P1'!B12="","",'P1'!B12)</f>
        <v>66.150000000000006</v>
      </c>
      <c r="D75" s="84" t="str">
        <f>IF('P1'!C12="","",'P1'!C12)</f>
        <v>JM</v>
      </c>
      <c r="E75" s="86">
        <f>IF('P1'!D12="","",'P1'!D12)</f>
        <v>36529</v>
      </c>
      <c r="F75" s="87" t="str">
        <f>IF('P1'!F12="","",'P1'!F12)</f>
        <v>Robert Andre Moldestad</v>
      </c>
      <c r="G75" s="87" t="str">
        <f>IF('P1'!G12="","",'P1'!G12)</f>
        <v>Breimsbygda IL</v>
      </c>
      <c r="H75" s="88">
        <f>IF('P1'!N12=0,"",'P1'!N12)</f>
        <v>92</v>
      </c>
      <c r="I75" s="88">
        <f>IF('P1'!O12=0,"",'P1'!O12)</f>
        <v>112</v>
      </c>
      <c r="J75" s="88">
        <f>IF('P1'!P12=0,"",'P1'!P12)</f>
        <v>204</v>
      </c>
      <c r="K75" s="89">
        <f>IF('P1'!Q12=0,"",'P1'!Q12)</f>
        <v>278.39622976057876</v>
      </c>
      <c r="L75" s="68"/>
    </row>
    <row r="76" spans="1:12" ht="16">
      <c r="A76" s="83">
        <v>33</v>
      </c>
      <c r="B76" s="84">
        <f>IF('P6'!A17="","",'P6'!A17)</f>
        <v>96</v>
      </c>
      <c r="C76" s="85">
        <f>IF('P6'!B17="","",'P6'!B17)</f>
        <v>95.02</v>
      </c>
      <c r="D76" s="84" t="str">
        <f>IF('P6'!C17="","",'P6'!C17)</f>
        <v>M1</v>
      </c>
      <c r="E76" s="86">
        <f>IF('P6'!D17="","",'P6'!D17)</f>
        <v>31295</v>
      </c>
      <c r="F76" s="87" t="str">
        <f>IF('P6'!F17="","",'P6'!F17)</f>
        <v>Svein Arne Follinglo</v>
      </c>
      <c r="G76" s="87" t="str">
        <f>IF('P6'!G17="","",'P6'!G17)</f>
        <v>Gjøvik AK</v>
      </c>
      <c r="H76" s="88">
        <f>IF('P6'!N17=0,"",'P6'!N17)</f>
        <v>116</v>
      </c>
      <c r="I76" s="88">
        <f>IF('P6'!O17=0,"",'P6'!O17)</f>
        <v>130</v>
      </c>
      <c r="J76" s="88">
        <f>IF('P6'!P17=0,"",'P6'!P17)</f>
        <v>246</v>
      </c>
      <c r="K76" s="89">
        <f>IF('P6'!Q17=0,"",'P6'!Q17)</f>
        <v>278.18433944676622</v>
      </c>
      <c r="L76" s="68"/>
    </row>
    <row r="77" spans="1:12" ht="16">
      <c r="A77" s="83">
        <v>34</v>
      </c>
      <c r="B77" s="84">
        <f>IF('P1'!A25="","",'P1'!A25)</f>
        <v>73</v>
      </c>
      <c r="C77" s="85">
        <f>IF('P1'!B25="","",'P1'!B25)</f>
        <v>72.760000000000005</v>
      </c>
      <c r="D77" s="84" t="str">
        <f>IF('P1'!C25="","",'P1'!C25)</f>
        <v>SM</v>
      </c>
      <c r="E77" s="86">
        <f>IF('P1'!D25="","",'P1'!D25)</f>
        <v>31990</v>
      </c>
      <c r="F77" s="87" t="str">
        <f>IF('P1'!F25="","",'P1'!F25)</f>
        <v>Cisomar Mogueis</v>
      </c>
      <c r="G77" s="87" t="str">
        <f>IF('P1'!G25="","",'P1'!G25)</f>
        <v>Oslo AK</v>
      </c>
      <c r="H77" s="88">
        <f>IF('P1'!N25=0,"",'P1'!N25)</f>
        <v>98</v>
      </c>
      <c r="I77" s="88">
        <f>IF('P1'!O25=0,"",'P1'!O25)</f>
        <v>115</v>
      </c>
      <c r="J77" s="88">
        <f>IF('P1'!P25=0,"",'P1'!P25)</f>
        <v>213</v>
      </c>
      <c r="K77" s="89">
        <f>IF('P1'!Q25=0,"",'P1'!Q25)</f>
        <v>274.37135972347062</v>
      </c>
      <c r="L77" s="68"/>
    </row>
    <row r="78" spans="1:12" ht="16">
      <c r="A78" s="83">
        <v>35</v>
      </c>
      <c r="B78" s="84">
        <f>IF('P1'!A9="","",'P1'!A9)</f>
        <v>61</v>
      </c>
      <c r="C78" s="85">
        <f>IF('P1'!B9="","",'P1'!B9)</f>
        <v>61</v>
      </c>
      <c r="D78" s="84" t="str">
        <f>IF('P1'!C9="","",'P1'!C9)</f>
        <v>M1</v>
      </c>
      <c r="E78" s="86">
        <f>IF('P1'!D9="","",'P1'!D9)</f>
        <v>31229</v>
      </c>
      <c r="F78" s="87" t="str">
        <f>IF('P1'!F9="","",'P1'!F9)</f>
        <v>Mauricio Kjeldner</v>
      </c>
      <c r="G78" s="87" t="str">
        <f>IF('P1'!G9="","",'P1'!G9)</f>
        <v>Spydeberg Atletene</v>
      </c>
      <c r="H78" s="88">
        <f>IF('P1'!N9=0,"",'P1'!N9)</f>
        <v>84</v>
      </c>
      <c r="I78" s="88">
        <f>IF('P1'!O9=0,"",'P1'!O9)</f>
        <v>105</v>
      </c>
      <c r="J78" s="88">
        <f>IF('P1'!P9=0,"",'P1'!P9)</f>
        <v>189</v>
      </c>
      <c r="K78" s="89">
        <f>IF('P1'!Q9=0,"",'P1'!Q9)</f>
        <v>272.18213301603623</v>
      </c>
      <c r="L78" s="68"/>
    </row>
    <row r="79" spans="1:12" ht="16">
      <c r="A79" s="83">
        <v>36</v>
      </c>
      <c r="B79" s="84">
        <f>IF('P1'!A15="","",'P1'!A15)</f>
        <v>73</v>
      </c>
      <c r="C79" s="85">
        <f>IF('P1'!B15="","",'P1'!B15)</f>
        <v>70.319999999999993</v>
      </c>
      <c r="D79" s="84" t="str">
        <f>IF('P1'!C15="","",'P1'!C15)</f>
        <v>SM</v>
      </c>
      <c r="E79" s="86">
        <f>IF('P1'!D15="","",'P1'!D15)</f>
        <v>35506</v>
      </c>
      <c r="F79" s="87" t="str">
        <f>IF('P1'!F15="","",'P1'!F15)</f>
        <v>Andreas Klinkenberg</v>
      </c>
      <c r="G79" s="87" t="str">
        <f>IF('P1'!G15="","",'P1'!G15)</f>
        <v>Hafrsfjord VK</v>
      </c>
      <c r="H79" s="88">
        <f>IF('P1'!N15=0,"",'P1'!N15)</f>
        <v>92</v>
      </c>
      <c r="I79" s="88">
        <f>IF('P1'!O15=0,"",'P1'!O15)</f>
        <v>115</v>
      </c>
      <c r="J79" s="88">
        <f>IF('P1'!P15=0,"",'P1'!P15)</f>
        <v>207</v>
      </c>
      <c r="K79" s="89">
        <f>IF('P1'!Q15=0,"",'P1'!Q15)</f>
        <v>272.02816632708914</v>
      </c>
      <c r="L79" s="68"/>
    </row>
    <row r="80" spans="1:12" ht="16">
      <c r="A80" s="83">
        <v>37</v>
      </c>
      <c r="B80" s="84">
        <f>IF('P6'!A13="","",'P6'!A13)</f>
        <v>89</v>
      </c>
      <c r="C80" s="85">
        <f>IF('P6'!B13="","",'P6'!B13)</f>
        <v>86.07</v>
      </c>
      <c r="D80" s="84" t="str">
        <f>IF('P6'!C13="","",'P6'!C13)</f>
        <v>SM</v>
      </c>
      <c r="E80" s="86">
        <f>IF('P6'!D13="","",'P6'!D13)</f>
        <v>34617</v>
      </c>
      <c r="F80" s="87" t="str">
        <f>IF('P6'!F13="","",'P6'!F13)</f>
        <v>Lars Espedal</v>
      </c>
      <c r="G80" s="87" t="str">
        <f>IF('P6'!G13="","",'P6'!G13)</f>
        <v>AK Bjørgvin</v>
      </c>
      <c r="H80" s="88">
        <f>IF('P6'!N13=0,"",'P6'!N13)</f>
        <v>104</v>
      </c>
      <c r="I80" s="88">
        <f>IF('P6'!O13=0,"",'P6'!O13)</f>
        <v>124</v>
      </c>
      <c r="J80" s="88">
        <f>IF('P6'!P13=0,"",'P6'!P13)</f>
        <v>228</v>
      </c>
      <c r="K80" s="89">
        <f>IF('P6'!Q13=0,"",'P6'!Q13)</f>
        <v>269.1152476454626</v>
      </c>
      <c r="L80" s="68"/>
    </row>
    <row r="81" spans="1:12" ht="16">
      <c r="A81" s="83">
        <v>38</v>
      </c>
      <c r="B81" s="84">
        <f>IF('P1'!A17="","",'P1'!A17)</f>
        <v>73</v>
      </c>
      <c r="C81" s="85">
        <f>IF('P1'!B17="","",'P1'!B17)</f>
        <v>72.38</v>
      </c>
      <c r="D81" s="84" t="str">
        <f>IF('P1'!C17="","",'P1'!C17)</f>
        <v>SM</v>
      </c>
      <c r="E81" s="86">
        <f>IF('P1'!D17="","",'P1'!D17)</f>
        <v>35283</v>
      </c>
      <c r="F81" s="87" t="str">
        <f>IF('P1'!F17="","",'P1'!F17)</f>
        <v>Jonas Grønstad</v>
      </c>
      <c r="G81" s="87" t="str">
        <f>IF('P1'!G17="","",'P1'!G17)</f>
        <v>Spydeberg Atletene</v>
      </c>
      <c r="H81" s="88">
        <f>IF('P1'!N17=0,"",'P1'!N17)</f>
        <v>98</v>
      </c>
      <c r="I81" s="88">
        <f>IF('P1'!O17=0,"",'P1'!O17)</f>
        <v>110</v>
      </c>
      <c r="J81" s="88">
        <f>IF('P1'!P17=0,"",'P1'!P17)</f>
        <v>208</v>
      </c>
      <c r="K81" s="89">
        <f>IF('P1'!Q17=0,"",'P1'!Q17)</f>
        <v>268.74118235866416</v>
      </c>
      <c r="L81" s="68"/>
    </row>
    <row r="82" spans="1:12" ht="16">
      <c r="A82" s="83">
        <v>39</v>
      </c>
      <c r="B82" s="84">
        <f>IF('P6'!A11="","",'P6'!A11)</f>
        <v>89</v>
      </c>
      <c r="C82" s="85">
        <f>IF('P6'!B11="","",'P6'!B11)</f>
        <v>88.23</v>
      </c>
      <c r="D82" s="84" t="str">
        <f>IF('P6'!C11="","",'P6'!C11)</f>
        <v>SM</v>
      </c>
      <c r="E82" s="86">
        <f>IF('P6'!D11="","",'P6'!D11)</f>
        <v>34164</v>
      </c>
      <c r="F82" s="87" t="str">
        <f>IF('P6'!F11="","",'P6'!F11)</f>
        <v>Simen Leithe Tajet</v>
      </c>
      <c r="G82" s="87" t="str">
        <f>IF('P6'!G11="","",'P6'!G11)</f>
        <v>Oslo AK</v>
      </c>
      <c r="H82" s="88">
        <f>IF('P6'!N11=0,"",'P6'!N11)</f>
        <v>103</v>
      </c>
      <c r="I82" s="88">
        <f>IF('P6'!O11=0,"",'P6'!O11)</f>
        <v>127</v>
      </c>
      <c r="J82" s="88">
        <f>IF('P6'!P11=0,"",'P6'!P11)</f>
        <v>230</v>
      </c>
      <c r="K82" s="89">
        <f>IF('P6'!Q11=0,"",'P6'!Q11)</f>
        <v>268.41633678745313</v>
      </c>
      <c r="L82" s="68"/>
    </row>
    <row r="83" spans="1:12" ht="16">
      <c r="A83" s="83">
        <v>40</v>
      </c>
      <c r="B83" s="84">
        <f>IF('P1'!A23="","",'P1'!A23)</f>
        <v>73</v>
      </c>
      <c r="C83" s="85">
        <f>IF('P1'!B23="","",'P1'!B23)</f>
        <v>72.47</v>
      </c>
      <c r="D83" s="84" t="str">
        <f>IF('P1'!C23="","",'P1'!C23)</f>
        <v>SM</v>
      </c>
      <c r="E83" s="86">
        <f>IF('P1'!D23="","",'P1'!D23)</f>
        <v>35992</v>
      </c>
      <c r="F83" s="87" t="str">
        <f>IF('P1'!F23="","",'P1'!F23)</f>
        <v>Alexander Kolstø Våge</v>
      </c>
      <c r="G83" s="87" t="str">
        <f>IF('P1'!G23="","",'P1'!G23)</f>
        <v>Tysvær VK</v>
      </c>
      <c r="H83" s="88">
        <f>IF('P1'!N23=0,"",'P1'!N23)</f>
        <v>96</v>
      </c>
      <c r="I83" s="88">
        <f>IF('P1'!O23=0,"",'P1'!O23)</f>
        <v>110</v>
      </c>
      <c r="J83" s="88">
        <f>IF('P1'!P23=0,"",'P1'!P23)</f>
        <v>206</v>
      </c>
      <c r="K83" s="89">
        <f>IF('P1'!Q23=0,"",'P1'!Q23)</f>
        <v>265.96599531485168</v>
      </c>
      <c r="L83" s="68"/>
    </row>
    <row r="84" spans="1:12" ht="16">
      <c r="A84" s="83">
        <v>41</v>
      </c>
      <c r="B84" s="84">
        <f>IF('P6'!A10="","",'P6'!A10)</f>
        <v>89</v>
      </c>
      <c r="C84" s="85">
        <f>IF('P6'!B10="","",'P6'!B10)</f>
        <v>84.16</v>
      </c>
      <c r="D84" s="84" t="str">
        <f>IF('P6'!C10="","",'P6'!C10)</f>
        <v>JM</v>
      </c>
      <c r="E84" s="86">
        <f>IF('P6'!D10="","",'P6'!D10)</f>
        <v>37217</v>
      </c>
      <c r="F84" s="87" t="str">
        <f>IF('P6'!F10="","",'P6'!F10)</f>
        <v>Mikal Akseth</v>
      </c>
      <c r="G84" s="87" t="str">
        <f>IF('P6'!G10="","",'P6'!G10)</f>
        <v>Hitra VK</v>
      </c>
      <c r="H84" s="88">
        <f>IF('P6'!N10=0,"",'P6'!N10)</f>
        <v>96</v>
      </c>
      <c r="I84" s="88">
        <f>IF('P6'!O10=0,"",'P6'!O10)</f>
        <v>126</v>
      </c>
      <c r="J84" s="88">
        <f>IF('P6'!P10=0,"",'P6'!P10)</f>
        <v>222</v>
      </c>
      <c r="K84" s="89">
        <f>IF('P6'!Q10=0,"",'P6'!Q10)</f>
        <v>264.82769589674621</v>
      </c>
      <c r="L84" s="68"/>
    </row>
    <row r="85" spans="1:12" ht="16">
      <c r="A85" s="83">
        <v>42</v>
      </c>
      <c r="B85" s="84">
        <f>IF('P1'!A18="","",'P1'!A18)</f>
        <v>73</v>
      </c>
      <c r="C85" s="85">
        <f>IF('P1'!B18="","",'P1'!B18)</f>
        <v>72.7</v>
      </c>
      <c r="D85" s="84" t="str">
        <f>IF('P1'!C18="","",'P1'!C18)</f>
        <v>JM</v>
      </c>
      <c r="E85" s="86">
        <f>IF('P1'!D18="","",'P1'!D18)</f>
        <v>36849</v>
      </c>
      <c r="F85" s="87" t="str">
        <f>IF('P1'!F18="","",'P1'!F18)</f>
        <v>Stephan Paulsen</v>
      </c>
      <c r="G85" s="87" t="str">
        <f>IF('P1'!G18="","",'P1'!G18)</f>
        <v>Hitra VK</v>
      </c>
      <c r="H85" s="88">
        <f>IF('P1'!N18=0,"",'P1'!N18)</f>
        <v>90</v>
      </c>
      <c r="I85" s="88">
        <f>IF('P1'!O18=0,"",'P1'!O18)</f>
        <v>113</v>
      </c>
      <c r="J85" s="88">
        <f>IF('P1'!P18=0,"",'P1'!P18)</f>
        <v>203</v>
      </c>
      <c r="K85" s="89">
        <f>IF('P1'!Q18=0,"",'P1'!Q18)</f>
        <v>261.61422277712342</v>
      </c>
      <c r="L85" s="68"/>
    </row>
    <row r="86" spans="1:12" ht="16">
      <c r="A86" s="83">
        <v>43</v>
      </c>
      <c r="B86" s="84" t="str">
        <f>IF('P7'!A18="","",'P7'!A18)</f>
        <v>+109</v>
      </c>
      <c r="C86" s="85">
        <f>IF('P7'!B18="","",'P7'!B18)</f>
        <v>109.94</v>
      </c>
      <c r="D86" s="84" t="str">
        <f>IF('P7'!C18="","",'P7'!C18)</f>
        <v>SM</v>
      </c>
      <c r="E86" s="86">
        <f>IF('P7'!D18="","",'P7'!D18)</f>
        <v>32856</v>
      </c>
      <c r="F86" s="87" t="str">
        <f>IF('P7'!F18="","",'P7'!F18)</f>
        <v>Jan Egil Austerheim</v>
      </c>
      <c r="G86" s="87" t="str">
        <f>IF('P7'!G18="","",'P7'!G18)</f>
        <v>Tysvær VK</v>
      </c>
      <c r="H86" s="88">
        <f>IF('P7'!N18=0,"",'P7'!N18)</f>
        <v>105</v>
      </c>
      <c r="I86" s="88">
        <f>IF('P7'!O18=0,"",'P7'!O18)</f>
        <v>135</v>
      </c>
      <c r="J86" s="88">
        <f>IF('P7'!P18=0,"",'P7'!P18)</f>
        <v>240</v>
      </c>
      <c r="K86" s="89">
        <f>IF('P7'!Q18=0,"",'P7'!Q18)</f>
        <v>257.77527666540561</v>
      </c>
      <c r="L86" s="68"/>
    </row>
    <row r="87" spans="1:12" ht="16">
      <c r="A87" s="83">
        <v>44</v>
      </c>
      <c r="B87" s="84">
        <f>IF('P3'!A13="","",'P3'!A13)</f>
        <v>81</v>
      </c>
      <c r="C87" s="85">
        <f>IF('P3'!B13="","",'P3'!B13)</f>
        <v>79.900000000000006</v>
      </c>
      <c r="D87" s="84" t="str">
        <f>IF('P3'!C13="","",'P3'!C13)</f>
        <v>SM</v>
      </c>
      <c r="E87" s="86">
        <f>IF('P3'!D13="","",'P3'!D13)</f>
        <v>33147</v>
      </c>
      <c r="F87" s="87" t="str">
        <f>IF('P3'!F13="","",'P3'!F13)</f>
        <v>Ruben Wåge Kristiansen</v>
      </c>
      <c r="G87" s="87" t="str">
        <f>IF('P3'!G13="","",'P3'!G13)</f>
        <v>Tromsø AK</v>
      </c>
      <c r="H87" s="88">
        <f>IF('P3'!N13=0,"",'P3'!N13)</f>
        <v>93</v>
      </c>
      <c r="I87" s="88">
        <f>IF('P3'!O13=0,"",'P3'!O13)</f>
        <v>116</v>
      </c>
      <c r="J87" s="88">
        <f>IF('P3'!P13=0,"",'P3'!P13)</f>
        <v>209</v>
      </c>
      <c r="K87" s="89">
        <f>IF('P3'!Q13=0,"",'P3'!Q13)</f>
        <v>255.83992547212358</v>
      </c>
      <c r="L87" s="68"/>
    </row>
    <row r="88" spans="1:12" ht="16">
      <c r="A88" s="83">
        <v>45</v>
      </c>
      <c r="B88" s="84">
        <f>IF('P6'!A12="","",'P6'!A12)</f>
        <v>89</v>
      </c>
      <c r="C88" s="85">
        <f>IF('P6'!B12="","",'P6'!B12)</f>
        <v>87.93</v>
      </c>
      <c r="D88" s="84" t="str">
        <f>IF('P6'!C12="","",'P6'!C12)</f>
        <v>M5</v>
      </c>
      <c r="E88" s="86">
        <f>IF('P6'!D12="","",'P6'!D12)</f>
        <v>23084</v>
      </c>
      <c r="F88" s="87" t="str">
        <f>IF('P6'!F12="","",'P6'!F12)</f>
        <v>Bjørnar Olsen</v>
      </c>
      <c r="G88" s="87" t="str">
        <f>IF('P6'!G12="","",'P6'!G12)</f>
        <v>Grenland AK</v>
      </c>
      <c r="H88" s="88">
        <f>IF('P6'!N12=0,"",'P6'!N12)</f>
        <v>101</v>
      </c>
      <c r="I88" s="88">
        <f>IF('P6'!O12=0,"",'P6'!O12)</f>
        <v>115</v>
      </c>
      <c r="J88" s="88">
        <f>IF('P6'!P12=0,"",'P6'!P12)</f>
        <v>216</v>
      </c>
      <c r="K88" s="89">
        <f>IF('P6'!Q12=0,"",'P6'!Q12)</f>
        <v>252.46486071444301</v>
      </c>
      <c r="L88" s="68"/>
    </row>
    <row r="89" spans="1:12" ht="16">
      <c r="A89" s="83">
        <v>46</v>
      </c>
      <c r="B89" s="84">
        <f>IF('P7'!A15="","",'P7'!A15)</f>
        <v>109</v>
      </c>
      <c r="C89" s="85">
        <f>IF('P7'!B15="","",'P7'!B15)</f>
        <v>105.27</v>
      </c>
      <c r="D89" s="84" t="str">
        <f>IF('P7'!C15="","",'P7'!C15)</f>
        <v>M2</v>
      </c>
      <c r="E89" s="86">
        <f>IF('P7'!D15="","",'P7'!D15)</f>
        <v>27849</v>
      </c>
      <c r="F89" s="87" t="str">
        <f>IF('P7'!F15="","",'P7'!F15)</f>
        <v>Børge Aadland</v>
      </c>
      <c r="G89" s="87" t="str">
        <f>IF('P7'!G15="","",'P7'!G15)</f>
        <v>AK Bjørgvin</v>
      </c>
      <c r="H89" s="88">
        <f>IF('P7'!N15=0,"",'P7'!N15)</f>
        <v>75</v>
      </c>
      <c r="I89" s="88">
        <f>IF('P7'!O15=0,"",'P7'!O15)</f>
        <v>100</v>
      </c>
      <c r="J89" s="88">
        <f>IF('P7'!P15=0,"",'P7'!P15)</f>
        <v>175</v>
      </c>
      <c r="K89" s="89">
        <f>IF('P7'!Q15=0,"",'P7'!Q15)</f>
        <v>190.58746561022653</v>
      </c>
      <c r="L89" s="68"/>
    </row>
    <row r="90" spans="1:12" ht="16">
      <c r="A90" s="83"/>
      <c r="B90" s="84">
        <f>IF('P3'!A9="","",'P3'!A9)</f>
        <v>81</v>
      </c>
      <c r="C90" s="85">
        <f>IF('P3'!B9="","",'P3'!B9)</f>
        <v>79.09</v>
      </c>
      <c r="D90" s="84" t="str">
        <f>IF('P3'!C9="","",'P3'!C9)</f>
        <v>SM</v>
      </c>
      <c r="E90" s="86">
        <f>IF('P3'!D9="","",'P3'!D9)</f>
        <v>34195</v>
      </c>
      <c r="F90" s="87" t="str">
        <f>IF('P3'!F9="","",'P3'!F9)</f>
        <v>Simen Angell</v>
      </c>
      <c r="G90" s="87" t="str">
        <f>IF('P3'!G9="","",'P3'!G9)</f>
        <v>Hafrsfjord VK</v>
      </c>
      <c r="H90" s="88" t="str">
        <f>IF('P3'!N9=0,"",'P3'!N9)</f>
        <v/>
      </c>
      <c r="I90" s="88">
        <f>IF('P3'!O9=0,"",'P3'!O9)</f>
        <v>115</v>
      </c>
      <c r="J90" s="88" t="str">
        <f>IF('P3'!P9=0,"",'P3'!P9)</f>
        <v/>
      </c>
      <c r="K90" s="89" t="str">
        <f>IF('P3'!Q9=0,"",'P3'!Q9)</f>
        <v/>
      </c>
      <c r="L90" s="68"/>
    </row>
    <row r="91" spans="1:12" ht="16">
      <c r="A91" s="83"/>
      <c r="B91" s="84">
        <f>IF('P1'!A22="","",'P1'!A22)</f>
        <v>73</v>
      </c>
      <c r="C91" s="85">
        <f>IF('P1'!B22="","",'P1'!B22)</f>
        <v>72.52</v>
      </c>
      <c r="D91" s="84" t="str">
        <f>IF('P1'!C22="","",'P1'!C22)</f>
        <v>JM</v>
      </c>
      <c r="E91" s="86">
        <f>IF('P1'!D22="","",'P1'!D22)</f>
        <v>37220</v>
      </c>
      <c r="F91" s="87" t="str">
        <f>IF('P1'!F22="","",'P1'!F22)</f>
        <v>Aron Süssmann</v>
      </c>
      <c r="G91" s="87" t="str">
        <f>IF('P1'!G22="","",'P1'!G22)</f>
        <v>Stavanger VK</v>
      </c>
      <c r="H91" s="88">
        <f>IF('P1'!N22=0,"",'P1'!N22)</f>
        <v>100</v>
      </c>
      <c r="I91" s="88" t="str">
        <f>IF('P1'!O22=0,"",'P1'!O22)</f>
        <v/>
      </c>
      <c r="J91" s="88" t="str">
        <f>IF('P1'!P22=0,"",'P1'!P22)</f>
        <v/>
      </c>
      <c r="K91" s="89" t="str">
        <f>IF('P1'!Q22=0,"",'P1'!Q22)</f>
        <v/>
      </c>
    </row>
    <row r="92" spans="1:12" ht="16">
      <c r="A92" s="83"/>
      <c r="B92" s="84">
        <f>IF('P6'!A15="","",'P6'!A15)</f>
        <v>96</v>
      </c>
      <c r="C92" s="85">
        <f>IF('P6'!B15="","",'P6'!B15)</f>
        <v>93.14</v>
      </c>
      <c r="D92" s="84" t="str">
        <f>IF('P6'!C15="","",'P6'!C15)</f>
        <v>M1</v>
      </c>
      <c r="E92" s="86">
        <f>IF('P6'!D15="","",'P6'!D15)</f>
        <v>30854</v>
      </c>
      <c r="F92" s="87" t="str">
        <f>IF('P6'!F15="","",'P6'!F15)</f>
        <v>Kenneth Friberg</v>
      </c>
      <c r="G92" s="87" t="str">
        <f>IF('P6'!G15="","",'P6'!G15)</f>
        <v>Oslo AK</v>
      </c>
      <c r="H92" s="88" t="str">
        <f>IF('P6'!N15=0,"",'P6'!N15)</f>
        <v/>
      </c>
      <c r="I92" s="88">
        <f>IF('P6'!O15=0,"",'P6'!O15)</f>
        <v>130</v>
      </c>
      <c r="J92" s="88" t="str">
        <f>IF('P6'!P15=0,"",'P6'!P15)</f>
        <v/>
      </c>
      <c r="K92" s="89" t="str">
        <f>IF('P6'!Q15=0,"",'P6'!Q15)</f>
        <v/>
      </c>
      <c r="L92" s="68"/>
    </row>
    <row r="93" spans="1:12" ht="16">
      <c r="A93" s="83"/>
      <c r="B93" s="84">
        <f>IF('P7'!A17="","",'P7'!A17)</f>
        <v>109</v>
      </c>
      <c r="C93" s="85">
        <f>IF('P7'!B17="","",'P7'!B17)</f>
        <v>107.74</v>
      </c>
      <c r="D93" s="84" t="str">
        <f>IF('P7'!C17="","",'P7'!C17)</f>
        <v>SM</v>
      </c>
      <c r="E93" s="86">
        <f>IF('P7'!D17="","",'P7'!D17)</f>
        <v>34622</v>
      </c>
      <c r="F93" s="87" t="str">
        <f>IF('P7'!F17="","",'P7'!F17)</f>
        <v>Jørgen Kjellevand</v>
      </c>
      <c r="G93" s="87" t="str">
        <f>IF('P7'!G17="","",'P7'!G17)</f>
        <v>Spydeberg Atletene</v>
      </c>
      <c r="H93" s="88" t="str">
        <f>IF('P7'!N17=0,"",'P7'!N17)</f>
        <v/>
      </c>
      <c r="I93" s="88">
        <f>IF('P7'!O17=0,"",'P7'!O17)</f>
        <v>160</v>
      </c>
      <c r="J93" s="88" t="str">
        <f>IF('P7'!P17=0,"",'P7'!P17)</f>
        <v/>
      </c>
      <c r="K93" s="89" t="str">
        <f>IF('P7'!Q17=0,"",'P7'!Q17)</f>
        <v/>
      </c>
      <c r="L93" s="68"/>
    </row>
    <row r="94" spans="1:12" ht="16">
      <c r="A94" s="83"/>
      <c r="B94" s="84">
        <f>IF('P7'!A9="","",'P7'!A9)</f>
        <v>102</v>
      </c>
      <c r="C94" s="85">
        <f>IF('P7'!B9="","",'P7'!B9)</f>
        <v>100.5</v>
      </c>
      <c r="D94" s="84" t="str">
        <f>IF('P7'!C9="","",'P7'!C9)</f>
        <v>SM</v>
      </c>
      <c r="E94" s="86">
        <f>IF('P7'!D9="","",'P7'!D9)</f>
        <v>32818</v>
      </c>
      <c r="F94" s="87" t="str">
        <f>IF('P7'!F9="","",'P7'!F9)</f>
        <v>Andreas Hidle</v>
      </c>
      <c r="G94" s="87" t="str">
        <f>IF('P7'!G9="","",'P7'!G9)</f>
        <v>Lørenskog AK</v>
      </c>
      <c r="H94" s="88">
        <f>IF('P7'!N9=0,"",'P7'!N9)</f>
        <v>110</v>
      </c>
      <c r="I94" s="88" t="str">
        <f>IF('P7'!O9=0,"",'P7'!O9)</f>
        <v/>
      </c>
      <c r="J94" s="88" t="str">
        <f>IF('P7'!P9=0,"",'P7'!P9)</f>
        <v/>
      </c>
      <c r="K94" s="89" t="str">
        <f>IF('P7'!Q9=0,"",'P7'!Q9)</f>
        <v/>
      </c>
      <c r="L94" s="68"/>
    </row>
  </sheetData>
  <sortState xmlns:xlrd2="http://schemas.microsoft.com/office/spreadsheetml/2017/richdata2" ref="A5:K39">
    <sortCondition descending="1" ref="K5:K39"/>
  </sortState>
  <mergeCells count="6">
    <mergeCell ref="A42:K42"/>
    <mergeCell ref="A1:K1"/>
    <mergeCell ref="A2:E2"/>
    <mergeCell ref="F2:G2"/>
    <mergeCell ref="H2:K2"/>
    <mergeCell ref="A3:K3"/>
  </mergeCells>
  <pageMargins left="0.75" right="0.75" top="1" bottom="1" header="0.5" footer="0.5"/>
  <pageSetup paperSize="9" scale="73" fitToHeight="0" orientation="portrait" copies="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Regneark</vt:lpstr>
      </vt:variant>
      <vt:variant>
        <vt:i4>10</vt:i4>
      </vt:variant>
      <vt:variant>
        <vt:lpstr>Navngitte områder</vt:lpstr>
      </vt:variant>
      <vt:variant>
        <vt:i4>9</vt:i4>
      </vt:variant>
    </vt:vector>
  </HeadingPairs>
  <TitlesOfParts>
    <vt:vector size="19" baseType="lpstr">
      <vt:lpstr>P1</vt:lpstr>
      <vt:lpstr>P2</vt:lpstr>
      <vt:lpstr>P3</vt:lpstr>
      <vt:lpstr>P4</vt:lpstr>
      <vt:lpstr>P5</vt:lpstr>
      <vt:lpstr>P6</vt:lpstr>
      <vt:lpstr>P7</vt:lpstr>
      <vt:lpstr>Resultat NM Senior</vt:lpstr>
      <vt:lpstr>Resultat Kongepokal</vt:lpstr>
      <vt:lpstr>Meltzer-Faber</vt:lpstr>
      <vt:lpstr>'P1'!Utskriftsområde</vt:lpstr>
      <vt:lpstr>'P2'!Utskriftsområde</vt:lpstr>
      <vt:lpstr>'P3'!Utskriftsområde</vt:lpstr>
      <vt:lpstr>'P4'!Utskriftsområde</vt:lpstr>
      <vt:lpstr>'P5'!Utskriftsområde</vt:lpstr>
      <vt:lpstr>'P6'!Utskriftsområde</vt:lpstr>
      <vt:lpstr>'P7'!Utskriftsområde</vt:lpstr>
      <vt:lpstr>'Resultat Kongepokal'!Utskriftstitler</vt:lpstr>
      <vt:lpstr>'Resultat NM Senior'!Utskriftstitler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 Bj. Hagenes Vigrestad IK</dc:creator>
  <cp:lastModifiedBy>Microsoft Office-bruker</cp:lastModifiedBy>
  <cp:lastPrinted>2020-03-03T13:23:53Z</cp:lastPrinted>
  <dcterms:created xsi:type="dcterms:W3CDTF">2001-08-31T20:44:44Z</dcterms:created>
  <dcterms:modified xsi:type="dcterms:W3CDTF">2020-03-03T13:26:27Z</dcterms:modified>
</cp:coreProperties>
</file>