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5.xml" ContentType="application/vnd.openxmlformats-officedocument.drawing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6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5.xml" ContentType="application/vnd.openxmlformats-officedocument.spreadsheetml.comment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2.xml" ContentType="application/vnd.openxmlformats-officedocument.spreadsheetml.comments+xml"/>
  <Override PartName="/xl/comments1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SF47\SF47\Norges Vektløfterforb\Sport\Resultater\2016\"/>
    </mc:Choice>
  </mc:AlternateContent>
  <bookViews>
    <workbookView xWindow="1044" yWindow="456" windowWidth="23496" windowHeight="14340"/>
  </bookViews>
  <sheets>
    <sheet name="P1" sheetId="31" r:id="rId1"/>
    <sheet name="P2" sheetId="9" r:id="rId2"/>
    <sheet name="P3" sheetId="14" r:id="rId3"/>
    <sheet name="P4" sheetId="15" r:id="rId4"/>
    <sheet name="P5" sheetId="16" r:id="rId5"/>
    <sheet name="P6" sheetId="17" r:id="rId6"/>
    <sheet name="P7" sheetId="18" r:id="rId7"/>
    <sheet name="P8" sheetId="19" r:id="rId8"/>
    <sheet name="P9" sheetId="32" r:id="rId9"/>
    <sheet name="P10" sheetId="33" r:id="rId10"/>
    <sheet name="P11" sheetId="34" r:id="rId11"/>
    <sheet name="P12" sheetId="35" r:id="rId12"/>
    <sheet name="P13" sheetId="36" r:id="rId13"/>
    <sheet name="P14" sheetId="38" r:id="rId14"/>
    <sheet name="P15" sheetId="39" r:id="rId15"/>
    <sheet name="Resultat NM Senior" sheetId="20" r:id="rId16"/>
    <sheet name="Resultat NM Senior (2)" sheetId="40" r:id="rId17"/>
    <sheet name="Resultat NM Veteraner" sheetId="30" r:id="rId18"/>
    <sheet name="Resultat NM Veteraner (2)" sheetId="41" r:id="rId19"/>
    <sheet name="Resultat Kongepokal" sheetId="26" r:id="rId20"/>
    <sheet name="Ranking ranking Veteraner" sheetId="28" r:id="rId21"/>
    <sheet name="Meltzer-Malone" sheetId="29" state="hidden" r:id="rId22"/>
    <sheet name="Module1" sheetId="2" state="veryHidden" r:id="rId23"/>
  </sheets>
  <definedNames>
    <definedName name="_xlnm.Print_Area" localSheetId="0">'P1'!$A$1:$T$39</definedName>
    <definedName name="_xlnm.Print_Area" localSheetId="9">'P10'!$A$1:$T$39</definedName>
    <definedName name="_xlnm.Print_Area" localSheetId="10">'P11'!$A$1:$T$39</definedName>
    <definedName name="_xlnm.Print_Area" localSheetId="11">'P12'!$A$1:$T$39</definedName>
    <definedName name="_xlnm.Print_Area" localSheetId="12">'P13'!$A$1:$T$39</definedName>
    <definedName name="_xlnm.Print_Area" localSheetId="13">'P14'!$A$1:$T$39</definedName>
    <definedName name="_xlnm.Print_Area" localSheetId="14">'P15'!$A$1:$T$39</definedName>
    <definedName name="_xlnm.Print_Area" localSheetId="1">'P2'!$A$1:$T$39</definedName>
    <definedName name="_xlnm.Print_Area" localSheetId="2">'P3'!$A$1:$T$39</definedName>
    <definedName name="_xlnm.Print_Area" localSheetId="3">'P4'!$A$1:$T$39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Area" localSheetId="7">'P8'!$A$1:$T$39</definedName>
    <definedName name="_xlnm.Print_Area" localSheetId="8">'P9'!$A$1:$T$39</definedName>
    <definedName name="_xlnm.Print_Area" localSheetId="20">'Ranking ranking Veteraner'!$A:$K</definedName>
    <definedName name="_xlnm.Print_Area" localSheetId="15">'Resultat NM Senior'!$A$1:$K$132</definedName>
    <definedName name="_xlnm.Print_Area" localSheetId="16">'Resultat NM Senior (2)'!$A$1:$J$132</definedName>
    <definedName name="_xlnm.Print_Area" localSheetId="17">'Resultat NM Veteraner'!$A$1:$K$97</definedName>
    <definedName name="_xlnm.Print_Area" localSheetId="18">'Resultat NM Veteraner (2)'!$A$1:$J$97</definedName>
    <definedName name="_xlnm.Print_Titles" localSheetId="20">'Ranking ranking Veteraner'!$1:$2</definedName>
    <definedName name="_xlnm.Print_Titles" localSheetId="19">'Resultat Kongepokal'!$1:$3</definedName>
    <definedName name="_xlnm.Print_Titles" localSheetId="15">'Resultat NM Senior'!$1:$2</definedName>
    <definedName name="_xlnm.Print_Titles" localSheetId="16">'Resultat NM Senior (2)'!$1:$2</definedName>
    <definedName name="_xlnm.Print_Titles" localSheetId="17">'Resultat NM Veteraner'!$1:$2</definedName>
    <definedName name="_xlnm.Print_Titles" localSheetId="18">'Resultat NM Veteraner (2)'!$1:$2</definedName>
  </definedNames>
  <calcPr calcId="152511" concurrentCalc="0"/>
</workbook>
</file>

<file path=xl/calcChain.xml><?xml version="1.0" encoding="utf-8"?>
<calcChain xmlns="http://schemas.openxmlformats.org/spreadsheetml/2006/main">
  <c r="G138" i="20" l="1"/>
  <c r="G136" i="20"/>
  <c r="B20" i="41"/>
  <c r="C20" i="41"/>
  <c r="D20" i="41"/>
  <c r="E20" i="41"/>
  <c r="F20" i="41"/>
  <c r="G20" i="41"/>
  <c r="H20" i="41"/>
  <c r="I20" i="41"/>
  <c r="J20" i="41"/>
  <c r="B22" i="41"/>
  <c r="C22" i="41"/>
  <c r="D22" i="41"/>
  <c r="E22" i="41"/>
  <c r="F22" i="41"/>
  <c r="G22" i="41"/>
  <c r="H22" i="41"/>
  <c r="I22" i="41"/>
  <c r="J22" i="41"/>
  <c r="B24" i="41"/>
  <c r="C24" i="41"/>
  <c r="D24" i="41"/>
  <c r="E24" i="41"/>
  <c r="F24" i="41"/>
  <c r="G24" i="41"/>
  <c r="H24" i="41"/>
  <c r="I24" i="41"/>
  <c r="J24" i="41"/>
  <c r="B26" i="41"/>
  <c r="C26" i="41"/>
  <c r="D26" i="41"/>
  <c r="E26" i="41"/>
  <c r="F26" i="41"/>
  <c r="G26" i="41"/>
  <c r="H26" i="41"/>
  <c r="I26" i="41"/>
  <c r="J26" i="41"/>
  <c r="B28" i="41"/>
  <c r="C28" i="41"/>
  <c r="D28" i="41"/>
  <c r="E28" i="41"/>
  <c r="F28" i="41"/>
  <c r="G28" i="41"/>
  <c r="H28" i="41"/>
  <c r="I28" i="41"/>
  <c r="J28" i="41"/>
  <c r="B30" i="41"/>
  <c r="C30" i="41"/>
  <c r="D30" i="41"/>
  <c r="E30" i="41"/>
  <c r="F30" i="41"/>
  <c r="G30" i="41"/>
  <c r="H30" i="41"/>
  <c r="I30" i="41"/>
  <c r="J30" i="41"/>
  <c r="B31" i="41"/>
  <c r="C31" i="41"/>
  <c r="D31" i="41"/>
  <c r="E31" i="41"/>
  <c r="F31" i="41"/>
  <c r="G31" i="41"/>
  <c r="H31" i="41"/>
  <c r="I31" i="41"/>
  <c r="J31" i="41"/>
  <c r="B33" i="41"/>
  <c r="C33" i="41"/>
  <c r="D33" i="41"/>
  <c r="E33" i="41"/>
  <c r="F33" i="41"/>
  <c r="G33" i="41"/>
  <c r="H33" i="41"/>
  <c r="I33" i="41"/>
  <c r="J33" i="41"/>
  <c r="B34" i="41"/>
  <c r="C34" i="41"/>
  <c r="D34" i="41"/>
  <c r="E34" i="41"/>
  <c r="F34" i="41"/>
  <c r="G34" i="41"/>
  <c r="H34" i="41"/>
  <c r="I34" i="41"/>
  <c r="J34" i="41"/>
  <c r="J115" i="41"/>
  <c r="I115" i="41"/>
  <c r="H115" i="41"/>
  <c r="G115" i="41"/>
  <c r="F99" i="41"/>
  <c r="F100" i="41"/>
  <c r="F101" i="41"/>
  <c r="F102" i="41"/>
  <c r="F103" i="41"/>
  <c r="F104" i="41"/>
  <c r="F105" i="41"/>
  <c r="F106" i="41"/>
  <c r="F107" i="41"/>
  <c r="F108" i="41"/>
  <c r="F109" i="41"/>
  <c r="F110" i="41"/>
  <c r="F111" i="41"/>
  <c r="F112" i="41"/>
  <c r="F113" i="41"/>
  <c r="F114" i="41"/>
  <c r="F115" i="41"/>
  <c r="E115" i="41"/>
  <c r="D115" i="41"/>
  <c r="C115" i="41"/>
  <c r="B115" i="41"/>
  <c r="K97" i="41"/>
  <c r="J97" i="41"/>
  <c r="I97" i="41"/>
  <c r="H97" i="41"/>
  <c r="G97" i="41"/>
  <c r="F97" i="41"/>
  <c r="E97" i="41"/>
  <c r="D97" i="41"/>
  <c r="C97" i="41"/>
  <c r="B97" i="41"/>
  <c r="J96" i="41"/>
  <c r="I96" i="41"/>
  <c r="H96" i="41"/>
  <c r="G96" i="41"/>
  <c r="F96" i="41"/>
  <c r="E96" i="41"/>
  <c r="D96" i="41"/>
  <c r="C96" i="41"/>
  <c r="B96" i="41"/>
  <c r="J95" i="41"/>
  <c r="I95" i="41"/>
  <c r="H95" i="41"/>
  <c r="G95" i="41"/>
  <c r="F95" i="41"/>
  <c r="E95" i="41"/>
  <c r="D95" i="41"/>
  <c r="C95" i="41"/>
  <c r="B95" i="41"/>
  <c r="J94" i="41"/>
  <c r="I94" i="41"/>
  <c r="H94" i="41"/>
  <c r="G94" i="41"/>
  <c r="F94" i="41"/>
  <c r="E94" i="41"/>
  <c r="D94" i="41"/>
  <c r="C94" i="41"/>
  <c r="B94" i="41"/>
  <c r="J93" i="41"/>
  <c r="I93" i="41"/>
  <c r="H93" i="41"/>
  <c r="G93" i="41"/>
  <c r="F93" i="41"/>
  <c r="E93" i="41"/>
  <c r="D93" i="41"/>
  <c r="C93" i="41"/>
  <c r="B93" i="41"/>
  <c r="J91" i="41"/>
  <c r="I91" i="41"/>
  <c r="H91" i="41"/>
  <c r="G91" i="41"/>
  <c r="F91" i="41"/>
  <c r="E91" i="41"/>
  <c r="D91" i="41"/>
  <c r="C91" i="41"/>
  <c r="B91" i="41"/>
  <c r="J89" i="41"/>
  <c r="I89" i="41"/>
  <c r="H89" i="41"/>
  <c r="G89" i="41"/>
  <c r="F89" i="41"/>
  <c r="E89" i="41"/>
  <c r="D89" i="41"/>
  <c r="C89" i="41"/>
  <c r="B89" i="41"/>
  <c r="J88" i="41"/>
  <c r="I88" i="41"/>
  <c r="H88" i="41"/>
  <c r="G88" i="41"/>
  <c r="F88" i="41"/>
  <c r="E88" i="41"/>
  <c r="D88" i="41"/>
  <c r="C88" i="41"/>
  <c r="B88" i="41"/>
  <c r="J86" i="41"/>
  <c r="I86" i="41"/>
  <c r="H86" i="41"/>
  <c r="G86" i="41"/>
  <c r="F86" i="41"/>
  <c r="E86" i="41"/>
  <c r="D86" i="41"/>
  <c r="C86" i="41"/>
  <c r="B86" i="41"/>
  <c r="J85" i="41"/>
  <c r="I85" i="41"/>
  <c r="H85" i="41"/>
  <c r="G85" i="41"/>
  <c r="F85" i="41"/>
  <c r="E85" i="41"/>
  <c r="D85" i="41"/>
  <c r="C85" i="41"/>
  <c r="B85" i="41"/>
  <c r="J83" i="41"/>
  <c r="I83" i="41"/>
  <c r="H83" i="41"/>
  <c r="G83" i="41"/>
  <c r="F83" i="41"/>
  <c r="E83" i="41"/>
  <c r="D83" i="41"/>
  <c r="C83" i="41"/>
  <c r="B83" i="41"/>
  <c r="J82" i="41"/>
  <c r="I82" i="41"/>
  <c r="H82" i="41"/>
  <c r="G82" i="41"/>
  <c r="F82" i="41"/>
  <c r="E82" i="41"/>
  <c r="D82" i="41"/>
  <c r="C82" i="41"/>
  <c r="B82" i="41"/>
  <c r="J80" i="41"/>
  <c r="I80" i="41"/>
  <c r="H80" i="41"/>
  <c r="G80" i="41"/>
  <c r="F80" i="41"/>
  <c r="E80" i="41"/>
  <c r="D80" i="41"/>
  <c r="C80" i="41"/>
  <c r="B80" i="41"/>
  <c r="J78" i="41"/>
  <c r="I78" i="41"/>
  <c r="H78" i="41"/>
  <c r="G78" i="41"/>
  <c r="F78" i="41"/>
  <c r="E78" i="41"/>
  <c r="D78" i="41"/>
  <c r="C78" i="41"/>
  <c r="B78" i="41"/>
  <c r="J77" i="41"/>
  <c r="I77" i="41"/>
  <c r="H77" i="41"/>
  <c r="G77" i="41"/>
  <c r="F77" i="41"/>
  <c r="E77" i="41"/>
  <c r="D77" i="41"/>
  <c r="C77" i="41"/>
  <c r="B77" i="41"/>
  <c r="J75" i="41"/>
  <c r="I75" i="41"/>
  <c r="H75" i="41"/>
  <c r="G75" i="41"/>
  <c r="F75" i="41"/>
  <c r="E75" i="41"/>
  <c r="D75" i="41"/>
  <c r="C75" i="41"/>
  <c r="B75" i="41"/>
  <c r="J73" i="41"/>
  <c r="I73" i="41"/>
  <c r="H73" i="41"/>
  <c r="G73" i="41"/>
  <c r="F73" i="41"/>
  <c r="E73" i="41"/>
  <c r="D73" i="41"/>
  <c r="C73" i="41"/>
  <c r="B73" i="41"/>
  <c r="J72" i="41"/>
  <c r="I72" i="41"/>
  <c r="H72" i="41"/>
  <c r="G72" i="41"/>
  <c r="F72" i="41"/>
  <c r="E72" i="41"/>
  <c r="D72" i="41"/>
  <c r="C72" i="41"/>
  <c r="B72" i="41"/>
  <c r="J70" i="41"/>
  <c r="I70" i="41"/>
  <c r="H70" i="41"/>
  <c r="G70" i="41"/>
  <c r="F70" i="41"/>
  <c r="E70" i="41"/>
  <c r="D70" i="41"/>
  <c r="C70" i="41"/>
  <c r="B70" i="41"/>
  <c r="J68" i="41"/>
  <c r="I68" i="41"/>
  <c r="H68" i="41"/>
  <c r="G68" i="41"/>
  <c r="F68" i="41"/>
  <c r="E68" i="41"/>
  <c r="D68" i="41"/>
  <c r="C68" i="41"/>
  <c r="B68" i="41"/>
  <c r="J67" i="41"/>
  <c r="I67" i="41"/>
  <c r="H67" i="41"/>
  <c r="G67" i="41"/>
  <c r="F67" i="41"/>
  <c r="E67" i="41"/>
  <c r="D67" i="41"/>
  <c r="C67" i="41"/>
  <c r="B67" i="41"/>
  <c r="J65" i="41"/>
  <c r="I65" i="41"/>
  <c r="H65" i="41"/>
  <c r="G65" i="41"/>
  <c r="F65" i="41"/>
  <c r="E65" i="41"/>
  <c r="D65" i="41"/>
  <c r="C65" i="41"/>
  <c r="B65" i="41"/>
  <c r="J64" i="41"/>
  <c r="I64" i="41"/>
  <c r="H64" i="41"/>
  <c r="G64" i="41"/>
  <c r="F64" i="41"/>
  <c r="E64" i="41"/>
  <c r="D64" i="41"/>
  <c r="C64" i="41"/>
  <c r="B64" i="41"/>
  <c r="J63" i="41"/>
  <c r="I63" i="41"/>
  <c r="H63" i="41"/>
  <c r="G63" i="41"/>
  <c r="F63" i="41"/>
  <c r="E63" i="41"/>
  <c r="D63" i="41"/>
  <c r="C63" i="41"/>
  <c r="B63" i="41"/>
  <c r="J62" i="41"/>
  <c r="I62" i="41"/>
  <c r="H62" i="41"/>
  <c r="G62" i="41"/>
  <c r="F62" i="41"/>
  <c r="E62" i="41"/>
  <c r="D62" i="41"/>
  <c r="C62" i="41"/>
  <c r="B62" i="41"/>
  <c r="J60" i="41"/>
  <c r="I60" i="41"/>
  <c r="H60" i="41"/>
  <c r="G60" i="41"/>
  <c r="F60" i="41"/>
  <c r="E60" i="41"/>
  <c r="D60" i="41"/>
  <c r="C60" i="41"/>
  <c r="B60" i="41"/>
  <c r="J59" i="41"/>
  <c r="I59" i="41"/>
  <c r="H59" i="41"/>
  <c r="G59" i="41"/>
  <c r="F59" i="41"/>
  <c r="E59" i="41"/>
  <c r="D59" i="41"/>
  <c r="C59" i="41"/>
  <c r="B59" i="41"/>
  <c r="J57" i="41"/>
  <c r="I57" i="41"/>
  <c r="H57" i="41"/>
  <c r="G57" i="41"/>
  <c r="F57" i="41"/>
  <c r="E57" i="41"/>
  <c r="D57" i="41"/>
  <c r="C57" i="41"/>
  <c r="B57" i="41"/>
  <c r="J55" i="41"/>
  <c r="I55" i="41"/>
  <c r="H55" i="41"/>
  <c r="G55" i="41"/>
  <c r="F55" i="41"/>
  <c r="E55" i="41"/>
  <c r="D55" i="41"/>
  <c r="C55" i="41"/>
  <c r="B55" i="41"/>
  <c r="J53" i="41"/>
  <c r="I53" i="41"/>
  <c r="H53" i="41"/>
  <c r="G53" i="41"/>
  <c r="F53" i="41"/>
  <c r="E53" i="41"/>
  <c r="D53" i="41"/>
  <c r="C53" i="41"/>
  <c r="B53" i="41"/>
  <c r="J52" i="41"/>
  <c r="I52" i="41"/>
  <c r="H52" i="41"/>
  <c r="G52" i="41"/>
  <c r="F52" i="41"/>
  <c r="E52" i="41"/>
  <c r="D52" i="41"/>
  <c r="C52" i="41"/>
  <c r="B52" i="41"/>
  <c r="J50" i="41"/>
  <c r="I50" i="41"/>
  <c r="H50" i="41"/>
  <c r="G50" i="41"/>
  <c r="F50" i="41"/>
  <c r="E50" i="41"/>
  <c r="D50" i="41"/>
  <c r="C50" i="41"/>
  <c r="B50" i="41"/>
  <c r="J48" i="41"/>
  <c r="I48" i="41"/>
  <c r="H48" i="41"/>
  <c r="G48" i="41"/>
  <c r="F48" i="41"/>
  <c r="E48" i="41"/>
  <c r="D48" i="41"/>
  <c r="C48" i="41"/>
  <c r="B48" i="41"/>
  <c r="J46" i="41"/>
  <c r="I46" i="41"/>
  <c r="H46" i="41"/>
  <c r="G46" i="41"/>
  <c r="F46" i="41"/>
  <c r="E46" i="41"/>
  <c r="D46" i="41"/>
  <c r="C46" i="41"/>
  <c r="B46" i="41"/>
  <c r="J44" i="41"/>
  <c r="I44" i="41"/>
  <c r="H44" i="41"/>
  <c r="G44" i="41"/>
  <c r="F44" i="41"/>
  <c r="E44" i="41"/>
  <c r="D44" i="41"/>
  <c r="C44" i="41"/>
  <c r="B44" i="41"/>
  <c r="J43" i="41"/>
  <c r="I43" i="41"/>
  <c r="H43" i="41"/>
  <c r="G43" i="41"/>
  <c r="F43" i="41"/>
  <c r="E43" i="41"/>
  <c r="D43" i="41"/>
  <c r="C43" i="41"/>
  <c r="B43" i="41"/>
  <c r="J41" i="41"/>
  <c r="I41" i="41"/>
  <c r="H41" i="41"/>
  <c r="G41" i="41"/>
  <c r="F41" i="41"/>
  <c r="E41" i="41"/>
  <c r="D41" i="41"/>
  <c r="C41" i="41"/>
  <c r="B41" i="41"/>
  <c r="J39" i="41"/>
  <c r="I39" i="41"/>
  <c r="H39" i="41"/>
  <c r="G39" i="41"/>
  <c r="F39" i="41"/>
  <c r="E39" i="41"/>
  <c r="D39" i="41"/>
  <c r="C39" i="41"/>
  <c r="B39" i="41"/>
  <c r="J37" i="41"/>
  <c r="I37" i="41"/>
  <c r="H37" i="41"/>
  <c r="G37" i="41"/>
  <c r="F37" i="41"/>
  <c r="E37" i="41"/>
  <c r="D37" i="41"/>
  <c r="C37" i="41"/>
  <c r="B37" i="41"/>
  <c r="J35" i="41"/>
  <c r="I35" i="41"/>
  <c r="H35" i="41"/>
  <c r="G35" i="41"/>
  <c r="F35" i="41"/>
  <c r="E35" i="41"/>
  <c r="D35" i="41"/>
  <c r="C35" i="41"/>
  <c r="B35" i="41"/>
  <c r="J18" i="41"/>
  <c r="I18" i="41"/>
  <c r="H18" i="41"/>
  <c r="G18" i="41"/>
  <c r="F18" i="41"/>
  <c r="E18" i="41"/>
  <c r="D18" i="41"/>
  <c r="C18" i="41"/>
  <c r="B18" i="41"/>
  <c r="J16" i="41"/>
  <c r="I16" i="41"/>
  <c r="H16" i="41"/>
  <c r="G16" i="41"/>
  <c r="F16" i="41"/>
  <c r="E16" i="41"/>
  <c r="D16" i="41"/>
  <c r="C16" i="41"/>
  <c r="B16" i="41"/>
  <c r="J14" i="41"/>
  <c r="I14" i="41"/>
  <c r="H14" i="41"/>
  <c r="G14" i="41"/>
  <c r="F14" i="41"/>
  <c r="E14" i="41"/>
  <c r="D14" i="41"/>
  <c r="C14" i="41"/>
  <c r="B14" i="41"/>
  <c r="J13" i="41"/>
  <c r="I13" i="41"/>
  <c r="H13" i="41"/>
  <c r="G13" i="41"/>
  <c r="F13" i="41"/>
  <c r="E13" i="41"/>
  <c r="D13" i="41"/>
  <c r="C13" i="41"/>
  <c r="B13" i="41"/>
  <c r="J11" i="41"/>
  <c r="I11" i="41"/>
  <c r="H11" i="41"/>
  <c r="G11" i="41"/>
  <c r="F11" i="41"/>
  <c r="E11" i="41"/>
  <c r="D11" i="41"/>
  <c r="C11" i="41"/>
  <c r="B11" i="41"/>
  <c r="J10" i="41"/>
  <c r="I10" i="41"/>
  <c r="H10" i="41"/>
  <c r="G10" i="41"/>
  <c r="F10" i="41"/>
  <c r="E10" i="41"/>
  <c r="D10" i="41"/>
  <c r="C10" i="41"/>
  <c r="B10" i="41"/>
  <c r="J8" i="41"/>
  <c r="I8" i="41"/>
  <c r="H8" i="41"/>
  <c r="G8" i="41"/>
  <c r="F8" i="41"/>
  <c r="E8" i="41"/>
  <c r="D8" i="41"/>
  <c r="C8" i="41"/>
  <c r="B8" i="41"/>
  <c r="J6" i="41"/>
  <c r="I6" i="41"/>
  <c r="H6" i="41"/>
  <c r="G6" i="41"/>
  <c r="F6" i="41"/>
  <c r="E6" i="41"/>
  <c r="D6" i="41"/>
  <c r="C6" i="41"/>
  <c r="B6" i="41"/>
  <c r="J4" i="41"/>
  <c r="I4" i="41"/>
  <c r="H4" i="41"/>
  <c r="G4" i="41"/>
  <c r="F4" i="41"/>
  <c r="E4" i="41"/>
  <c r="D4" i="41"/>
  <c r="C4" i="41"/>
  <c r="B4" i="41"/>
  <c r="I2" i="41"/>
  <c r="G2" i="41"/>
  <c r="E2" i="41"/>
  <c r="A2" i="41"/>
  <c r="F135" i="40"/>
  <c r="F136" i="40"/>
  <c r="F137" i="40"/>
  <c r="F138" i="40"/>
  <c r="F139" i="40"/>
  <c r="F140" i="40"/>
  <c r="F141" i="40"/>
  <c r="F142" i="40"/>
  <c r="F143" i="40"/>
  <c r="F144" i="40"/>
  <c r="F145" i="40"/>
  <c r="F146" i="40"/>
  <c r="F147" i="40"/>
  <c r="F148" i="40"/>
  <c r="F149" i="40"/>
  <c r="F150" i="40"/>
  <c r="F151" i="40"/>
  <c r="F152" i="40"/>
  <c r="F153" i="40"/>
  <c r="F154" i="40"/>
  <c r="F155" i="40"/>
  <c r="K133" i="40"/>
  <c r="J133" i="40"/>
  <c r="I133" i="40"/>
  <c r="H133" i="40"/>
  <c r="G133" i="40"/>
  <c r="F133" i="40"/>
  <c r="E133" i="40"/>
  <c r="D133" i="40"/>
  <c r="C133" i="40"/>
  <c r="B133" i="40"/>
  <c r="J132" i="40"/>
  <c r="I132" i="40"/>
  <c r="H132" i="40"/>
  <c r="G132" i="40"/>
  <c r="F132" i="40"/>
  <c r="E132" i="40"/>
  <c r="D132" i="40"/>
  <c r="C132" i="40"/>
  <c r="B132" i="40"/>
  <c r="J131" i="40"/>
  <c r="I131" i="40"/>
  <c r="H131" i="40"/>
  <c r="G131" i="40"/>
  <c r="F131" i="40"/>
  <c r="E131" i="40"/>
  <c r="D131" i="40"/>
  <c r="C131" i="40"/>
  <c r="B131" i="40"/>
  <c r="J130" i="40"/>
  <c r="I130" i="40"/>
  <c r="H130" i="40"/>
  <c r="G130" i="40"/>
  <c r="F130" i="40"/>
  <c r="E130" i="40"/>
  <c r="D130" i="40"/>
  <c r="C130" i="40"/>
  <c r="B130" i="40"/>
  <c r="J129" i="40"/>
  <c r="I129" i="40"/>
  <c r="H129" i="40"/>
  <c r="G129" i="40"/>
  <c r="F129" i="40"/>
  <c r="E129" i="40"/>
  <c r="D129" i="40"/>
  <c r="C129" i="40"/>
  <c r="B129" i="40"/>
  <c r="J128" i="40"/>
  <c r="I128" i="40"/>
  <c r="H128" i="40"/>
  <c r="G128" i="40"/>
  <c r="F128" i="40"/>
  <c r="E128" i="40"/>
  <c r="D128" i="40"/>
  <c r="C128" i="40"/>
  <c r="B128" i="40"/>
  <c r="J127" i="40"/>
  <c r="I127" i="40"/>
  <c r="H127" i="40"/>
  <c r="G127" i="40"/>
  <c r="F127" i="40"/>
  <c r="E127" i="40"/>
  <c r="D127" i="40"/>
  <c r="C127" i="40"/>
  <c r="B127" i="40"/>
  <c r="J126" i="40"/>
  <c r="I126" i="40"/>
  <c r="H126" i="40"/>
  <c r="G126" i="40"/>
  <c r="F126" i="40"/>
  <c r="E126" i="40"/>
  <c r="D126" i="40"/>
  <c r="C126" i="40"/>
  <c r="B126" i="40"/>
  <c r="J124" i="40"/>
  <c r="I124" i="40"/>
  <c r="H124" i="40"/>
  <c r="G124" i="40"/>
  <c r="F124" i="40"/>
  <c r="E124" i="40"/>
  <c r="D124" i="40"/>
  <c r="C124" i="40"/>
  <c r="B124" i="40"/>
  <c r="J123" i="40"/>
  <c r="I123" i="40"/>
  <c r="H123" i="40"/>
  <c r="G123" i="40"/>
  <c r="F123" i="40"/>
  <c r="E123" i="40"/>
  <c r="D123" i="40"/>
  <c r="C123" i="40"/>
  <c r="B123" i="40"/>
  <c r="J122" i="40"/>
  <c r="I122" i="40"/>
  <c r="H122" i="40"/>
  <c r="G122" i="40"/>
  <c r="F122" i="40"/>
  <c r="E122" i="40"/>
  <c r="D122" i="40"/>
  <c r="C122" i="40"/>
  <c r="B122" i="40"/>
  <c r="J121" i="40"/>
  <c r="I121" i="40"/>
  <c r="H121" i="40"/>
  <c r="G121" i="40"/>
  <c r="F121" i="40"/>
  <c r="E121" i="40"/>
  <c r="D121" i="40"/>
  <c r="C121" i="40"/>
  <c r="B121" i="40"/>
  <c r="J120" i="40"/>
  <c r="I120" i="40"/>
  <c r="H120" i="40"/>
  <c r="G120" i="40"/>
  <c r="F120" i="40"/>
  <c r="E120" i="40"/>
  <c r="D120" i="40"/>
  <c r="C120" i="40"/>
  <c r="B120" i="40"/>
  <c r="J119" i="40"/>
  <c r="I119" i="40"/>
  <c r="H119" i="40"/>
  <c r="G119" i="40"/>
  <c r="F119" i="40"/>
  <c r="E119" i="40"/>
  <c r="D119" i="40"/>
  <c r="C119" i="40"/>
  <c r="B119" i="40"/>
  <c r="J118" i="40"/>
  <c r="I118" i="40"/>
  <c r="H118" i="40"/>
  <c r="G118" i="40"/>
  <c r="F118" i="40"/>
  <c r="E118" i="40"/>
  <c r="D118" i="40"/>
  <c r="C118" i="40"/>
  <c r="B118" i="40"/>
  <c r="J116" i="40"/>
  <c r="I116" i="40"/>
  <c r="H116" i="40"/>
  <c r="G116" i="40"/>
  <c r="F116" i="40"/>
  <c r="E116" i="40"/>
  <c r="D116" i="40"/>
  <c r="C116" i="40"/>
  <c r="B116" i="40"/>
  <c r="J115" i="40"/>
  <c r="I115" i="40"/>
  <c r="H115" i="40"/>
  <c r="G115" i="40"/>
  <c r="F115" i="40"/>
  <c r="E115" i="40"/>
  <c r="D115" i="40"/>
  <c r="C115" i="40"/>
  <c r="B115" i="40"/>
  <c r="J114" i="40"/>
  <c r="I114" i="40"/>
  <c r="H114" i="40"/>
  <c r="G114" i="40"/>
  <c r="F114" i="40"/>
  <c r="E114" i="40"/>
  <c r="D114" i="40"/>
  <c r="C114" i="40"/>
  <c r="B114" i="40"/>
  <c r="J113" i="40"/>
  <c r="I113" i="40"/>
  <c r="H113" i="40"/>
  <c r="G113" i="40"/>
  <c r="F113" i="40"/>
  <c r="E113" i="40"/>
  <c r="D113" i="40"/>
  <c r="C113" i="40"/>
  <c r="B113" i="40"/>
  <c r="J112" i="40"/>
  <c r="I112" i="40"/>
  <c r="H112" i="40"/>
  <c r="G112" i="40"/>
  <c r="F112" i="40"/>
  <c r="E112" i="40"/>
  <c r="D112" i="40"/>
  <c r="C112" i="40"/>
  <c r="B112" i="40"/>
  <c r="J111" i="40"/>
  <c r="I111" i="40"/>
  <c r="H111" i="40"/>
  <c r="G111" i="40"/>
  <c r="F111" i="40"/>
  <c r="E111" i="40"/>
  <c r="D111" i="40"/>
  <c r="C111" i="40"/>
  <c r="B111" i="40"/>
  <c r="J110" i="40"/>
  <c r="I110" i="40"/>
  <c r="H110" i="40"/>
  <c r="G110" i="40"/>
  <c r="F110" i="40"/>
  <c r="E110" i="40"/>
  <c r="D110" i="40"/>
  <c r="C110" i="40"/>
  <c r="B110" i="40"/>
  <c r="J109" i="40"/>
  <c r="I109" i="40"/>
  <c r="H109" i="40"/>
  <c r="G109" i="40"/>
  <c r="F109" i="40"/>
  <c r="E109" i="40"/>
  <c r="D109" i="40"/>
  <c r="C109" i="40"/>
  <c r="B109" i="40"/>
  <c r="J108" i="40"/>
  <c r="I108" i="40"/>
  <c r="H108" i="40"/>
  <c r="G108" i="40"/>
  <c r="F108" i="40"/>
  <c r="E108" i="40"/>
  <c r="D108" i="40"/>
  <c r="C108" i="40"/>
  <c r="B108" i="40"/>
  <c r="J107" i="40"/>
  <c r="I107" i="40"/>
  <c r="H107" i="40"/>
  <c r="G107" i="40"/>
  <c r="F107" i="40"/>
  <c r="E107" i="40"/>
  <c r="D107" i="40"/>
  <c r="C107" i="40"/>
  <c r="B107" i="40"/>
  <c r="J106" i="40"/>
  <c r="I106" i="40"/>
  <c r="H106" i="40"/>
  <c r="G106" i="40"/>
  <c r="F106" i="40"/>
  <c r="E106" i="40"/>
  <c r="D106" i="40"/>
  <c r="C106" i="40"/>
  <c r="B106" i="40"/>
  <c r="J105" i="40"/>
  <c r="I105" i="40"/>
  <c r="H105" i="40"/>
  <c r="G105" i="40"/>
  <c r="F105" i="40"/>
  <c r="E105" i="40"/>
  <c r="D105" i="40"/>
  <c r="C105" i="40"/>
  <c r="B105" i="40"/>
  <c r="J104" i="40"/>
  <c r="I104" i="40"/>
  <c r="H104" i="40"/>
  <c r="G104" i="40"/>
  <c r="F104" i="40"/>
  <c r="E104" i="40"/>
  <c r="D104" i="40"/>
  <c r="C104" i="40"/>
  <c r="B104" i="40"/>
  <c r="J102" i="40"/>
  <c r="I102" i="40"/>
  <c r="H102" i="40"/>
  <c r="G102" i="40"/>
  <c r="F102" i="40"/>
  <c r="E102" i="40"/>
  <c r="D102" i="40"/>
  <c r="C102" i="40"/>
  <c r="B102" i="40"/>
  <c r="J101" i="40"/>
  <c r="I101" i="40"/>
  <c r="H101" i="40"/>
  <c r="G101" i="40"/>
  <c r="F101" i="40"/>
  <c r="E101" i="40"/>
  <c r="D101" i="40"/>
  <c r="C101" i="40"/>
  <c r="B101" i="40"/>
  <c r="J100" i="40"/>
  <c r="I100" i="40"/>
  <c r="H100" i="40"/>
  <c r="G100" i="40"/>
  <c r="F100" i="40"/>
  <c r="E100" i="40"/>
  <c r="D100" i="40"/>
  <c r="C100" i="40"/>
  <c r="B100" i="40"/>
  <c r="J99" i="40"/>
  <c r="I99" i="40"/>
  <c r="H99" i="40"/>
  <c r="G99" i="40"/>
  <c r="F99" i="40"/>
  <c r="E99" i="40"/>
  <c r="D99" i="40"/>
  <c r="C99" i="40"/>
  <c r="B99" i="40"/>
  <c r="J98" i="40"/>
  <c r="I98" i="40"/>
  <c r="H98" i="40"/>
  <c r="G98" i="40"/>
  <c r="F98" i="40"/>
  <c r="E98" i="40"/>
  <c r="D98" i="40"/>
  <c r="C98" i="40"/>
  <c r="B98" i="40"/>
  <c r="J97" i="40"/>
  <c r="I97" i="40"/>
  <c r="H97" i="40"/>
  <c r="G97" i="40"/>
  <c r="F97" i="40"/>
  <c r="E97" i="40"/>
  <c r="D97" i="40"/>
  <c r="C97" i="40"/>
  <c r="B97" i="40"/>
  <c r="J96" i="40"/>
  <c r="I96" i="40"/>
  <c r="H96" i="40"/>
  <c r="G96" i="40"/>
  <c r="F96" i="40"/>
  <c r="E96" i="40"/>
  <c r="D96" i="40"/>
  <c r="C96" i="40"/>
  <c r="B96" i="40"/>
  <c r="J95" i="40"/>
  <c r="I95" i="40"/>
  <c r="H95" i="40"/>
  <c r="G95" i="40"/>
  <c r="F95" i="40"/>
  <c r="E95" i="40"/>
  <c r="D95" i="40"/>
  <c r="C95" i="40"/>
  <c r="B95" i="40"/>
  <c r="J94" i="40"/>
  <c r="I94" i="40"/>
  <c r="H94" i="40"/>
  <c r="G94" i="40"/>
  <c r="F94" i="40"/>
  <c r="E94" i="40"/>
  <c r="D94" i="40"/>
  <c r="C94" i="40"/>
  <c r="B94" i="40"/>
  <c r="J93" i="40"/>
  <c r="I93" i="40"/>
  <c r="H93" i="40"/>
  <c r="G93" i="40"/>
  <c r="F93" i="40"/>
  <c r="E93" i="40"/>
  <c r="D93" i="40"/>
  <c r="C93" i="40"/>
  <c r="B93" i="40"/>
  <c r="J92" i="40"/>
  <c r="I92" i="40"/>
  <c r="H92" i="40"/>
  <c r="G92" i="40"/>
  <c r="F92" i="40"/>
  <c r="E92" i="40"/>
  <c r="D92" i="40"/>
  <c r="C92" i="40"/>
  <c r="B92" i="40"/>
  <c r="J91" i="40"/>
  <c r="I91" i="40"/>
  <c r="H91" i="40"/>
  <c r="G91" i="40"/>
  <c r="F91" i="40"/>
  <c r="E91" i="40"/>
  <c r="D91" i="40"/>
  <c r="C91" i="40"/>
  <c r="B91" i="40"/>
  <c r="J90" i="40"/>
  <c r="I90" i="40"/>
  <c r="H90" i="40"/>
  <c r="G90" i="40"/>
  <c r="F90" i="40"/>
  <c r="E90" i="40"/>
  <c r="D90" i="40"/>
  <c r="C90" i="40"/>
  <c r="B90" i="40"/>
  <c r="J89" i="40"/>
  <c r="I89" i="40"/>
  <c r="H89" i="40"/>
  <c r="G89" i="40"/>
  <c r="F89" i="40"/>
  <c r="E89" i="40"/>
  <c r="D89" i="40"/>
  <c r="C89" i="40"/>
  <c r="B89" i="40"/>
  <c r="J88" i="40"/>
  <c r="I88" i="40"/>
  <c r="H88" i="40"/>
  <c r="G88" i="40"/>
  <c r="F88" i="40"/>
  <c r="E88" i="40"/>
  <c r="D88" i="40"/>
  <c r="C88" i="40"/>
  <c r="B88" i="40"/>
  <c r="J87" i="40"/>
  <c r="I87" i="40"/>
  <c r="H87" i="40"/>
  <c r="G87" i="40"/>
  <c r="F87" i="40"/>
  <c r="E87" i="40"/>
  <c r="D87" i="40"/>
  <c r="C87" i="40"/>
  <c r="B87" i="40"/>
  <c r="J86" i="40"/>
  <c r="I86" i="40"/>
  <c r="H86" i="40"/>
  <c r="G86" i="40"/>
  <c r="F86" i="40"/>
  <c r="E86" i="40"/>
  <c r="D86" i="40"/>
  <c r="C86" i="40"/>
  <c r="B86" i="40"/>
  <c r="J84" i="40"/>
  <c r="I84" i="40"/>
  <c r="H84" i="40"/>
  <c r="G84" i="40"/>
  <c r="F84" i="40"/>
  <c r="E84" i="40"/>
  <c r="D84" i="40"/>
  <c r="C84" i="40"/>
  <c r="B84" i="40"/>
  <c r="J83" i="40"/>
  <c r="I83" i="40"/>
  <c r="H83" i="40"/>
  <c r="G83" i="40"/>
  <c r="F83" i="40"/>
  <c r="E83" i="40"/>
  <c r="D83" i="40"/>
  <c r="C83" i="40"/>
  <c r="B83" i="40"/>
  <c r="J82" i="40"/>
  <c r="I82" i="40"/>
  <c r="H82" i="40"/>
  <c r="G82" i="40"/>
  <c r="F82" i="40"/>
  <c r="E82" i="40"/>
  <c r="D82" i="40"/>
  <c r="C82" i="40"/>
  <c r="B82" i="40"/>
  <c r="J81" i="40"/>
  <c r="I81" i="40"/>
  <c r="H81" i="40"/>
  <c r="G81" i="40"/>
  <c r="F81" i="40"/>
  <c r="E81" i="40"/>
  <c r="D81" i="40"/>
  <c r="C81" i="40"/>
  <c r="B81" i="40"/>
  <c r="J80" i="40"/>
  <c r="I80" i="40"/>
  <c r="H80" i="40"/>
  <c r="G80" i="40"/>
  <c r="F80" i="40"/>
  <c r="E80" i="40"/>
  <c r="D80" i="40"/>
  <c r="C80" i="40"/>
  <c r="B80" i="40"/>
  <c r="J79" i="40"/>
  <c r="I79" i="40"/>
  <c r="H79" i="40"/>
  <c r="G79" i="40"/>
  <c r="F79" i="40"/>
  <c r="E79" i="40"/>
  <c r="D79" i="40"/>
  <c r="C79" i="40"/>
  <c r="B79" i="40"/>
  <c r="J78" i="40"/>
  <c r="I78" i="40"/>
  <c r="H78" i="40"/>
  <c r="G78" i="40"/>
  <c r="F78" i="40"/>
  <c r="E78" i="40"/>
  <c r="D78" i="40"/>
  <c r="C78" i="40"/>
  <c r="B78" i="40"/>
  <c r="J77" i="40"/>
  <c r="I77" i="40"/>
  <c r="H77" i="40"/>
  <c r="G77" i="40"/>
  <c r="F77" i="40"/>
  <c r="E77" i="40"/>
  <c r="D77" i="40"/>
  <c r="C77" i="40"/>
  <c r="B77" i="40"/>
  <c r="J76" i="40"/>
  <c r="I76" i="40"/>
  <c r="H76" i="40"/>
  <c r="G76" i="40"/>
  <c r="F76" i="40"/>
  <c r="E76" i="40"/>
  <c r="D76" i="40"/>
  <c r="C76" i="40"/>
  <c r="B76" i="40"/>
  <c r="J75" i="40"/>
  <c r="I75" i="40"/>
  <c r="H75" i="40"/>
  <c r="G75" i="40"/>
  <c r="F75" i="40"/>
  <c r="E75" i="40"/>
  <c r="D75" i="40"/>
  <c r="C75" i="40"/>
  <c r="B75" i="40"/>
  <c r="J74" i="40"/>
  <c r="I74" i="40"/>
  <c r="H74" i="40"/>
  <c r="G74" i="40"/>
  <c r="F74" i="40"/>
  <c r="E74" i="40"/>
  <c r="D74" i="40"/>
  <c r="C74" i="40"/>
  <c r="B74" i="40"/>
  <c r="J73" i="40"/>
  <c r="I73" i="40"/>
  <c r="H73" i="40"/>
  <c r="G73" i="40"/>
  <c r="F73" i="40"/>
  <c r="E73" i="40"/>
  <c r="D73" i="40"/>
  <c r="C73" i="40"/>
  <c r="B73" i="40"/>
  <c r="J72" i="40"/>
  <c r="I72" i="40"/>
  <c r="H72" i="40"/>
  <c r="G72" i="40"/>
  <c r="F72" i="40"/>
  <c r="E72" i="40"/>
  <c r="D72" i="40"/>
  <c r="C72" i="40"/>
  <c r="B72" i="40"/>
  <c r="J71" i="40"/>
  <c r="I71" i="40"/>
  <c r="H71" i="40"/>
  <c r="G71" i="40"/>
  <c r="F71" i="40"/>
  <c r="E71" i="40"/>
  <c r="D71" i="40"/>
  <c r="C71" i="40"/>
  <c r="B71" i="40"/>
  <c r="J69" i="40"/>
  <c r="I69" i="40"/>
  <c r="H69" i="40"/>
  <c r="G69" i="40"/>
  <c r="F69" i="40"/>
  <c r="E69" i="40"/>
  <c r="D69" i="40"/>
  <c r="C69" i="40"/>
  <c r="B69" i="40"/>
  <c r="J68" i="40"/>
  <c r="I68" i="40"/>
  <c r="H68" i="40"/>
  <c r="G68" i="40"/>
  <c r="F68" i="40"/>
  <c r="E68" i="40"/>
  <c r="D68" i="40"/>
  <c r="C68" i="40"/>
  <c r="B68" i="40"/>
  <c r="J67" i="40"/>
  <c r="I67" i="40"/>
  <c r="H67" i="40"/>
  <c r="G67" i="40"/>
  <c r="F67" i="40"/>
  <c r="E67" i="40"/>
  <c r="D67" i="40"/>
  <c r="C67" i="40"/>
  <c r="B67" i="40"/>
  <c r="J66" i="40"/>
  <c r="I66" i="40"/>
  <c r="H66" i="40"/>
  <c r="G66" i="40"/>
  <c r="F66" i="40"/>
  <c r="E66" i="40"/>
  <c r="D66" i="40"/>
  <c r="C66" i="40"/>
  <c r="B66" i="40"/>
  <c r="J65" i="40"/>
  <c r="I65" i="40"/>
  <c r="H65" i="40"/>
  <c r="G65" i="40"/>
  <c r="F65" i="40"/>
  <c r="E65" i="40"/>
  <c r="D65" i="40"/>
  <c r="C65" i="40"/>
  <c r="B65" i="40"/>
  <c r="J64" i="40"/>
  <c r="I64" i="40"/>
  <c r="H64" i="40"/>
  <c r="G64" i="40"/>
  <c r="F64" i="40"/>
  <c r="E64" i="40"/>
  <c r="D64" i="40"/>
  <c r="C64" i="40"/>
  <c r="B64" i="40"/>
  <c r="J63" i="40"/>
  <c r="I63" i="40"/>
  <c r="H63" i="40"/>
  <c r="G63" i="40"/>
  <c r="F63" i="40"/>
  <c r="E63" i="40"/>
  <c r="D63" i="40"/>
  <c r="C63" i="40"/>
  <c r="B63" i="40"/>
  <c r="J61" i="40"/>
  <c r="I61" i="40"/>
  <c r="H61" i="40"/>
  <c r="G61" i="40"/>
  <c r="F61" i="40"/>
  <c r="E61" i="40"/>
  <c r="D61" i="40"/>
  <c r="C61" i="40"/>
  <c r="B61" i="40"/>
  <c r="J60" i="40"/>
  <c r="I60" i="40"/>
  <c r="H60" i="40"/>
  <c r="G60" i="40"/>
  <c r="F60" i="40"/>
  <c r="E60" i="40"/>
  <c r="D60" i="40"/>
  <c r="C60" i="40"/>
  <c r="B60" i="40"/>
  <c r="J56" i="40"/>
  <c r="I56" i="40"/>
  <c r="H56" i="40"/>
  <c r="G56" i="40"/>
  <c r="F56" i="40"/>
  <c r="E56" i="40"/>
  <c r="D56" i="40"/>
  <c r="C56" i="40"/>
  <c r="B56" i="40"/>
  <c r="J55" i="40"/>
  <c r="I55" i="40"/>
  <c r="H55" i="40"/>
  <c r="G55" i="40"/>
  <c r="F55" i="40"/>
  <c r="E55" i="40"/>
  <c r="D55" i="40"/>
  <c r="C55" i="40"/>
  <c r="B55" i="40"/>
  <c r="J54" i="40"/>
  <c r="I54" i="40"/>
  <c r="H54" i="40"/>
  <c r="G54" i="40"/>
  <c r="F54" i="40"/>
  <c r="E54" i="40"/>
  <c r="D54" i="40"/>
  <c r="C54" i="40"/>
  <c r="B54" i="40"/>
  <c r="J53" i="40"/>
  <c r="I53" i="40"/>
  <c r="H53" i="40"/>
  <c r="G53" i="40"/>
  <c r="F53" i="40"/>
  <c r="E53" i="40"/>
  <c r="D53" i="40"/>
  <c r="C53" i="40"/>
  <c r="B53" i="40"/>
  <c r="J52" i="40"/>
  <c r="I52" i="40"/>
  <c r="H52" i="40"/>
  <c r="G52" i="40"/>
  <c r="F52" i="40"/>
  <c r="E52" i="40"/>
  <c r="D52" i="40"/>
  <c r="C52" i="40"/>
  <c r="B52" i="40"/>
  <c r="J51" i="40"/>
  <c r="I51" i="40"/>
  <c r="H51" i="40"/>
  <c r="G51" i="40"/>
  <c r="F51" i="40"/>
  <c r="E51" i="40"/>
  <c r="D51" i="40"/>
  <c r="C51" i="40"/>
  <c r="B51" i="40"/>
  <c r="J50" i="40"/>
  <c r="I50" i="40"/>
  <c r="H50" i="40"/>
  <c r="G50" i="40"/>
  <c r="F50" i="40"/>
  <c r="E50" i="40"/>
  <c r="D50" i="40"/>
  <c r="C50" i="40"/>
  <c r="B50" i="40"/>
  <c r="J48" i="40"/>
  <c r="I48" i="40"/>
  <c r="H48" i="40"/>
  <c r="G48" i="40"/>
  <c r="F48" i="40"/>
  <c r="E48" i="40"/>
  <c r="D48" i="40"/>
  <c r="C48" i="40"/>
  <c r="B48" i="40"/>
  <c r="J47" i="40"/>
  <c r="I47" i="40"/>
  <c r="H47" i="40"/>
  <c r="G47" i="40"/>
  <c r="F47" i="40"/>
  <c r="E47" i="40"/>
  <c r="D47" i="40"/>
  <c r="C47" i="40"/>
  <c r="B47" i="40"/>
  <c r="J46" i="40"/>
  <c r="I46" i="40"/>
  <c r="H46" i="40"/>
  <c r="G46" i="40"/>
  <c r="F46" i="40"/>
  <c r="E46" i="40"/>
  <c r="D46" i="40"/>
  <c r="C46" i="40"/>
  <c r="B46" i="40"/>
  <c r="J45" i="40"/>
  <c r="I45" i="40"/>
  <c r="H45" i="40"/>
  <c r="G45" i="40"/>
  <c r="F45" i="40"/>
  <c r="E45" i="40"/>
  <c r="D45" i="40"/>
  <c r="C45" i="40"/>
  <c r="B45" i="40"/>
  <c r="J44" i="40"/>
  <c r="I44" i="40"/>
  <c r="H44" i="40"/>
  <c r="G44" i="40"/>
  <c r="F44" i="40"/>
  <c r="E44" i="40"/>
  <c r="D44" i="40"/>
  <c r="C44" i="40"/>
  <c r="B44" i="40"/>
  <c r="J43" i="40"/>
  <c r="I43" i="40"/>
  <c r="H43" i="40"/>
  <c r="G43" i="40"/>
  <c r="F43" i="40"/>
  <c r="E43" i="40"/>
  <c r="D43" i="40"/>
  <c r="C43" i="40"/>
  <c r="B43" i="40"/>
  <c r="J41" i="40"/>
  <c r="I41" i="40"/>
  <c r="H41" i="40"/>
  <c r="G41" i="40"/>
  <c r="F41" i="40"/>
  <c r="E41" i="40"/>
  <c r="D41" i="40"/>
  <c r="C41" i="40"/>
  <c r="B41" i="40"/>
  <c r="J40" i="40"/>
  <c r="I40" i="40"/>
  <c r="H40" i="40"/>
  <c r="G40" i="40"/>
  <c r="F40" i="40"/>
  <c r="E40" i="40"/>
  <c r="D40" i="40"/>
  <c r="C40" i="40"/>
  <c r="B40" i="40"/>
  <c r="J39" i="40"/>
  <c r="I39" i="40"/>
  <c r="H39" i="40"/>
  <c r="G39" i="40"/>
  <c r="F39" i="40"/>
  <c r="E39" i="40"/>
  <c r="D39" i="40"/>
  <c r="C39" i="40"/>
  <c r="B39" i="40"/>
  <c r="J38" i="40"/>
  <c r="I38" i="40"/>
  <c r="H38" i="40"/>
  <c r="G38" i="40"/>
  <c r="F38" i="40"/>
  <c r="E38" i="40"/>
  <c r="D38" i="40"/>
  <c r="C38" i="40"/>
  <c r="B38" i="40"/>
  <c r="J37" i="40"/>
  <c r="I37" i="40"/>
  <c r="H37" i="40"/>
  <c r="G37" i="40"/>
  <c r="F37" i="40"/>
  <c r="E37" i="40"/>
  <c r="D37" i="40"/>
  <c r="C37" i="40"/>
  <c r="B37" i="40"/>
  <c r="J36" i="40"/>
  <c r="I36" i="40"/>
  <c r="H36" i="40"/>
  <c r="G36" i="40"/>
  <c r="F36" i="40"/>
  <c r="E36" i="40"/>
  <c r="D36" i="40"/>
  <c r="C36" i="40"/>
  <c r="B36" i="40"/>
  <c r="J34" i="40"/>
  <c r="I34" i="40"/>
  <c r="H34" i="40"/>
  <c r="G34" i="40"/>
  <c r="F34" i="40"/>
  <c r="E34" i="40"/>
  <c r="D34" i="40"/>
  <c r="C34" i="40"/>
  <c r="B34" i="40"/>
  <c r="J33" i="40"/>
  <c r="I33" i="40"/>
  <c r="H33" i="40"/>
  <c r="G33" i="40"/>
  <c r="F33" i="40"/>
  <c r="E33" i="40"/>
  <c r="D33" i="40"/>
  <c r="C33" i="40"/>
  <c r="B33" i="40"/>
  <c r="J32" i="40"/>
  <c r="I32" i="40"/>
  <c r="H32" i="40"/>
  <c r="G32" i="40"/>
  <c r="F32" i="40"/>
  <c r="E32" i="40"/>
  <c r="D32" i="40"/>
  <c r="C32" i="40"/>
  <c r="B32" i="40"/>
  <c r="J31" i="40"/>
  <c r="I31" i="40"/>
  <c r="H31" i="40"/>
  <c r="G31" i="40"/>
  <c r="F31" i="40"/>
  <c r="E31" i="40"/>
  <c r="D31" i="40"/>
  <c r="C31" i="40"/>
  <c r="B31" i="40"/>
  <c r="J30" i="40"/>
  <c r="I30" i="40"/>
  <c r="H30" i="40"/>
  <c r="G30" i="40"/>
  <c r="F30" i="40"/>
  <c r="E30" i="40"/>
  <c r="D30" i="40"/>
  <c r="C30" i="40"/>
  <c r="B30" i="40"/>
  <c r="J29" i="40"/>
  <c r="I29" i="40"/>
  <c r="H29" i="40"/>
  <c r="G29" i="40"/>
  <c r="F29" i="40"/>
  <c r="E29" i="40"/>
  <c r="D29" i="40"/>
  <c r="C29" i="40"/>
  <c r="B29" i="40"/>
  <c r="J28" i="40"/>
  <c r="I28" i="40"/>
  <c r="H28" i="40"/>
  <c r="G28" i="40"/>
  <c r="F28" i="40"/>
  <c r="E28" i="40"/>
  <c r="D28" i="40"/>
  <c r="C28" i="40"/>
  <c r="B28" i="40"/>
  <c r="J27" i="40"/>
  <c r="I27" i="40"/>
  <c r="H27" i="40"/>
  <c r="G27" i="40"/>
  <c r="F27" i="40"/>
  <c r="E27" i="40"/>
  <c r="D27" i="40"/>
  <c r="C27" i="40"/>
  <c r="B27" i="40"/>
  <c r="J26" i="40"/>
  <c r="I26" i="40"/>
  <c r="H26" i="40"/>
  <c r="G26" i="40"/>
  <c r="F26" i="40"/>
  <c r="E26" i="40"/>
  <c r="D26" i="40"/>
  <c r="C26" i="40"/>
  <c r="B26" i="40"/>
  <c r="J25" i="40"/>
  <c r="I25" i="40"/>
  <c r="H25" i="40"/>
  <c r="G25" i="40"/>
  <c r="F25" i="40"/>
  <c r="E25" i="40"/>
  <c r="D25" i="40"/>
  <c r="C25" i="40"/>
  <c r="B25" i="40"/>
  <c r="J24" i="40"/>
  <c r="I24" i="40"/>
  <c r="H24" i="40"/>
  <c r="G24" i="40"/>
  <c r="F24" i="40"/>
  <c r="E24" i="40"/>
  <c r="D24" i="40"/>
  <c r="C24" i="40"/>
  <c r="B24" i="40"/>
  <c r="J22" i="40"/>
  <c r="I22" i="40"/>
  <c r="H22" i="40"/>
  <c r="G22" i="40"/>
  <c r="F22" i="40"/>
  <c r="E22" i="40"/>
  <c r="D22" i="40"/>
  <c r="C22" i="40"/>
  <c r="B22" i="40"/>
  <c r="J21" i="40"/>
  <c r="I21" i="40"/>
  <c r="H21" i="40"/>
  <c r="G21" i="40"/>
  <c r="F21" i="40"/>
  <c r="E21" i="40"/>
  <c r="D21" i="40"/>
  <c r="C21" i="40"/>
  <c r="B21" i="40"/>
  <c r="J20" i="40"/>
  <c r="I20" i="40"/>
  <c r="H20" i="40"/>
  <c r="G20" i="40"/>
  <c r="F20" i="40"/>
  <c r="E20" i="40"/>
  <c r="D20" i="40"/>
  <c r="C20" i="40"/>
  <c r="B20" i="40"/>
  <c r="J19" i="40"/>
  <c r="I19" i="40"/>
  <c r="H19" i="40"/>
  <c r="G19" i="40"/>
  <c r="F19" i="40"/>
  <c r="E19" i="40"/>
  <c r="D19" i="40"/>
  <c r="C19" i="40"/>
  <c r="B19" i="40"/>
  <c r="J18" i="40"/>
  <c r="I18" i="40"/>
  <c r="H18" i="40"/>
  <c r="G18" i="40"/>
  <c r="F18" i="40"/>
  <c r="E18" i="40"/>
  <c r="D18" i="40"/>
  <c r="C18" i="40"/>
  <c r="B18" i="40"/>
  <c r="J17" i="40"/>
  <c r="I17" i="40"/>
  <c r="H17" i="40"/>
  <c r="G17" i="40"/>
  <c r="F17" i="40"/>
  <c r="E17" i="40"/>
  <c r="D17" i="40"/>
  <c r="C17" i="40"/>
  <c r="B17" i="40"/>
  <c r="J16" i="40"/>
  <c r="I16" i="40"/>
  <c r="H16" i="40"/>
  <c r="G16" i="40"/>
  <c r="F16" i="40"/>
  <c r="E16" i="40"/>
  <c r="D16" i="40"/>
  <c r="C16" i="40"/>
  <c r="B16" i="40"/>
  <c r="J15" i="40"/>
  <c r="I15" i="40"/>
  <c r="H15" i="40"/>
  <c r="G15" i="40"/>
  <c r="F15" i="40"/>
  <c r="E15" i="40"/>
  <c r="D15" i="40"/>
  <c r="C15" i="40"/>
  <c r="B15" i="40"/>
  <c r="J14" i="40"/>
  <c r="I14" i="40"/>
  <c r="H14" i="40"/>
  <c r="G14" i="40"/>
  <c r="F14" i="40"/>
  <c r="E14" i="40"/>
  <c r="D14" i="40"/>
  <c r="C14" i="40"/>
  <c r="B14" i="40"/>
  <c r="J12" i="40"/>
  <c r="I12" i="40"/>
  <c r="H12" i="40"/>
  <c r="G12" i="40"/>
  <c r="F12" i="40"/>
  <c r="E12" i="40"/>
  <c r="D12" i="40"/>
  <c r="C12" i="40"/>
  <c r="B12" i="40"/>
  <c r="J11" i="40"/>
  <c r="I11" i="40"/>
  <c r="H11" i="40"/>
  <c r="G11" i="40"/>
  <c r="F11" i="40"/>
  <c r="E11" i="40"/>
  <c r="D11" i="40"/>
  <c r="C11" i="40"/>
  <c r="B11" i="40"/>
  <c r="J10" i="40"/>
  <c r="I10" i="40"/>
  <c r="H10" i="40"/>
  <c r="G10" i="40"/>
  <c r="F10" i="40"/>
  <c r="E10" i="40"/>
  <c r="D10" i="40"/>
  <c r="C10" i="40"/>
  <c r="B10" i="40"/>
  <c r="J9" i="40"/>
  <c r="I9" i="40"/>
  <c r="H9" i="40"/>
  <c r="G9" i="40"/>
  <c r="F9" i="40"/>
  <c r="E9" i="40"/>
  <c r="D9" i="40"/>
  <c r="C9" i="40"/>
  <c r="B9" i="40"/>
  <c r="J8" i="40"/>
  <c r="I8" i="40"/>
  <c r="H8" i="40"/>
  <c r="G8" i="40"/>
  <c r="F8" i="40"/>
  <c r="E8" i="40"/>
  <c r="D8" i="40"/>
  <c r="C8" i="40"/>
  <c r="B8" i="40"/>
  <c r="J6" i="40"/>
  <c r="I6" i="40"/>
  <c r="H6" i="40"/>
  <c r="G6" i="40"/>
  <c r="F6" i="40"/>
  <c r="E6" i="40"/>
  <c r="D6" i="40"/>
  <c r="C6" i="40"/>
  <c r="B6" i="40"/>
  <c r="J5" i="40"/>
  <c r="I5" i="40"/>
  <c r="H5" i="40"/>
  <c r="G5" i="40"/>
  <c r="F5" i="40"/>
  <c r="E5" i="40"/>
  <c r="D5" i="40"/>
  <c r="C5" i="40"/>
  <c r="B5" i="40"/>
  <c r="J4" i="40"/>
  <c r="I4" i="40"/>
  <c r="H4" i="40"/>
  <c r="G4" i="40"/>
  <c r="F4" i="40"/>
  <c r="E4" i="40"/>
  <c r="D4" i="40"/>
  <c r="C4" i="40"/>
  <c r="B4" i="40"/>
  <c r="I2" i="40"/>
  <c r="G2" i="40"/>
  <c r="E2" i="40"/>
  <c r="A2" i="40"/>
  <c r="G105" i="30"/>
  <c r="G99" i="30"/>
  <c r="G106" i="30"/>
  <c r="G111" i="30"/>
  <c r="G110" i="30"/>
  <c r="G100" i="30"/>
  <c r="G101" i="30"/>
  <c r="G113" i="30"/>
  <c r="G102" i="30"/>
  <c r="G104" i="30"/>
  <c r="G108" i="30"/>
  <c r="G103" i="30"/>
  <c r="G115" i="30"/>
  <c r="G114" i="30"/>
  <c r="G112" i="30"/>
  <c r="G107" i="30"/>
  <c r="G109" i="30"/>
  <c r="L97" i="30"/>
  <c r="G135" i="20"/>
  <c r="G137" i="20"/>
  <c r="G146" i="20"/>
  <c r="G152" i="20"/>
  <c r="G155" i="20"/>
  <c r="G139" i="20"/>
  <c r="G140" i="20"/>
  <c r="G141" i="20"/>
  <c r="G142" i="20"/>
  <c r="G143" i="20"/>
  <c r="G144" i="20"/>
  <c r="G145" i="20"/>
  <c r="G147" i="20"/>
  <c r="G148" i="20"/>
  <c r="G149" i="20"/>
  <c r="G150" i="20"/>
  <c r="G151" i="20"/>
  <c r="G153" i="20"/>
  <c r="G154" i="20"/>
  <c r="L133" i="20"/>
  <c r="B166" i="26"/>
  <c r="C166" i="26"/>
  <c r="D166" i="26"/>
  <c r="E166" i="26"/>
  <c r="F166" i="26"/>
  <c r="G166" i="26"/>
  <c r="N24" i="14"/>
  <c r="H166" i="26"/>
  <c r="O24" i="14"/>
  <c r="P24" i="14"/>
  <c r="I166" i="26"/>
  <c r="V14" i="39"/>
  <c r="R14" i="39"/>
  <c r="V15" i="39"/>
  <c r="R15" i="39"/>
  <c r="V16" i="39"/>
  <c r="R16" i="39"/>
  <c r="N17" i="39"/>
  <c r="P17" i="39"/>
  <c r="O17" i="39"/>
  <c r="V17" i="39"/>
  <c r="V18" i="39"/>
  <c r="R18" i="39"/>
  <c r="V19" i="39"/>
  <c r="R19" i="39"/>
  <c r="V20" i="39"/>
  <c r="R20" i="39"/>
  <c r="V21" i="39"/>
  <c r="R21" i="39"/>
  <c r="V13" i="39"/>
  <c r="R13" i="39"/>
  <c r="N10" i="39"/>
  <c r="O10" i="39"/>
  <c r="V10" i="39"/>
  <c r="V11" i="39"/>
  <c r="R11" i="39"/>
  <c r="V9" i="39"/>
  <c r="R9" i="39"/>
  <c r="N12" i="39"/>
  <c r="O12" i="39"/>
  <c r="V12" i="39"/>
  <c r="N9" i="17"/>
  <c r="O9" i="17"/>
  <c r="P9" i="17"/>
  <c r="B59" i="28"/>
  <c r="C59" i="28"/>
  <c r="D59" i="28"/>
  <c r="E59" i="28"/>
  <c r="F59" i="28"/>
  <c r="G59" i="28"/>
  <c r="I59" i="28"/>
  <c r="N11" i="39"/>
  <c r="O11" i="39"/>
  <c r="P11" i="39"/>
  <c r="B23" i="28"/>
  <c r="C23" i="28"/>
  <c r="D23" i="28"/>
  <c r="E23" i="28"/>
  <c r="F23" i="28"/>
  <c r="G23" i="28"/>
  <c r="H23" i="28"/>
  <c r="N13" i="39"/>
  <c r="P13" i="39"/>
  <c r="O13" i="39"/>
  <c r="N14" i="39"/>
  <c r="O14" i="39"/>
  <c r="N15" i="39"/>
  <c r="P15" i="39"/>
  <c r="O15" i="39"/>
  <c r="N16" i="39"/>
  <c r="O16" i="39"/>
  <c r="B14" i="28"/>
  <c r="C14" i="28"/>
  <c r="D14" i="28"/>
  <c r="E14" i="28"/>
  <c r="F14" i="28"/>
  <c r="G14" i="28"/>
  <c r="H14" i="28"/>
  <c r="N18" i="39"/>
  <c r="O18" i="39"/>
  <c r="N19" i="39"/>
  <c r="P19" i="39"/>
  <c r="O19" i="39"/>
  <c r="N20" i="39"/>
  <c r="O20" i="39"/>
  <c r="N21" i="39"/>
  <c r="P21" i="39"/>
  <c r="O21" i="39"/>
  <c r="O9" i="39"/>
  <c r="N9" i="39"/>
  <c r="B167" i="26"/>
  <c r="C167" i="26"/>
  <c r="D167" i="26"/>
  <c r="E167" i="26"/>
  <c r="F167" i="26"/>
  <c r="G167" i="26"/>
  <c r="I167" i="26"/>
  <c r="B72" i="26"/>
  <c r="C72" i="26"/>
  <c r="D72" i="26"/>
  <c r="E72" i="26"/>
  <c r="F72" i="26"/>
  <c r="G72" i="26"/>
  <c r="H72" i="26"/>
  <c r="I72" i="26"/>
  <c r="B97" i="26"/>
  <c r="C97" i="26"/>
  <c r="D97" i="26"/>
  <c r="E97" i="26"/>
  <c r="F97" i="26"/>
  <c r="G97" i="26"/>
  <c r="H97" i="26"/>
  <c r="B103" i="26"/>
  <c r="C103" i="26"/>
  <c r="D103" i="26"/>
  <c r="E103" i="26"/>
  <c r="F103" i="26"/>
  <c r="G103" i="26"/>
  <c r="H103" i="26"/>
  <c r="B102" i="26"/>
  <c r="C102" i="26"/>
  <c r="D102" i="26"/>
  <c r="E102" i="26"/>
  <c r="F102" i="26"/>
  <c r="G102" i="26"/>
  <c r="H102" i="26"/>
  <c r="B62" i="26"/>
  <c r="C62" i="26"/>
  <c r="D62" i="26"/>
  <c r="E62" i="26"/>
  <c r="F62" i="26"/>
  <c r="G62" i="26"/>
  <c r="H62" i="26"/>
  <c r="B65" i="26"/>
  <c r="C65" i="26"/>
  <c r="D65" i="26"/>
  <c r="E65" i="26"/>
  <c r="F65" i="26"/>
  <c r="G65" i="26"/>
  <c r="H65" i="26"/>
  <c r="B75" i="26"/>
  <c r="C75" i="26"/>
  <c r="D75" i="26"/>
  <c r="E75" i="26"/>
  <c r="F75" i="26"/>
  <c r="G75" i="26"/>
  <c r="H75" i="26"/>
  <c r="B79" i="26"/>
  <c r="C79" i="26"/>
  <c r="D79" i="26"/>
  <c r="E79" i="26"/>
  <c r="F79" i="26"/>
  <c r="G79" i="26"/>
  <c r="I79" i="26"/>
  <c r="B85" i="26"/>
  <c r="C85" i="26"/>
  <c r="D85" i="26"/>
  <c r="E85" i="26"/>
  <c r="F85" i="26"/>
  <c r="G85" i="26"/>
  <c r="H85" i="26"/>
  <c r="I85" i="26"/>
  <c r="B94" i="26"/>
  <c r="C94" i="26"/>
  <c r="D94" i="26"/>
  <c r="E94" i="26"/>
  <c r="F94" i="26"/>
  <c r="G94" i="26"/>
  <c r="I94" i="26"/>
  <c r="B117" i="26"/>
  <c r="C117" i="26"/>
  <c r="D117" i="26"/>
  <c r="E117" i="26"/>
  <c r="F117" i="26"/>
  <c r="G117" i="26"/>
  <c r="H117" i="26"/>
  <c r="I117" i="26"/>
  <c r="H63" i="26"/>
  <c r="G63" i="26"/>
  <c r="F63" i="26"/>
  <c r="E63" i="26"/>
  <c r="D63" i="26"/>
  <c r="C63" i="26"/>
  <c r="B63" i="26"/>
  <c r="B96" i="30"/>
  <c r="C96" i="30"/>
  <c r="D96" i="30"/>
  <c r="E96" i="30"/>
  <c r="F96" i="30"/>
  <c r="G96" i="30"/>
  <c r="H96" i="30"/>
  <c r="I96" i="30"/>
  <c r="B88" i="30"/>
  <c r="C88" i="30"/>
  <c r="D88" i="30"/>
  <c r="E88" i="30"/>
  <c r="F88" i="30"/>
  <c r="G88" i="30"/>
  <c r="H88" i="30"/>
  <c r="B91" i="30"/>
  <c r="C91" i="30"/>
  <c r="D91" i="30"/>
  <c r="E91" i="30"/>
  <c r="F91" i="30"/>
  <c r="G91" i="30"/>
  <c r="H91" i="30"/>
  <c r="B124" i="20"/>
  <c r="C124" i="20"/>
  <c r="D124" i="20"/>
  <c r="E124" i="20"/>
  <c r="F124" i="20"/>
  <c r="G124" i="20"/>
  <c r="I124" i="20"/>
  <c r="B119" i="20"/>
  <c r="C119" i="20"/>
  <c r="D119" i="20"/>
  <c r="E119" i="20"/>
  <c r="F119" i="20"/>
  <c r="G119" i="20"/>
  <c r="H119" i="20"/>
  <c r="I119" i="20"/>
  <c r="B120" i="20"/>
  <c r="C120" i="20"/>
  <c r="D120" i="20"/>
  <c r="E120" i="20"/>
  <c r="F120" i="20"/>
  <c r="G120" i="20"/>
  <c r="H120" i="20"/>
  <c r="B122" i="20"/>
  <c r="C122" i="20"/>
  <c r="D122" i="20"/>
  <c r="E122" i="20"/>
  <c r="F122" i="20"/>
  <c r="G122" i="20"/>
  <c r="H122" i="20"/>
  <c r="B121" i="20"/>
  <c r="C121" i="20"/>
  <c r="D121" i="20"/>
  <c r="E121" i="20"/>
  <c r="F121" i="20"/>
  <c r="G121" i="20"/>
  <c r="H121" i="20"/>
  <c r="B126" i="20"/>
  <c r="C126" i="20"/>
  <c r="D126" i="20"/>
  <c r="E126" i="20"/>
  <c r="F126" i="20"/>
  <c r="G126" i="20"/>
  <c r="H126" i="20"/>
  <c r="B127" i="20"/>
  <c r="C127" i="20"/>
  <c r="D127" i="20"/>
  <c r="E127" i="20"/>
  <c r="F127" i="20"/>
  <c r="G127" i="20"/>
  <c r="H127" i="20"/>
  <c r="B128" i="20"/>
  <c r="C128" i="20"/>
  <c r="D128" i="20"/>
  <c r="E128" i="20"/>
  <c r="F128" i="20"/>
  <c r="G128" i="20"/>
  <c r="H128" i="20"/>
  <c r="B129" i="20"/>
  <c r="C129" i="20"/>
  <c r="D129" i="20"/>
  <c r="E129" i="20"/>
  <c r="F129" i="20"/>
  <c r="G129" i="20"/>
  <c r="I129" i="20"/>
  <c r="B130" i="20"/>
  <c r="C130" i="20"/>
  <c r="D130" i="20"/>
  <c r="E130" i="20"/>
  <c r="F130" i="20"/>
  <c r="G130" i="20"/>
  <c r="H130" i="20"/>
  <c r="I130" i="20"/>
  <c r="B131" i="20"/>
  <c r="C131" i="20"/>
  <c r="D131" i="20"/>
  <c r="E131" i="20"/>
  <c r="F131" i="20"/>
  <c r="G131" i="20"/>
  <c r="I131" i="20"/>
  <c r="B132" i="20"/>
  <c r="C132" i="20"/>
  <c r="D132" i="20"/>
  <c r="E132" i="20"/>
  <c r="F132" i="20"/>
  <c r="G132" i="20"/>
  <c r="H132" i="20"/>
  <c r="I132" i="20"/>
  <c r="H118" i="20"/>
  <c r="G118" i="20"/>
  <c r="F118" i="20"/>
  <c r="E118" i="20"/>
  <c r="D118" i="20"/>
  <c r="C118" i="20"/>
  <c r="B118" i="20"/>
  <c r="V24" i="39"/>
  <c r="N24" i="39"/>
  <c r="P24" i="39"/>
  <c r="R24" i="39"/>
  <c r="O24" i="39"/>
  <c r="V23" i="39"/>
  <c r="N23" i="39"/>
  <c r="P23" i="39"/>
  <c r="R23" i="39"/>
  <c r="O23" i="39"/>
  <c r="V22" i="39"/>
  <c r="R22" i="39"/>
  <c r="N22" i="39"/>
  <c r="P22" i="39"/>
  <c r="U22" i="39"/>
  <c r="O22" i="39"/>
  <c r="J2" i="28"/>
  <c r="H2" i="28"/>
  <c r="J2" i="26"/>
  <c r="H2" i="26"/>
  <c r="J2" i="30"/>
  <c r="H2" i="30"/>
  <c r="J2" i="20"/>
  <c r="H2" i="20"/>
  <c r="N10" i="38"/>
  <c r="P10" i="38"/>
  <c r="O10" i="38"/>
  <c r="N11" i="38"/>
  <c r="P11" i="38"/>
  <c r="O11" i="38"/>
  <c r="N12" i="38"/>
  <c r="P12" i="38"/>
  <c r="O12" i="38"/>
  <c r="N13" i="38"/>
  <c r="P13" i="38"/>
  <c r="O13" i="38"/>
  <c r="N14" i="38"/>
  <c r="P14" i="38"/>
  <c r="O14" i="38"/>
  <c r="N15" i="38"/>
  <c r="P15" i="38"/>
  <c r="O15" i="38"/>
  <c r="N16" i="38"/>
  <c r="P16" i="38"/>
  <c r="O16" i="38"/>
  <c r="N17" i="38"/>
  <c r="P17" i="38"/>
  <c r="O17" i="38"/>
  <c r="N18" i="38"/>
  <c r="P18" i="38"/>
  <c r="O18" i="38"/>
  <c r="N19" i="38"/>
  <c r="P19" i="38"/>
  <c r="O19" i="38"/>
  <c r="N20" i="38"/>
  <c r="P20" i="38"/>
  <c r="O20" i="38"/>
  <c r="N21" i="38"/>
  <c r="P21" i="38"/>
  <c r="N22" i="38"/>
  <c r="P22" i="38"/>
  <c r="U22" i="38"/>
  <c r="N23" i="38"/>
  <c r="P23" i="38"/>
  <c r="Q23" i="38"/>
  <c r="N24" i="38"/>
  <c r="P24" i="38"/>
  <c r="U24" i="38"/>
  <c r="Q22" i="38"/>
  <c r="Q24" i="38"/>
  <c r="N10" i="36"/>
  <c r="O10" i="36"/>
  <c r="P10" i="36"/>
  <c r="U10" i="36"/>
  <c r="N11" i="36"/>
  <c r="O11" i="36"/>
  <c r="P11" i="36"/>
  <c r="Q11" i="36"/>
  <c r="N12" i="36"/>
  <c r="O12" i="36"/>
  <c r="P12" i="36"/>
  <c r="N13" i="36"/>
  <c r="O13" i="36"/>
  <c r="P13" i="36"/>
  <c r="Q13" i="36"/>
  <c r="U13" i="36"/>
  <c r="N14" i="36"/>
  <c r="O14" i="36"/>
  <c r="P14" i="36"/>
  <c r="U14" i="36"/>
  <c r="N15" i="36"/>
  <c r="O15" i="36"/>
  <c r="P15" i="36"/>
  <c r="Q15" i="36"/>
  <c r="N16" i="36"/>
  <c r="O16" i="36"/>
  <c r="P16" i="36"/>
  <c r="N17" i="36"/>
  <c r="O17" i="36"/>
  <c r="P17" i="36"/>
  <c r="Q17" i="36"/>
  <c r="U17" i="36"/>
  <c r="N18" i="36"/>
  <c r="O18" i="36"/>
  <c r="P18" i="36"/>
  <c r="U18" i="36"/>
  <c r="N20" i="36"/>
  <c r="P20" i="36"/>
  <c r="N21" i="36"/>
  <c r="P21" i="36"/>
  <c r="U21" i="36"/>
  <c r="N22" i="36"/>
  <c r="P22" i="36"/>
  <c r="N23" i="36"/>
  <c r="P23" i="36"/>
  <c r="U23" i="36"/>
  <c r="N24" i="36"/>
  <c r="P24" i="36"/>
  <c r="Q10" i="36"/>
  <c r="Q14" i="36"/>
  <c r="Q18" i="36"/>
  <c r="Q21" i="36"/>
  <c r="Q23" i="36"/>
  <c r="N10" i="35"/>
  <c r="O10" i="35"/>
  <c r="P10" i="35"/>
  <c r="N11" i="35"/>
  <c r="O11" i="35"/>
  <c r="P11" i="35"/>
  <c r="U11" i="35"/>
  <c r="N12" i="35"/>
  <c r="P12" i="35"/>
  <c r="O12" i="35"/>
  <c r="N13" i="35"/>
  <c r="P13" i="35"/>
  <c r="O13" i="35"/>
  <c r="N14" i="35"/>
  <c r="O14" i="35"/>
  <c r="P14" i="35"/>
  <c r="N15" i="35"/>
  <c r="O15" i="35"/>
  <c r="P15" i="35"/>
  <c r="U15" i="35"/>
  <c r="N16" i="35"/>
  <c r="P16" i="35"/>
  <c r="O16" i="35"/>
  <c r="N17" i="35"/>
  <c r="P17" i="35"/>
  <c r="U17" i="35"/>
  <c r="N18" i="35"/>
  <c r="P18" i="35"/>
  <c r="N19" i="35"/>
  <c r="P19" i="35"/>
  <c r="U19" i="35"/>
  <c r="N20" i="35"/>
  <c r="P20" i="35"/>
  <c r="N21" i="35"/>
  <c r="P21" i="35"/>
  <c r="Q21" i="35"/>
  <c r="U21" i="35"/>
  <c r="N22" i="35"/>
  <c r="P22" i="35"/>
  <c r="N23" i="35"/>
  <c r="P23" i="35"/>
  <c r="Q23" i="35"/>
  <c r="U23" i="35"/>
  <c r="N24" i="35"/>
  <c r="P24" i="35"/>
  <c r="U24" i="35"/>
  <c r="Q24" i="35"/>
  <c r="Q11" i="35"/>
  <c r="Q17" i="35"/>
  <c r="Q19" i="35"/>
  <c r="N24" i="34"/>
  <c r="P24" i="34"/>
  <c r="N10" i="34"/>
  <c r="O10" i="34"/>
  <c r="P10" i="34"/>
  <c r="Q10" i="34"/>
  <c r="U10" i="34"/>
  <c r="N11" i="34"/>
  <c r="P11" i="34"/>
  <c r="Q11" i="34"/>
  <c r="O11" i="34"/>
  <c r="U11" i="34"/>
  <c r="N12" i="34"/>
  <c r="P12" i="34"/>
  <c r="O12" i="34"/>
  <c r="N13" i="34"/>
  <c r="O13" i="34"/>
  <c r="N14" i="34"/>
  <c r="O14" i="34"/>
  <c r="N15" i="34"/>
  <c r="P15" i="34"/>
  <c r="Q15" i="34"/>
  <c r="O15" i="34"/>
  <c r="U15" i="34"/>
  <c r="N16" i="34"/>
  <c r="P16" i="34"/>
  <c r="U16" i="34"/>
  <c r="O16" i="34"/>
  <c r="N17" i="34"/>
  <c r="P17" i="34"/>
  <c r="O17" i="34"/>
  <c r="N18" i="34"/>
  <c r="O18" i="34"/>
  <c r="N19" i="34"/>
  <c r="P19" i="34"/>
  <c r="Q19" i="34"/>
  <c r="O19" i="34"/>
  <c r="U19" i="34"/>
  <c r="N20" i="34"/>
  <c r="P20" i="34"/>
  <c r="O20" i="34"/>
  <c r="N21" i="34"/>
  <c r="P21" i="34"/>
  <c r="U21" i="34"/>
  <c r="O21" i="34"/>
  <c r="N22" i="34"/>
  <c r="P22" i="34"/>
  <c r="O22" i="34"/>
  <c r="U22" i="34"/>
  <c r="N23" i="34"/>
  <c r="O23" i="34"/>
  <c r="P23" i="34"/>
  <c r="Q23" i="34"/>
  <c r="Q16" i="34"/>
  <c r="Q21" i="34"/>
  <c r="Q22" i="34"/>
  <c r="N10" i="33"/>
  <c r="O10" i="33"/>
  <c r="N11" i="33"/>
  <c r="P11" i="33"/>
  <c r="O11" i="33"/>
  <c r="N12" i="33"/>
  <c r="O12" i="33"/>
  <c r="N13" i="33"/>
  <c r="P13" i="33"/>
  <c r="O13" i="33"/>
  <c r="N14" i="33"/>
  <c r="O14" i="33"/>
  <c r="N15" i="33"/>
  <c r="P15" i="33"/>
  <c r="O15" i="33"/>
  <c r="N16" i="33"/>
  <c r="O16" i="33"/>
  <c r="N17" i="33"/>
  <c r="P17" i="33"/>
  <c r="O17" i="33"/>
  <c r="N18" i="33"/>
  <c r="O18" i="33"/>
  <c r="N19" i="33"/>
  <c r="P19" i="33"/>
  <c r="O19" i="33"/>
  <c r="N20" i="33"/>
  <c r="P20" i="33"/>
  <c r="O20" i="33"/>
  <c r="N21" i="33"/>
  <c r="P21" i="33"/>
  <c r="O21" i="33"/>
  <c r="N22" i="33"/>
  <c r="P22" i="33"/>
  <c r="U22" i="33"/>
  <c r="N23" i="33"/>
  <c r="P23" i="33"/>
  <c r="U23" i="33"/>
  <c r="N24" i="33"/>
  <c r="P24" i="33"/>
  <c r="Q24" i="33"/>
  <c r="U24" i="33"/>
  <c r="U25" i="33"/>
  <c r="Q22" i="33"/>
  <c r="Q23" i="33"/>
  <c r="N10" i="32"/>
  <c r="O10" i="32"/>
  <c r="P10" i="32"/>
  <c r="N11" i="32"/>
  <c r="O11" i="32"/>
  <c r="P11" i="32"/>
  <c r="N12" i="32"/>
  <c r="O12" i="32"/>
  <c r="P12" i="32"/>
  <c r="N13" i="32"/>
  <c r="O13" i="32"/>
  <c r="P13" i="32"/>
  <c r="N14" i="32"/>
  <c r="O14" i="32"/>
  <c r="P14" i="32"/>
  <c r="U14" i="32"/>
  <c r="N15" i="32"/>
  <c r="O15" i="32"/>
  <c r="P15" i="32"/>
  <c r="N16" i="32"/>
  <c r="O16" i="32"/>
  <c r="P16" i="32"/>
  <c r="N17" i="32"/>
  <c r="O17" i="32"/>
  <c r="P17" i="32"/>
  <c r="N18" i="32"/>
  <c r="O18" i="32"/>
  <c r="P18" i="32"/>
  <c r="N19" i="32"/>
  <c r="P19" i="32"/>
  <c r="U19" i="32"/>
  <c r="N20" i="32"/>
  <c r="P20" i="32"/>
  <c r="U20" i="32"/>
  <c r="N21" i="32"/>
  <c r="P21" i="32"/>
  <c r="N22" i="32"/>
  <c r="P22" i="32"/>
  <c r="N23" i="32"/>
  <c r="P23" i="32"/>
  <c r="U23" i="32"/>
  <c r="N24" i="32"/>
  <c r="P24" i="32"/>
  <c r="Q14" i="32"/>
  <c r="Q19" i="32"/>
  <c r="Q23" i="32"/>
  <c r="N10" i="19"/>
  <c r="O10" i="19"/>
  <c r="P10" i="19"/>
  <c r="U10" i="19"/>
  <c r="N11" i="19"/>
  <c r="O11" i="19"/>
  <c r="P11" i="19"/>
  <c r="U11" i="19"/>
  <c r="N12" i="19"/>
  <c r="O12" i="19"/>
  <c r="P12" i="19"/>
  <c r="Q12" i="19"/>
  <c r="N13" i="19"/>
  <c r="O13" i="19"/>
  <c r="P13" i="19"/>
  <c r="U13" i="19"/>
  <c r="N14" i="19"/>
  <c r="O14" i="19"/>
  <c r="P14" i="19"/>
  <c r="U14" i="19"/>
  <c r="N15" i="19"/>
  <c r="O15" i="19"/>
  <c r="P15" i="19"/>
  <c r="U15" i="19"/>
  <c r="N16" i="19"/>
  <c r="O16" i="19"/>
  <c r="P16" i="19"/>
  <c r="Q16" i="19"/>
  <c r="N17" i="19"/>
  <c r="O17" i="19"/>
  <c r="P17" i="19"/>
  <c r="U17" i="19"/>
  <c r="N18" i="19"/>
  <c r="O18" i="19"/>
  <c r="P18" i="19"/>
  <c r="U18" i="19"/>
  <c r="N19" i="19"/>
  <c r="O19" i="19"/>
  <c r="P19" i="19"/>
  <c r="U19" i="19"/>
  <c r="N20" i="19"/>
  <c r="O20" i="19"/>
  <c r="P20" i="19"/>
  <c r="Q20" i="19"/>
  <c r="N21" i="19"/>
  <c r="O21" i="19"/>
  <c r="P21" i="19"/>
  <c r="U21" i="19"/>
  <c r="N22" i="19"/>
  <c r="O22" i="19"/>
  <c r="P22" i="19"/>
  <c r="U22" i="19"/>
  <c r="N23" i="19"/>
  <c r="O23" i="19"/>
  <c r="P23" i="19"/>
  <c r="U23" i="19"/>
  <c r="N24" i="19"/>
  <c r="P24" i="19"/>
  <c r="Q24" i="19"/>
  <c r="U24" i="19"/>
  <c r="Q10" i="19"/>
  <c r="Q14" i="19"/>
  <c r="Q15" i="19"/>
  <c r="Q19" i="19"/>
  <c r="Q21" i="19"/>
  <c r="N10" i="18"/>
  <c r="P10" i="18"/>
  <c r="O10" i="18"/>
  <c r="N11" i="18"/>
  <c r="O11" i="18"/>
  <c r="P11" i="18"/>
  <c r="N12" i="18"/>
  <c r="O12" i="18"/>
  <c r="P12" i="18"/>
  <c r="U12" i="18"/>
  <c r="N13" i="18"/>
  <c r="P13" i="18"/>
  <c r="O13" i="18"/>
  <c r="N14" i="18"/>
  <c r="P14" i="18"/>
  <c r="O14" i="18"/>
  <c r="N15" i="18"/>
  <c r="O15" i="18"/>
  <c r="P15" i="18"/>
  <c r="N16" i="18"/>
  <c r="O16" i="18"/>
  <c r="P16" i="18"/>
  <c r="N17" i="18"/>
  <c r="P17" i="18"/>
  <c r="U17" i="18"/>
  <c r="O17" i="18"/>
  <c r="N18" i="18"/>
  <c r="P18" i="18"/>
  <c r="N19" i="18"/>
  <c r="P19" i="18"/>
  <c r="N20" i="18"/>
  <c r="P20" i="18"/>
  <c r="U20" i="18"/>
  <c r="N21" i="18"/>
  <c r="P21" i="18"/>
  <c r="N22" i="18"/>
  <c r="P22" i="18"/>
  <c r="U22" i="18"/>
  <c r="N23" i="18"/>
  <c r="P23" i="18"/>
  <c r="Q23" i="18"/>
  <c r="U23" i="18"/>
  <c r="N24" i="18"/>
  <c r="P24" i="18"/>
  <c r="Q12" i="18"/>
  <c r="Q17" i="18"/>
  <c r="Q20" i="18"/>
  <c r="Q22" i="18"/>
  <c r="N10" i="17"/>
  <c r="P10" i="17"/>
  <c r="O10" i="17"/>
  <c r="N11" i="17"/>
  <c r="P11" i="17"/>
  <c r="O11" i="17"/>
  <c r="N12" i="17"/>
  <c r="O12" i="17"/>
  <c r="P12" i="17"/>
  <c r="N13" i="17"/>
  <c r="O13" i="17"/>
  <c r="P13" i="17"/>
  <c r="N14" i="17"/>
  <c r="P14" i="17"/>
  <c r="U14" i="17"/>
  <c r="O14" i="17"/>
  <c r="N15" i="17"/>
  <c r="P15" i="17"/>
  <c r="O15" i="17"/>
  <c r="N16" i="17"/>
  <c r="O16" i="17"/>
  <c r="P16" i="17"/>
  <c r="N17" i="17"/>
  <c r="O17" i="17"/>
  <c r="P17" i="17"/>
  <c r="N18" i="17"/>
  <c r="P18" i="17"/>
  <c r="U18" i="17"/>
  <c r="O18" i="17"/>
  <c r="N19" i="17"/>
  <c r="P19" i="17"/>
  <c r="N20" i="17"/>
  <c r="P20" i="17"/>
  <c r="N21" i="17"/>
  <c r="P21" i="17"/>
  <c r="U21" i="17"/>
  <c r="N22" i="17"/>
  <c r="P22" i="17"/>
  <c r="U22" i="17"/>
  <c r="N23" i="17"/>
  <c r="P23" i="17"/>
  <c r="U23" i="17"/>
  <c r="N24" i="17"/>
  <c r="P24" i="17"/>
  <c r="U24" i="17"/>
  <c r="Q24" i="17"/>
  <c r="Q14" i="17"/>
  <c r="Q18" i="17"/>
  <c r="Q21" i="17"/>
  <c r="Q22" i="17"/>
  <c r="Q23" i="17"/>
  <c r="N10" i="16"/>
  <c r="O10" i="16"/>
  <c r="P10" i="16"/>
  <c r="N11" i="16"/>
  <c r="O11" i="16"/>
  <c r="P11" i="16"/>
  <c r="U11" i="16"/>
  <c r="N12" i="16"/>
  <c r="O12" i="16"/>
  <c r="P12" i="16"/>
  <c r="N13" i="16"/>
  <c r="O13" i="16"/>
  <c r="P13" i="16"/>
  <c r="N14" i="16"/>
  <c r="O14" i="16"/>
  <c r="P14" i="16"/>
  <c r="N15" i="16"/>
  <c r="O15" i="16"/>
  <c r="P15" i="16"/>
  <c r="U15" i="16"/>
  <c r="N16" i="16"/>
  <c r="O16" i="16"/>
  <c r="P16" i="16"/>
  <c r="N17" i="16"/>
  <c r="O17" i="16"/>
  <c r="P17" i="16"/>
  <c r="N18" i="16"/>
  <c r="P18" i="16"/>
  <c r="U18" i="16"/>
  <c r="N19" i="16"/>
  <c r="P19" i="16"/>
  <c r="U19" i="16"/>
  <c r="N20" i="16"/>
  <c r="P20" i="16"/>
  <c r="N21" i="16"/>
  <c r="P21" i="16"/>
  <c r="N22" i="16"/>
  <c r="P22" i="16"/>
  <c r="U22" i="16"/>
  <c r="N23" i="16"/>
  <c r="P23" i="16"/>
  <c r="U23" i="16"/>
  <c r="N24" i="16"/>
  <c r="P24" i="16"/>
  <c r="Q11" i="16"/>
  <c r="Q15" i="16"/>
  <c r="Q18" i="16"/>
  <c r="Q19" i="16"/>
  <c r="Q22" i="16"/>
  <c r="N10" i="15"/>
  <c r="O10" i="15"/>
  <c r="P10" i="15"/>
  <c r="N11" i="15"/>
  <c r="O11" i="15"/>
  <c r="P11" i="15"/>
  <c r="N12" i="15"/>
  <c r="O12" i="15"/>
  <c r="P12" i="15"/>
  <c r="U12" i="15"/>
  <c r="N13" i="15"/>
  <c r="O13" i="15"/>
  <c r="P13" i="15"/>
  <c r="N14" i="15"/>
  <c r="O14" i="15"/>
  <c r="P14" i="15"/>
  <c r="N15" i="15"/>
  <c r="O15" i="15"/>
  <c r="P15" i="15"/>
  <c r="N16" i="15"/>
  <c r="O16" i="15"/>
  <c r="P16" i="15"/>
  <c r="N17" i="15"/>
  <c r="P17" i="15"/>
  <c r="U17" i="15"/>
  <c r="N18" i="15"/>
  <c r="P18" i="15"/>
  <c r="N19" i="15"/>
  <c r="P19" i="15"/>
  <c r="U19" i="15"/>
  <c r="N20" i="15"/>
  <c r="P20" i="15"/>
  <c r="N21" i="15"/>
  <c r="P21" i="15"/>
  <c r="U21" i="15"/>
  <c r="N22" i="15"/>
  <c r="P22" i="15"/>
  <c r="N23" i="15"/>
  <c r="P23" i="15"/>
  <c r="U23" i="15"/>
  <c r="N24" i="15"/>
  <c r="P24" i="15"/>
  <c r="Q17" i="15"/>
  <c r="Q19" i="15"/>
  <c r="Q21" i="15"/>
  <c r="Q23" i="15"/>
  <c r="N10" i="14"/>
  <c r="O10" i="14"/>
  <c r="P10" i="14"/>
  <c r="N11" i="14"/>
  <c r="O11" i="14"/>
  <c r="P11" i="14"/>
  <c r="U11" i="14"/>
  <c r="N12" i="14"/>
  <c r="O12" i="14"/>
  <c r="P12" i="14"/>
  <c r="N13" i="14"/>
  <c r="O13" i="14"/>
  <c r="P13" i="14"/>
  <c r="N14" i="14"/>
  <c r="O14" i="14"/>
  <c r="P14" i="14"/>
  <c r="N15" i="14"/>
  <c r="O15" i="14"/>
  <c r="P15" i="14"/>
  <c r="U15" i="14"/>
  <c r="N16" i="14"/>
  <c r="O16" i="14"/>
  <c r="P16" i="14"/>
  <c r="N17" i="14"/>
  <c r="O17" i="14"/>
  <c r="P17" i="14"/>
  <c r="N18" i="14"/>
  <c r="O18" i="14"/>
  <c r="P18" i="14"/>
  <c r="N19" i="14"/>
  <c r="O19" i="14"/>
  <c r="P19" i="14"/>
  <c r="U19" i="14"/>
  <c r="N20" i="14"/>
  <c r="O20" i="14"/>
  <c r="P20" i="14"/>
  <c r="N21" i="14"/>
  <c r="O21" i="14"/>
  <c r="P21" i="14"/>
  <c r="N22" i="14"/>
  <c r="O22" i="14"/>
  <c r="P22" i="14"/>
  <c r="N23" i="14"/>
  <c r="O23" i="14"/>
  <c r="P23" i="14"/>
  <c r="U23" i="14"/>
  <c r="U24" i="14"/>
  <c r="Q11" i="14"/>
  <c r="R11" i="14"/>
  <c r="K45" i="28"/>
  <c r="Q19" i="14"/>
  <c r="N16" i="9"/>
  <c r="P16" i="9"/>
  <c r="Q16" i="9"/>
  <c r="R16" i="9"/>
  <c r="K35" i="28"/>
  <c r="O16" i="9"/>
  <c r="N17" i="9"/>
  <c r="P17" i="9"/>
  <c r="Q17" i="9"/>
  <c r="K52" i="30"/>
  <c r="O17" i="9"/>
  <c r="N18" i="9"/>
  <c r="P18" i="9"/>
  <c r="Q18" i="9"/>
  <c r="O18" i="9"/>
  <c r="U18" i="9"/>
  <c r="N19" i="9"/>
  <c r="P19" i="9"/>
  <c r="O19" i="9"/>
  <c r="U19" i="9"/>
  <c r="N20" i="9"/>
  <c r="P20" i="9"/>
  <c r="Q20" i="9"/>
  <c r="O20" i="9"/>
  <c r="N21" i="9"/>
  <c r="P21" i="9"/>
  <c r="Q21" i="9"/>
  <c r="O21" i="9"/>
  <c r="N22" i="9"/>
  <c r="P22" i="9"/>
  <c r="Q22" i="9"/>
  <c r="O22" i="9"/>
  <c r="U22" i="9"/>
  <c r="N23" i="9"/>
  <c r="P23" i="9"/>
  <c r="O23" i="9"/>
  <c r="U23" i="9"/>
  <c r="N24" i="9"/>
  <c r="P24" i="9"/>
  <c r="Q19" i="9"/>
  <c r="Q23" i="9"/>
  <c r="N9" i="38"/>
  <c r="O9" i="38"/>
  <c r="P9" i="38"/>
  <c r="N9" i="36"/>
  <c r="O9" i="36"/>
  <c r="P9" i="36"/>
  <c r="U9" i="36"/>
  <c r="N9" i="35"/>
  <c r="O9" i="35"/>
  <c r="P9" i="35"/>
  <c r="U9" i="35"/>
  <c r="N9" i="34"/>
  <c r="O9" i="34"/>
  <c r="P9" i="34"/>
  <c r="N9" i="33"/>
  <c r="O9" i="33"/>
  <c r="P9" i="33"/>
  <c r="N9" i="32"/>
  <c r="O9" i="32"/>
  <c r="P9" i="32"/>
  <c r="U9" i="32"/>
  <c r="N9" i="19"/>
  <c r="O9" i="19"/>
  <c r="P9" i="19"/>
  <c r="U9" i="19"/>
  <c r="N9" i="18"/>
  <c r="O9" i="18"/>
  <c r="P9" i="18"/>
  <c r="Q9" i="18"/>
  <c r="U9" i="18"/>
  <c r="U9" i="17"/>
  <c r="N9" i="16"/>
  <c r="O9" i="16"/>
  <c r="P9" i="16"/>
  <c r="U9" i="16"/>
  <c r="N9" i="15"/>
  <c r="O9" i="15"/>
  <c r="P9" i="15"/>
  <c r="N9" i="14"/>
  <c r="O9" i="14"/>
  <c r="P9" i="14"/>
  <c r="Q9" i="36"/>
  <c r="Q9" i="35"/>
  <c r="Q9" i="32"/>
  <c r="Q9" i="17"/>
  <c r="Q9" i="16"/>
  <c r="V24" i="14"/>
  <c r="V24" i="15"/>
  <c r="R24" i="15"/>
  <c r="V24" i="16"/>
  <c r="R24" i="16"/>
  <c r="V24" i="18"/>
  <c r="R24" i="18"/>
  <c r="V24" i="19"/>
  <c r="R24" i="19"/>
  <c r="V24" i="32"/>
  <c r="R24" i="32"/>
  <c r="V24" i="33"/>
  <c r="R24" i="33"/>
  <c r="V24" i="34"/>
  <c r="R24" i="34"/>
  <c r="V24" i="35"/>
  <c r="R24" i="35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10" i="15"/>
  <c r="V11" i="15"/>
  <c r="V12" i="15"/>
  <c r="V13" i="15"/>
  <c r="V14" i="15"/>
  <c r="V15" i="15"/>
  <c r="V16" i="15"/>
  <c r="V17" i="15"/>
  <c r="R17" i="15"/>
  <c r="V18" i="15"/>
  <c r="R18" i="15"/>
  <c r="V19" i="15"/>
  <c r="R19" i="15"/>
  <c r="V20" i="15"/>
  <c r="R20" i="15"/>
  <c r="V21" i="15"/>
  <c r="R21" i="15"/>
  <c r="V22" i="15"/>
  <c r="R22" i="15"/>
  <c r="V23" i="15"/>
  <c r="R23" i="15"/>
  <c r="V10" i="16"/>
  <c r="R10" i="16"/>
  <c r="V11" i="16"/>
  <c r="R11" i="16"/>
  <c r="V12" i="16"/>
  <c r="V13" i="16"/>
  <c r="V14" i="16"/>
  <c r="R14" i="16"/>
  <c r="V15" i="16"/>
  <c r="R15" i="16"/>
  <c r="V16" i="16"/>
  <c r="R16" i="16"/>
  <c r="V17" i="16"/>
  <c r="V18" i="16"/>
  <c r="R18" i="16"/>
  <c r="V19" i="16"/>
  <c r="R19" i="16"/>
  <c r="V20" i="16"/>
  <c r="R20" i="16"/>
  <c r="V21" i="16"/>
  <c r="R21" i="16"/>
  <c r="V22" i="16"/>
  <c r="R22" i="16"/>
  <c r="V23" i="16"/>
  <c r="R23" i="16"/>
  <c r="V15" i="17"/>
  <c r="R15" i="17"/>
  <c r="V20" i="17"/>
  <c r="R20" i="17"/>
  <c r="V10" i="18"/>
  <c r="R10" i="18"/>
  <c r="V11" i="18"/>
  <c r="R11" i="18"/>
  <c r="V12" i="18"/>
  <c r="R12" i="18"/>
  <c r="V13" i="18"/>
  <c r="R13" i="18"/>
  <c r="V14" i="18"/>
  <c r="R14" i="18"/>
  <c r="V15" i="18"/>
  <c r="R15" i="18"/>
  <c r="V16" i="18"/>
  <c r="R16" i="18"/>
  <c r="V17" i="18"/>
  <c r="R17" i="18"/>
  <c r="V18" i="18"/>
  <c r="R18" i="18"/>
  <c r="V19" i="18"/>
  <c r="R19" i="18"/>
  <c r="V20" i="18"/>
  <c r="R20" i="18"/>
  <c r="V21" i="18"/>
  <c r="R21" i="18"/>
  <c r="V22" i="18"/>
  <c r="R22" i="18"/>
  <c r="V23" i="18"/>
  <c r="R23" i="18"/>
  <c r="V10" i="19"/>
  <c r="R10" i="19"/>
  <c r="V11" i="19"/>
  <c r="R11" i="19"/>
  <c r="V12" i="19"/>
  <c r="R12" i="19"/>
  <c r="V13" i="19"/>
  <c r="R13" i="19"/>
  <c r="V14" i="19"/>
  <c r="R14" i="19"/>
  <c r="V15" i="19"/>
  <c r="R15" i="19"/>
  <c r="V16" i="19"/>
  <c r="R16" i="19"/>
  <c r="V17" i="19"/>
  <c r="R17" i="19"/>
  <c r="V18" i="19"/>
  <c r="R18" i="19"/>
  <c r="V19" i="19"/>
  <c r="R19" i="19"/>
  <c r="V20" i="19"/>
  <c r="R20" i="19"/>
  <c r="V21" i="19"/>
  <c r="R21" i="19"/>
  <c r="V22" i="19"/>
  <c r="R22" i="19"/>
  <c r="V23" i="19"/>
  <c r="R23" i="19"/>
  <c r="V10" i="32"/>
  <c r="R10" i="32"/>
  <c r="V11" i="32"/>
  <c r="V12" i="32"/>
  <c r="R12" i="32"/>
  <c r="V13" i="32"/>
  <c r="R13" i="32"/>
  <c r="V14" i="32"/>
  <c r="R14" i="32"/>
  <c r="V15" i="32"/>
  <c r="R15" i="32"/>
  <c r="V16" i="32"/>
  <c r="R16" i="32"/>
  <c r="V17" i="32"/>
  <c r="R17" i="32"/>
  <c r="V18" i="32"/>
  <c r="R18" i="32"/>
  <c r="V19" i="32"/>
  <c r="R19" i="32"/>
  <c r="V20" i="32"/>
  <c r="R20" i="32"/>
  <c r="V21" i="32"/>
  <c r="R21" i="32"/>
  <c r="V22" i="32"/>
  <c r="R22" i="32"/>
  <c r="V23" i="32"/>
  <c r="R23" i="32"/>
  <c r="V10" i="33"/>
  <c r="R10" i="33"/>
  <c r="V11" i="33"/>
  <c r="R11" i="33"/>
  <c r="V12" i="33"/>
  <c r="R12" i="33"/>
  <c r="V13" i="33"/>
  <c r="R13" i="33"/>
  <c r="V14" i="33"/>
  <c r="R14" i="33"/>
  <c r="V15" i="33"/>
  <c r="R15" i="33"/>
  <c r="V16" i="33"/>
  <c r="R16" i="33"/>
  <c r="V17" i="33"/>
  <c r="R17" i="33"/>
  <c r="V18" i="33"/>
  <c r="R18" i="33"/>
  <c r="V19" i="33"/>
  <c r="R19" i="33"/>
  <c r="V20" i="33"/>
  <c r="R20" i="33"/>
  <c r="V21" i="33"/>
  <c r="R21" i="33"/>
  <c r="V22" i="33"/>
  <c r="R22" i="33"/>
  <c r="V23" i="33"/>
  <c r="R23" i="33"/>
  <c r="V10" i="34"/>
  <c r="R10" i="34"/>
  <c r="V11" i="34"/>
  <c r="R11" i="34"/>
  <c r="V12" i="34"/>
  <c r="R12" i="34"/>
  <c r="V13" i="34"/>
  <c r="R13" i="34"/>
  <c r="V14" i="34"/>
  <c r="R14" i="34"/>
  <c r="V15" i="34"/>
  <c r="R15" i="34"/>
  <c r="V16" i="34"/>
  <c r="R16" i="34"/>
  <c r="V17" i="34"/>
  <c r="R17" i="34"/>
  <c r="V18" i="34"/>
  <c r="R18" i="34"/>
  <c r="V19" i="34"/>
  <c r="R19" i="34"/>
  <c r="V20" i="34"/>
  <c r="R20" i="34"/>
  <c r="V21" i="34"/>
  <c r="R21" i="34"/>
  <c r="V22" i="34"/>
  <c r="R22" i="34"/>
  <c r="V23" i="34"/>
  <c r="R23" i="34"/>
  <c r="V10" i="35"/>
  <c r="R10" i="35"/>
  <c r="V11" i="35"/>
  <c r="R11" i="35"/>
  <c r="V12" i="35"/>
  <c r="R12" i="35"/>
  <c r="V13" i="35"/>
  <c r="R13" i="35"/>
  <c r="V14" i="35"/>
  <c r="R14" i="35"/>
  <c r="V15" i="35"/>
  <c r="R15" i="35"/>
  <c r="V16" i="35"/>
  <c r="R16" i="35"/>
  <c r="V17" i="35"/>
  <c r="R17" i="35"/>
  <c r="V18" i="35"/>
  <c r="R18" i="35"/>
  <c r="V19" i="35"/>
  <c r="R19" i="35"/>
  <c r="V20" i="35"/>
  <c r="R20" i="35"/>
  <c r="V21" i="35"/>
  <c r="R21" i="35"/>
  <c r="V22" i="35"/>
  <c r="R22" i="35"/>
  <c r="V23" i="35"/>
  <c r="R23" i="35"/>
  <c r="V12" i="36"/>
  <c r="R12" i="36"/>
  <c r="V17" i="36"/>
  <c r="R17" i="36"/>
  <c r="V14" i="38"/>
  <c r="R14" i="38"/>
  <c r="V15" i="38"/>
  <c r="R15" i="38"/>
  <c r="V13" i="9"/>
  <c r="N13" i="9"/>
  <c r="P13" i="9"/>
  <c r="O13" i="9"/>
  <c r="V14" i="9"/>
  <c r="N14" i="9"/>
  <c r="P14" i="9"/>
  <c r="O14" i="9"/>
  <c r="I147" i="26"/>
  <c r="V19" i="9"/>
  <c r="R19" i="9"/>
  <c r="K20" i="28"/>
  <c r="V20" i="9"/>
  <c r="R20" i="9"/>
  <c r="K18" i="28"/>
  <c r="V9" i="14"/>
  <c r="V9" i="15"/>
  <c r="V9" i="16"/>
  <c r="R9" i="16"/>
  <c r="V9" i="18"/>
  <c r="R9" i="18"/>
  <c r="V9" i="19"/>
  <c r="R9" i="19"/>
  <c r="V9" i="32"/>
  <c r="R9" i="32"/>
  <c r="V9" i="33"/>
  <c r="R9" i="33"/>
  <c r="V9" i="34"/>
  <c r="R9" i="34"/>
  <c r="V9" i="35"/>
  <c r="R9" i="35"/>
  <c r="V9" i="38"/>
  <c r="R9" i="38"/>
  <c r="V10" i="38"/>
  <c r="R10" i="38"/>
  <c r="V11" i="38"/>
  <c r="R11" i="38"/>
  <c r="V12" i="38"/>
  <c r="R12" i="38"/>
  <c r="V13" i="38"/>
  <c r="R13" i="38"/>
  <c r="V16" i="38"/>
  <c r="R16" i="38"/>
  <c r="V17" i="38"/>
  <c r="R17" i="38"/>
  <c r="V18" i="38"/>
  <c r="R18" i="38"/>
  <c r="V19" i="38"/>
  <c r="R19" i="38"/>
  <c r="V20" i="38"/>
  <c r="R20" i="38"/>
  <c r="V21" i="38"/>
  <c r="R21" i="38"/>
  <c r="V22" i="38"/>
  <c r="R22" i="38"/>
  <c r="V23" i="38"/>
  <c r="R23" i="38"/>
  <c r="V24" i="38"/>
  <c r="R24" i="38"/>
  <c r="V9" i="36"/>
  <c r="R9" i="36"/>
  <c r="V10" i="36"/>
  <c r="R10" i="36"/>
  <c r="V11" i="36"/>
  <c r="R11" i="36"/>
  <c r="V13" i="36"/>
  <c r="R13" i="36"/>
  <c r="V14" i="36"/>
  <c r="R14" i="36"/>
  <c r="V15" i="36"/>
  <c r="R15" i="36"/>
  <c r="V16" i="36"/>
  <c r="R16" i="36"/>
  <c r="V18" i="36"/>
  <c r="R18" i="36"/>
  <c r="V19" i="36"/>
  <c r="V20" i="36"/>
  <c r="R20" i="36"/>
  <c r="V21" i="36"/>
  <c r="R21" i="36"/>
  <c r="V22" i="36"/>
  <c r="R22" i="36"/>
  <c r="V23" i="36"/>
  <c r="R23" i="36"/>
  <c r="V24" i="36"/>
  <c r="R24" i="36"/>
  <c r="V9" i="17"/>
  <c r="R9" i="17"/>
  <c r="V10" i="17"/>
  <c r="R10" i="17"/>
  <c r="V11" i="17"/>
  <c r="R11" i="17"/>
  <c r="V12" i="17"/>
  <c r="R12" i="17"/>
  <c r="V13" i="17"/>
  <c r="R13" i="17"/>
  <c r="V14" i="17"/>
  <c r="R14" i="17"/>
  <c r="V16" i="17"/>
  <c r="R16" i="17"/>
  <c r="V17" i="17"/>
  <c r="R17" i="17"/>
  <c r="V18" i="17"/>
  <c r="R18" i="17"/>
  <c r="V19" i="17"/>
  <c r="R19" i="17"/>
  <c r="V21" i="17"/>
  <c r="R21" i="17"/>
  <c r="V22" i="17"/>
  <c r="R22" i="17"/>
  <c r="V23" i="17"/>
  <c r="R23" i="17"/>
  <c r="V24" i="17"/>
  <c r="R24" i="17"/>
  <c r="V9" i="9"/>
  <c r="N9" i="9"/>
  <c r="O9" i="9"/>
  <c r="P9" i="9"/>
  <c r="V10" i="9"/>
  <c r="N10" i="9"/>
  <c r="P10" i="9"/>
  <c r="O10" i="9"/>
  <c r="V11" i="9"/>
  <c r="N11" i="9"/>
  <c r="P11" i="9"/>
  <c r="O11" i="9"/>
  <c r="I22" i="28"/>
  <c r="V12" i="9"/>
  <c r="N12" i="9"/>
  <c r="O12" i="9"/>
  <c r="P12" i="9"/>
  <c r="Q12" i="9"/>
  <c r="V15" i="9"/>
  <c r="N15" i="9"/>
  <c r="O15" i="9"/>
  <c r="P15" i="9"/>
  <c r="V16" i="9"/>
  <c r="V17" i="9"/>
  <c r="R17" i="9"/>
  <c r="K15" i="28"/>
  <c r="V18" i="9"/>
  <c r="R18" i="9"/>
  <c r="K44" i="28"/>
  <c r="V21" i="9"/>
  <c r="R21" i="9"/>
  <c r="K31" i="28"/>
  <c r="V22" i="9"/>
  <c r="R22" i="9"/>
  <c r="K57" i="28"/>
  <c r="V23" i="9"/>
  <c r="R23" i="9"/>
  <c r="V24" i="9"/>
  <c r="R24" i="9"/>
  <c r="V24" i="31"/>
  <c r="R24" i="31"/>
  <c r="V11" i="31"/>
  <c r="N11" i="31"/>
  <c r="O11" i="31"/>
  <c r="I24" i="30"/>
  <c r="V14" i="31"/>
  <c r="N14" i="31"/>
  <c r="P14" i="31"/>
  <c r="O14" i="31"/>
  <c r="I30" i="30"/>
  <c r="V16" i="31"/>
  <c r="N16" i="31"/>
  <c r="O16" i="31"/>
  <c r="P16" i="31"/>
  <c r="V21" i="31"/>
  <c r="N21" i="31"/>
  <c r="P21" i="31"/>
  <c r="O21" i="31"/>
  <c r="R21" i="31"/>
  <c r="V23" i="31"/>
  <c r="R23" i="31"/>
  <c r="V22" i="31"/>
  <c r="R22" i="31"/>
  <c r="V20" i="31"/>
  <c r="N20" i="31"/>
  <c r="O20" i="31"/>
  <c r="P20" i="31"/>
  <c r="Q20" i="31"/>
  <c r="R20" i="31"/>
  <c r="V19" i="31"/>
  <c r="N19" i="31"/>
  <c r="P19" i="31"/>
  <c r="O19" i="31"/>
  <c r="R19" i="31"/>
  <c r="V18" i="31"/>
  <c r="N18" i="31"/>
  <c r="O18" i="31"/>
  <c r="P18" i="31"/>
  <c r="Q18" i="31"/>
  <c r="V17" i="31"/>
  <c r="N17" i="31"/>
  <c r="O17" i="31"/>
  <c r="P17" i="31"/>
  <c r="V15" i="31"/>
  <c r="N15" i="31"/>
  <c r="P15" i="31"/>
  <c r="O15" i="31"/>
  <c r="V13" i="31"/>
  <c r="N13" i="31"/>
  <c r="P13" i="31"/>
  <c r="O13" i="31"/>
  <c r="I161" i="26"/>
  <c r="V12" i="31"/>
  <c r="N12" i="31"/>
  <c r="H155" i="26"/>
  <c r="O12" i="31"/>
  <c r="P12" i="31"/>
  <c r="Q12" i="31"/>
  <c r="V10" i="31"/>
  <c r="N10" i="31"/>
  <c r="O10" i="31"/>
  <c r="P10" i="31"/>
  <c r="V9" i="31"/>
  <c r="N9" i="31"/>
  <c r="P9" i="31"/>
  <c r="O9" i="31"/>
  <c r="U20" i="31"/>
  <c r="B19" i="26"/>
  <c r="C19" i="26"/>
  <c r="D19" i="26"/>
  <c r="E19" i="26"/>
  <c r="F19" i="26"/>
  <c r="G19" i="26"/>
  <c r="B15" i="26"/>
  <c r="C15" i="26"/>
  <c r="D15" i="26"/>
  <c r="E15" i="26"/>
  <c r="F15" i="26"/>
  <c r="G15" i="26"/>
  <c r="B30" i="26"/>
  <c r="C30" i="26"/>
  <c r="D30" i="26"/>
  <c r="E30" i="26"/>
  <c r="F30" i="26"/>
  <c r="G30" i="26"/>
  <c r="B36" i="26"/>
  <c r="C36" i="26"/>
  <c r="D36" i="26"/>
  <c r="E36" i="26"/>
  <c r="F36" i="26"/>
  <c r="G36" i="26"/>
  <c r="B18" i="26"/>
  <c r="C18" i="26"/>
  <c r="D18" i="26"/>
  <c r="E18" i="26"/>
  <c r="F18" i="26"/>
  <c r="G18" i="26"/>
  <c r="B23" i="26"/>
  <c r="C23" i="26"/>
  <c r="D23" i="26"/>
  <c r="E23" i="26"/>
  <c r="F23" i="26"/>
  <c r="G23" i="26"/>
  <c r="B26" i="26"/>
  <c r="C26" i="26"/>
  <c r="D26" i="26"/>
  <c r="E26" i="26"/>
  <c r="F26" i="26"/>
  <c r="G26" i="26"/>
  <c r="H26" i="26"/>
  <c r="B40" i="26"/>
  <c r="C40" i="26"/>
  <c r="D40" i="26"/>
  <c r="E40" i="26"/>
  <c r="F40" i="26"/>
  <c r="G40" i="26"/>
  <c r="B34" i="26"/>
  <c r="C34" i="26"/>
  <c r="D34" i="26"/>
  <c r="E34" i="26"/>
  <c r="F34" i="26"/>
  <c r="G34" i="26"/>
  <c r="B49" i="26"/>
  <c r="C49" i="26"/>
  <c r="D49" i="26"/>
  <c r="E49" i="26"/>
  <c r="F49" i="26"/>
  <c r="G49" i="26"/>
  <c r="B43" i="26"/>
  <c r="C43" i="26"/>
  <c r="D43" i="26"/>
  <c r="E43" i="26"/>
  <c r="F43" i="26"/>
  <c r="G43" i="26"/>
  <c r="G4" i="26"/>
  <c r="F4" i="26"/>
  <c r="E4" i="26"/>
  <c r="D4" i="26"/>
  <c r="C4" i="26"/>
  <c r="B4" i="26"/>
  <c r="B45" i="20"/>
  <c r="C45" i="20"/>
  <c r="D45" i="20"/>
  <c r="E45" i="20"/>
  <c r="F45" i="20"/>
  <c r="G45" i="20"/>
  <c r="B44" i="20"/>
  <c r="C44" i="20"/>
  <c r="D44" i="20"/>
  <c r="E44" i="20"/>
  <c r="F44" i="20"/>
  <c r="G44" i="20"/>
  <c r="B46" i="20"/>
  <c r="C46" i="20"/>
  <c r="D46" i="20"/>
  <c r="E46" i="20"/>
  <c r="F46" i="20"/>
  <c r="G46" i="20"/>
  <c r="B47" i="20"/>
  <c r="C47" i="20"/>
  <c r="D47" i="20"/>
  <c r="E47" i="20"/>
  <c r="F47" i="20"/>
  <c r="G47" i="20"/>
  <c r="I47" i="20"/>
  <c r="B50" i="20"/>
  <c r="C50" i="20"/>
  <c r="D50" i="20"/>
  <c r="E50" i="20"/>
  <c r="F50" i="20"/>
  <c r="G50" i="20"/>
  <c r="H50" i="20"/>
  <c r="B51" i="20"/>
  <c r="C51" i="20"/>
  <c r="D51" i="20"/>
  <c r="E51" i="20"/>
  <c r="F51" i="20"/>
  <c r="G51" i="20"/>
  <c r="B52" i="20"/>
  <c r="C52" i="20"/>
  <c r="D52" i="20"/>
  <c r="E52" i="20"/>
  <c r="F52" i="20"/>
  <c r="G52" i="20"/>
  <c r="B54" i="20"/>
  <c r="C54" i="20"/>
  <c r="D54" i="20"/>
  <c r="E54" i="20"/>
  <c r="F54" i="20"/>
  <c r="G54" i="20"/>
  <c r="B53" i="20"/>
  <c r="C53" i="20"/>
  <c r="D53" i="20"/>
  <c r="E53" i="20"/>
  <c r="F53" i="20"/>
  <c r="G53" i="20"/>
  <c r="B56" i="20"/>
  <c r="C56" i="20"/>
  <c r="D56" i="20"/>
  <c r="E56" i="20"/>
  <c r="F56" i="20"/>
  <c r="G56" i="20"/>
  <c r="B55" i="20"/>
  <c r="C55" i="20"/>
  <c r="D55" i="20"/>
  <c r="E55" i="20"/>
  <c r="F55" i="20"/>
  <c r="G55" i="20"/>
  <c r="H55" i="20"/>
  <c r="G43" i="20"/>
  <c r="F43" i="20"/>
  <c r="E43" i="20"/>
  <c r="D43" i="20"/>
  <c r="C43" i="20"/>
  <c r="B43" i="20"/>
  <c r="O24" i="38"/>
  <c r="O23" i="38"/>
  <c r="O22" i="38"/>
  <c r="O21" i="38"/>
  <c r="H51" i="20"/>
  <c r="I50" i="20"/>
  <c r="J46" i="20"/>
  <c r="I43" i="20"/>
  <c r="G71" i="26"/>
  <c r="G81" i="26"/>
  <c r="G86" i="26"/>
  <c r="G84" i="26"/>
  <c r="G87" i="26"/>
  <c r="G91" i="26"/>
  <c r="G113" i="26"/>
  <c r="G92" i="26"/>
  <c r="G70" i="26"/>
  <c r="B71" i="26"/>
  <c r="C71" i="26"/>
  <c r="D71" i="26"/>
  <c r="E71" i="26"/>
  <c r="F71" i="26"/>
  <c r="B81" i="26"/>
  <c r="C81" i="26"/>
  <c r="D81" i="26"/>
  <c r="E81" i="26"/>
  <c r="F81" i="26"/>
  <c r="B86" i="26"/>
  <c r="C86" i="26"/>
  <c r="D86" i="26"/>
  <c r="E86" i="26"/>
  <c r="F86" i="26"/>
  <c r="B84" i="26"/>
  <c r="C84" i="26"/>
  <c r="D84" i="26"/>
  <c r="E84" i="26"/>
  <c r="F84" i="26"/>
  <c r="B87" i="26"/>
  <c r="C87" i="26"/>
  <c r="D87" i="26"/>
  <c r="E87" i="26"/>
  <c r="F87" i="26"/>
  <c r="B91" i="26"/>
  <c r="C91" i="26"/>
  <c r="D91" i="26"/>
  <c r="E91" i="26"/>
  <c r="F91" i="26"/>
  <c r="B113" i="26"/>
  <c r="C113" i="26"/>
  <c r="D113" i="26"/>
  <c r="E113" i="26"/>
  <c r="F113" i="26"/>
  <c r="B92" i="26"/>
  <c r="C92" i="26"/>
  <c r="D92" i="26"/>
  <c r="E92" i="26"/>
  <c r="F92" i="26"/>
  <c r="F70" i="26"/>
  <c r="E70" i="26"/>
  <c r="D70" i="26"/>
  <c r="C70" i="26"/>
  <c r="B70" i="26"/>
  <c r="B104" i="20"/>
  <c r="C104" i="20"/>
  <c r="D104" i="20"/>
  <c r="E104" i="20"/>
  <c r="F104" i="20"/>
  <c r="G104" i="20"/>
  <c r="B106" i="20"/>
  <c r="C106" i="20"/>
  <c r="D106" i="20"/>
  <c r="E106" i="20"/>
  <c r="F106" i="20"/>
  <c r="G106" i="20"/>
  <c r="B108" i="20"/>
  <c r="C108" i="20"/>
  <c r="D108" i="20"/>
  <c r="E108" i="20"/>
  <c r="F108" i="20"/>
  <c r="G108" i="20"/>
  <c r="B107" i="20"/>
  <c r="C107" i="20"/>
  <c r="D107" i="20"/>
  <c r="E107" i="20"/>
  <c r="F107" i="20"/>
  <c r="G107" i="20"/>
  <c r="B111" i="20"/>
  <c r="C111" i="20"/>
  <c r="D111" i="20"/>
  <c r="E111" i="20"/>
  <c r="F111" i="20"/>
  <c r="G111" i="20"/>
  <c r="B109" i="20"/>
  <c r="C109" i="20"/>
  <c r="D109" i="20"/>
  <c r="E109" i="20"/>
  <c r="F109" i="20"/>
  <c r="G109" i="20"/>
  <c r="B114" i="20"/>
  <c r="C114" i="20"/>
  <c r="D114" i="20"/>
  <c r="E114" i="20"/>
  <c r="F114" i="20"/>
  <c r="G114" i="20"/>
  <c r="B110" i="20"/>
  <c r="C110" i="20"/>
  <c r="D110" i="20"/>
  <c r="E110" i="20"/>
  <c r="F110" i="20"/>
  <c r="G110" i="20"/>
  <c r="H110" i="20"/>
  <c r="G105" i="20"/>
  <c r="F105" i="20"/>
  <c r="E105" i="20"/>
  <c r="D105" i="20"/>
  <c r="C105" i="20"/>
  <c r="B105" i="20"/>
  <c r="H81" i="26"/>
  <c r="I81" i="26"/>
  <c r="I91" i="26"/>
  <c r="H92" i="26"/>
  <c r="N19" i="36"/>
  <c r="O19" i="36"/>
  <c r="O20" i="36"/>
  <c r="O21" i="36"/>
  <c r="O22" i="36"/>
  <c r="O23" i="36"/>
  <c r="O24" i="36"/>
  <c r="I41" i="30"/>
  <c r="K60" i="28"/>
  <c r="B13" i="26"/>
  <c r="C13" i="26"/>
  <c r="D13" i="26"/>
  <c r="E13" i="26"/>
  <c r="F13" i="26"/>
  <c r="G13" i="26"/>
  <c r="B21" i="26"/>
  <c r="C21" i="26"/>
  <c r="D21" i="26"/>
  <c r="E21" i="26"/>
  <c r="F21" i="26"/>
  <c r="G21" i="26"/>
  <c r="B16" i="26"/>
  <c r="C16" i="26"/>
  <c r="D16" i="26"/>
  <c r="E16" i="26"/>
  <c r="F16" i="26"/>
  <c r="G16" i="26"/>
  <c r="H16" i="26"/>
  <c r="I16" i="26"/>
  <c r="B20" i="26"/>
  <c r="C20" i="26"/>
  <c r="D20" i="26"/>
  <c r="E20" i="26"/>
  <c r="F20" i="26"/>
  <c r="G20" i="26"/>
  <c r="B28" i="26"/>
  <c r="C28" i="26"/>
  <c r="D28" i="26"/>
  <c r="E28" i="26"/>
  <c r="F28" i="26"/>
  <c r="G28" i="26"/>
  <c r="G7" i="26"/>
  <c r="F7" i="26"/>
  <c r="E7" i="26"/>
  <c r="D7" i="26"/>
  <c r="C7" i="26"/>
  <c r="B7" i="26"/>
  <c r="B78" i="26"/>
  <c r="C78" i="26"/>
  <c r="D78" i="26"/>
  <c r="E78" i="26"/>
  <c r="F78" i="26"/>
  <c r="G78" i="26"/>
  <c r="B74" i="26"/>
  <c r="C74" i="26"/>
  <c r="D74" i="26"/>
  <c r="E74" i="26"/>
  <c r="F74" i="26"/>
  <c r="G74" i="26"/>
  <c r="B69" i="26"/>
  <c r="C69" i="26"/>
  <c r="D69" i="26"/>
  <c r="E69" i="26"/>
  <c r="F69" i="26"/>
  <c r="G69" i="26"/>
  <c r="B83" i="26"/>
  <c r="C83" i="26"/>
  <c r="D83" i="26"/>
  <c r="E83" i="26"/>
  <c r="F83" i="26"/>
  <c r="G83" i="26"/>
  <c r="B82" i="26"/>
  <c r="C82" i="26"/>
  <c r="D82" i="26"/>
  <c r="E82" i="26"/>
  <c r="F82" i="26"/>
  <c r="G82" i="26"/>
  <c r="B90" i="26"/>
  <c r="C90" i="26"/>
  <c r="D90" i="26"/>
  <c r="E90" i="26"/>
  <c r="F90" i="26"/>
  <c r="G90" i="26"/>
  <c r="B88" i="26"/>
  <c r="C88" i="26"/>
  <c r="D88" i="26"/>
  <c r="E88" i="26"/>
  <c r="F88" i="26"/>
  <c r="G88" i="26"/>
  <c r="B106" i="26"/>
  <c r="C106" i="26"/>
  <c r="D106" i="26"/>
  <c r="E106" i="26"/>
  <c r="F106" i="26"/>
  <c r="G106" i="26"/>
  <c r="B116" i="26"/>
  <c r="C116" i="26"/>
  <c r="D116" i="26"/>
  <c r="E116" i="26"/>
  <c r="F116" i="26"/>
  <c r="G116" i="26"/>
  <c r="B101" i="26"/>
  <c r="C101" i="26"/>
  <c r="D101" i="26"/>
  <c r="E101" i="26"/>
  <c r="F101" i="26"/>
  <c r="G101" i="26"/>
  <c r="B95" i="26"/>
  <c r="C95" i="26"/>
  <c r="D95" i="26"/>
  <c r="E95" i="26"/>
  <c r="F95" i="26"/>
  <c r="G95" i="26"/>
  <c r="G64" i="26"/>
  <c r="F64" i="26"/>
  <c r="E64" i="26"/>
  <c r="D64" i="26"/>
  <c r="C64" i="26"/>
  <c r="B64" i="26"/>
  <c r="G37" i="20"/>
  <c r="G39" i="20"/>
  <c r="G38" i="20"/>
  <c r="G40" i="20"/>
  <c r="G41" i="20"/>
  <c r="G36" i="20"/>
  <c r="B37" i="20"/>
  <c r="C37" i="20"/>
  <c r="D37" i="20"/>
  <c r="E37" i="20"/>
  <c r="F37" i="20"/>
  <c r="B39" i="20"/>
  <c r="C39" i="20"/>
  <c r="D39" i="20"/>
  <c r="E39" i="20"/>
  <c r="F39" i="20"/>
  <c r="B38" i="20"/>
  <c r="C38" i="20"/>
  <c r="D38" i="20"/>
  <c r="E38" i="20"/>
  <c r="F38" i="20"/>
  <c r="H38" i="20"/>
  <c r="I38" i="20"/>
  <c r="B40" i="20"/>
  <c r="C40" i="20"/>
  <c r="D40" i="20"/>
  <c r="E40" i="20"/>
  <c r="F40" i="20"/>
  <c r="B41" i="20"/>
  <c r="C41" i="20"/>
  <c r="D41" i="20"/>
  <c r="E41" i="20"/>
  <c r="F41" i="20"/>
  <c r="F36" i="20"/>
  <c r="E36" i="20"/>
  <c r="D36" i="20"/>
  <c r="C36" i="20"/>
  <c r="B36" i="20"/>
  <c r="B90" i="20"/>
  <c r="C90" i="20"/>
  <c r="D90" i="20"/>
  <c r="E90" i="20"/>
  <c r="F90" i="20"/>
  <c r="G90" i="20"/>
  <c r="B88" i="20"/>
  <c r="C88" i="20"/>
  <c r="D88" i="20"/>
  <c r="E88" i="20"/>
  <c r="F88" i="20"/>
  <c r="G88" i="20"/>
  <c r="B87" i="20"/>
  <c r="C87" i="20"/>
  <c r="D87" i="20"/>
  <c r="E87" i="20"/>
  <c r="F87" i="20"/>
  <c r="G87" i="20"/>
  <c r="B91" i="20"/>
  <c r="C91" i="20"/>
  <c r="D91" i="20"/>
  <c r="E91" i="20"/>
  <c r="F91" i="20"/>
  <c r="G91" i="20"/>
  <c r="B92" i="20"/>
  <c r="C92" i="20"/>
  <c r="D92" i="20"/>
  <c r="E92" i="20"/>
  <c r="F92" i="20"/>
  <c r="G92" i="20"/>
  <c r="B94" i="20"/>
  <c r="C94" i="20"/>
  <c r="D94" i="20"/>
  <c r="E94" i="20"/>
  <c r="F94" i="20"/>
  <c r="G94" i="20"/>
  <c r="B93" i="20"/>
  <c r="C93" i="20"/>
  <c r="D93" i="20"/>
  <c r="E93" i="20"/>
  <c r="F93" i="20"/>
  <c r="G93" i="20"/>
  <c r="B98" i="20"/>
  <c r="C98" i="20"/>
  <c r="D98" i="20"/>
  <c r="E98" i="20"/>
  <c r="F98" i="20"/>
  <c r="G98" i="20"/>
  <c r="B99" i="20"/>
  <c r="C99" i="20"/>
  <c r="D99" i="20"/>
  <c r="E99" i="20"/>
  <c r="F99" i="20"/>
  <c r="G99" i="20"/>
  <c r="B96" i="20"/>
  <c r="C96" i="20"/>
  <c r="D96" i="20"/>
  <c r="E96" i="20"/>
  <c r="F96" i="20"/>
  <c r="G96" i="20"/>
  <c r="B95" i="20"/>
  <c r="C95" i="20"/>
  <c r="D95" i="20"/>
  <c r="E95" i="20"/>
  <c r="F95" i="20"/>
  <c r="G95" i="20"/>
  <c r="O24" i="34"/>
  <c r="G86" i="20"/>
  <c r="F86" i="20"/>
  <c r="E86" i="20"/>
  <c r="D86" i="20"/>
  <c r="C86" i="20"/>
  <c r="B86" i="20"/>
  <c r="O24" i="35"/>
  <c r="O23" i="35"/>
  <c r="O22" i="35"/>
  <c r="O21" i="35"/>
  <c r="O20" i="35"/>
  <c r="O19" i="35"/>
  <c r="O18" i="35"/>
  <c r="O17" i="35"/>
  <c r="I28" i="26"/>
  <c r="I36" i="20"/>
  <c r="H95" i="20"/>
  <c r="I96" i="20"/>
  <c r="I98" i="20"/>
  <c r="I92" i="20"/>
  <c r="H92" i="20"/>
  <c r="H87" i="20"/>
  <c r="I88" i="20"/>
  <c r="B12" i="28"/>
  <c r="C12" i="28"/>
  <c r="D12" i="28"/>
  <c r="E12" i="28"/>
  <c r="F12" i="28"/>
  <c r="G12" i="28"/>
  <c r="B9" i="26"/>
  <c r="C9" i="26"/>
  <c r="D9" i="26"/>
  <c r="E9" i="26"/>
  <c r="F9" i="26"/>
  <c r="G9" i="26"/>
  <c r="B17" i="26"/>
  <c r="C17" i="26"/>
  <c r="D17" i="26"/>
  <c r="E17" i="26"/>
  <c r="F17" i="26"/>
  <c r="G17" i="26"/>
  <c r="B29" i="26"/>
  <c r="C29" i="26"/>
  <c r="D29" i="26"/>
  <c r="E29" i="26"/>
  <c r="F29" i="26"/>
  <c r="G29" i="26"/>
  <c r="B33" i="26"/>
  <c r="C33" i="26"/>
  <c r="D33" i="26"/>
  <c r="E33" i="26"/>
  <c r="F33" i="26"/>
  <c r="G33" i="26"/>
  <c r="B37" i="26"/>
  <c r="C37" i="26"/>
  <c r="D37" i="26"/>
  <c r="E37" i="26"/>
  <c r="F37" i="26"/>
  <c r="G37" i="26"/>
  <c r="B31" i="26"/>
  <c r="C31" i="26"/>
  <c r="D31" i="26"/>
  <c r="E31" i="26"/>
  <c r="F31" i="26"/>
  <c r="G31" i="26"/>
  <c r="B47" i="26"/>
  <c r="C47" i="26"/>
  <c r="D47" i="26"/>
  <c r="E47" i="26"/>
  <c r="F47" i="26"/>
  <c r="G47" i="26"/>
  <c r="B38" i="26"/>
  <c r="C38" i="26"/>
  <c r="D38" i="26"/>
  <c r="E38" i="26"/>
  <c r="F38" i="26"/>
  <c r="G38" i="26"/>
  <c r="B50" i="26"/>
  <c r="C50" i="26"/>
  <c r="D50" i="26"/>
  <c r="E50" i="26"/>
  <c r="F50" i="26"/>
  <c r="G50" i="26"/>
  <c r="B48" i="26"/>
  <c r="C48" i="26"/>
  <c r="D48" i="26"/>
  <c r="E48" i="26"/>
  <c r="F48" i="26"/>
  <c r="G48" i="26"/>
  <c r="G6" i="26"/>
  <c r="F6" i="26"/>
  <c r="E6" i="26"/>
  <c r="D6" i="26"/>
  <c r="C6" i="26"/>
  <c r="B6" i="26"/>
  <c r="B11" i="26"/>
  <c r="C11" i="26"/>
  <c r="D11" i="26"/>
  <c r="E11" i="26"/>
  <c r="F11" i="26"/>
  <c r="G11" i="26"/>
  <c r="B58" i="26"/>
  <c r="C58" i="26"/>
  <c r="D58" i="26"/>
  <c r="E58" i="26"/>
  <c r="F58" i="26"/>
  <c r="G58" i="26"/>
  <c r="B12" i="26"/>
  <c r="C12" i="26"/>
  <c r="D12" i="26"/>
  <c r="E12" i="26"/>
  <c r="F12" i="26"/>
  <c r="G12" i="26"/>
  <c r="B39" i="26"/>
  <c r="C39" i="26"/>
  <c r="D39" i="26"/>
  <c r="E39" i="26"/>
  <c r="F39" i="26"/>
  <c r="G39" i="26"/>
  <c r="B35" i="26"/>
  <c r="C35" i="26"/>
  <c r="D35" i="26"/>
  <c r="E35" i="26"/>
  <c r="F35" i="26"/>
  <c r="G35" i="26"/>
  <c r="B22" i="26"/>
  <c r="C22" i="26"/>
  <c r="D22" i="26"/>
  <c r="E22" i="26"/>
  <c r="F22" i="26"/>
  <c r="G22" i="26"/>
  <c r="B45" i="26"/>
  <c r="C45" i="26"/>
  <c r="D45" i="26"/>
  <c r="E45" i="26"/>
  <c r="F45" i="26"/>
  <c r="G45" i="26"/>
  <c r="B41" i="26"/>
  <c r="C41" i="26"/>
  <c r="D41" i="26"/>
  <c r="E41" i="26"/>
  <c r="F41" i="26"/>
  <c r="G41" i="26"/>
  <c r="B51" i="26"/>
  <c r="C51" i="26"/>
  <c r="D51" i="26"/>
  <c r="E51" i="26"/>
  <c r="F51" i="26"/>
  <c r="G51" i="26"/>
  <c r="G10" i="26"/>
  <c r="F10" i="26"/>
  <c r="E10" i="26"/>
  <c r="D10" i="26"/>
  <c r="C10" i="26"/>
  <c r="B10" i="26"/>
  <c r="B11" i="30"/>
  <c r="C11" i="30"/>
  <c r="D11" i="30"/>
  <c r="E11" i="30"/>
  <c r="F11" i="30"/>
  <c r="G11" i="30"/>
  <c r="B25" i="20"/>
  <c r="C25" i="20"/>
  <c r="D25" i="20"/>
  <c r="E25" i="20"/>
  <c r="F25" i="20"/>
  <c r="G25" i="20"/>
  <c r="B26" i="20"/>
  <c r="C26" i="20"/>
  <c r="D26" i="20"/>
  <c r="E26" i="20"/>
  <c r="F26" i="20"/>
  <c r="G26" i="20"/>
  <c r="B27" i="20"/>
  <c r="C27" i="20"/>
  <c r="D27" i="20"/>
  <c r="E27" i="20"/>
  <c r="F27" i="20"/>
  <c r="G27" i="20"/>
  <c r="B29" i="20"/>
  <c r="C29" i="20"/>
  <c r="D29" i="20"/>
  <c r="E29" i="20"/>
  <c r="F29" i="20"/>
  <c r="G29" i="20"/>
  <c r="B31" i="20"/>
  <c r="C31" i="20"/>
  <c r="D31" i="20"/>
  <c r="E31" i="20"/>
  <c r="F31" i="20"/>
  <c r="G31" i="20"/>
  <c r="B28" i="20"/>
  <c r="C28" i="20"/>
  <c r="D28" i="20"/>
  <c r="E28" i="20"/>
  <c r="F28" i="20"/>
  <c r="G28" i="20"/>
  <c r="B32" i="20"/>
  <c r="C32" i="20"/>
  <c r="D32" i="20"/>
  <c r="E32" i="20"/>
  <c r="F32" i="20"/>
  <c r="G32" i="20"/>
  <c r="B30" i="20"/>
  <c r="C30" i="20"/>
  <c r="D30" i="20"/>
  <c r="E30" i="20"/>
  <c r="F30" i="20"/>
  <c r="G30" i="20"/>
  <c r="B34" i="20"/>
  <c r="C34" i="20"/>
  <c r="D34" i="20"/>
  <c r="E34" i="20"/>
  <c r="F34" i="20"/>
  <c r="G34" i="20"/>
  <c r="B33" i="20"/>
  <c r="C33" i="20"/>
  <c r="D33" i="20"/>
  <c r="E33" i="20"/>
  <c r="F33" i="20"/>
  <c r="G33" i="20"/>
  <c r="F24" i="20"/>
  <c r="D24" i="20"/>
  <c r="G24" i="20"/>
  <c r="E24" i="20"/>
  <c r="C24" i="20"/>
  <c r="B24" i="20"/>
  <c r="B15" i="20"/>
  <c r="C15" i="20"/>
  <c r="D15" i="20"/>
  <c r="E15" i="20"/>
  <c r="F15" i="20"/>
  <c r="G15" i="20"/>
  <c r="B16" i="20"/>
  <c r="C16" i="20"/>
  <c r="D16" i="20"/>
  <c r="E16" i="20"/>
  <c r="F16" i="20"/>
  <c r="G16" i="20"/>
  <c r="B19" i="20"/>
  <c r="C19" i="20"/>
  <c r="D19" i="20"/>
  <c r="E19" i="20"/>
  <c r="F19" i="20"/>
  <c r="G19" i="20"/>
  <c r="B18" i="20"/>
  <c r="C18" i="20"/>
  <c r="D18" i="20"/>
  <c r="E18" i="20"/>
  <c r="F18" i="20"/>
  <c r="G18" i="20"/>
  <c r="B17" i="20"/>
  <c r="C17" i="20"/>
  <c r="D17" i="20"/>
  <c r="E17" i="20"/>
  <c r="F17" i="20"/>
  <c r="G17" i="20"/>
  <c r="B21" i="20"/>
  <c r="C21" i="20"/>
  <c r="D21" i="20"/>
  <c r="E21" i="20"/>
  <c r="F21" i="20"/>
  <c r="G21" i="20"/>
  <c r="B20" i="20"/>
  <c r="C20" i="20"/>
  <c r="D20" i="20"/>
  <c r="E20" i="20"/>
  <c r="F20" i="20"/>
  <c r="G20" i="20"/>
  <c r="B22" i="20"/>
  <c r="C22" i="20"/>
  <c r="D22" i="20"/>
  <c r="E22" i="20"/>
  <c r="F22" i="20"/>
  <c r="G22" i="20"/>
  <c r="G14" i="20"/>
  <c r="F14" i="20"/>
  <c r="E14" i="20"/>
  <c r="D14" i="20"/>
  <c r="C14" i="20"/>
  <c r="B14" i="20"/>
  <c r="I27" i="20"/>
  <c r="I31" i="20"/>
  <c r="I32" i="20"/>
  <c r="I34" i="20"/>
  <c r="O22" i="33"/>
  <c r="O23" i="33"/>
  <c r="O24" i="33"/>
  <c r="I15" i="20"/>
  <c r="I16" i="20"/>
  <c r="I18" i="20"/>
  <c r="I22" i="20"/>
  <c r="O19" i="32"/>
  <c r="O20" i="32"/>
  <c r="O21" i="32"/>
  <c r="O22" i="32"/>
  <c r="O23" i="32"/>
  <c r="O24" i="32"/>
  <c r="B41" i="28"/>
  <c r="C41" i="28"/>
  <c r="D41" i="28"/>
  <c r="E41" i="28"/>
  <c r="F41" i="28"/>
  <c r="G41" i="28"/>
  <c r="B29" i="28"/>
  <c r="C29" i="28"/>
  <c r="D29" i="28"/>
  <c r="E29" i="28"/>
  <c r="F29" i="28"/>
  <c r="G29" i="28"/>
  <c r="B36" i="28"/>
  <c r="C36" i="28"/>
  <c r="D36" i="28"/>
  <c r="E36" i="28"/>
  <c r="F36" i="28"/>
  <c r="G36" i="28"/>
  <c r="H36" i="28"/>
  <c r="I26" i="30"/>
  <c r="I36" i="28"/>
  <c r="B52" i="28"/>
  <c r="C52" i="28"/>
  <c r="D52" i="28"/>
  <c r="E52" i="28"/>
  <c r="F52" i="28"/>
  <c r="G52" i="28"/>
  <c r="B24" i="28"/>
  <c r="C24" i="28"/>
  <c r="D24" i="28"/>
  <c r="E24" i="28"/>
  <c r="F24" i="28"/>
  <c r="G24" i="28"/>
  <c r="B50" i="28"/>
  <c r="C50" i="28"/>
  <c r="D50" i="28"/>
  <c r="E50" i="28"/>
  <c r="F50" i="28"/>
  <c r="G50" i="28"/>
  <c r="B19" i="28"/>
  <c r="C19" i="28"/>
  <c r="D19" i="28"/>
  <c r="E19" i="28"/>
  <c r="F19" i="28"/>
  <c r="G19" i="28"/>
  <c r="B25" i="28"/>
  <c r="C25" i="28"/>
  <c r="D25" i="28"/>
  <c r="E25" i="28"/>
  <c r="F25" i="28"/>
  <c r="G25" i="28"/>
  <c r="B49" i="28"/>
  <c r="C49" i="28"/>
  <c r="D49" i="28"/>
  <c r="E49" i="28"/>
  <c r="F49" i="28"/>
  <c r="G49" i="28"/>
  <c r="E54" i="28"/>
  <c r="C54" i="28"/>
  <c r="G54" i="28"/>
  <c r="F54" i="28"/>
  <c r="D54" i="28"/>
  <c r="B54" i="28"/>
  <c r="F2" i="28"/>
  <c r="A2" i="28"/>
  <c r="B160" i="26"/>
  <c r="C160" i="26"/>
  <c r="D160" i="26"/>
  <c r="E160" i="26"/>
  <c r="F160" i="26"/>
  <c r="G160" i="26"/>
  <c r="B157" i="26"/>
  <c r="C157" i="26"/>
  <c r="D157" i="26"/>
  <c r="E157" i="26"/>
  <c r="F157" i="26"/>
  <c r="G157" i="26"/>
  <c r="B155" i="26"/>
  <c r="C155" i="26"/>
  <c r="D155" i="26"/>
  <c r="E155" i="26"/>
  <c r="F155" i="26"/>
  <c r="G155" i="26"/>
  <c r="B161" i="26"/>
  <c r="C161" i="26"/>
  <c r="D161" i="26"/>
  <c r="E161" i="26"/>
  <c r="F161" i="26"/>
  <c r="G161" i="26"/>
  <c r="B152" i="26"/>
  <c r="C152" i="26"/>
  <c r="D152" i="26"/>
  <c r="E152" i="26"/>
  <c r="F152" i="26"/>
  <c r="G152" i="26"/>
  <c r="B159" i="26"/>
  <c r="C159" i="26"/>
  <c r="D159" i="26"/>
  <c r="E159" i="26"/>
  <c r="F159" i="26"/>
  <c r="G159" i="26"/>
  <c r="B150" i="26"/>
  <c r="C150" i="26"/>
  <c r="D150" i="26"/>
  <c r="E150" i="26"/>
  <c r="F150" i="26"/>
  <c r="G150" i="26"/>
  <c r="B153" i="26"/>
  <c r="C153" i="26"/>
  <c r="D153" i="26"/>
  <c r="E153" i="26"/>
  <c r="F153" i="26"/>
  <c r="G153" i="26"/>
  <c r="B158" i="26"/>
  <c r="C158" i="26"/>
  <c r="D158" i="26"/>
  <c r="E158" i="26"/>
  <c r="F158" i="26"/>
  <c r="G158" i="26"/>
  <c r="G163" i="26"/>
  <c r="F163" i="26"/>
  <c r="C163" i="26"/>
  <c r="D163" i="26"/>
  <c r="E163" i="26"/>
  <c r="B163" i="26"/>
  <c r="F2" i="26"/>
  <c r="A2" i="26"/>
  <c r="B22" i="30"/>
  <c r="C22" i="30"/>
  <c r="D22" i="30"/>
  <c r="E22" i="30"/>
  <c r="F22" i="30"/>
  <c r="G22" i="30"/>
  <c r="B24" i="30"/>
  <c r="C24" i="30"/>
  <c r="D24" i="30"/>
  <c r="E24" i="30"/>
  <c r="F24" i="30"/>
  <c r="G24" i="30"/>
  <c r="B26" i="30"/>
  <c r="C26" i="30"/>
  <c r="D26" i="30"/>
  <c r="E26" i="30"/>
  <c r="F26" i="30"/>
  <c r="G26" i="30"/>
  <c r="H26" i="30"/>
  <c r="B28" i="30"/>
  <c r="C28" i="30"/>
  <c r="D28" i="30"/>
  <c r="E28" i="30"/>
  <c r="F28" i="30"/>
  <c r="G28" i="30"/>
  <c r="B30" i="30"/>
  <c r="C30" i="30"/>
  <c r="D30" i="30"/>
  <c r="E30" i="30"/>
  <c r="F30" i="30"/>
  <c r="G30" i="30"/>
  <c r="B31" i="30"/>
  <c r="C31" i="30"/>
  <c r="D31" i="30"/>
  <c r="E31" i="30"/>
  <c r="F31" i="30"/>
  <c r="G31" i="30"/>
  <c r="B33" i="30"/>
  <c r="C33" i="30"/>
  <c r="D33" i="30"/>
  <c r="E33" i="30"/>
  <c r="F33" i="30"/>
  <c r="G33" i="30"/>
  <c r="B34" i="30"/>
  <c r="C34" i="30"/>
  <c r="D34" i="30"/>
  <c r="E34" i="30"/>
  <c r="F34" i="30"/>
  <c r="G34" i="30"/>
  <c r="B35" i="30"/>
  <c r="C35" i="30"/>
  <c r="D35" i="30"/>
  <c r="E35" i="30"/>
  <c r="F35" i="30"/>
  <c r="G35" i="30"/>
  <c r="G20" i="30"/>
  <c r="F20" i="30"/>
  <c r="C20" i="30"/>
  <c r="D20" i="30"/>
  <c r="E20" i="30"/>
  <c r="B20" i="30"/>
  <c r="F2" i="30"/>
  <c r="A2" i="30"/>
  <c r="F2" i="20"/>
  <c r="A2" i="20"/>
  <c r="I20" i="30"/>
  <c r="I54" i="28"/>
  <c r="I41" i="28"/>
  <c r="H24" i="28"/>
  <c r="I50" i="28"/>
  <c r="H33" i="30"/>
  <c r="I33" i="30"/>
  <c r="H153" i="26"/>
  <c r="I25" i="28"/>
  <c r="I35" i="30"/>
  <c r="N22" i="31"/>
  <c r="O22" i="31"/>
  <c r="P22" i="31"/>
  <c r="N23" i="31"/>
  <c r="O23" i="31"/>
  <c r="N24" i="31"/>
  <c r="O24" i="31"/>
  <c r="P24" i="31"/>
  <c r="Q24" i="31"/>
  <c r="E56" i="28"/>
  <c r="C56" i="28"/>
  <c r="E21" i="28"/>
  <c r="C21" i="28"/>
  <c r="E22" i="28"/>
  <c r="C22" i="28"/>
  <c r="E27" i="28"/>
  <c r="C27" i="28"/>
  <c r="E42" i="28"/>
  <c r="C42" i="28"/>
  <c r="E30" i="28"/>
  <c r="C30" i="28"/>
  <c r="E43" i="28"/>
  <c r="C43" i="28"/>
  <c r="E35" i="28"/>
  <c r="C35" i="28"/>
  <c r="E15" i="28"/>
  <c r="C15" i="28"/>
  <c r="E44" i="28"/>
  <c r="C44" i="28"/>
  <c r="E20" i="28"/>
  <c r="C20" i="28"/>
  <c r="E18" i="28"/>
  <c r="C18" i="28"/>
  <c r="E31" i="28"/>
  <c r="C31" i="28"/>
  <c r="E57" i="28"/>
  <c r="C57" i="28"/>
  <c r="E17" i="28"/>
  <c r="C17" i="28"/>
  <c r="E40" i="28"/>
  <c r="C40" i="28"/>
  <c r="E45" i="28"/>
  <c r="C45" i="28"/>
  <c r="E48" i="28"/>
  <c r="C48" i="28"/>
  <c r="E33" i="28"/>
  <c r="C33" i="28"/>
  <c r="E32" i="28"/>
  <c r="C32" i="28"/>
  <c r="E53" i="28"/>
  <c r="C53" i="28"/>
  <c r="E51" i="28"/>
  <c r="C51" i="28"/>
  <c r="E39" i="28"/>
  <c r="C39" i="28"/>
  <c r="E47" i="28"/>
  <c r="C47" i="28"/>
  <c r="E34" i="28"/>
  <c r="C34" i="28"/>
  <c r="E38" i="28"/>
  <c r="C38" i="28"/>
  <c r="E55" i="28"/>
  <c r="C55" i="28"/>
  <c r="E37" i="28"/>
  <c r="C37" i="28"/>
  <c r="E46" i="28"/>
  <c r="C46" i="28"/>
  <c r="E58" i="28"/>
  <c r="C58" i="28"/>
  <c r="E4" i="28"/>
  <c r="C4" i="28"/>
  <c r="E5" i="28"/>
  <c r="C5" i="28"/>
  <c r="E10" i="28"/>
  <c r="C10" i="28"/>
  <c r="E7" i="28"/>
  <c r="C7" i="28"/>
  <c r="E6" i="28"/>
  <c r="C6" i="28"/>
  <c r="E8" i="28"/>
  <c r="C8" i="28"/>
  <c r="E11" i="28"/>
  <c r="C11" i="28"/>
  <c r="E9" i="28"/>
  <c r="C9" i="28"/>
  <c r="E28" i="28"/>
  <c r="C28" i="28"/>
  <c r="E16" i="28"/>
  <c r="C16" i="28"/>
  <c r="E26" i="28"/>
  <c r="C26" i="28"/>
  <c r="E60" i="28"/>
  <c r="C60" i="28"/>
  <c r="B62" i="30"/>
  <c r="C62" i="30"/>
  <c r="D62" i="30"/>
  <c r="E62" i="30"/>
  <c r="F62" i="30"/>
  <c r="G62" i="30"/>
  <c r="I62" i="30"/>
  <c r="B63" i="30"/>
  <c r="C63" i="30"/>
  <c r="D63" i="30"/>
  <c r="E63" i="30"/>
  <c r="F63" i="30"/>
  <c r="G63" i="30"/>
  <c r="H63" i="30"/>
  <c r="I63" i="30"/>
  <c r="J63" i="30"/>
  <c r="B64" i="30"/>
  <c r="C64" i="30"/>
  <c r="D64" i="30"/>
  <c r="E64" i="30"/>
  <c r="F64" i="30"/>
  <c r="G64" i="30"/>
  <c r="I64" i="30"/>
  <c r="B65" i="30"/>
  <c r="C65" i="30"/>
  <c r="D65" i="30"/>
  <c r="E65" i="30"/>
  <c r="F65" i="30"/>
  <c r="G65" i="30"/>
  <c r="H65" i="30"/>
  <c r="I48" i="28"/>
  <c r="B68" i="30"/>
  <c r="C68" i="30"/>
  <c r="D68" i="30"/>
  <c r="E68" i="30"/>
  <c r="F68" i="30"/>
  <c r="G68" i="30"/>
  <c r="I68" i="30"/>
  <c r="B67" i="30"/>
  <c r="C67" i="30"/>
  <c r="D67" i="30"/>
  <c r="E67" i="30"/>
  <c r="F67" i="30"/>
  <c r="G67" i="30"/>
  <c r="H67" i="30"/>
  <c r="I67" i="30"/>
  <c r="B70" i="30"/>
  <c r="C70" i="30"/>
  <c r="D70" i="30"/>
  <c r="E70" i="30"/>
  <c r="F70" i="30"/>
  <c r="G70" i="30"/>
  <c r="I70" i="30"/>
  <c r="B75" i="30"/>
  <c r="C75" i="30"/>
  <c r="D75" i="30"/>
  <c r="E75" i="30"/>
  <c r="F75" i="30"/>
  <c r="G75" i="30"/>
  <c r="H75" i="30"/>
  <c r="I75" i="30"/>
  <c r="B77" i="30"/>
  <c r="C77" i="30"/>
  <c r="D77" i="30"/>
  <c r="E77" i="30"/>
  <c r="F77" i="30"/>
  <c r="G77" i="30"/>
  <c r="I39" i="28"/>
  <c r="B78" i="30"/>
  <c r="C78" i="30"/>
  <c r="D78" i="30"/>
  <c r="E78" i="30"/>
  <c r="F78" i="30"/>
  <c r="G78" i="30"/>
  <c r="I78" i="30"/>
  <c r="B80" i="30"/>
  <c r="C80" i="30"/>
  <c r="D80" i="30"/>
  <c r="E80" i="30"/>
  <c r="F80" i="30"/>
  <c r="G80" i="30"/>
  <c r="I80" i="30"/>
  <c r="B82" i="30"/>
  <c r="C82" i="30"/>
  <c r="D82" i="30"/>
  <c r="E82" i="30"/>
  <c r="F82" i="30"/>
  <c r="G82" i="30"/>
  <c r="H82" i="30"/>
  <c r="I82" i="30"/>
  <c r="B83" i="30"/>
  <c r="C83" i="30"/>
  <c r="D83" i="30"/>
  <c r="E83" i="30"/>
  <c r="F83" i="30"/>
  <c r="G83" i="30"/>
  <c r="I83" i="30"/>
  <c r="B85" i="30"/>
  <c r="C85" i="30"/>
  <c r="D85" i="30"/>
  <c r="E85" i="30"/>
  <c r="F85" i="30"/>
  <c r="G85" i="30"/>
  <c r="H85" i="30"/>
  <c r="I85" i="30"/>
  <c r="B86" i="30"/>
  <c r="C86" i="30"/>
  <c r="D86" i="30"/>
  <c r="E86" i="30"/>
  <c r="F86" i="30"/>
  <c r="G86" i="30"/>
  <c r="I86" i="30"/>
  <c r="B89" i="30"/>
  <c r="C89" i="30"/>
  <c r="D89" i="30"/>
  <c r="E89" i="30"/>
  <c r="F89" i="30"/>
  <c r="G89" i="30"/>
  <c r="H89" i="30"/>
  <c r="I89" i="30"/>
  <c r="B37" i="30"/>
  <c r="C37" i="30"/>
  <c r="D37" i="30"/>
  <c r="E37" i="30"/>
  <c r="F37" i="30"/>
  <c r="G37" i="30"/>
  <c r="I37" i="30"/>
  <c r="B39" i="30"/>
  <c r="C39" i="30"/>
  <c r="D39" i="30"/>
  <c r="E39" i="30"/>
  <c r="F39" i="30"/>
  <c r="G39" i="30"/>
  <c r="I39" i="30"/>
  <c r="B41" i="30"/>
  <c r="C41" i="30"/>
  <c r="D41" i="30"/>
  <c r="E41" i="30"/>
  <c r="F41" i="30"/>
  <c r="G41" i="30"/>
  <c r="B43" i="30"/>
  <c r="C43" i="30"/>
  <c r="D43" i="30"/>
  <c r="E43" i="30"/>
  <c r="F43" i="30"/>
  <c r="G43" i="30"/>
  <c r="H43" i="30"/>
  <c r="I43" i="30"/>
  <c r="B44" i="30"/>
  <c r="C44" i="30"/>
  <c r="D44" i="30"/>
  <c r="E44" i="30"/>
  <c r="F44" i="30"/>
  <c r="G44" i="30"/>
  <c r="I42" i="28"/>
  <c r="B46" i="30"/>
  <c r="C46" i="30"/>
  <c r="D46" i="30"/>
  <c r="E46" i="30"/>
  <c r="F46" i="30"/>
  <c r="G46" i="30"/>
  <c r="H30" i="28"/>
  <c r="I30" i="28"/>
  <c r="B48" i="30"/>
  <c r="C48" i="30"/>
  <c r="D48" i="30"/>
  <c r="E48" i="30"/>
  <c r="F48" i="30"/>
  <c r="G48" i="30"/>
  <c r="I43" i="28"/>
  <c r="B50" i="30"/>
  <c r="C50" i="30"/>
  <c r="D50" i="30"/>
  <c r="E50" i="30"/>
  <c r="F50" i="30"/>
  <c r="G50" i="30"/>
  <c r="H50" i="30"/>
  <c r="I50" i="30"/>
  <c r="B52" i="30"/>
  <c r="C52" i="30"/>
  <c r="D52" i="30"/>
  <c r="E52" i="30"/>
  <c r="F52" i="30"/>
  <c r="G52" i="30"/>
  <c r="I52" i="30"/>
  <c r="B53" i="30"/>
  <c r="C53" i="30"/>
  <c r="D53" i="30"/>
  <c r="E53" i="30"/>
  <c r="F53" i="30"/>
  <c r="G53" i="30"/>
  <c r="I53" i="30"/>
  <c r="B55" i="30"/>
  <c r="C55" i="30"/>
  <c r="D55" i="30"/>
  <c r="E55" i="30"/>
  <c r="F55" i="30"/>
  <c r="G55" i="30"/>
  <c r="I55" i="30"/>
  <c r="B57" i="30"/>
  <c r="C57" i="30"/>
  <c r="D57" i="30"/>
  <c r="E57" i="30"/>
  <c r="F57" i="30"/>
  <c r="G57" i="30"/>
  <c r="I57" i="30"/>
  <c r="B59" i="30"/>
  <c r="C59" i="30"/>
  <c r="D59" i="30"/>
  <c r="E59" i="30"/>
  <c r="F59" i="30"/>
  <c r="G59" i="30"/>
  <c r="I59" i="30"/>
  <c r="B60" i="30"/>
  <c r="C60" i="30"/>
  <c r="D60" i="30"/>
  <c r="E60" i="30"/>
  <c r="F60" i="30"/>
  <c r="G60" i="30"/>
  <c r="H60" i="30"/>
  <c r="I60" i="30"/>
  <c r="O24" i="9"/>
  <c r="B4" i="30"/>
  <c r="C4" i="30"/>
  <c r="D4" i="30"/>
  <c r="E4" i="30"/>
  <c r="F4" i="30"/>
  <c r="G4" i="30"/>
  <c r="I4" i="30"/>
  <c r="B6" i="30"/>
  <c r="C6" i="30"/>
  <c r="D6" i="30"/>
  <c r="E6" i="30"/>
  <c r="F6" i="30"/>
  <c r="G6" i="30"/>
  <c r="I6" i="30"/>
  <c r="B8" i="30"/>
  <c r="C8" i="30"/>
  <c r="D8" i="30"/>
  <c r="E8" i="30"/>
  <c r="F8" i="30"/>
  <c r="G8" i="30"/>
  <c r="I8" i="30"/>
  <c r="B10" i="30"/>
  <c r="C10" i="30"/>
  <c r="D10" i="30"/>
  <c r="E10" i="30"/>
  <c r="F10" i="30"/>
  <c r="G10" i="30"/>
  <c r="I10" i="30"/>
  <c r="B13" i="30"/>
  <c r="C13" i="30"/>
  <c r="D13" i="30"/>
  <c r="E13" i="30"/>
  <c r="F13" i="30"/>
  <c r="G13" i="30"/>
  <c r="I13" i="30"/>
  <c r="B14" i="30"/>
  <c r="C14" i="30"/>
  <c r="D14" i="30"/>
  <c r="E14" i="30"/>
  <c r="F14" i="30"/>
  <c r="G14" i="30"/>
  <c r="H14" i="30"/>
  <c r="I14" i="30"/>
  <c r="B16" i="30"/>
  <c r="C16" i="30"/>
  <c r="D16" i="30"/>
  <c r="E16" i="30"/>
  <c r="F16" i="30"/>
  <c r="G16" i="30"/>
  <c r="I16" i="30"/>
  <c r="B18" i="30"/>
  <c r="C18" i="30"/>
  <c r="D18" i="30"/>
  <c r="E18" i="30"/>
  <c r="F18" i="30"/>
  <c r="G18" i="30"/>
  <c r="H18" i="30"/>
  <c r="I18" i="30"/>
  <c r="B95" i="30"/>
  <c r="C95" i="30"/>
  <c r="D95" i="30"/>
  <c r="E95" i="30"/>
  <c r="F95" i="30"/>
  <c r="G95" i="30"/>
  <c r="O17" i="15"/>
  <c r="O18" i="15"/>
  <c r="B97" i="30"/>
  <c r="C97" i="30"/>
  <c r="D97" i="30"/>
  <c r="E97" i="30"/>
  <c r="F97" i="30"/>
  <c r="G97" i="30"/>
  <c r="O19" i="15"/>
  <c r="B115" i="30"/>
  <c r="C115" i="30"/>
  <c r="D115" i="30"/>
  <c r="E115" i="30"/>
  <c r="F115" i="30"/>
  <c r="O20" i="15"/>
  <c r="I115" i="30"/>
  <c r="O21" i="15"/>
  <c r="O22" i="15"/>
  <c r="O23" i="15"/>
  <c r="O24" i="15"/>
  <c r="B93" i="30"/>
  <c r="C93" i="30"/>
  <c r="D93" i="30"/>
  <c r="E93" i="30"/>
  <c r="F93" i="30"/>
  <c r="G93" i="30"/>
  <c r="B72" i="30"/>
  <c r="C72" i="30"/>
  <c r="D72" i="30"/>
  <c r="E72" i="30"/>
  <c r="F72" i="30"/>
  <c r="G72" i="30"/>
  <c r="H72" i="30"/>
  <c r="I72" i="30"/>
  <c r="B73" i="30"/>
  <c r="C73" i="30"/>
  <c r="D73" i="30"/>
  <c r="E73" i="30"/>
  <c r="F73" i="30"/>
  <c r="G73" i="30"/>
  <c r="H73" i="30"/>
  <c r="I73" i="30"/>
  <c r="O18" i="16"/>
  <c r="O19" i="16"/>
  <c r="O20" i="16"/>
  <c r="O21" i="16"/>
  <c r="O22" i="16"/>
  <c r="O23" i="16"/>
  <c r="O24" i="16"/>
  <c r="O19" i="17"/>
  <c r="O20" i="17"/>
  <c r="O21" i="17"/>
  <c r="O22" i="17"/>
  <c r="O23" i="17"/>
  <c r="O24" i="17"/>
  <c r="O18" i="18"/>
  <c r="O19" i="18"/>
  <c r="O20" i="18"/>
  <c r="O21" i="18"/>
  <c r="O22" i="18"/>
  <c r="O23" i="18"/>
  <c r="O24" i="18"/>
  <c r="B94" i="30"/>
  <c r="C94" i="30"/>
  <c r="D94" i="30"/>
  <c r="E94" i="30"/>
  <c r="F94" i="30"/>
  <c r="G94" i="30"/>
  <c r="H94" i="30"/>
  <c r="I94" i="30"/>
  <c r="O24" i="19"/>
  <c r="B17" i="28"/>
  <c r="D17" i="28"/>
  <c r="F17" i="28"/>
  <c r="G17" i="28"/>
  <c r="H17" i="28"/>
  <c r="I17" i="28"/>
  <c r="B40" i="28"/>
  <c r="D40" i="28"/>
  <c r="F40" i="28"/>
  <c r="G40" i="28"/>
  <c r="H40" i="28"/>
  <c r="I40" i="28"/>
  <c r="B45" i="28"/>
  <c r="D45" i="28"/>
  <c r="F45" i="28"/>
  <c r="G45" i="28"/>
  <c r="I45" i="28"/>
  <c r="B48" i="28"/>
  <c r="D48" i="28"/>
  <c r="F48" i="28"/>
  <c r="G48" i="28"/>
  <c r="H48" i="28"/>
  <c r="J48" i="28"/>
  <c r="B33" i="28"/>
  <c r="D33" i="28"/>
  <c r="F33" i="28"/>
  <c r="G33" i="28"/>
  <c r="I33" i="28"/>
  <c r="B32" i="28"/>
  <c r="D32" i="28"/>
  <c r="F32" i="28"/>
  <c r="G32" i="28"/>
  <c r="H32" i="28"/>
  <c r="I32" i="28"/>
  <c r="B53" i="28"/>
  <c r="D53" i="28"/>
  <c r="F53" i="28"/>
  <c r="G53" i="28"/>
  <c r="I53" i="28"/>
  <c r="B51" i="28"/>
  <c r="D51" i="28"/>
  <c r="F51" i="28"/>
  <c r="G51" i="28"/>
  <c r="H51" i="28"/>
  <c r="I51" i="28"/>
  <c r="B39" i="28"/>
  <c r="D39" i="28"/>
  <c r="F39" i="28"/>
  <c r="G39" i="28"/>
  <c r="B47" i="28"/>
  <c r="D47" i="28"/>
  <c r="F47" i="28"/>
  <c r="G47" i="28"/>
  <c r="H47" i="28"/>
  <c r="I47" i="28"/>
  <c r="B34" i="28"/>
  <c r="D34" i="28"/>
  <c r="F34" i="28"/>
  <c r="G34" i="28"/>
  <c r="I34" i="28"/>
  <c r="B38" i="28"/>
  <c r="D38" i="28"/>
  <c r="F38" i="28"/>
  <c r="G38" i="28"/>
  <c r="I38" i="28"/>
  <c r="B55" i="28"/>
  <c r="D55" i="28"/>
  <c r="F55" i="28"/>
  <c r="G55" i="28"/>
  <c r="I55" i="28"/>
  <c r="B37" i="28"/>
  <c r="D37" i="28"/>
  <c r="F37" i="28"/>
  <c r="G37" i="28"/>
  <c r="H37" i="28"/>
  <c r="I37" i="28"/>
  <c r="J37" i="28"/>
  <c r="B46" i="28"/>
  <c r="D46" i="28"/>
  <c r="F46" i="28"/>
  <c r="G46" i="28"/>
  <c r="I46" i="28"/>
  <c r="B58" i="28"/>
  <c r="D58" i="28"/>
  <c r="F58" i="28"/>
  <c r="G58" i="28"/>
  <c r="H58" i="28"/>
  <c r="I58" i="28"/>
  <c r="B56" i="28"/>
  <c r="D56" i="28"/>
  <c r="F56" i="28"/>
  <c r="G56" i="28"/>
  <c r="B21" i="28"/>
  <c r="D21" i="28"/>
  <c r="F21" i="28"/>
  <c r="G21" i="28"/>
  <c r="B22" i="28"/>
  <c r="D22" i="28"/>
  <c r="F22" i="28"/>
  <c r="G22" i="28"/>
  <c r="B27" i="28"/>
  <c r="D27" i="28"/>
  <c r="F27" i="28"/>
  <c r="G27" i="28"/>
  <c r="B42" i="28"/>
  <c r="D42" i="28"/>
  <c r="F42" i="28"/>
  <c r="G42" i="28"/>
  <c r="B30" i="28"/>
  <c r="D30" i="28"/>
  <c r="F30" i="28"/>
  <c r="G30" i="28"/>
  <c r="B43" i="28"/>
  <c r="D43" i="28"/>
  <c r="F43" i="28"/>
  <c r="G43" i="28"/>
  <c r="B35" i="28"/>
  <c r="D35" i="28"/>
  <c r="F35" i="28"/>
  <c r="G35" i="28"/>
  <c r="I35" i="28"/>
  <c r="B15" i="28"/>
  <c r="D15" i="28"/>
  <c r="F15" i="28"/>
  <c r="G15" i="28"/>
  <c r="B44" i="28"/>
  <c r="D44" i="28"/>
  <c r="F44" i="28"/>
  <c r="G44" i="28"/>
  <c r="H44" i="28"/>
  <c r="I44" i="28"/>
  <c r="B20" i="28"/>
  <c r="D20" i="28"/>
  <c r="F20" i="28"/>
  <c r="G20" i="28"/>
  <c r="I20" i="28"/>
  <c r="B18" i="28"/>
  <c r="D18" i="28"/>
  <c r="F18" i="28"/>
  <c r="G18" i="28"/>
  <c r="H18" i="28"/>
  <c r="I18" i="28"/>
  <c r="B31" i="28"/>
  <c r="D31" i="28"/>
  <c r="F31" i="28"/>
  <c r="G31" i="28"/>
  <c r="I31" i="28"/>
  <c r="B57" i="28"/>
  <c r="D57" i="28"/>
  <c r="F57" i="28"/>
  <c r="G57" i="28"/>
  <c r="H57" i="28"/>
  <c r="I57" i="28"/>
  <c r="B4" i="28"/>
  <c r="D4" i="28"/>
  <c r="F4" i="28"/>
  <c r="G4" i="28"/>
  <c r="I4" i="28"/>
  <c r="B5" i="28"/>
  <c r="D5" i="28"/>
  <c r="F5" i="28"/>
  <c r="G5" i="28"/>
  <c r="H5" i="28"/>
  <c r="I5" i="28"/>
  <c r="B10" i="28"/>
  <c r="D10" i="28"/>
  <c r="F10" i="28"/>
  <c r="G10" i="28"/>
  <c r="I10" i="28"/>
  <c r="B7" i="28"/>
  <c r="D7" i="28"/>
  <c r="F7" i="28"/>
  <c r="G7" i="28"/>
  <c r="H7" i="28"/>
  <c r="I7" i="28"/>
  <c r="J7" i="28"/>
  <c r="B6" i="28"/>
  <c r="D6" i="28"/>
  <c r="F6" i="28"/>
  <c r="G6" i="28"/>
  <c r="I6" i="28"/>
  <c r="B8" i="28"/>
  <c r="D8" i="28"/>
  <c r="F8" i="28"/>
  <c r="G8" i="28"/>
  <c r="H8" i="28"/>
  <c r="I8" i="28"/>
  <c r="B11" i="28"/>
  <c r="D11" i="28"/>
  <c r="F11" i="28"/>
  <c r="G11" i="28"/>
  <c r="I11" i="28"/>
  <c r="B9" i="28"/>
  <c r="D9" i="28"/>
  <c r="F9" i="28"/>
  <c r="G9" i="28"/>
  <c r="H9" i="28"/>
  <c r="I9" i="28"/>
  <c r="B28" i="28"/>
  <c r="D28" i="28"/>
  <c r="F28" i="28"/>
  <c r="G28" i="28"/>
  <c r="B16" i="28"/>
  <c r="D16" i="28"/>
  <c r="F16" i="28"/>
  <c r="G16" i="28"/>
  <c r="H16" i="28"/>
  <c r="I16" i="28"/>
  <c r="B26" i="28"/>
  <c r="D26" i="28"/>
  <c r="F26" i="28"/>
  <c r="G26" i="28"/>
  <c r="H26" i="28"/>
  <c r="I26" i="28"/>
  <c r="J26" i="28"/>
  <c r="B60" i="28"/>
  <c r="D60" i="28"/>
  <c r="F60" i="28"/>
  <c r="G60" i="28"/>
  <c r="I60" i="28"/>
  <c r="I76" i="26"/>
  <c r="I73" i="26"/>
  <c r="H80" i="26"/>
  <c r="I80" i="26"/>
  <c r="I104" i="26"/>
  <c r="B115" i="26"/>
  <c r="C115" i="26"/>
  <c r="D115" i="26"/>
  <c r="E115" i="26"/>
  <c r="F115" i="26"/>
  <c r="G115" i="26"/>
  <c r="H115" i="26"/>
  <c r="I115" i="26"/>
  <c r="B137" i="26"/>
  <c r="C137" i="26"/>
  <c r="D137" i="26"/>
  <c r="E137" i="26"/>
  <c r="F137" i="26"/>
  <c r="G137" i="26"/>
  <c r="H137" i="26"/>
  <c r="I137" i="26"/>
  <c r="J137" i="26"/>
  <c r="B141" i="26"/>
  <c r="C141" i="26"/>
  <c r="D141" i="26"/>
  <c r="E141" i="26"/>
  <c r="F141" i="26"/>
  <c r="G141" i="26"/>
  <c r="H141" i="26"/>
  <c r="I141" i="26"/>
  <c r="B146" i="26"/>
  <c r="C146" i="26"/>
  <c r="D146" i="26"/>
  <c r="E146" i="26"/>
  <c r="F146" i="26"/>
  <c r="G146" i="26"/>
  <c r="H146" i="26"/>
  <c r="I146" i="26"/>
  <c r="J146" i="26"/>
  <c r="B135" i="26"/>
  <c r="C135" i="26"/>
  <c r="D135" i="26"/>
  <c r="E135" i="26"/>
  <c r="F135" i="26"/>
  <c r="G135" i="26"/>
  <c r="H135" i="26"/>
  <c r="I135" i="26"/>
  <c r="J135" i="26"/>
  <c r="B131" i="26"/>
  <c r="C131" i="26"/>
  <c r="D131" i="26"/>
  <c r="E131" i="26"/>
  <c r="F131" i="26"/>
  <c r="G131" i="26"/>
  <c r="H131" i="26"/>
  <c r="I131" i="26"/>
  <c r="J131" i="26"/>
  <c r="B154" i="26"/>
  <c r="C154" i="26"/>
  <c r="D154" i="26"/>
  <c r="E154" i="26"/>
  <c r="F154" i="26"/>
  <c r="G154" i="26"/>
  <c r="H154" i="26"/>
  <c r="I154" i="26"/>
  <c r="J154" i="26"/>
  <c r="B145" i="26"/>
  <c r="C145" i="26"/>
  <c r="D145" i="26"/>
  <c r="E145" i="26"/>
  <c r="F145" i="26"/>
  <c r="G145" i="26"/>
  <c r="H145" i="26"/>
  <c r="I145" i="26"/>
  <c r="B130" i="26"/>
  <c r="C130" i="26"/>
  <c r="D130" i="26"/>
  <c r="E130" i="26"/>
  <c r="F130" i="26"/>
  <c r="G130" i="26"/>
  <c r="H130" i="26"/>
  <c r="I130" i="26"/>
  <c r="J130" i="26"/>
  <c r="B138" i="26"/>
  <c r="C138" i="26"/>
  <c r="D138" i="26"/>
  <c r="E138" i="26"/>
  <c r="F138" i="26"/>
  <c r="G138" i="26"/>
  <c r="H138" i="26"/>
  <c r="I138" i="26"/>
  <c r="B134" i="26"/>
  <c r="C134" i="26"/>
  <c r="D134" i="26"/>
  <c r="E134" i="26"/>
  <c r="F134" i="26"/>
  <c r="G134" i="26"/>
  <c r="H134" i="26"/>
  <c r="I134" i="26"/>
  <c r="B132" i="26"/>
  <c r="C132" i="26"/>
  <c r="D132" i="26"/>
  <c r="E132" i="26"/>
  <c r="F132" i="26"/>
  <c r="G132" i="26"/>
  <c r="H132" i="26"/>
  <c r="I132" i="26"/>
  <c r="B156" i="26"/>
  <c r="C156" i="26"/>
  <c r="D156" i="26"/>
  <c r="E156" i="26"/>
  <c r="F156" i="26"/>
  <c r="G156" i="26"/>
  <c r="H156" i="26"/>
  <c r="I156" i="26"/>
  <c r="B124" i="26"/>
  <c r="C124" i="26"/>
  <c r="D124" i="26"/>
  <c r="E124" i="26"/>
  <c r="F124" i="26"/>
  <c r="G124" i="26"/>
  <c r="H124" i="26"/>
  <c r="I124" i="26"/>
  <c r="J124" i="26"/>
  <c r="B136" i="26"/>
  <c r="C136" i="26"/>
  <c r="D136" i="26"/>
  <c r="E136" i="26"/>
  <c r="F136" i="26"/>
  <c r="G136" i="26"/>
  <c r="H136" i="26"/>
  <c r="I136" i="26"/>
  <c r="J136" i="26"/>
  <c r="B162" i="26"/>
  <c r="C162" i="26"/>
  <c r="D162" i="26"/>
  <c r="E162" i="26"/>
  <c r="F162" i="26"/>
  <c r="G162" i="26"/>
  <c r="H162" i="26"/>
  <c r="I162" i="26"/>
  <c r="B144" i="26"/>
  <c r="C144" i="26"/>
  <c r="D144" i="26"/>
  <c r="E144" i="26"/>
  <c r="F144" i="26"/>
  <c r="G144" i="26"/>
  <c r="I144" i="26"/>
  <c r="B139" i="26"/>
  <c r="C139" i="26"/>
  <c r="D139" i="26"/>
  <c r="E139" i="26"/>
  <c r="F139" i="26"/>
  <c r="G139" i="26"/>
  <c r="H139" i="26"/>
  <c r="B142" i="26"/>
  <c r="C142" i="26"/>
  <c r="D142" i="26"/>
  <c r="E142" i="26"/>
  <c r="F142" i="26"/>
  <c r="G142" i="26"/>
  <c r="B149" i="26"/>
  <c r="C149" i="26"/>
  <c r="D149" i="26"/>
  <c r="E149" i="26"/>
  <c r="F149" i="26"/>
  <c r="G149" i="26"/>
  <c r="B147" i="26"/>
  <c r="C147" i="26"/>
  <c r="D147" i="26"/>
  <c r="E147" i="26"/>
  <c r="F147" i="26"/>
  <c r="G147" i="26"/>
  <c r="B151" i="26"/>
  <c r="C151" i="26"/>
  <c r="D151" i="26"/>
  <c r="E151" i="26"/>
  <c r="F151" i="26"/>
  <c r="G151" i="26"/>
  <c r="I151" i="26"/>
  <c r="B143" i="26"/>
  <c r="C143" i="26"/>
  <c r="D143" i="26"/>
  <c r="E143" i="26"/>
  <c r="F143" i="26"/>
  <c r="G143" i="26"/>
  <c r="H143" i="26"/>
  <c r="I143" i="26"/>
  <c r="B127" i="26"/>
  <c r="C127" i="26"/>
  <c r="D127" i="26"/>
  <c r="E127" i="26"/>
  <c r="F127" i="26"/>
  <c r="G127" i="26"/>
  <c r="H127" i="26"/>
  <c r="I127" i="26"/>
  <c r="J127" i="26"/>
  <c r="B148" i="26"/>
  <c r="C148" i="26"/>
  <c r="D148" i="26"/>
  <c r="E148" i="26"/>
  <c r="F148" i="26"/>
  <c r="G148" i="26"/>
  <c r="H148" i="26"/>
  <c r="I148" i="26"/>
  <c r="B129" i="26"/>
  <c r="C129" i="26"/>
  <c r="D129" i="26"/>
  <c r="E129" i="26"/>
  <c r="F129" i="26"/>
  <c r="G129" i="26"/>
  <c r="H129" i="26"/>
  <c r="I129" i="26"/>
  <c r="J129" i="26"/>
  <c r="B133" i="26"/>
  <c r="C133" i="26"/>
  <c r="D133" i="26"/>
  <c r="E133" i="26"/>
  <c r="F133" i="26"/>
  <c r="G133" i="26"/>
  <c r="H133" i="26"/>
  <c r="I133" i="26"/>
  <c r="B140" i="26"/>
  <c r="C140" i="26"/>
  <c r="D140" i="26"/>
  <c r="E140" i="26"/>
  <c r="F140" i="26"/>
  <c r="G140" i="26"/>
  <c r="H140" i="26"/>
  <c r="I140" i="26"/>
  <c r="J140" i="26"/>
  <c r="B164" i="26"/>
  <c r="C164" i="26"/>
  <c r="D164" i="26"/>
  <c r="E164" i="26"/>
  <c r="F164" i="26"/>
  <c r="G164" i="26"/>
  <c r="H164" i="26"/>
  <c r="I164" i="26"/>
  <c r="B77" i="26"/>
  <c r="C77" i="26"/>
  <c r="D77" i="26"/>
  <c r="E77" i="26"/>
  <c r="F77" i="26"/>
  <c r="G77" i="26"/>
  <c r="H77" i="26"/>
  <c r="I77" i="26"/>
  <c r="J77" i="26"/>
  <c r="B44" i="26"/>
  <c r="C44" i="26"/>
  <c r="D44" i="26"/>
  <c r="E44" i="26"/>
  <c r="F44" i="26"/>
  <c r="G44" i="26"/>
  <c r="H44" i="26"/>
  <c r="I44" i="26"/>
  <c r="B42" i="26"/>
  <c r="C42" i="26"/>
  <c r="D42" i="26"/>
  <c r="E42" i="26"/>
  <c r="F42" i="26"/>
  <c r="G42" i="26"/>
  <c r="H42" i="26"/>
  <c r="I42" i="26"/>
  <c r="B57" i="26"/>
  <c r="C57" i="26"/>
  <c r="D57" i="26"/>
  <c r="E57" i="26"/>
  <c r="F57" i="26"/>
  <c r="G57" i="26"/>
  <c r="H57" i="26"/>
  <c r="I57" i="26"/>
  <c r="J57" i="26"/>
  <c r="B53" i="26"/>
  <c r="C53" i="26"/>
  <c r="D53" i="26"/>
  <c r="E53" i="26"/>
  <c r="F53" i="26"/>
  <c r="G53" i="26"/>
  <c r="H53" i="26"/>
  <c r="I53" i="26"/>
  <c r="J53" i="26"/>
  <c r="B46" i="26"/>
  <c r="C46" i="26"/>
  <c r="D46" i="26"/>
  <c r="E46" i="26"/>
  <c r="F46" i="26"/>
  <c r="G46" i="26"/>
  <c r="H46" i="26"/>
  <c r="I46" i="26"/>
  <c r="J46" i="26"/>
  <c r="B54" i="26"/>
  <c r="C54" i="26"/>
  <c r="D54" i="26"/>
  <c r="E54" i="26"/>
  <c r="F54" i="26"/>
  <c r="G54" i="26"/>
  <c r="H54" i="26"/>
  <c r="I54" i="26"/>
  <c r="B56" i="26"/>
  <c r="C56" i="26"/>
  <c r="D56" i="26"/>
  <c r="E56" i="26"/>
  <c r="F56" i="26"/>
  <c r="G56" i="26"/>
  <c r="H56" i="26"/>
  <c r="I56" i="26"/>
  <c r="J56" i="26"/>
  <c r="B55" i="26"/>
  <c r="C55" i="26"/>
  <c r="D55" i="26"/>
  <c r="E55" i="26"/>
  <c r="F55" i="26"/>
  <c r="G55" i="26"/>
  <c r="H55" i="26"/>
  <c r="I55" i="26"/>
  <c r="J55" i="26"/>
  <c r="B126" i="26"/>
  <c r="C126" i="26"/>
  <c r="D126" i="26"/>
  <c r="E126" i="26"/>
  <c r="F126" i="26"/>
  <c r="G126" i="26"/>
  <c r="H126" i="26"/>
  <c r="I126" i="26"/>
  <c r="J126" i="26"/>
  <c r="K126" i="26"/>
  <c r="B107" i="26"/>
  <c r="C107" i="26"/>
  <c r="D107" i="26"/>
  <c r="E107" i="26"/>
  <c r="F107" i="26"/>
  <c r="G107" i="26"/>
  <c r="H107" i="26"/>
  <c r="J107" i="26"/>
  <c r="B123" i="26"/>
  <c r="C123" i="26"/>
  <c r="D123" i="26"/>
  <c r="E123" i="26"/>
  <c r="F123" i="26"/>
  <c r="G123" i="26"/>
  <c r="H123" i="26"/>
  <c r="J123" i="26"/>
  <c r="K123" i="26"/>
  <c r="B93" i="26"/>
  <c r="C93" i="26"/>
  <c r="D93" i="26"/>
  <c r="E93" i="26"/>
  <c r="F93" i="26"/>
  <c r="G93" i="26"/>
  <c r="H93" i="26"/>
  <c r="B98" i="26"/>
  <c r="C98" i="26"/>
  <c r="D98" i="26"/>
  <c r="E98" i="26"/>
  <c r="F98" i="26"/>
  <c r="G98" i="26"/>
  <c r="H98" i="26"/>
  <c r="I98" i="26"/>
  <c r="B114" i="26"/>
  <c r="C114" i="26"/>
  <c r="D114" i="26"/>
  <c r="E114" i="26"/>
  <c r="F114" i="26"/>
  <c r="G114" i="26"/>
  <c r="H114" i="26"/>
  <c r="J114" i="26"/>
  <c r="B118" i="26"/>
  <c r="C118" i="26"/>
  <c r="D118" i="26"/>
  <c r="E118" i="26"/>
  <c r="F118" i="26"/>
  <c r="G118" i="26"/>
  <c r="H118" i="26"/>
  <c r="I118" i="26"/>
  <c r="J118" i="26"/>
  <c r="B108" i="26"/>
  <c r="C108" i="26"/>
  <c r="D108" i="26"/>
  <c r="E108" i="26"/>
  <c r="F108" i="26"/>
  <c r="G108" i="26"/>
  <c r="H108" i="26"/>
  <c r="J108" i="26"/>
  <c r="B112" i="26"/>
  <c r="C112" i="26"/>
  <c r="D112" i="26"/>
  <c r="E112" i="26"/>
  <c r="F112" i="26"/>
  <c r="G112" i="26"/>
  <c r="H112" i="26"/>
  <c r="I112" i="26"/>
  <c r="J112" i="26"/>
  <c r="B100" i="26"/>
  <c r="C100" i="26"/>
  <c r="D100" i="26"/>
  <c r="E100" i="26"/>
  <c r="F100" i="26"/>
  <c r="G100" i="26"/>
  <c r="H100" i="26"/>
  <c r="I100" i="26"/>
  <c r="B119" i="26"/>
  <c r="C119" i="26"/>
  <c r="D119" i="26"/>
  <c r="E119" i="26"/>
  <c r="F119" i="26"/>
  <c r="G119" i="26"/>
  <c r="H119" i="26"/>
  <c r="J119" i="26"/>
  <c r="B121" i="26"/>
  <c r="C121" i="26"/>
  <c r="D121" i="26"/>
  <c r="E121" i="26"/>
  <c r="F121" i="26"/>
  <c r="G121" i="26"/>
  <c r="H121" i="26"/>
  <c r="I121" i="26"/>
  <c r="J121" i="26"/>
  <c r="B128" i="26"/>
  <c r="C128" i="26"/>
  <c r="D128" i="26"/>
  <c r="E128" i="26"/>
  <c r="F128" i="26"/>
  <c r="G128" i="26"/>
  <c r="H128" i="26"/>
  <c r="J128" i="26"/>
  <c r="B110" i="26"/>
  <c r="C110" i="26"/>
  <c r="D110" i="26"/>
  <c r="E110" i="26"/>
  <c r="F110" i="26"/>
  <c r="G110" i="26"/>
  <c r="H110" i="26"/>
  <c r="I110" i="26"/>
  <c r="B122" i="26"/>
  <c r="C122" i="26"/>
  <c r="D122" i="26"/>
  <c r="E122" i="26"/>
  <c r="F122" i="26"/>
  <c r="G122" i="26"/>
  <c r="H122" i="26"/>
  <c r="B111" i="26"/>
  <c r="C111" i="26"/>
  <c r="D111" i="26"/>
  <c r="E111" i="26"/>
  <c r="F111" i="26"/>
  <c r="G111" i="26"/>
  <c r="H111" i="26"/>
  <c r="I111" i="26"/>
  <c r="B125" i="26"/>
  <c r="C125" i="26"/>
  <c r="D125" i="26"/>
  <c r="E125" i="26"/>
  <c r="F125" i="26"/>
  <c r="G125" i="26"/>
  <c r="B120" i="26"/>
  <c r="C120" i="26"/>
  <c r="D120" i="26"/>
  <c r="E120" i="26"/>
  <c r="F120" i="26"/>
  <c r="G120" i="26"/>
  <c r="H120" i="26"/>
  <c r="I120" i="26"/>
  <c r="B32" i="26"/>
  <c r="C32" i="26"/>
  <c r="D32" i="26"/>
  <c r="E32" i="26"/>
  <c r="F32" i="26"/>
  <c r="G32" i="26"/>
  <c r="I32" i="26"/>
  <c r="B52" i="26"/>
  <c r="C52" i="26"/>
  <c r="D52" i="26"/>
  <c r="E52" i="26"/>
  <c r="F52" i="26"/>
  <c r="G52" i="26"/>
  <c r="H52" i="26"/>
  <c r="J52" i="26"/>
  <c r="B27" i="26"/>
  <c r="C27" i="26"/>
  <c r="D27" i="26"/>
  <c r="E27" i="26"/>
  <c r="F27" i="26"/>
  <c r="G27" i="26"/>
  <c r="H27" i="26"/>
  <c r="I27" i="26"/>
  <c r="B5" i="26"/>
  <c r="C5" i="26"/>
  <c r="D5" i="26"/>
  <c r="E5" i="26"/>
  <c r="F5" i="26"/>
  <c r="G5" i="26"/>
  <c r="B8" i="26"/>
  <c r="C8" i="26"/>
  <c r="D8" i="26"/>
  <c r="E8" i="26"/>
  <c r="F8" i="26"/>
  <c r="G8" i="26"/>
  <c r="H8" i="26"/>
  <c r="I8" i="26"/>
  <c r="J8" i="26"/>
  <c r="B14" i="26"/>
  <c r="C14" i="26"/>
  <c r="D14" i="26"/>
  <c r="E14" i="26"/>
  <c r="F14" i="26"/>
  <c r="G14" i="26"/>
  <c r="H14" i="26"/>
  <c r="B24" i="26"/>
  <c r="C24" i="26"/>
  <c r="D24" i="26"/>
  <c r="E24" i="26"/>
  <c r="F24" i="26"/>
  <c r="G24" i="26"/>
  <c r="H24" i="26"/>
  <c r="J24" i="26"/>
  <c r="B25" i="26"/>
  <c r="C25" i="26"/>
  <c r="D25" i="26"/>
  <c r="E25" i="26"/>
  <c r="F25" i="26"/>
  <c r="G25" i="26"/>
  <c r="H25" i="26"/>
  <c r="B66" i="26"/>
  <c r="C66" i="26"/>
  <c r="D66" i="26"/>
  <c r="E66" i="26"/>
  <c r="F66" i="26"/>
  <c r="G66" i="26"/>
  <c r="H66" i="26"/>
  <c r="I66" i="26"/>
  <c r="B109" i="26"/>
  <c r="C109" i="26"/>
  <c r="D109" i="26"/>
  <c r="E109" i="26"/>
  <c r="F109" i="26"/>
  <c r="G109" i="26"/>
  <c r="H109" i="26"/>
  <c r="B68" i="26"/>
  <c r="C68" i="26"/>
  <c r="D68" i="26"/>
  <c r="E68" i="26"/>
  <c r="F68" i="26"/>
  <c r="G68" i="26"/>
  <c r="I68" i="26"/>
  <c r="B96" i="26"/>
  <c r="C96" i="26"/>
  <c r="D96" i="26"/>
  <c r="E96" i="26"/>
  <c r="F96" i="26"/>
  <c r="G96" i="26"/>
  <c r="H96" i="26"/>
  <c r="J96" i="26"/>
  <c r="B105" i="26"/>
  <c r="C105" i="26"/>
  <c r="D105" i="26"/>
  <c r="E105" i="26"/>
  <c r="F105" i="26"/>
  <c r="G105" i="26"/>
  <c r="H105" i="26"/>
  <c r="I105" i="26"/>
  <c r="B99" i="26"/>
  <c r="C99" i="26"/>
  <c r="D99" i="26"/>
  <c r="E99" i="26"/>
  <c r="F99" i="26"/>
  <c r="G99" i="26"/>
  <c r="H99" i="26"/>
  <c r="B165" i="26"/>
  <c r="C165" i="26"/>
  <c r="D165" i="26"/>
  <c r="E165" i="26"/>
  <c r="F165" i="26"/>
  <c r="G165" i="26"/>
  <c r="H165" i="26"/>
  <c r="I165" i="26"/>
  <c r="B67" i="26"/>
  <c r="C67" i="26"/>
  <c r="D67" i="26"/>
  <c r="E67" i="26"/>
  <c r="F67" i="26"/>
  <c r="G67" i="26"/>
  <c r="H67" i="26"/>
  <c r="B168" i="26"/>
  <c r="C168" i="26"/>
  <c r="D168" i="26"/>
  <c r="E168" i="26"/>
  <c r="F168" i="26"/>
  <c r="G168" i="26"/>
  <c r="H168" i="26"/>
  <c r="I168" i="26"/>
  <c r="B89" i="26"/>
  <c r="C89" i="26"/>
  <c r="D89" i="26"/>
  <c r="E89" i="26"/>
  <c r="F89" i="26"/>
  <c r="G89" i="26"/>
  <c r="H89" i="26"/>
  <c r="B76" i="26"/>
  <c r="C76" i="26"/>
  <c r="D76" i="26"/>
  <c r="E76" i="26"/>
  <c r="F76" i="26"/>
  <c r="G76" i="26"/>
  <c r="B73" i="26"/>
  <c r="C73" i="26"/>
  <c r="D73" i="26"/>
  <c r="E73" i="26"/>
  <c r="F73" i="26"/>
  <c r="G73" i="26"/>
  <c r="B80" i="26"/>
  <c r="C80" i="26"/>
  <c r="D80" i="26"/>
  <c r="E80" i="26"/>
  <c r="F80" i="26"/>
  <c r="G80" i="26"/>
  <c r="B104" i="26"/>
  <c r="C104" i="26"/>
  <c r="D104" i="26"/>
  <c r="E104" i="26"/>
  <c r="F104" i="26"/>
  <c r="G104" i="26"/>
  <c r="H61" i="20"/>
  <c r="I63" i="20"/>
  <c r="H64" i="20"/>
  <c r="J64" i="20"/>
  <c r="H66" i="20"/>
  <c r="I66" i="20"/>
  <c r="H84" i="20"/>
  <c r="I84" i="20"/>
  <c r="H71" i="20"/>
  <c r="H83" i="20"/>
  <c r="I83" i="20"/>
  <c r="H75" i="20"/>
  <c r="I73" i="20"/>
  <c r="H72" i="20"/>
  <c r="J72" i="20"/>
  <c r="H74" i="20"/>
  <c r="I74" i="20"/>
  <c r="H78" i="20"/>
  <c r="I60" i="20"/>
  <c r="H60" i="20"/>
  <c r="H6" i="20"/>
  <c r="H4" i="20"/>
  <c r="H9" i="20"/>
  <c r="I9" i="20"/>
  <c r="J9" i="20"/>
  <c r="H10" i="20"/>
  <c r="H11" i="20"/>
  <c r="J11" i="20"/>
  <c r="H12" i="20"/>
  <c r="J12" i="20"/>
  <c r="I5" i="20"/>
  <c r="H100" i="20"/>
  <c r="J100" i="20"/>
  <c r="H101" i="20"/>
  <c r="I101" i="20"/>
  <c r="J101" i="20"/>
  <c r="H102" i="20"/>
  <c r="J102" i="20"/>
  <c r="H112" i="20"/>
  <c r="I112" i="20"/>
  <c r="H115" i="20"/>
  <c r="H113" i="20"/>
  <c r="I113" i="20"/>
  <c r="H116" i="20"/>
  <c r="H123" i="20"/>
  <c r="I123" i="20"/>
  <c r="I97" i="20"/>
  <c r="H97" i="20"/>
  <c r="H67" i="20"/>
  <c r="J67" i="20"/>
  <c r="H68" i="20"/>
  <c r="J68" i="20"/>
  <c r="K68" i="20"/>
  <c r="H76" i="20"/>
  <c r="H77" i="20"/>
  <c r="I77" i="20"/>
  <c r="H81" i="20"/>
  <c r="J81" i="20"/>
  <c r="H82" i="20"/>
  <c r="I82" i="20"/>
  <c r="J82" i="20"/>
  <c r="H79" i="20"/>
  <c r="J79" i="20"/>
  <c r="H80" i="20"/>
  <c r="I80" i="20"/>
  <c r="J80" i="20"/>
  <c r="I69" i="20"/>
  <c r="J69" i="20"/>
  <c r="K69" i="20"/>
  <c r="H69" i="20"/>
  <c r="H48" i="20"/>
  <c r="I48" i="20"/>
  <c r="H133" i="20"/>
  <c r="I133" i="20"/>
  <c r="J133" i="20"/>
  <c r="H89" i="20"/>
  <c r="I89" i="20"/>
  <c r="J89" i="20"/>
  <c r="B61" i="20"/>
  <c r="C61" i="20"/>
  <c r="D61" i="20"/>
  <c r="E61" i="20"/>
  <c r="F61" i="20"/>
  <c r="G61" i="20"/>
  <c r="B63" i="20"/>
  <c r="C63" i="20"/>
  <c r="D63" i="20"/>
  <c r="E63" i="20"/>
  <c r="F63" i="20"/>
  <c r="G63" i="20"/>
  <c r="B64" i="20"/>
  <c r="C64" i="20"/>
  <c r="D64" i="20"/>
  <c r="E64" i="20"/>
  <c r="F64" i="20"/>
  <c r="G64" i="20"/>
  <c r="B66" i="20"/>
  <c r="C66" i="20"/>
  <c r="D66" i="20"/>
  <c r="E66" i="20"/>
  <c r="F66" i="20"/>
  <c r="G66" i="20"/>
  <c r="B65" i="20"/>
  <c r="C65" i="20"/>
  <c r="D65" i="20"/>
  <c r="E65" i="20"/>
  <c r="F65" i="20"/>
  <c r="G65" i="20"/>
  <c r="B84" i="20"/>
  <c r="C84" i="20"/>
  <c r="D84" i="20"/>
  <c r="E84" i="20"/>
  <c r="F84" i="20"/>
  <c r="G84" i="20"/>
  <c r="B71" i="20"/>
  <c r="C71" i="20"/>
  <c r="D71" i="20"/>
  <c r="E71" i="20"/>
  <c r="F71" i="20"/>
  <c r="G71" i="20"/>
  <c r="B83" i="20"/>
  <c r="C83" i="20"/>
  <c r="D83" i="20"/>
  <c r="E83" i="20"/>
  <c r="F83" i="20"/>
  <c r="G83" i="20"/>
  <c r="B75" i="20"/>
  <c r="C75" i="20"/>
  <c r="D75" i="20"/>
  <c r="E75" i="20"/>
  <c r="F75" i="20"/>
  <c r="G75" i="20"/>
  <c r="B73" i="20"/>
  <c r="C73" i="20"/>
  <c r="D73" i="20"/>
  <c r="E73" i="20"/>
  <c r="F73" i="20"/>
  <c r="G73" i="20"/>
  <c r="B72" i="20"/>
  <c r="C72" i="20"/>
  <c r="D72" i="20"/>
  <c r="E72" i="20"/>
  <c r="F72" i="20"/>
  <c r="G72" i="20"/>
  <c r="B74" i="20"/>
  <c r="C74" i="20"/>
  <c r="D74" i="20"/>
  <c r="E74" i="20"/>
  <c r="F74" i="20"/>
  <c r="G74" i="20"/>
  <c r="B78" i="20"/>
  <c r="C78" i="20"/>
  <c r="D78" i="20"/>
  <c r="E78" i="20"/>
  <c r="F78" i="20"/>
  <c r="G78" i="20"/>
  <c r="C60" i="20"/>
  <c r="D60" i="20"/>
  <c r="E60" i="20"/>
  <c r="F60" i="20"/>
  <c r="G60" i="20"/>
  <c r="B60" i="20"/>
  <c r="B6" i="20"/>
  <c r="C6" i="20"/>
  <c r="D6" i="20"/>
  <c r="E6" i="20"/>
  <c r="F6" i="20"/>
  <c r="G6" i="20"/>
  <c r="B4" i="20"/>
  <c r="C4" i="20"/>
  <c r="D4" i="20"/>
  <c r="E4" i="20"/>
  <c r="F4" i="20"/>
  <c r="G4" i="20"/>
  <c r="B8" i="20"/>
  <c r="C8" i="20"/>
  <c r="D8" i="20"/>
  <c r="E8" i="20"/>
  <c r="F8" i="20"/>
  <c r="G8" i="20"/>
  <c r="B9" i="20"/>
  <c r="C9" i="20"/>
  <c r="D9" i="20"/>
  <c r="E9" i="20"/>
  <c r="F9" i="20"/>
  <c r="G9" i="20"/>
  <c r="B10" i="20"/>
  <c r="C10" i="20"/>
  <c r="D10" i="20"/>
  <c r="E10" i="20"/>
  <c r="F10" i="20"/>
  <c r="G10" i="20"/>
  <c r="B11" i="20"/>
  <c r="C11" i="20"/>
  <c r="D11" i="20"/>
  <c r="E11" i="20"/>
  <c r="F11" i="20"/>
  <c r="G11" i="20"/>
  <c r="B12" i="20"/>
  <c r="C12" i="20"/>
  <c r="D12" i="20"/>
  <c r="E12" i="20"/>
  <c r="F12" i="20"/>
  <c r="G12" i="20"/>
  <c r="C5" i="20"/>
  <c r="D5" i="20"/>
  <c r="E5" i="20"/>
  <c r="F5" i="20"/>
  <c r="G5" i="20"/>
  <c r="B5" i="20"/>
  <c r="B100" i="20"/>
  <c r="C100" i="20"/>
  <c r="D100" i="20"/>
  <c r="E100" i="20"/>
  <c r="F100" i="20"/>
  <c r="G100" i="20"/>
  <c r="B101" i="20"/>
  <c r="C101" i="20"/>
  <c r="D101" i="20"/>
  <c r="E101" i="20"/>
  <c r="F101" i="20"/>
  <c r="G101" i="20"/>
  <c r="B102" i="20"/>
  <c r="C102" i="20"/>
  <c r="D102" i="20"/>
  <c r="E102" i="20"/>
  <c r="F102" i="20"/>
  <c r="G102" i="20"/>
  <c r="B112" i="20"/>
  <c r="C112" i="20"/>
  <c r="D112" i="20"/>
  <c r="E112" i="20"/>
  <c r="F112" i="20"/>
  <c r="G112" i="20"/>
  <c r="B115" i="20"/>
  <c r="C115" i="20"/>
  <c r="D115" i="20"/>
  <c r="E115" i="20"/>
  <c r="F115" i="20"/>
  <c r="G115" i="20"/>
  <c r="B113" i="20"/>
  <c r="C113" i="20"/>
  <c r="D113" i="20"/>
  <c r="E113" i="20"/>
  <c r="F113" i="20"/>
  <c r="G113" i="20"/>
  <c r="B116" i="20"/>
  <c r="C116" i="20"/>
  <c r="D116" i="20"/>
  <c r="E116" i="20"/>
  <c r="F116" i="20"/>
  <c r="G116" i="20"/>
  <c r="B123" i="20"/>
  <c r="C123" i="20"/>
  <c r="D123" i="20"/>
  <c r="E123" i="20"/>
  <c r="F123" i="20"/>
  <c r="G123" i="20"/>
  <c r="C97" i="20"/>
  <c r="D97" i="20"/>
  <c r="E97" i="20"/>
  <c r="F97" i="20"/>
  <c r="G97" i="20"/>
  <c r="B97" i="20"/>
  <c r="B67" i="20"/>
  <c r="C67" i="20"/>
  <c r="D67" i="20"/>
  <c r="E67" i="20"/>
  <c r="F67" i="20"/>
  <c r="G67" i="20"/>
  <c r="B68" i="20"/>
  <c r="C68" i="20"/>
  <c r="D68" i="20"/>
  <c r="E68" i="20"/>
  <c r="F68" i="20"/>
  <c r="G68" i="20"/>
  <c r="B76" i="20"/>
  <c r="C76" i="20"/>
  <c r="D76" i="20"/>
  <c r="E76" i="20"/>
  <c r="F76" i="20"/>
  <c r="G76" i="20"/>
  <c r="B77" i="20"/>
  <c r="C77" i="20"/>
  <c r="D77" i="20"/>
  <c r="E77" i="20"/>
  <c r="F77" i="20"/>
  <c r="G77" i="20"/>
  <c r="B81" i="20"/>
  <c r="C81" i="20"/>
  <c r="D81" i="20"/>
  <c r="E81" i="20"/>
  <c r="F81" i="20"/>
  <c r="G81" i="20"/>
  <c r="B82" i="20"/>
  <c r="C82" i="20"/>
  <c r="D82" i="20"/>
  <c r="E82" i="20"/>
  <c r="F82" i="20"/>
  <c r="G82" i="20"/>
  <c r="B79" i="20"/>
  <c r="C79" i="20"/>
  <c r="D79" i="20"/>
  <c r="E79" i="20"/>
  <c r="F79" i="20"/>
  <c r="G79" i="20"/>
  <c r="B80" i="20"/>
  <c r="C80" i="20"/>
  <c r="D80" i="20"/>
  <c r="E80" i="20"/>
  <c r="F80" i="20"/>
  <c r="G80" i="20"/>
  <c r="C69" i="20"/>
  <c r="D69" i="20"/>
  <c r="E69" i="20"/>
  <c r="F69" i="20"/>
  <c r="G69" i="20"/>
  <c r="B69" i="20"/>
  <c r="B48" i="20"/>
  <c r="C48" i="20"/>
  <c r="D48" i="20"/>
  <c r="E48" i="20"/>
  <c r="F48" i="20"/>
  <c r="G48" i="20"/>
  <c r="B133" i="20"/>
  <c r="C133" i="20"/>
  <c r="D133" i="20"/>
  <c r="E133" i="20"/>
  <c r="F133" i="20"/>
  <c r="G133" i="20"/>
  <c r="B89" i="20"/>
  <c r="C89" i="20"/>
  <c r="D89" i="20"/>
  <c r="E89" i="20"/>
  <c r="F89" i="20"/>
  <c r="G89" i="20"/>
  <c r="I21" i="28"/>
  <c r="I78" i="20"/>
  <c r="H73" i="26"/>
  <c r="I99" i="26"/>
  <c r="I65" i="20"/>
  <c r="I109" i="26"/>
  <c r="I61" i="20"/>
  <c r="I14" i="26"/>
  <c r="I10" i="20"/>
  <c r="I122" i="26"/>
  <c r="I115" i="20"/>
  <c r="I119" i="26"/>
  <c r="I100" i="20"/>
  <c r="I114" i="26"/>
  <c r="I81" i="20"/>
  <c r="H93" i="30"/>
  <c r="I107" i="26"/>
  <c r="I67" i="20"/>
  <c r="J95" i="30"/>
  <c r="H95" i="30"/>
  <c r="J13" i="30"/>
  <c r="J6" i="28"/>
  <c r="H13" i="30"/>
  <c r="H6" i="28"/>
  <c r="H4" i="30"/>
  <c r="H4" i="28"/>
  <c r="J59" i="30"/>
  <c r="J31" i="28"/>
  <c r="H59" i="30"/>
  <c r="H31" i="28"/>
  <c r="J52" i="30"/>
  <c r="J15" i="28"/>
  <c r="H52" i="30"/>
  <c r="H15" i="28"/>
  <c r="H37" i="30"/>
  <c r="H56" i="28"/>
  <c r="J83" i="30"/>
  <c r="H83" i="30"/>
  <c r="H55" i="28"/>
  <c r="J77" i="30"/>
  <c r="J39" i="28"/>
  <c r="H77" i="30"/>
  <c r="H39" i="28"/>
  <c r="J68" i="30"/>
  <c r="J33" i="28"/>
  <c r="H68" i="30"/>
  <c r="H33" i="28"/>
  <c r="H104" i="26"/>
  <c r="I72" i="20"/>
  <c r="I67" i="26"/>
  <c r="I71" i="20"/>
  <c r="I96" i="26"/>
  <c r="I64" i="20"/>
  <c r="I25" i="26"/>
  <c r="I12" i="20"/>
  <c r="I5" i="26"/>
  <c r="I8" i="20"/>
  <c r="I125" i="26"/>
  <c r="I116" i="20"/>
  <c r="I128" i="26"/>
  <c r="I102" i="20"/>
  <c r="I108" i="26"/>
  <c r="I79" i="20"/>
  <c r="I93" i="30"/>
  <c r="I28" i="28"/>
  <c r="I93" i="26"/>
  <c r="I76" i="20"/>
  <c r="J97" i="30"/>
  <c r="H97" i="30"/>
  <c r="J16" i="30"/>
  <c r="J11" i="28"/>
  <c r="H16" i="30"/>
  <c r="H11" i="28"/>
  <c r="J8" i="30"/>
  <c r="J10" i="28"/>
  <c r="H8" i="30"/>
  <c r="H10" i="28"/>
  <c r="J55" i="30"/>
  <c r="J20" i="28"/>
  <c r="H55" i="30"/>
  <c r="H20" i="28"/>
  <c r="H41" i="30"/>
  <c r="H22" i="28"/>
  <c r="J86" i="30"/>
  <c r="J46" i="28"/>
  <c r="H86" i="30"/>
  <c r="H46" i="28"/>
  <c r="H80" i="30"/>
  <c r="H34" i="28"/>
  <c r="J70" i="30"/>
  <c r="J53" i="28"/>
  <c r="H70" i="30"/>
  <c r="H53" i="28"/>
  <c r="H64" i="30"/>
  <c r="H45" i="28"/>
  <c r="J51" i="26"/>
  <c r="H51" i="26"/>
  <c r="I41" i="26"/>
  <c r="H45" i="26"/>
  <c r="I22" i="26"/>
  <c r="J35" i="26"/>
  <c r="H35" i="26"/>
  <c r="I39" i="26"/>
  <c r="J12" i="26"/>
  <c r="H12" i="26"/>
  <c r="I58" i="26"/>
  <c r="I11" i="30"/>
  <c r="I12" i="28"/>
  <c r="J11" i="26"/>
  <c r="H11" i="26"/>
  <c r="I10" i="26"/>
  <c r="I48" i="26"/>
  <c r="H50" i="26"/>
  <c r="I38" i="26"/>
  <c r="H47" i="26"/>
  <c r="I31" i="26"/>
  <c r="H37" i="26"/>
  <c r="I33" i="26"/>
  <c r="H29" i="26"/>
  <c r="H9" i="26"/>
  <c r="I6" i="26"/>
  <c r="H22" i="30"/>
  <c r="H163" i="26"/>
  <c r="I158" i="26"/>
  <c r="I153" i="26"/>
  <c r="I150" i="26"/>
  <c r="I159" i="26"/>
  <c r="I152" i="26"/>
  <c r="I160" i="26"/>
  <c r="I49" i="28"/>
  <c r="H25" i="28"/>
  <c r="I19" i="28"/>
  <c r="I24" i="28"/>
  <c r="H41" i="28"/>
  <c r="I14" i="20"/>
  <c r="I20" i="20"/>
  <c r="I17" i="20"/>
  <c r="I19" i="20"/>
  <c r="I24" i="20"/>
  <c r="I33" i="20"/>
  <c r="I30" i="20"/>
  <c r="I28" i="20"/>
  <c r="I29" i="20"/>
  <c r="H25" i="20"/>
  <c r="I51" i="26"/>
  <c r="J41" i="26"/>
  <c r="H41" i="26"/>
  <c r="J22" i="26"/>
  <c r="H22" i="26"/>
  <c r="I35" i="26"/>
  <c r="I12" i="26"/>
  <c r="J12" i="28"/>
  <c r="J58" i="26"/>
  <c r="H12" i="28"/>
  <c r="H58" i="26"/>
  <c r="I11" i="26"/>
  <c r="H10" i="26"/>
  <c r="J48" i="26"/>
  <c r="H48" i="26"/>
  <c r="I50" i="26"/>
  <c r="H38" i="26"/>
  <c r="I47" i="26"/>
  <c r="J31" i="26"/>
  <c r="H31" i="26"/>
  <c r="I37" i="26"/>
  <c r="H33" i="26"/>
  <c r="I29" i="26"/>
  <c r="J17" i="26"/>
  <c r="H17" i="26"/>
  <c r="I9" i="26"/>
  <c r="I25" i="20"/>
  <c r="H6" i="26"/>
  <c r="I34" i="30"/>
  <c r="I31" i="30"/>
  <c r="I28" i="30"/>
  <c r="I22" i="30"/>
  <c r="I163" i="26"/>
  <c r="H150" i="26"/>
  <c r="H152" i="26"/>
  <c r="H157" i="26"/>
  <c r="H160" i="26"/>
  <c r="J22" i="20"/>
  <c r="H22" i="20"/>
  <c r="J20" i="20"/>
  <c r="H20" i="20"/>
  <c r="H21" i="20"/>
  <c r="J17" i="20"/>
  <c r="H17" i="20"/>
  <c r="J18" i="20"/>
  <c r="H18" i="20"/>
  <c r="J16" i="20"/>
  <c r="H16" i="20"/>
  <c r="J15" i="20"/>
  <c r="H15" i="20"/>
  <c r="J33" i="20"/>
  <c r="H33" i="20"/>
  <c r="H34" i="20"/>
  <c r="J30" i="20"/>
  <c r="H30" i="20"/>
  <c r="H32" i="20"/>
  <c r="J28" i="20"/>
  <c r="H28" i="20"/>
  <c r="H31" i="20"/>
  <c r="J29" i="20"/>
  <c r="H29" i="20"/>
  <c r="H27" i="20"/>
  <c r="J26" i="20"/>
  <c r="H26" i="20"/>
  <c r="J11" i="30"/>
  <c r="K35" i="26"/>
  <c r="K55" i="30"/>
  <c r="K129" i="26"/>
  <c r="K140" i="26"/>
  <c r="K97" i="30"/>
  <c r="K95" i="30"/>
  <c r="K133" i="20"/>
  <c r="K18" i="20"/>
  <c r="J43" i="20"/>
  <c r="H43" i="20"/>
  <c r="K59" i="30"/>
  <c r="K77" i="26"/>
  <c r="K89" i="20"/>
  <c r="J95" i="26"/>
  <c r="J95" i="20"/>
  <c r="H35" i="30"/>
  <c r="H49" i="28"/>
  <c r="H158" i="26"/>
  <c r="J21" i="20"/>
  <c r="J45" i="26"/>
  <c r="J106" i="26"/>
  <c r="J98" i="20"/>
  <c r="J40" i="20"/>
  <c r="J20" i="26"/>
  <c r="J14" i="30"/>
  <c r="J8" i="28"/>
  <c r="J54" i="26"/>
  <c r="J44" i="26"/>
  <c r="J41" i="20"/>
  <c r="J28" i="26"/>
  <c r="J73" i="26"/>
  <c r="J75" i="20"/>
  <c r="J38" i="26"/>
  <c r="J33" i="26"/>
  <c r="J55" i="28"/>
  <c r="J156" i="26"/>
  <c r="J80" i="30"/>
  <c r="J34" i="28"/>
  <c r="J134" i="26"/>
  <c r="H19" i="20"/>
  <c r="H39" i="26"/>
  <c r="H115" i="30"/>
  <c r="I97" i="30"/>
  <c r="J89" i="30"/>
  <c r="J58" i="28"/>
  <c r="H38" i="28"/>
  <c r="H31" i="30"/>
  <c r="H14" i="20"/>
  <c r="J64" i="26"/>
  <c r="J86" i="20"/>
  <c r="J90" i="26"/>
  <c r="J94" i="20"/>
  <c r="H37" i="20"/>
  <c r="H13" i="26"/>
  <c r="I65" i="30"/>
  <c r="H90" i="26"/>
  <c r="H94" i="20"/>
  <c r="H116" i="26"/>
  <c r="H99" i="20"/>
  <c r="I37" i="20"/>
  <c r="I13" i="26"/>
  <c r="H78" i="30"/>
  <c r="J33" i="30"/>
  <c r="H24" i="20"/>
  <c r="H78" i="26"/>
  <c r="H90" i="20"/>
  <c r="I116" i="26"/>
  <c r="I99" i="20"/>
  <c r="H41" i="20"/>
  <c r="H28" i="26"/>
  <c r="J40" i="28"/>
  <c r="I95" i="30"/>
  <c r="H11" i="30"/>
  <c r="I78" i="26"/>
  <c r="I90" i="20"/>
  <c r="J115" i="20"/>
  <c r="H28" i="28"/>
  <c r="J9" i="28"/>
  <c r="H35" i="28"/>
  <c r="H62" i="30"/>
  <c r="J17" i="28"/>
  <c r="I83" i="26"/>
  <c r="I91" i="20"/>
  <c r="J67" i="30"/>
  <c r="J32" i="28"/>
  <c r="H69" i="26"/>
  <c r="H95" i="26"/>
  <c r="I41" i="20"/>
  <c r="H93" i="20"/>
  <c r="H19" i="28"/>
  <c r="H64" i="26"/>
  <c r="H86" i="20"/>
  <c r="I69" i="26"/>
  <c r="I87" i="20"/>
  <c r="H106" i="26"/>
  <c r="H98" i="20"/>
  <c r="I95" i="26"/>
  <c r="I95" i="20"/>
  <c r="H7" i="26"/>
  <c r="H36" i="20"/>
  <c r="H34" i="30"/>
  <c r="H30" i="30"/>
  <c r="I64" i="26"/>
  <c r="I86" i="20"/>
  <c r="J74" i="26"/>
  <c r="J88" i="20"/>
  <c r="H82" i="26"/>
  <c r="I106" i="26"/>
  <c r="K101" i="26"/>
  <c r="J101" i="26"/>
  <c r="J96" i="20"/>
  <c r="I7" i="26"/>
  <c r="J39" i="20"/>
  <c r="J21" i="26"/>
  <c r="H40" i="20"/>
  <c r="H20" i="26"/>
  <c r="I90" i="26"/>
  <c r="J73" i="30"/>
  <c r="J10" i="30"/>
  <c r="J85" i="30"/>
  <c r="H74" i="26"/>
  <c r="H88" i="20"/>
  <c r="H101" i="26"/>
  <c r="H96" i="20"/>
  <c r="H39" i="20"/>
  <c r="H21" i="26"/>
  <c r="I40" i="20"/>
  <c r="I20" i="26"/>
  <c r="I82" i="26"/>
  <c r="J65" i="30"/>
  <c r="I74" i="26"/>
  <c r="I101" i="26"/>
  <c r="I39" i="20"/>
  <c r="I21" i="26"/>
  <c r="H83" i="26"/>
  <c r="H91" i="20"/>
  <c r="I88" i="26"/>
  <c r="I93" i="20"/>
  <c r="K87" i="26"/>
  <c r="K111" i="20"/>
  <c r="I113" i="26"/>
  <c r="I114" i="20"/>
  <c r="J81" i="26"/>
  <c r="J106" i="20"/>
  <c r="H84" i="26"/>
  <c r="I108" i="20"/>
  <c r="H91" i="26"/>
  <c r="I87" i="26"/>
  <c r="H114" i="20"/>
  <c r="H108" i="20"/>
  <c r="H70" i="26"/>
  <c r="H87" i="26"/>
  <c r="I84" i="26"/>
  <c r="H105" i="20"/>
  <c r="I109" i="20"/>
  <c r="I106" i="20"/>
  <c r="I86" i="26"/>
  <c r="H109" i="20"/>
  <c r="J111" i="20"/>
  <c r="H106" i="20"/>
  <c r="H86" i="26"/>
  <c r="I111" i="20"/>
  <c r="I104" i="20"/>
  <c r="I70" i="26"/>
  <c r="I71" i="26"/>
  <c r="I105" i="20"/>
  <c r="H111" i="20"/>
  <c r="H104" i="20"/>
  <c r="I92" i="26"/>
  <c r="H71" i="26"/>
  <c r="I110" i="20"/>
  <c r="I107" i="20"/>
  <c r="J94" i="30"/>
  <c r="J165" i="26"/>
  <c r="J153" i="26"/>
  <c r="J92" i="26"/>
  <c r="J84" i="26"/>
  <c r="K39" i="20"/>
  <c r="J77" i="20"/>
  <c r="J62" i="30"/>
  <c r="J115" i="26"/>
  <c r="K80" i="30"/>
  <c r="K134" i="26"/>
  <c r="J123" i="20"/>
  <c r="J120" i="26"/>
  <c r="J51" i="28"/>
  <c r="J145" i="26"/>
  <c r="J75" i="30"/>
  <c r="J115" i="30"/>
  <c r="J105" i="20"/>
  <c r="J70" i="26"/>
  <c r="J71" i="26"/>
  <c r="J24" i="20"/>
  <c r="K82" i="20"/>
  <c r="K118" i="26"/>
  <c r="K14" i="20"/>
  <c r="J10" i="26"/>
  <c r="J14" i="20"/>
  <c r="J82" i="30"/>
  <c r="J38" i="28"/>
  <c r="J132" i="26"/>
  <c r="J39" i="26"/>
  <c r="J19" i="20"/>
  <c r="J91" i="26"/>
  <c r="K109" i="20"/>
  <c r="J109" i="20"/>
  <c r="K164" i="26"/>
  <c r="J60" i="30"/>
  <c r="J57" i="28"/>
  <c r="J164" i="26"/>
  <c r="K143" i="26"/>
  <c r="J50" i="30"/>
  <c r="J35" i="28"/>
  <c r="J143" i="26"/>
  <c r="J83" i="20"/>
  <c r="J168" i="26"/>
  <c r="J47" i="28"/>
  <c r="J78" i="30"/>
  <c r="J138" i="26"/>
  <c r="K88" i="20"/>
  <c r="K74" i="26"/>
  <c r="J152" i="26"/>
  <c r="J93" i="26"/>
  <c r="J93" i="30"/>
  <c r="J28" i="28"/>
  <c r="J76" i="20"/>
  <c r="J78" i="26"/>
  <c r="J90" i="20"/>
  <c r="J27" i="26"/>
  <c r="J4" i="20"/>
  <c r="K94" i="20"/>
  <c r="K90" i="26"/>
  <c r="K81" i="26"/>
  <c r="K106" i="20"/>
  <c r="J113" i="20"/>
  <c r="J111" i="26"/>
  <c r="J37" i="20"/>
  <c r="J13" i="26"/>
  <c r="J31" i="30"/>
  <c r="J50" i="28"/>
  <c r="K73" i="26"/>
  <c r="K72" i="20"/>
  <c r="J49" i="28"/>
  <c r="J35" i="30"/>
  <c r="J158" i="26"/>
  <c r="K35" i="30"/>
  <c r="K105" i="20"/>
  <c r="K70" i="26"/>
  <c r="K50" i="30"/>
  <c r="K91" i="26"/>
  <c r="K90" i="20"/>
  <c r="K78" i="26"/>
  <c r="K122" i="26"/>
  <c r="K71" i="26"/>
  <c r="K104" i="20"/>
  <c r="K84" i="20"/>
  <c r="K94" i="30"/>
  <c r="K165" i="26"/>
  <c r="K88" i="26"/>
  <c r="K93" i="20"/>
  <c r="K127" i="26"/>
  <c r="K115" i="20"/>
  <c r="K60" i="30"/>
  <c r="J141" i="26"/>
  <c r="J64" i="30"/>
  <c r="J45" i="28"/>
  <c r="I15" i="26"/>
  <c r="I44" i="20"/>
  <c r="I51" i="20"/>
  <c r="I23" i="26"/>
  <c r="I49" i="26"/>
  <c r="I56" i="20"/>
  <c r="K10" i="26"/>
  <c r="J86" i="26"/>
  <c r="K96" i="20"/>
  <c r="J107" i="20"/>
  <c r="J6" i="26"/>
  <c r="J74" i="20"/>
  <c r="J80" i="26"/>
  <c r="J60" i="20"/>
  <c r="J66" i="26"/>
  <c r="J25" i="26"/>
  <c r="I11" i="20"/>
  <c r="I24" i="26"/>
  <c r="I21" i="20"/>
  <c r="I45" i="26"/>
  <c r="I26" i="20"/>
  <c r="I17" i="26"/>
  <c r="J36" i="20"/>
  <c r="J7" i="26"/>
  <c r="H63" i="20"/>
  <c r="H68" i="26"/>
  <c r="J104" i="26"/>
  <c r="J78" i="20"/>
  <c r="J109" i="26"/>
  <c r="J61" i="20"/>
  <c r="I89" i="26"/>
  <c r="I75" i="20"/>
  <c r="J10" i="20"/>
  <c r="J14" i="26"/>
  <c r="I4" i="20"/>
  <c r="I52" i="26"/>
  <c r="I6" i="20"/>
  <c r="I123" i="26"/>
  <c r="I68" i="20"/>
  <c r="J4" i="28"/>
  <c r="J104" i="20"/>
  <c r="J110" i="20"/>
  <c r="K21" i="26"/>
  <c r="J72" i="30"/>
  <c r="J16" i="28"/>
  <c r="J98" i="26"/>
  <c r="H73" i="20"/>
  <c r="H76" i="26"/>
  <c r="J89" i="26"/>
  <c r="H8" i="20"/>
  <c r="H5" i="26"/>
  <c r="J6" i="20"/>
  <c r="H32" i="26"/>
  <c r="H5" i="20"/>
  <c r="J108" i="20"/>
  <c r="J71" i="20"/>
  <c r="J67" i="26"/>
  <c r="H65" i="20"/>
  <c r="K96" i="26"/>
  <c r="K64" i="20"/>
  <c r="H125" i="26"/>
  <c r="J112" i="20"/>
  <c r="J110" i="26"/>
  <c r="J100" i="26"/>
  <c r="J97" i="20"/>
  <c r="J122" i="26"/>
  <c r="J60" i="28"/>
  <c r="J4" i="26"/>
  <c r="H6" i="30"/>
  <c r="H53" i="30"/>
  <c r="J47" i="20"/>
  <c r="J36" i="26"/>
  <c r="I94" i="20"/>
  <c r="J93" i="20"/>
  <c r="J84" i="20"/>
  <c r="H60" i="28"/>
  <c r="I15" i="28"/>
  <c r="J38" i="20"/>
  <c r="H113" i="26"/>
  <c r="J30" i="26"/>
  <c r="J26" i="26"/>
  <c r="J52" i="20"/>
  <c r="J55" i="20"/>
  <c r="J43" i="26"/>
  <c r="J88" i="26"/>
  <c r="J16" i="26"/>
  <c r="I30" i="26"/>
  <c r="I46" i="20"/>
  <c r="I26" i="26"/>
  <c r="I52" i="20"/>
  <c r="I55" i="20"/>
  <c r="I43" i="26"/>
  <c r="H57" i="30"/>
  <c r="P19" i="36"/>
  <c r="U19" i="36"/>
  <c r="H10" i="30"/>
  <c r="H88" i="26"/>
  <c r="H107" i="20"/>
  <c r="H47" i="20"/>
  <c r="H23" i="26"/>
  <c r="I18" i="26"/>
  <c r="H56" i="20"/>
  <c r="I53" i="20"/>
  <c r="H46" i="20"/>
  <c r="H18" i="26"/>
  <c r="I36" i="26"/>
  <c r="J87" i="26"/>
  <c r="H53" i="20"/>
  <c r="I54" i="20"/>
  <c r="H4" i="26"/>
  <c r="H36" i="26"/>
  <c r="I77" i="30"/>
  <c r="H54" i="20"/>
  <c r="H44" i="20"/>
  <c r="I45" i="20"/>
  <c r="H43" i="26"/>
  <c r="H30" i="26"/>
  <c r="H52" i="20"/>
  <c r="H45" i="20"/>
  <c r="I4" i="26"/>
  <c r="H49" i="26"/>
  <c r="I34" i="26"/>
  <c r="H15" i="26"/>
  <c r="I19" i="26"/>
  <c r="H34" i="26"/>
  <c r="I40" i="26"/>
  <c r="H19" i="26"/>
  <c r="H40" i="26"/>
  <c r="U24" i="31"/>
  <c r="Q19" i="36"/>
  <c r="R19" i="36"/>
  <c r="J34" i="26"/>
  <c r="J53" i="20"/>
  <c r="J50" i="20"/>
  <c r="J18" i="26"/>
  <c r="J57" i="30"/>
  <c r="J18" i="28"/>
  <c r="J133" i="26"/>
  <c r="J66" i="20"/>
  <c r="J105" i="26"/>
  <c r="K97" i="20"/>
  <c r="K100" i="26"/>
  <c r="K80" i="26"/>
  <c r="K74" i="20"/>
  <c r="J125" i="26"/>
  <c r="J116" i="20"/>
  <c r="J19" i="26"/>
  <c r="J45" i="20"/>
  <c r="J76" i="26"/>
  <c r="J73" i="20"/>
  <c r="K107" i="20"/>
  <c r="K84" i="26"/>
  <c r="J69" i="26"/>
  <c r="J87" i="20"/>
  <c r="J49" i="26"/>
  <c r="J56" i="20"/>
  <c r="J32" i="26"/>
  <c r="J5" i="20"/>
  <c r="K110" i="20"/>
  <c r="K92" i="26"/>
  <c r="K71" i="20"/>
  <c r="K67" i="26"/>
  <c r="J114" i="20"/>
  <c r="J113" i="26"/>
  <c r="J40" i="26"/>
  <c r="J54" i="20"/>
  <c r="J23" i="26"/>
  <c r="J51" i="20"/>
  <c r="J68" i="26"/>
  <c r="J63" i="20"/>
  <c r="K36" i="20"/>
  <c r="K7" i="26"/>
  <c r="J65" i="20"/>
  <c r="J99" i="26"/>
  <c r="J42" i="26"/>
  <c r="J48" i="20"/>
  <c r="J6" i="30"/>
  <c r="J5" i="28"/>
  <c r="J15" i="26"/>
  <c r="J44" i="20"/>
  <c r="J44" i="28"/>
  <c r="J53" i="30"/>
  <c r="J148" i="26"/>
  <c r="K61" i="20"/>
  <c r="K109" i="26"/>
  <c r="K64" i="30"/>
  <c r="K141" i="26"/>
  <c r="J8" i="20"/>
  <c r="J5" i="26"/>
  <c r="J41" i="28"/>
  <c r="J22" i="30"/>
  <c r="K5" i="20"/>
  <c r="K32" i="26"/>
  <c r="K8" i="20"/>
  <c r="K5" i="26"/>
  <c r="K73" i="20"/>
  <c r="K76" i="26"/>
  <c r="K99" i="26"/>
  <c r="K65" i="20"/>
  <c r="K53" i="30"/>
  <c r="K148" i="26"/>
  <c r="K57" i="30"/>
  <c r="K133" i="26"/>
  <c r="H39" i="30"/>
  <c r="H144" i="26"/>
  <c r="I48" i="30"/>
  <c r="U15" i="9"/>
  <c r="J151" i="26"/>
  <c r="H48" i="30"/>
  <c r="J43" i="30"/>
  <c r="H151" i="26"/>
  <c r="H147" i="26"/>
  <c r="I149" i="26"/>
  <c r="I44" i="30"/>
  <c r="H44" i="30"/>
  <c r="H43" i="28"/>
  <c r="I142" i="26"/>
  <c r="J142" i="26"/>
  <c r="H46" i="30"/>
  <c r="H149" i="26"/>
  <c r="H142" i="26"/>
  <c r="I27" i="28"/>
  <c r="J27" i="28"/>
  <c r="I46" i="30"/>
  <c r="K142" i="26"/>
  <c r="J149" i="26"/>
  <c r="J42" i="28"/>
  <c r="J41" i="30"/>
  <c r="U11" i="9"/>
  <c r="U10" i="9"/>
  <c r="J39" i="30"/>
  <c r="J162" i="26"/>
  <c r="U9" i="9"/>
  <c r="H27" i="28"/>
  <c r="I56" i="28"/>
  <c r="U14" i="9"/>
  <c r="J30" i="28"/>
  <c r="P23" i="31"/>
  <c r="U23" i="31"/>
  <c r="Q22" i="31"/>
  <c r="U22" i="31"/>
  <c r="J28" i="30"/>
  <c r="U13" i="31"/>
  <c r="J36" i="28"/>
  <c r="J155" i="26"/>
  <c r="U12" i="31"/>
  <c r="H24" i="30"/>
  <c r="I155" i="26"/>
  <c r="H29" i="28"/>
  <c r="I29" i="28"/>
  <c r="I157" i="26"/>
  <c r="H52" i="28"/>
  <c r="J160" i="26"/>
  <c r="H28" i="30"/>
  <c r="H161" i="26"/>
  <c r="Q23" i="31"/>
  <c r="K26" i="30"/>
  <c r="R12" i="31"/>
  <c r="K36" i="28"/>
  <c r="K155" i="26"/>
  <c r="J159" i="26"/>
  <c r="Q15" i="31"/>
  <c r="U15" i="31"/>
  <c r="Q21" i="31"/>
  <c r="U21" i="31"/>
  <c r="R12" i="9"/>
  <c r="K27" i="28"/>
  <c r="K43" i="30"/>
  <c r="J21" i="28"/>
  <c r="Q10" i="9"/>
  <c r="J144" i="26"/>
  <c r="J44" i="30"/>
  <c r="Q13" i="9"/>
  <c r="U13" i="9"/>
  <c r="U9" i="15"/>
  <c r="Q9" i="15"/>
  <c r="J4" i="30"/>
  <c r="U10" i="31"/>
  <c r="Q10" i="31"/>
  <c r="Q13" i="31"/>
  <c r="J52" i="28"/>
  <c r="J161" i="26"/>
  <c r="R18" i="31"/>
  <c r="K49" i="28"/>
  <c r="K158" i="26"/>
  <c r="J48" i="30"/>
  <c r="J43" i="28"/>
  <c r="Q15" i="9"/>
  <c r="Q11" i="9"/>
  <c r="J139" i="26"/>
  <c r="J22" i="28"/>
  <c r="Q14" i="9"/>
  <c r="J147" i="26"/>
  <c r="J46" i="30"/>
  <c r="R13" i="31"/>
  <c r="K52" i="28"/>
  <c r="U17" i="31"/>
  <c r="J34" i="30"/>
  <c r="Q17" i="31"/>
  <c r="J25" i="28"/>
  <c r="Q16" i="31"/>
  <c r="U16" i="31"/>
  <c r="J150" i="26"/>
  <c r="J19" i="28"/>
  <c r="Q14" i="31"/>
  <c r="U14" i="31"/>
  <c r="J30" i="30"/>
  <c r="J24" i="28"/>
  <c r="R11" i="9"/>
  <c r="K22" i="28"/>
  <c r="J37" i="30"/>
  <c r="J56" i="28"/>
  <c r="Q9" i="9"/>
  <c r="R9" i="9"/>
  <c r="K56" i="28"/>
  <c r="R14" i="9"/>
  <c r="K30" i="28"/>
  <c r="U9" i="31"/>
  <c r="J20" i="30"/>
  <c r="J163" i="26"/>
  <c r="Q9" i="31"/>
  <c r="J54" i="28"/>
  <c r="R10" i="31"/>
  <c r="K41" i="28"/>
  <c r="Q19" i="31"/>
  <c r="U19" i="31"/>
  <c r="R14" i="31"/>
  <c r="K24" i="28"/>
  <c r="R15" i="9"/>
  <c r="K43" i="28"/>
  <c r="Q24" i="9"/>
  <c r="U24" i="9"/>
  <c r="U21" i="14"/>
  <c r="Q21" i="14"/>
  <c r="U17" i="14"/>
  <c r="Q17" i="14"/>
  <c r="U13" i="14"/>
  <c r="Q13" i="14"/>
  <c r="U18" i="15"/>
  <c r="Q18" i="15"/>
  <c r="U16" i="15"/>
  <c r="Q16" i="15"/>
  <c r="U21" i="16"/>
  <c r="Q21" i="16"/>
  <c r="U14" i="16"/>
  <c r="Q14" i="16"/>
  <c r="U10" i="16"/>
  <c r="Q10" i="16"/>
  <c r="Q19" i="17"/>
  <c r="U19" i="17"/>
  <c r="U13" i="17"/>
  <c r="Q13" i="17"/>
  <c r="U10" i="17"/>
  <c r="Q10" i="17"/>
  <c r="U21" i="18"/>
  <c r="Q21" i="18"/>
  <c r="U16" i="18"/>
  <c r="Q16" i="18"/>
  <c r="U13" i="18"/>
  <c r="Q13" i="18"/>
  <c r="U11" i="18"/>
  <c r="Q11" i="18"/>
  <c r="U18" i="32"/>
  <c r="Q18" i="32"/>
  <c r="U10" i="32"/>
  <c r="Q10" i="32"/>
  <c r="U12" i="36"/>
  <c r="Q12" i="36"/>
  <c r="J26" i="30"/>
  <c r="U12" i="9"/>
  <c r="H42" i="28"/>
  <c r="H21" i="28"/>
  <c r="H50" i="28"/>
  <c r="J18" i="30"/>
  <c r="I52" i="28"/>
  <c r="H54" i="28"/>
  <c r="P11" i="31"/>
  <c r="U9" i="34"/>
  <c r="Q9" i="34"/>
  <c r="Q23" i="14"/>
  <c r="U22" i="14"/>
  <c r="Q22" i="14"/>
  <c r="U18" i="14"/>
  <c r="Q18" i="14"/>
  <c r="R18" i="14"/>
  <c r="K47" i="28"/>
  <c r="U14" i="14"/>
  <c r="Q14" i="14"/>
  <c r="U10" i="14"/>
  <c r="Q10" i="14"/>
  <c r="Q12" i="15"/>
  <c r="U22" i="15"/>
  <c r="Q22" i="15"/>
  <c r="U20" i="15"/>
  <c r="Q20" i="15"/>
  <c r="K115" i="30"/>
  <c r="U13" i="15"/>
  <c r="Q13" i="15"/>
  <c r="Q23" i="16"/>
  <c r="U15" i="17"/>
  <c r="Q15" i="17"/>
  <c r="U24" i="18"/>
  <c r="Q24" i="18"/>
  <c r="Q18" i="18"/>
  <c r="U18" i="18"/>
  <c r="U24" i="32"/>
  <c r="Q24" i="32"/>
  <c r="U22" i="32"/>
  <c r="Q22" i="32"/>
  <c r="U16" i="32"/>
  <c r="Q16" i="32"/>
  <c r="U13" i="32"/>
  <c r="Q13" i="32"/>
  <c r="U12" i="34"/>
  <c r="Q12" i="34"/>
  <c r="U12" i="35"/>
  <c r="Q12" i="35"/>
  <c r="U10" i="35"/>
  <c r="Q10" i="35"/>
  <c r="H20" i="30"/>
  <c r="I139" i="26"/>
  <c r="H159" i="26"/>
  <c r="U18" i="31"/>
  <c r="R13" i="14"/>
  <c r="K33" i="28"/>
  <c r="Q9" i="19"/>
  <c r="U9" i="14"/>
  <c r="Q9" i="14"/>
  <c r="U9" i="33"/>
  <c r="Q9" i="33"/>
  <c r="U9" i="38"/>
  <c r="Q9" i="38"/>
  <c r="U20" i="9"/>
  <c r="U16" i="9"/>
  <c r="U24" i="15"/>
  <c r="Q24" i="15"/>
  <c r="U14" i="15"/>
  <c r="Q14" i="15"/>
  <c r="U10" i="15"/>
  <c r="Q10" i="15"/>
  <c r="Q20" i="16"/>
  <c r="U20" i="16"/>
  <c r="U16" i="16"/>
  <c r="Q16" i="16"/>
  <c r="U12" i="16"/>
  <c r="Q12" i="16"/>
  <c r="U20" i="17"/>
  <c r="Q20" i="17"/>
  <c r="U16" i="17"/>
  <c r="Q16" i="17"/>
  <c r="U11" i="17"/>
  <c r="Q11" i="17"/>
  <c r="U14" i="18"/>
  <c r="Q14" i="18"/>
  <c r="Q20" i="32"/>
  <c r="U21" i="33"/>
  <c r="Q21" i="33"/>
  <c r="U19" i="33"/>
  <c r="Q19" i="33"/>
  <c r="U17" i="33"/>
  <c r="Q17" i="33"/>
  <c r="U15" i="33"/>
  <c r="Q15" i="33"/>
  <c r="U13" i="33"/>
  <c r="Q13" i="33"/>
  <c r="U11" i="33"/>
  <c r="Q11" i="33"/>
  <c r="U20" i="34"/>
  <c r="Q20" i="34"/>
  <c r="U17" i="34"/>
  <c r="Q17" i="34"/>
  <c r="R14" i="15"/>
  <c r="K8" i="28"/>
  <c r="R19" i="14"/>
  <c r="K34" i="28"/>
  <c r="R15" i="14"/>
  <c r="K53" i="28"/>
  <c r="U21" i="9"/>
  <c r="U17" i="9"/>
  <c r="Q15" i="14"/>
  <c r="U20" i="14"/>
  <c r="Q20" i="14"/>
  <c r="R20" i="14"/>
  <c r="K38" i="28"/>
  <c r="U16" i="14"/>
  <c r="Q16" i="14"/>
  <c r="U12" i="14"/>
  <c r="Q12" i="14"/>
  <c r="U15" i="15"/>
  <c r="Q15" i="15"/>
  <c r="U11" i="15"/>
  <c r="Q11" i="15"/>
  <c r="R11" i="15"/>
  <c r="K10" i="28"/>
  <c r="Q24" i="16"/>
  <c r="U24" i="16"/>
  <c r="U17" i="16"/>
  <c r="Q17" i="16"/>
  <c r="U13" i="16"/>
  <c r="Q13" i="16"/>
  <c r="U17" i="17"/>
  <c r="Q17" i="17"/>
  <c r="U12" i="17"/>
  <c r="Q12" i="17"/>
  <c r="Q19" i="18"/>
  <c r="U19" i="18"/>
  <c r="U15" i="18"/>
  <c r="Q15" i="18"/>
  <c r="U10" i="18"/>
  <c r="Q10" i="18"/>
  <c r="U17" i="32"/>
  <c r="Q17" i="32"/>
  <c r="U12" i="32"/>
  <c r="Q12" i="32"/>
  <c r="Q23" i="19"/>
  <c r="Q18" i="19"/>
  <c r="Q13" i="19"/>
  <c r="U15" i="32"/>
  <c r="Q15" i="32"/>
  <c r="U11" i="32"/>
  <c r="Q11" i="32"/>
  <c r="R11" i="32"/>
  <c r="K12" i="28"/>
  <c r="J14" i="28"/>
  <c r="U17" i="39"/>
  <c r="Q17" i="39"/>
  <c r="J75" i="26"/>
  <c r="J91" i="30"/>
  <c r="J128" i="20"/>
  <c r="Q22" i="19"/>
  <c r="Q17" i="19"/>
  <c r="Q11" i="19"/>
  <c r="U20" i="19"/>
  <c r="U16" i="19"/>
  <c r="U12" i="19"/>
  <c r="Q21" i="32"/>
  <c r="U21" i="32"/>
  <c r="Q20" i="33"/>
  <c r="U20" i="33"/>
  <c r="P18" i="33"/>
  <c r="P16" i="33"/>
  <c r="P14" i="33"/>
  <c r="P12" i="33"/>
  <c r="P10" i="33"/>
  <c r="U23" i="34"/>
  <c r="U16" i="35"/>
  <c r="Q16" i="35"/>
  <c r="U14" i="35"/>
  <c r="Q14" i="35"/>
  <c r="U13" i="35"/>
  <c r="Q13" i="35"/>
  <c r="U16" i="36"/>
  <c r="Q16" i="36"/>
  <c r="Q23" i="39"/>
  <c r="U23" i="39"/>
  <c r="Q24" i="39"/>
  <c r="U24" i="39"/>
  <c r="Q24" i="34"/>
  <c r="U24" i="34"/>
  <c r="U20" i="38"/>
  <c r="Q20" i="38"/>
  <c r="U18" i="38"/>
  <c r="Q18" i="38"/>
  <c r="U16" i="38"/>
  <c r="Q16" i="38"/>
  <c r="U14" i="38"/>
  <c r="Q14" i="38"/>
  <c r="U12" i="38"/>
  <c r="Q12" i="38"/>
  <c r="U10" i="38"/>
  <c r="Q10" i="38"/>
  <c r="U15" i="39"/>
  <c r="Q15" i="39"/>
  <c r="J62" i="26"/>
  <c r="J126" i="20"/>
  <c r="U13" i="39"/>
  <c r="Q13" i="39"/>
  <c r="J103" i="26"/>
  <c r="J122" i="20"/>
  <c r="Q11" i="39"/>
  <c r="U11" i="39"/>
  <c r="J72" i="26"/>
  <c r="J119" i="20"/>
  <c r="P13" i="34"/>
  <c r="I118" i="20"/>
  <c r="P9" i="39"/>
  <c r="I63" i="26"/>
  <c r="P20" i="39"/>
  <c r="H94" i="26"/>
  <c r="H131" i="20"/>
  <c r="P18" i="39"/>
  <c r="H79" i="26"/>
  <c r="H129" i="20"/>
  <c r="I65" i="26"/>
  <c r="I127" i="20"/>
  <c r="I102" i="26"/>
  <c r="I121" i="20"/>
  <c r="Q24" i="14"/>
  <c r="J166" i="26"/>
  <c r="P18" i="34"/>
  <c r="P14" i="34"/>
  <c r="Q15" i="35"/>
  <c r="U22" i="35"/>
  <c r="Q22" i="35"/>
  <c r="U20" i="35"/>
  <c r="Q20" i="35"/>
  <c r="U18" i="35"/>
  <c r="Q18" i="35"/>
  <c r="Q24" i="36"/>
  <c r="U24" i="36"/>
  <c r="U22" i="36"/>
  <c r="Q22" i="36"/>
  <c r="Q20" i="36"/>
  <c r="U20" i="36"/>
  <c r="U15" i="36"/>
  <c r="U11" i="36"/>
  <c r="U23" i="38"/>
  <c r="Q21" i="38"/>
  <c r="U21" i="38"/>
  <c r="U19" i="38"/>
  <c r="Q19" i="38"/>
  <c r="U17" i="38"/>
  <c r="Q17" i="38"/>
  <c r="U15" i="38"/>
  <c r="Q15" i="38"/>
  <c r="U13" i="38"/>
  <c r="Q13" i="38"/>
  <c r="U11" i="38"/>
  <c r="Q11" i="38"/>
  <c r="P16" i="39"/>
  <c r="P14" i="39"/>
  <c r="Q21" i="39"/>
  <c r="U21" i="39"/>
  <c r="J117" i="26"/>
  <c r="J132" i="20"/>
  <c r="Q19" i="39"/>
  <c r="U19" i="39"/>
  <c r="J85" i="26"/>
  <c r="J130" i="20"/>
  <c r="I62" i="26"/>
  <c r="I126" i="20"/>
  <c r="I103" i="26"/>
  <c r="I122" i="20"/>
  <c r="I97" i="26"/>
  <c r="I88" i="30"/>
  <c r="I120" i="20"/>
  <c r="P12" i="39"/>
  <c r="I23" i="28"/>
  <c r="H59" i="28"/>
  <c r="P10" i="39"/>
  <c r="H167" i="26"/>
  <c r="H124" i="20"/>
  <c r="I75" i="26"/>
  <c r="I91" i="30"/>
  <c r="I128" i="20"/>
  <c r="I14" i="28"/>
  <c r="Q22" i="39"/>
  <c r="K85" i="26"/>
  <c r="K130" i="20"/>
  <c r="Q12" i="39"/>
  <c r="J23" i="28"/>
  <c r="J88" i="30"/>
  <c r="U12" i="39"/>
  <c r="J97" i="26"/>
  <c r="J120" i="20"/>
  <c r="K47" i="20"/>
  <c r="K36" i="26"/>
  <c r="Q20" i="39"/>
  <c r="J94" i="26"/>
  <c r="J131" i="20"/>
  <c r="U20" i="39"/>
  <c r="Q10" i="39"/>
  <c r="J59" i="28"/>
  <c r="J96" i="30"/>
  <c r="U10" i="39"/>
  <c r="J167" i="26"/>
  <c r="J124" i="20"/>
  <c r="K44" i="20"/>
  <c r="K15" i="26"/>
  <c r="K51" i="20"/>
  <c r="K23" i="26"/>
  <c r="K49" i="26"/>
  <c r="K56" i="20"/>
  <c r="Q14" i="34"/>
  <c r="U14" i="34"/>
  <c r="J92" i="20"/>
  <c r="J82" i="26"/>
  <c r="Q9" i="39"/>
  <c r="U9" i="39"/>
  <c r="J118" i="20"/>
  <c r="J63" i="26"/>
  <c r="U14" i="33"/>
  <c r="Q14" i="33"/>
  <c r="J31" i="20"/>
  <c r="J37" i="26"/>
  <c r="K78" i="20"/>
  <c r="K104" i="26"/>
  <c r="K75" i="26"/>
  <c r="K91" i="30"/>
  <c r="K128" i="20"/>
  <c r="R17" i="39"/>
  <c r="K14" i="28"/>
  <c r="K75" i="20"/>
  <c r="K89" i="26"/>
  <c r="K41" i="26"/>
  <c r="K20" i="20"/>
  <c r="K24" i="26"/>
  <c r="K11" i="20"/>
  <c r="K102" i="20"/>
  <c r="K128" i="26"/>
  <c r="R13" i="16"/>
  <c r="K16" i="28"/>
  <c r="K72" i="30"/>
  <c r="K77" i="20"/>
  <c r="K98" i="26"/>
  <c r="K56" i="26"/>
  <c r="K16" i="30"/>
  <c r="K145" i="26"/>
  <c r="K75" i="30"/>
  <c r="K154" i="26"/>
  <c r="K70" i="30"/>
  <c r="K95" i="20"/>
  <c r="K95" i="26"/>
  <c r="K29" i="20"/>
  <c r="K33" i="26"/>
  <c r="K30" i="20"/>
  <c r="K38" i="26"/>
  <c r="K38" i="20"/>
  <c r="K16" i="26"/>
  <c r="K19" i="20"/>
  <c r="K39" i="26"/>
  <c r="K111" i="26"/>
  <c r="K113" i="20"/>
  <c r="K131" i="26"/>
  <c r="K67" i="30"/>
  <c r="R14" i="14"/>
  <c r="K32" i="28"/>
  <c r="R22" i="14"/>
  <c r="K37" i="28"/>
  <c r="K85" i="30"/>
  <c r="K124" i="26"/>
  <c r="K86" i="26"/>
  <c r="K108" i="20"/>
  <c r="K51" i="26"/>
  <c r="K22" i="20"/>
  <c r="K8" i="26"/>
  <c r="K9" i="20"/>
  <c r="K112" i="20"/>
  <c r="K110" i="26"/>
  <c r="K67" i="20"/>
  <c r="K107" i="26"/>
  <c r="R17" i="14"/>
  <c r="K39" i="28"/>
  <c r="K77" i="30"/>
  <c r="K130" i="26"/>
  <c r="R15" i="15"/>
  <c r="K11" i="28"/>
  <c r="K34" i="30"/>
  <c r="K153" i="26"/>
  <c r="R15" i="31"/>
  <c r="K50" i="28"/>
  <c r="K31" i="30"/>
  <c r="K159" i="26"/>
  <c r="K117" i="26"/>
  <c r="K132" i="20"/>
  <c r="Q18" i="34"/>
  <c r="U18" i="34"/>
  <c r="J116" i="26"/>
  <c r="J99" i="20"/>
  <c r="K103" i="26"/>
  <c r="K122" i="20"/>
  <c r="K62" i="26"/>
  <c r="K126" i="20"/>
  <c r="K30" i="26"/>
  <c r="K46" i="20"/>
  <c r="K52" i="20"/>
  <c r="K26" i="26"/>
  <c r="K43" i="26"/>
  <c r="K55" i="20"/>
  <c r="K114" i="20"/>
  <c r="K113" i="26"/>
  <c r="K28" i="26"/>
  <c r="K41" i="20"/>
  <c r="Q16" i="33"/>
  <c r="U16" i="33"/>
  <c r="J32" i="20"/>
  <c r="J47" i="26"/>
  <c r="K22" i="26"/>
  <c r="K17" i="20"/>
  <c r="K121" i="26"/>
  <c r="K101" i="20"/>
  <c r="K79" i="20"/>
  <c r="K108" i="26"/>
  <c r="K6" i="30"/>
  <c r="K42" i="26"/>
  <c r="K48" i="20"/>
  <c r="K43" i="20"/>
  <c r="K4" i="26"/>
  <c r="R9" i="14"/>
  <c r="K17" i="28"/>
  <c r="K62" i="30"/>
  <c r="K115" i="26"/>
  <c r="K10" i="30"/>
  <c r="K53" i="26"/>
  <c r="K41" i="30"/>
  <c r="K139" i="26"/>
  <c r="K28" i="30"/>
  <c r="K161" i="26"/>
  <c r="R9" i="15"/>
  <c r="K4" i="28"/>
  <c r="K44" i="26"/>
  <c r="K4" i="30"/>
  <c r="R10" i="15"/>
  <c r="K5" i="28"/>
  <c r="K40" i="26"/>
  <c r="K54" i="20"/>
  <c r="K72" i="26"/>
  <c r="K119" i="20"/>
  <c r="Q10" i="33"/>
  <c r="U10" i="33"/>
  <c r="J9" i="26"/>
  <c r="J25" i="20"/>
  <c r="U18" i="33"/>
  <c r="Q18" i="33"/>
  <c r="J34" i="20"/>
  <c r="J50" i="26"/>
  <c r="K68" i="26"/>
  <c r="K63" i="20"/>
  <c r="K16" i="20"/>
  <c r="K12" i="26"/>
  <c r="K52" i="26"/>
  <c r="K6" i="20"/>
  <c r="K123" i="20"/>
  <c r="K120" i="26"/>
  <c r="K80" i="20"/>
  <c r="R17" i="16"/>
  <c r="K26" i="28"/>
  <c r="K112" i="26"/>
  <c r="K73" i="30"/>
  <c r="K57" i="26"/>
  <c r="K8" i="30"/>
  <c r="K146" i="26"/>
  <c r="R12" i="14"/>
  <c r="K48" i="28"/>
  <c r="K65" i="30"/>
  <c r="K132" i="26"/>
  <c r="K82" i="30"/>
  <c r="K98" i="20"/>
  <c r="K106" i="26"/>
  <c r="K26" i="20"/>
  <c r="K17" i="26"/>
  <c r="K31" i="26"/>
  <c r="K28" i="20"/>
  <c r="K48" i="26"/>
  <c r="K33" i="20"/>
  <c r="K13" i="26"/>
  <c r="K37" i="20"/>
  <c r="K87" i="20"/>
  <c r="K69" i="26"/>
  <c r="K21" i="20"/>
  <c r="K45" i="26"/>
  <c r="K137" i="26"/>
  <c r="K63" i="30"/>
  <c r="K78" i="30"/>
  <c r="K138" i="26"/>
  <c r="K86" i="30"/>
  <c r="K136" i="26"/>
  <c r="R23" i="14"/>
  <c r="K46" i="28"/>
  <c r="K11" i="26"/>
  <c r="K15" i="20"/>
  <c r="K27" i="26"/>
  <c r="K4" i="20"/>
  <c r="K12" i="20"/>
  <c r="K25" i="26"/>
  <c r="K100" i="20"/>
  <c r="K119" i="26"/>
  <c r="K81" i="20"/>
  <c r="K114" i="26"/>
  <c r="R16" i="15"/>
  <c r="K9" i="28"/>
  <c r="K18" i="30"/>
  <c r="K55" i="26"/>
  <c r="K135" i="26"/>
  <c r="K68" i="30"/>
  <c r="K83" i="30"/>
  <c r="K156" i="26"/>
  <c r="R10" i="14"/>
  <c r="K40" i="28"/>
  <c r="K162" i="26"/>
  <c r="K37" i="30"/>
  <c r="K30" i="30"/>
  <c r="K152" i="26"/>
  <c r="K33" i="30"/>
  <c r="K150" i="26"/>
  <c r="K46" i="30"/>
  <c r="K147" i="26"/>
  <c r="K48" i="30"/>
  <c r="K151" i="26"/>
  <c r="K160" i="26"/>
  <c r="K22" i="30"/>
  <c r="R17" i="31"/>
  <c r="K25" i="28"/>
  <c r="Q14" i="39"/>
  <c r="U14" i="39"/>
  <c r="J102" i="26"/>
  <c r="J121" i="20"/>
  <c r="U13" i="34"/>
  <c r="J91" i="20"/>
  <c r="J83" i="26"/>
  <c r="Q13" i="34"/>
  <c r="Q16" i="39"/>
  <c r="J65" i="26"/>
  <c r="J127" i="20"/>
  <c r="U16" i="39"/>
  <c r="K166" i="26"/>
  <c r="R24" i="14"/>
  <c r="K58" i="28"/>
  <c r="K89" i="30"/>
  <c r="Q18" i="39"/>
  <c r="U18" i="39"/>
  <c r="J79" i="26"/>
  <c r="J129" i="20"/>
  <c r="K19" i="26"/>
  <c r="K45" i="20"/>
  <c r="K50" i="20"/>
  <c r="K18" i="26"/>
  <c r="K53" i="20"/>
  <c r="K34" i="26"/>
  <c r="K40" i="20"/>
  <c r="K20" i="26"/>
  <c r="U12" i="33"/>
  <c r="Q12" i="33"/>
  <c r="J29" i="26"/>
  <c r="J27" i="20"/>
  <c r="K83" i="20"/>
  <c r="K168" i="26"/>
  <c r="K58" i="26"/>
  <c r="K11" i="30"/>
  <c r="K66" i="20"/>
  <c r="K105" i="26"/>
  <c r="K14" i="26"/>
  <c r="K10" i="20"/>
  <c r="K125" i="26"/>
  <c r="K116" i="20"/>
  <c r="R12" i="16"/>
  <c r="K28" i="28"/>
  <c r="K76" i="20"/>
  <c r="K93" i="30"/>
  <c r="K93" i="26"/>
  <c r="K54" i="26"/>
  <c r="K14" i="30"/>
  <c r="K24" i="20"/>
  <c r="K6" i="26"/>
  <c r="K60" i="20"/>
  <c r="K66" i="26"/>
  <c r="K13" i="30"/>
  <c r="R13" i="15"/>
  <c r="K6" i="28"/>
  <c r="K46" i="26"/>
  <c r="K86" i="20"/>
  <c r="K64" i="26"/>
  <c r="U11" i="31"/>
  <c r="J24" i="30"/>
  <c r="Q11" i="31"/>
  <c r="J29" i="28"/>
  <c r="J157" i="26"/>
  <c r="R21" i="14"/>
  <c r="K55" i="28"/>
  <c r="K163" i="26"/>
  <c r="R9" i="31"/>
  <c r="K54" i="28"/>
  <c r="K20" i="30"/>
  <c r="R12" i="15"/>
  <c r="K7" i="28"/>
  <c r="R16" i="14"/>
  <c r="K51" i="28"/>
  <c r="R13" i="9"/>
  <c r="K42" i="28"/>
  <c r="K149" i="26"/>
  <c r="K44" i="30"/>
  <c r="R10" i="9"/>
  <c r="K21" i="28"/>
  <c r="K39" i="30"/>
  <c r="K144" i="26"/>
  <c r="R16" i="31"/>
  <c r="K19" i="28"/>
  <c r="K9" i="26"/>
  <c r="K25" i="20"/>
  <c r="K32" i="20"/>
  <c r="K47" i="26"/>
  <c r="K37" i="26"/>
  <c r="K31" i="20"/>
  <c r="K65" i="26"/>
  <c r="K127" i="20"/>
  <c r="K102" i="26"/>
  <c r="K121" i="20"/>
  <c r="K63" i="26"/>
  <c r="K118" i="20"/>
  <c r="K92" i="20"/>
  <c r="K82" i="26"/>
  <c r="K96" i="30"/>
  <c r="K167" i="26"/>
  <c r="K124" i="20"/>
  <c r="R10" i="39"/>
  <c r="K59" i="28"/>
  <c r="K94" i="26"/>
  <c r="K131" i="20"/>
  <c r="K97" i="26"/>
  <c r="K88" i="30"/>
  <c r="K120" i="20"/>
  <c r="R12" i="39"/>
  <c r="K23" i="28"/>
  <c r="K29" i="26"/>
  <c r="K27" i="20"/>
  <c r="K79" i="26"/>
  <c r="K129" i="20"/>
  <c r="K91" i="20"/>
  <c r="K83" i="26"/>
  <c r="K116" i="26"/>
  <c r="K99" i="20"/>
  <c r="K24" i="30"/>
  <c r="K157" i="26"/>
  <c r="R11" i="31"/>
  <c r="K29" i="28"/>
  <c r="K50" i="26"/>
  <c r="K34" i="20"/>
</calcChain>
</file>

<file path=xl/comments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SLB</author>
    <author>Schlumberger</author>
    <author>Arne H. Pedersen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7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8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9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0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2" shapeId="0">
      <text>
        <r>
          <rPr>
            <b/>
            <sz val="8"/>
            <color indexed="81"/>
            <rFont val="Tahoma"/>
            <family val="2"/>
          </rPr>
          <t>Navn, klubb, dommer grad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<sst xmlns="http://schemas.openxmlformats.org/spreadsheetml/2006/main" count="1581" uniqueCount="315">
  <si>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</si>
  <si>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</si>
  <si>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</si>
  <si>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</si>
  <si>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</si>
  <si>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</si>
  <si>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</si>
  <si>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</si>
  <si>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</si>
  <si>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</si>
  <si>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</si>
  <si>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</si>
  <si>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</si>
  <si>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</si>
  <si>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</si>
  <si>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</si>
  <si>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</si>
  <si>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</si>
  <si>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</si>
  <si>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</si>
  <si>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</si>
  <si>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</si>
  <si>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</si>
  <si>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</si>
  <si>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</si>
  <si>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</si>
  <si>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</si>
  <si>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</si>
  <si>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</si>
  <si>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</si>
  <si>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</si>
  <si>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</si>
  <si>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</si>
  <si>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</si>
  <si>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</si>
  <si>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</si>
  <si>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</si>
  <si>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</si>
  <si>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</si>
  <si>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</si>
  <si>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</si>
  <si>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</si>
  <si>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</si>
  <si>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Resultat NM Veteraner</t>
  </si>
  <si>
    <t>Menn Kongepokal -  Norges Cup 1. runde</t>
  </si>
  <si>
    <t>Resultat ranking Veteraner</t>
  </si>
  <si>
    <t>S t e v n e p r o t o k o l l</t>
  </si>
  <si>
    <t>Norges Vektløfterforbund</t>
  </si>
  <si>
    <t>NM Senior og Veteran</t>
  </si>
  <si>
    <t>Kvinner Kongepokal - Norges Cup 1. runde</t>
  </si>
  <si>
    <t>Veteran</t>
  </si>
  <si>
    <t>Ny Sinclair tablell benyttes fra 1.1.2013</t>
  </si>
  <si>
    <t>Namsos VK</t>
  </si>
  <si>
    <t>Trondheim AK</t>
  </si>
  <si>
    <t>Larvik AK</t>
  </si>
  <si>
    <t>Tønsberg-Kam.</t>
  </si>
  <si>
    <t>Nidelv IL</t>
  </si>
  <si>
    <t>Grenland AK</t>
  </si>
  <si>
    <t>Spydeberg Atletene</t>
  </si>
  <si>
    <t>Lenja AK</t>
  </si>
  <si>
    <t>Vigrestad IK</t>
  </si>
  <si>
    <t>Oslo AK</t>
  </si>
  <si>
    <t>AK Bjørgvin</t>
  </si>
  <si>
    <t>T &amp; IL National</t>
  </si>
  <si>
    <t>Hillevåg AK</t>
  </si>
  <si>
    <t>Tysvær VK</t>
  </si>
  <si>
    <t>Lørenskog AK</t>
  </si>
  <si>
    <t>Tambarskjelvar IL</t>
  </si>
  <si>
    <t>Stavanger VK</t>
  </si>
  <si>
    <t>Breimsbygda IL</t>
  </si>
  <si>
    <t>Christiania AK</t>
  </si>
  <si>
    <t>Hitra VK</t>
  </si>
  <si>
    <t>Haugesund VK</t>
  </si>
  <si>
    <t>IL Brodd</t>
  </si>
  <si>
    <t>Gjøvik AK</t>
  </si>
  <si>
    <t>Trondheim</t>
  </si>
  <si>
    <t>Troneheim AK</t>
  </si>
  <si>
    <t>Tondheim</t>
  </si>
  <si>
    <t>Reidar C. Johnsen, AK Bjørgvin, Int I</t>
  </si>
  <si>
    <t>Per Mattingsdal, Vigrestad IK, Int I</t>
  </si>
  <si>
    <t>Per Marstad, Tønsberg-Kam., Int I</t>
  </si>
  <si>
    <t>Jan Nystrøm, Trondheim AK, Int II</t>
  </si>
  <si>
    <t>Trond Kvilhaug, Nidelv IL, Int II</t>
  </si>
  <si>
    <t>Kira Ingelsrudøyen, Larvik A, Int II</t>
  </si>
  <si>
    <t>Torstein Gjervan, Trondheim AK, Int II</t>
  </si>
  <si>
    <t>Larisa Izumrudova, Vigrestad IK, Int I</t>
  </si>
  <si>
    <t>Larisa Isumrudova, Vigrestad IK, Int I</t>
  </si>
  <si>
    <t>Kira Ingelsrudøyen, Larvik AK, Int II</t>
  </si>
  <si>
    <t>Jan Egil Trøan, Trondheim AK, F</t>
  </si>
  <si>
    <t>Hilde Næss, Lørenskog AK, F</t>
  </si>
  <si>
    <t>Kirsti Rørvik, Trondheim AK, K</t>
  </si>
  <si>
    <t>Jan Egil Trøan, Tronddheim AK, F</t>
  </si>
  <si>
    <t>Morten Johannessen, Trondheim AK, F - Ingvild Brynjulfsen, Trondheim AK</t>
  </si>
  <si>
    <t>Ketil Wiik Johnsen, Trondheim AK, F - Geir Slupphaug, Trondheim AK</t>
  </si>
  <si>
    <t>Morten Johannessen, Trondheim AK, F - Kirsti Rørvik, Trondheim AK, K</t>
  </si>
  <si>
    <t>Ketiel Wiik Johnsen, Trondheim AK, F - Hilde Næss, Lørenskog AK, F</t>
  </si>
  <si>
    <t>Ketil Wiik Johnsen, Trondheim AK, F - Øyvind Pettersen, Trondehim AK</t>
  </si>
  <si>
    <t>Marius Winger, Trondheim AK, F</t>
  </si>
  <si>
    <t>Eskil Forås, Trondheim AK, F</t>
  </si>
  <si>
    <t>Ole Erik Raad, Trondheim AK, F</t>
  </si>
  <si>
    <t>Arne Grosta, Nidelv IL, Int II</t>
  </si>
  <si>
    <t>Arne Grostad, Nidelv IL, Int II</t>
  </si>
  <si>
    <t>Arne H. Pedersen, AK Bjørgvin</t>
  </si>
  <si>
    <t>Årets klubb (NM Senior)</t>
  </si>
  <si>
    <t>Årets klubb (NM Veteran)</t>
  </si>
  <si>
    <t xml:space="preserve">Resultat Kongepokal </t>
  </si>
  <si>
    <t>Hallvard Schjetne, Nidelv IL, Int II</t>
  </si>
  <si>
    <t>Ketil Wiik Johnsen, Trondheim AK, F - Hilde Næss, Lørenskog AK, F</t>
  </si>
  <si>
    <t>M7</t>
  </si>
  <si>
    <t>Richard Bergmann</t>
  </si>
  <si>
    <t>Terje Grimstad</t>
  </si>
  <si>
    <t>M6</t>
  </si>
  <si>
    <t>Jan Egil Trøan</t>
  </si>
  <si>
    <t>Tormod Andersen</t>
  </si>
  <si>
    <t>Johan Thonerud</t>
  </si>
  <si>
    <t>+105</t>
  </si>
  <si>
    <t>Rune Pettersen</t>
  </si>
  <si>
    <t>M5</t>
  </si>
  <si>
    <t>Geir Slupphaug</t>
  </si>
  <si>
    <t>Vidar Sæland</t>
  </si>
  <si>
    <t>Ketil Wiik Johnsen</t>
  </si>
  <si>
    <t>Terje Gulvik</t>
  </si>
  <si>
    <t>Geir Hestmann</t>
  </si>
  <si>
    <t>Rune Johansen</t>
  </si>
  <si>
    <t>Per Ola Dalsbø</t>
  </si>
  <si>
    <t>SM</t>
  </si>
  <si>
    <t>Leik Simon Aas</t>
  </si>
  <si>
    <t>M4</t>
  </si>
  <si>
    <t>Alexander Bahmanyar</t>
  </si>
  <si>
    <t>Ole Erik Raad</t>
  </si>
  <si>
    <t>Dag A. Klinkenberg</t>
  </si>
  <si>
    <t>Tryggve Duun</t>
  </si>
  <si>
    <t>Ole Jakob Aas</t>
  </si>
  <si>
    <t>Terje Bjerke</t>
  </si>
  <si>
    <t>Freddy Svendsen</t>
  </si>
  <si>
    <t>M3</t>
  </si>
  <si>
    <t>Rolf Wick</t>
  </si>
  <si>
    <t>Lars-Thomas Grønlien</t>
  </si>
  <si>
    <t>Bjørn Tore Wiik</t>
  </si>
  <si>
    <t>Jøran Herfjord</t>
  </si>
  <si>
    <t>Dag Rønnevik</t>
  </si>
  <si>
    <t>Runar Saxegård</t>
  </si>
  <si>
    <t>M2</t>
  </si>
  <si>
    <t>Jonny Block</t>
  </si>
  <si>
    <t>Bjørn-Harald Fossum</t>
  </si>
  <si>
    <t>Thomas Lilleborgen</t>
  </si>
  <si>
    <t>Egon Vee-Haugen</t>
  </si>
  <si>
    <t>M10</t>
  </si>
  <si>
    <t>Bjørn Lie</t>
  </si>
  <si>
    <t>M9</t>
  </si>
  <si>
    <t>Roald Bjerkholt</t>
  </si>
  <si>
    <t>Per Marstad</t>
  </si>
  <si>
    <t>M8</t>
  </si>
  <si>
    <t>Kåre Sagmyr</t>
  </si>
  <si>
    <t>William Wågan</t>
  </si>
  <si>
    <t>Leif Hepsø</t>
  </si>
  <si>
    <t>Jostein Myrvang</t>
  </si>
  <si>
    <t>Jan Nystrøm</t>
  </si>
  <si>
    <t>Kolbjørn Bjerkholt</t>
  </si>
  <si>
    <t>Randulf Sundfær</t>
  </si>
  <si>
    <t>Reidar C.Johnsen, AK Bjørgvin, Int I</t>
  </si>
  <si>
    <t>-</t>
  </si>
  <si>
    <t>K3</t>
  </si>
  <si>
    <t>Ann Beatrice Høien</t>
  </si>
  <si>
    <t>K2</t>
  </si>
  <si>
    <t>Linda På Kroken</t>
  </si>
  <si>
    <t>+75</t>
  </si>
  <si>
    <t>Marianne Lund</t>
  </si>
  <si>
    <t>K1</t>
  </si>
  <si>
    <t>Monica Dahle</t>
  </si>
  <si>
    <t>Larisa Izumrudova</t>
  </si>
  <si>
    <t>Hilde Næss</t>
  </si>
  <si>
    <t>Kira Ingelsrudøyen</t>
  </si>
  <si>
    <t>Ingeborg Endresen</t>
  </si>
  <si>
    <t>Nicolas Johnsen</t>
  </si>
  <si>
    <t>JM</t>
  </si>
  <si>
    <t>Alexander Kolstø Våge</t>
  </si>
  <si>
    <t>Tord Aronsen</t>
  </si>
  <si>
    <t>M1</t>
  </si>
  <si>
    <t>Steinar Kvame</t>
  </si>
  <si>
    <t>Torstein Gjervan</t>
  </si>
  <si>
    <t>Bjørn Emil Evensen</t>
  </si>
  <si>
    <t>Sveinung Isaksen</t>
  </si>
  <si>
    <t>Torje Bragstad Venseth</t>
  </si>
  <si>
    <t>Jan Robert Solli</t>
  </si>
  <si>
    <t>Ruben Wåge Kristiansen</t>
  </si>
  <si>
    <t>Per Espen Omberg</t>
  </si>
  <si>
    <t>Kenneth Friberg</t>
  </si>
  <si>
    <t>Magnus German Hove</t>
  </si>
  <si>
    <t>Jone Stornes</t>
  </si>
  <si>
    <t>Bent Furevik</t>
  </si>
  <si>
    <t>Kritoffer Ytterbø</t>
  </si>
  <si>
    <t>Andreas Nordmo Skauen</t>
  </si>
  <si>
    <t>Tomas Erlandsen</t>
  </si>
  <si>
    <t>xx</t>
  </si>
  <si>
    <t>Monica Dahle, K1, 58 kg, rykk 46 kg, 47 kg, 48 kg, støt 55 kg, sml. 100 kg, 103 kg</t>
  </si>
  <si>
    <t>xxx</t>
  </si>
  <si>
    <t>Ingeborg Endresen, K1, +75 kg, støt 61 kg, sml. 104 kg</t>
  </si>
  <si>
    <t>UK</t>
  </si>
  <si>
    <t>Helene Skuggedal</t>
  </si>
  <si>
    <t>Tiril Boge</t>
  </si>
  <si>
    <t>SK</t>
  </si>
  <si>
    <t>Hilde Svalheim Markussen</t>
  </si>
  <si>
    <t>Sarah Hovden Øvsthus</t>
  </si>
  <si>
    <t>JK</t>
  </si>
  <si>
    <t>Rebekka Tao Jacobsen</t>
  </si>
  <si>
    <t>Katarina Torrissen</t>
  </si>
  <si>
    <t>Camilla Carlsen</t>
  </si>
  <si>
    <t>Bettine Carlsen</t>
  </si>
  <si>
    <t>Thomas Eide</t>
  </si>
  <si>
    <t>Robert Andre Moldestad</t>
  </si>
  <si>
    <t>Daniel Roness</t>
  </si>
  <si>
    <t>Martin Wenstad Janssen</t>
  </si>
  <si>
    <t>Ole Martin Aas</t>
  </si>
  <si>
    <t>Runar Klungervik</t>
  </si>
  <si>
    <t>Ronny Matnisdal</t>
  </si>
  <si>
    <t>Jantsen Øverås</t>
  </si>
  <si>
    <t>Roger B. Myrholt</t>
  </si>
  <si>
    <t>Alexander Hanssen</t>
  </si>
  <si>
    <t>Jo-Magne Rønning Elden</t>
  </si>
  <si>
    <t>UM</t>
  </si>
  <si>
    <t>Eskil Andersen</t>
  </si>
  <si>
    <t>Fredrik Kvist Gyllensten</t>
  </si>
  <si>
    <t>Raymond Toft</t>
  </si>
  <si>
    <t>Zekiye C. Nyland</t>
  </si>
  <si>
    <t>Sandra Trædal</t>
  </si>
  <si>
    <t>Lena Hordnes</t>
  </si>
  <si>
    <t>Sol Anette Waaler</t>
  </si>
  <si>
    <t>Stine Grønning Finserås</t>
  </si>
  <si>
    <t>Ragnhild Haug Lillegård</t>
  </si>
  <si>
    <t>Hege Torsvik</t>
  </si>
  <si>
    <t>Emelie Førstemann Nilsen</t>
  </si>
  <si>
    <t>Cathrine Walberg Martinsen</t>
  </si>
  <si>
    <t>Mia Tiller Mjøs</t>
  </si>
  <si>
    <t>x</t>
  </si>
  <si>
    <t>Rebekka Tao Jacobsen, JK, 53 kg, støt 85 kg</t>
  </si>
  <si>
    <t>Marit Årdalsbakke</t>
  </si>
  <si>
    <t>Emma Hald</t>
  </si>
  <si>
    <t>Mari Rotmo</t>
  </si>
  <si>
    <t>Birgitte Lund Fredriksen</t>
  </si>
  <si>
    <t>Kristin Solbakken</t>
  </si>
  <si>
    <t>Sofie Prytz Løwer</t>
  </si>
  <si>
    <t>Celine Mariell Bertheussen</t>
  </si>
  <si>
    <t>Ingeborg Bern Egeland</t>
  </si>
  <si>
    <t>Anita Skimten Monsen</t>
  </si>
  <si>
    <t>Marit B. Nilsen</t>
  </si>
  <si>
    <t>Celina Ramstad</t>
  </si>
  <si>
    <t>Sebastian Farmen</t>
  </si>
  <si>
    <t>Tomas Fjeldberg</t>
  </si>
  <si>
    <t>Kevin Lund</t>
  </si>
  <si>
    <t>Yngve Apneseth</t>
  </si>
  <si>
    <t>Roy Sømme Ommedal</t>
  </si>
  <si>
    <t>Robin Lange</t>
  </si>
  <si>
    <t>Morten Almås</t>
  </si>
  <si>
    <t>Eirik Mølmshaug</t>
  </si>
  <si>
    <t>Izak Süssmann</t>
  </si>
  <si>
    <t>Patricio Yanez</t>
  </si>
  <si>
    <t>Sigleif Myklebust Ravnestad</t>
  </si>
  <si>
    <t>Thomas Eide, SM, 62 kg, rykk 105 kg, støt 130 kg, sml. 235 kg</t>
  </si>
  <si>
    <t xml:space="preserve">x </t>
  </si>
  <si>
    <t>Eskil Andersen, UM, 77 kg, støt 142 kg</t>
  </si>
  <si>
    <t>Emma Hald, JK, 63 kg, rykk 76 kg</t>
  </si>
  <si>
    <t>7/3</t>
  </si>
  <si>
    <t>5/1</t>
  </si>
  <si>
    <t>6/2</t>
  </si>
  <si>
    <t>6/1</t>
  </si>
  <si>
    <t>7/1</t>
  </si>
  <si>
    <t>10/1</t>
  </si>
  <si>
    <t>Gabriel Carvajal</t>
  </si>
  <si>
    <t>Håvard Grostad</t>
  </si>
  <si>
    <t>Tore Gjøringbø</t>
  </si>
  <si>
    <t>Phillip Houghton</t>
  </si>
  <si>
    <t>Stein Inge Holstad</t>
  </si>
  <si>
    <t>Svein Arne Follinglo</t>
  </si>
  <si>
    <t>Hans Sande</t>
  </si>
  <si>
    <t>Ole Magnus Strand</t>
  </si>
  <si>
    <t>Mathias Hybertsen</t>
  </si>
  <si>
    <t>Chisom Okeke</t>
  </si>
  <si>
    <t>Sindre Rørstadbotnen</t>
  </si>
  <si>
    <t>Per Hordnes</t>
  </si>
  <si>
    <t>Kristian Helleren</t>
  </si>
  <si>
    <t>Ronny Fevåg</t>
  </si>
  <si>
    <t>Evald Osnes Devik</t>
  </si>
  <si>
    <t>Lars Joachim Nilsen</t>
  </si>
  <si>
    <t>Kim Eirik Tollefsen</t>
  </si>
  <si>
    <t>Vebjørn Varlid</t>
  </si>
  <si>
    <t>Børge Aadland</t>
  </si>
  <si>
    <t>Ørjan Hagelund</t>
  </si>
  <si>
    <t>Jon Peter Ueland</t>
  </si>
  <si>
    <t>Kristian Kvalen</t>
  </si>
  <si>
    <t>Jan Egil Austerheim</t>
  </si>
  <si>
    <t>Ruth Kasirye</t>
  </si>
  <si>
    <t>Carolina Roa</t>
  </si>
  <si>
    <t>Ingvild Brynjulfsen</t>
  </si>
  <si>
    <t>Stine Mari Hasfjord</t>
  </si>
  <si>
    <t>Rebecca Tiffin</t>
  </si>
  <si>
    <t>Beatrice Llano</t>
  </si>
  <si>
    <t>Asta Rønning Fjærli</t>
  </si>
  <si>
    <t>Martine Halvorsen Sønju</t>
  </si>
  <si>
    <t>Tiril Tøien</t>
  </si>
  <si>
    <t>Synne S. Rogstad</t>
  </si>
  <si>
    <t>Marta Josefine Skretting</t>
  </si>
  <si>
    <t>Kine Sofie Ofte Grimeland</t>
  </si>
  <si>
    <t>Ine Andersson</t>
  </si>
  <si>
    <t>Janne Skorpen Knudsen</t>
  </si>
  <si>
    <t>Maren Fikse</t>
  </si>
  <si>
    <t>Marianne Hasfjord</t>
  </si>
  <si>
    <t>Anna Tolås Omdal</t>
  </si>
  <si>
    <t>Elisabeth Settem</t>
  </si>
  <si>
    <t>Maren Fikse, UK, 69 kg, rykk 67 kg, støt 86 kg, sml. 153 kg</t>
  </si>
  <si>
    <t>Beatrice Llano, JK, +75 kg, rykk 81 kg, støt 100 kg, sml. 181 kg</t>
  </si>
  <si>
    <t>Morten Johannessen, Trondheim AK, F  - Ole Erik Raad, Trondheim AK, F</t>
  </si>
  <si>
    <t>Børge Aadland, M2, +105 kg: støt 170 kg</t>
  </si>
  <si>
    <t>Hilde Næss, K1, 69 kg, rykk 45 kg, sml. 103 kg</t>
  </si>
  <si>
    <t>Ann Beatrice Høien, K3, 69 kg, rykk 57 kg, 60 kg, støt 64 kg, 68 kg, sml. 124 kg, 128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</si>
</sst>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43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sz val="8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20"/>
      <name val="MS Sans Serif"/>
      <family val="2"/>
    </font>
    <font>
      <sz val="26"/>
      <name val="MS Sans Serif"/>
      <family val="2"/>
    </font>
    <font>
      <sz val="18"/>
      <name val="MS Sans Serif"/>
      <family val="2"/>
    </font>
    <font>
      <sz val="10"/>
      <name val="Times New Roman"/>
      <family val="1"/>
    </font>
    <font>
      <sz val="28"/>
      <name val="Arial Black"/>
      <family val="2"/>
    </font>
    <font>
      <b/>
      <sz val="10"/>
      <name val="Times New Roman"/>
      <family val="1"/>
    </font>
    <font>
      <sz val="18"/>
      <name val="Arial Black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28"/>
      <name val="Times New Roman"/>
      <family val="1"/>
    </font>
    <font>
      <b/>
      <sz val="22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sz val="18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1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165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66" fontId="6" fillId="0" borderId="1" xfId="0" applyNumberFormat="1" applyFont="1" applyBorder="1"/>
    <xf numFmtId="2" fontId="6" fillId="0" borderId="1" xfId="0" applyNumberFormat="1" applyFont="1" applyBorder="1"/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2" fontId="6" fillId="0" borderId="0" xfId="0" applyNumberFormat="1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165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9" fontId="0" fillId="0" borderId="0" xfId="0" applyNumberFormat="1"/>
    <xf numFmtId="169" fontId="13" fillId="0" borderId="0" xfId="0" applyNumberFormat="1" applyFont="1" applyBorder="1" applyAlignment="1">
      <alignment horizontal="center"/>
    </xf>
    <xf numFmtId="0" fontId="16" fillId="0" borderId="0" xfId="0" applyFont="1" applyAlignment="1" applyProtection="1">
      <alignment horizontal="right"/>
    </xf>
    <xf numFmtId="171" fontId="13" fillId="0" borderId="0" xfId="0" applyNumberFormat="1" applyFont="1" applyBorder="1" applyAlignment="1">
      <alignment horizontal="center"/>
    </xf>
    <xf numFmtId="167" fontId="0" fillId="0" borderId="0" xfId="0" applyNumberFormat="1"/>
    <xf numFmtId="0" fontId="0" fillId="0" borderId="0" xfId="0" applyFill="1"/>
    <xf numFmtId="0" fontId="4" fillId="0" borderId="0" xfId="0" applyFont="1" applyAlignment="1" applyProtection="1">
      <alignment vertical="top"/>
    </xf>
    <xf numFmtId="0" fontId="1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 vertical="top"/>
    </xf>
    <xf numFmtId="0" fontId="16" fillId="0" borderId="0" xfId="0" applyFont="1" applyAlignment="1">
      <alignment horizontal="left"/>
    </xf>
    <xf numFmtId="0" fontId="4" fillId="0" borderId="0" xfId="0" applyFont="1" applyAlignment="1" applyProtection="1"/>
    <xf numFmtId="2" fontId="3" fillId="0" borderId="0" xfId="0" applyNumberFormat="1" applyFont="1" applyAlignment="1">
      <alignment horizontal="center"/>
    </xf>
    <xf numFmtId="0" fontId="4" fillId="0" borderId="0" xfId="0" applyFont="1" applyProtection="1"/>
    <xf numFmtId="170" fontId="2" fillId="0" borderId="0" xfId="0" applyNumberFormat="1" applyFont="1" applyAlignment="1">
      <alignment horizontal="center"/>
    </xf>
    <xf numFmtId="170" fontId="4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5" fontId="17" fillId="0" borderId="0" xfId="0" applyNumberFormat="1" applyFont="1" applyAlignment="1" applyProtection="1">
      <alignment horizontal="left"/>
    </xf>
    <xf numFmtId="14" fontId="0" fillId="0" borderId="0" xfId="0" applyNumberForma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3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left"/>
    </xf>
    <xf numFmtId="170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/>
    </xf>
    <xf numFmtId="169" fontId="15" fillId="0" borderId="0" xfId="0" applyNumberFormat="1" applyFont="1" applyAlignment="1" applyProtection="1">
      <alignment horizontal="left"/>
      <protection locked="0"/>
    </xf>
    <xf numFmtId="2" fontId="16" fillId="0" borderId="0" xfId="0" applyNumberFormat="1" applyFont="1" applyAlignment="1">
      <alignment horizontal="right"/>
    </xf>
    <xf numFmtId="1" fontId="15" fillId="0" borderId="0" xfId="0" applyNumberFormat="1" applyFont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right" vertical="center"/>
      <protection locked="0"/>
    </xf>
    <xf numFmtId="2" fontId="15" fillId="0" borderId="11" xfId="0" applyNumberFormat="1" applyFont="1" applyBorder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169" fontId="15" fillId="0" borderId="11" xfId="0" applyNumberFormat="1" applyFont="1" applyBorder="1" applyAlignment="1" applyProtection="1">
      <alignment horizontal="center" vertical="center"/>
      <protection locked="0"/>
    </xf>
    <xf numFmtId="1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left" vertical="center"/>
      <protection locked="0"/>
    </xf>
    <xf numFmtId="171" fontId="16" fillId="0" borderId="12" xfId="0" applyNumberFormat="1" applyFont="1" applyBorder="1" applyAlignment="1" applyProtection="1">
      <alignment horizontal="center" vertical="center"/>
      <protection locked="0"/>
    </xf>
    <xf numFmtId="171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1" fontId="15" fillId="0" borderId="13" xfId="0" applyNumberFormat="1" applyFont="1" applyBorder="1" applyAlignment="1" applyProtection="1">
      <alignment horizontal="center" vertical="center"/>
      <protection locked="0"/>
    </xf>
    <xf numFmtId="168" fontId="15" fillId="0" borderId="0" xfId="0" applyNumberFormat="1" applyFont="1" applyBorder="1" applyAlignment="1">
      <alignment horizontal="center" vertical="center"/>
    </xf>
    <xf numFmtId="171" fontId="16" fillId="0" borderId="14" xfId="0" applyNumberFormat="1" applyFont="1" applyBorder="1" applyAlignment="1" applyProtection="1">
      <alignment horizontal="center" vertical="center"/>
      <protection locked="0"/>
    </xf>
    <xf numFmtId="1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1" fontId="15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171" fontId="16" fillId="0" borderId="16" xfId="0" applyNumberFormat="1" applyFont="1" applyBorder="1" applyAlignment="1" applyProtection="1">
      <alignment horizontal="center" vertical="center"/>
      <protection locked="0"/>
    </xf>
    <xf numFmtId="171" fontId="15" fillId="0" borderId="15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 applyProtection="1">
      <alignment horizontal="center" vertical="center"/>
      <protection locked="0"/>
    </xf>
    <xf numFmtId="0" fontId="15" fillId="0" borderId="10" xfId="0" quotePrefix="1" applyFont="1" applyBorder="1" applyAlignment="1" applyProtection="1">
      <alignment horizontal="right" vertical="center"/>
      <protection locked="0"/>
    </xf>
    <xf numFmtId="14" fontId="15" fillId="0" borderId="1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left"/>
    </xf>
    <xf numFmtId="171" fontId="26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>
      <alignment horizontal="right"/>
    </xf>
    <xf numFmtId="172" fontId="26" fillId="0" borderId="0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 applyProtection="1">
      <alignment horizontal="right"/>
    </xf>
    <xf numFmtId="169" fontId="5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>
      <alignment horizontal="right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0" xfId="0" quotePrefix="1" applyFont="1" applyBorder="1" applyAlignment="1" applyProtection="1">
      <alignment horizontal="right" vertical="center"/>
      <protection locked="0"/>
    </xf>
    <xf numFmtId="2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171" fontId="4" fillId="0" borderId="12" xfId="0" applyNumberFormat="1" applyFont="1" applyBorder="1" applyAlignment="1" applyProtection="1">
      <alignment horizontal="center" vertical="center"/>
      <protection locked="0"/>
    </xf>
    <xf numFmtId="171" fontId="5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68" fontId="5" fillId="0" borderId="0" xfId="0" applyNumberFormat="1" applyFont="1" applyBorder="1" applyAlignment="1">
      <alignment horizontal="center" vertical="center"/>
    </xf>
    <xf numFmtId="171" fontId="4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1" fontId="4" fillId="0" borderId="16" xfId="0" applyNumberFormat="1" applyFont="1" applyBorder="1" applyAlignment="1" applyProtection="1">
      <alignment horizontal="center" vertical="center"/>
      <protection locked="0"/>
    </xf>
    <xf numFmtId="171" fontId="5" fillId="0" borderId="15" xfId="0" applyNumberFormat="1" applyFont="1" applyBorder="1" applyAlignment="1">
      <alignment horizontal="center" vertical="center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169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horizontal="right"/>
    </xf>
    <xf numFmtId="166" fontId="4" fillId="0" borderId="17" xfId="1" applyNumberFormat="1" applyFont="1" applyBorder="1" applyAlignment="1" applyProtection="1">
      <alignment horizontal="center" vertical="center"/>
      <protection locked="0"/>
    </xf>
    <xf numFmtId="166" fontId="4" fillId="0" borderId="18" xfId="1" applyNumberFormat="1" applyFont="1" applyBorder="1" applyAlignment="1" applyProtection="1">
      <alignment horizontal="center" vertical="center"/>
      <protection locked="0"/>
    </xf>
    <xf numFmtId="0" fontId="31" fillId="0" borderId="19" xfId="1" quotePrefix="1" applyFont="1" applyBorder="1" applyAlignment="1" applyProtection="1">
      <alignment horizontal="right" vertical="center"/>
      <protection locked="0"/>
    </xf>
    <xf numFmtId="2" fontId="31" fillId="0" borderId="20" xfId="1" applyNumberFormat="1" applyFont="1" applyBorder="1" applyAlignment="1" applyProtection="1">
      <alignment horizontal="right" vertical="center"/>
      <protection locked="0"/>
    </xf>
    <xf numFmtId="0" fontId="31" fillId="0" borderId="20" xfId="1" applyFont="1" applyBorder="1" applyAlignment="1" applyProtection="1">
      <alignment horizontal="center" vertical="center"/>
      <protection locked="0"/>
    </xf>
    <xf numFmtId="169" fontId="31" fillId="0" borderId="20" xfId="1" applyNumberFormat="1" applyFont="1" applyBorder="1" applyAlignment="1" applyProtection="1">
      <alignment horizontal="center" vertical="center"/>
      <protection locked="0"/>
    </xf>
    <xf numFmtId="1" fontId="32" fillId="0" borderId="20" xfId="1" applyNumberFormat="1" applyFont="1" applyBorder="1" applyAlignment="1" applyProtection="1">
      <alignment horizontal="center" vertical="center"/>
      <protection locked="0"/>
    </xf>
    <xf numFmtId="0" fontId="31" fillId="0" borderId="20" xfId="1" applyFont="1" applyBorder="1" applyAlignment="1" applyProtection="1">
      <alignment vertical="center"/>
      <protection locked="0"/>
    </xf>
    <xf numFmtId="166" fontId="4" fillId="0" borderId="20" xfId="1" applyNumberFormat="1" applyFont="1" applyBorder="1" applyAlignment="1" applyProtection="1">
      <alignment horizontal="center" vertical="center"/>
      <protection locked="0"/>
    </xf>
    <xf numFmtId="166" fontId="4" fillId="0" borderId="21" xfId="1" applyNumberFormat="1" applyFont="1" applyBorder="1" applyAlignment="1" applyProtection="1">
      <alignment horizontal="center" vertical="center"/>
      <protection locked="0"/>
    </xf>
    <xf numFmtId="0" fontId="31" fillId="0" borderId="19" xfId="1" applyFont="1" applyBorder="1" applyAlignment="1" applyProtection="1">
      <alignment horizontal="right" vertical="center"/>
      <protection locked="0"/>
    </xf>
    <xf numFmtId="0" fontId="5" fillId="0" borderId="19" xfId="1" applyFont="1" applyBorder="1" applyAlignment="1" applyProtection="1">
      <alignment horizontal="right" vertical="center"/>
      <protection locked="0"/>
    </xf>
    <xf numFmtId="2" fontId="5" fillId="0" borderId="20" xfId="1" applyNumberFormat="1" applyFont="1" applyBorder="1" applyAlignment="1" applyProtection="1">
      <alignment horizontal="right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169" fontId="5" fillId="0" borderId="20" xfId="1" applyNumberFormat="1" applyFont="1" applyBorder="1" applyAlignment="1" applyProtection="1">
      <alignment horizontal="center" vertical="center"/>
      <protection locked="0"/>
    </xf>
    <xf numFmtId="1" fontId="3" fillId="0" borderId="20" xfId="1" applyNumberFormat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vertical="center"/>
      <protection locked="0"/>
    </xf>
    <xf numFmtId="0" fontId="40" fillId="0" borderId="19" xfId="1" applyFont="1" applyBorder="1" applyAlignment="1" applyProtection="1">
      <alignment horizontal="right" vertical="center"/>
      <protection locked="0"/>
    </xf>
    <xf numFmtId="2" fontId="40" fillId="0" borderId="20" xfId="1" applyNumberFormat="1" applyFont="1" applyBorder="1" applyAlignment="1" applyProtection="1">
      <alignment horizontal="right" vertical="center"/>
      <protection locked="0"/>
    </xf>
    <xf numFmtId="0" fontId="40" fillId="0" borderId="20" xfId="1" applyFont="1" applyBorder="1" applyAlignment="1" applyProtection="1">
      <alignment horizontal="center" vertical="center"/>
      <protection locked="0"/>
    </xf>
    <xf numFmtId="169" fontId="40" fillId="0" borderId="20" xfId="1" applyNumberFormat="1" applyFont="1" applyBorder="1" applyAlignment="1" applyProtection="1">
      <alignment horizontal="center" vertical="center"/>
      <protection locked="0"/>
    </xf>
    <xf numFmtId="1" fontId="41" fillId="0" borderId="20" xfId="1" applyNumberFormat="1" applyFont="1" applyBorder="1" applyAlignment="1" applyProtection="1">
      <alignment horizontal="center" vertical="center"/>
      <protection locked="0"/>
    </xf>
    <xf numFmtId="0" fontId="40" fillId="0" borderId="20" xfId="1" applyFont="1" applyBorder="1" applyAlignment="1" applyProtection="1">
      <alignment vertical="center"/>
      <protection locked="0"/>
    </xf>
    <xf numFmtId="0" fontId="40" fillId="0" borderId="19" xfId="1" quotePrefix="1" applyFont="1" applyBorder="1" applyAlignment="1" applyProtection="1">
      <alignment horizontal="right" vertical="center"/>
      <protection locked="0"/>
    </xf>
    <xf numFmtId="2" fontId="5" fillId="0" borderId="20" xfId="1" quotePrefix="1" applyNumberFormat="1" applyFont="1" applyBorder="1" applyAlignment="1" applyProtection="1">
      <alignment horizontal="right" vertical="center"/>
      <protection locked="0"/>
    </xf>
    <xf numFmtId="0" fontId="3" fillId="0" borderId="20" xfId="1" applyFont="1" applyBorder="1" applyAlignment="1" applyProtection="1">
      <alignment vertical="center"/>
      <protection locked="0"/>
    </xf>
    <xf numFmtId="166" fontId="4" fillId="0" borderId="22" xfId="1" applyNumberFormat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41" fillId="0" borderId="20" xfId="1" applyFont="1" applyBorder="1" applyAlignment="1" applyProtection="1">
      <alignment vertical="center"/>
      <protection locked="0"/>
    </xf>
    <xf numFmtId="0" fontId="5" fillId="0" borderId="19" xfId="1" quotePrefix="1" applyFont="1" applyBorder="1" applyAlignment="1" applyProtection="1">
      <alignment horizontal="right" vertical="center"/>
      <protection locked="0"/>
    </xf>
    <xf numFmtId="1" fontId="0" fillId="0" borderId="0" xfId="0" applyNumberFormat="1"/>
    <xf numFmtId="171" fontId="0" fillId="0" borderId="0" xfId="0" applyNumberFormat="1"/>
    <xf numFmtId="0" fontId="16" fillId="0" borderId="0" xfId="0" applyFont="1" applyAlignment="1" applyProtection="1">
      <alignment horizontal="left"/>
      <protection locked="0"/>
    </xf>
    <xf numFmtId="2" fontId="31" fillId="0" borderId="20" xfId="1" quotePrefix="1" applyNumberFormat="1" applyFont="1" applyBorder="1" applyAlignment="1" applyProtection="1">
      <alignment horizontal="right" vertical="center"/>
      <protection locked="0"/>
    </xf>
    <xf numFmtId="166" fontId="4" fillId="0" borderId="18" xfId="1" quotePrefix="1" applyNumberFormat="1" applyFont="1" applyBorder="1" applyAlignment="1" applyProtection="1">
      <alignment horizontal="center" vertical="center"/>
      <protection locked="0"/>
    </xf>
    <xf numFmtId="166" fontId="4" fillId="0" borderId="21" xfId="1" quotePrefix="1" applyNumberFormat="1" applyFont="1" applyBorder="1" applyAlignment="1" applyProtection="1">
      <alignment horizontal="center" vertical="center"/>
      <protection locked="0"/>
    </xf>
    <xf numFmtId="171" fontId="4" fillId="0" borderId="12" xfId="0" quotePrefix="1" applyNumberFormat="1" applyFont="1" applyBorder="1" applyAlignment="1" applyProtection="1">
      <alignment horizontal="center" vertical="center"/>
      <protection locked="0"/>
    </xf>
    <xf numFmtId="166" fontId="4" fillId="0" borderId="17" xfId="1" quotePrefix="1" applyNumberFormat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1" fontId="5" fillId="0" borderId="10" xfId="0" quotePrefix="1" applyNumberFormat="1" applyFont="1" applyBorder="1" applyAlignment="1" applyProtection="1">
      <alignment horizontal="center" vertical="center"/>
      <protection locked="0"/>
    </xf>
    <xf numFmtId="1" fontId="34" fillId="2" borderId="0" xfId="0" applyNumberFormat="1" applyFont="1" applyFill="1" applyAlignment="1">
      <alignment horizontal="center"/>
    </xf>
    <xf numFmtId="0" fontId="34" fillId="2" borderId="0" xfId="0" applyFont="1" applyFill="1"/>
    <xf numFmtId="1" fontId="35" fillId="2" borderId="0" xfId="0" applyNumberFormat="1" applyFont="1" applyFill="1" applyAlignment="1">
      <alignment horizontal="right"/>
    </xf>
    <xf numFmtId="169" fontId="36" fillId="0" borderId="0" xfId="0" applyNumberFormat="1" applyFont="1"/>
    <xf numFmtId="0" fontId="36" fillId="0" borderId="0" xfId="0" applyFont="1" applyAlignment="1">
      <alignment horizontal="left"/>
    </xf>
    <xf numFmtId="1" fontId="26" fillId="0" borderId="0" xfId="0" applyNumberFormat="1" applyFont="1" applyAlignment="1">
      <alignment horizontal="right"/>
    </xf>
    <xf numFmtId="1" fontId="26" fillId="0" borderId="0" xfId="0" applyNumberFormat="1" applyFont="1" applyBorder="1" applyAlignment="1">
      <alignment horizontal="right"/>
    </xf>
    <xf numFmtId="0" fontId="38" fillId="0" borderId="0" xfId="0" applyFont="1"/>
    <xf numFmtId="0" fontId="39" fillId="0" borderId="0" xfId="0" applyFont="1"/>
    <xf numFmtId="0" fontId="36" fillId="0" borderId="0" xfId="0" applyFont="1"/>
    <xf numFmtId="0" fontId="37" fillId="0" borderId="0" xfId="0" applyFont="1"/>
    <xf numFmtId="0" fontId="42" fillId="0" borderId="0" xfId="0" applyFont="1" applyBorder="1" applyAlignment="1">
      <alignment horizontal="center"/>
    </xf>
    <xf numFmtId="1" fontId="42" fillId="0" borderId="0" xfId="0" applyNumberFormat="1" applyFont="1" applyBorder="1" applyAlignment="1">
      <alignment horizontal="center"/>
    </xf>
    <xf numFmtId="2" fontId="42" fillId="0" borderId="0" xfId="0" applyNumberFormat="1" applyFont="1" applyBorder="1" applyAlignment="1">
      <alignment horizontal="center"/>
    </xf>
    <xf numFmtId="1" fontId="42" fillId="0" borderId="0" xfId="0" applyNumberFormat="1" applyFont="1" applyBorder="1" applyAlignment="1">
      <alignment horizontal="left"/>
    </xf>
    <xf numFmtId="171" fontId="42" fillId="0" borderId="0" xfId="0" applyNumberFormat="1" applyFont="1" applyBorder="1" applyAlignment="1">
      <alignment horizontal="right"/>
    </xf>
    <xf numFmtId="2" fontId="42" fillId="0" borderId="0" xfId="0" applyNumberFormat="1" applyFont="1" applyBorder="1" applyAlignment="1">
      <alignment horizontal="right"/>
    </xf>
    <xf numFmtId="172" fontId="42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14" fontId="1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5" fillId="0" borderId="0" xfId="0" applyNumberFormat="1" applyFont="1" applyAlignment="1" applyProtection="1">
      <alignment horizontal="left"/>
      <protection locked="0"/>
    </xf>
    <xf numFmtId="0" fontId="33" fillId="2" borderId="0" xfId="0" applyFont="1" applyFill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25" fillId="5" borderId="0" xfId="0" applyFont="1" applyFill="1" applyBorder="1" applyAlignment="1">
      <alignment horizontal="left"/>
    </xf>
    <xf numFmtId="169" fontId="25" fillId="5" borderId="0" xfId="0" applyNumberFormat="1" applyFont="1" applyFill="1" applyBorder="1" applyAlignment="1">
      <alignment horizontal="left"/>
    </xf>
  </cellXfs>
  <cellStyles count="2">
    <cellStyle name="Normal" xfId="0" builtinId="0"/>
    <cellStyle name="Normal_Sheet2" xfId="1"/>
  </cellStyles>
  <dxfs count="38"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5439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604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7485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808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850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910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9526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2012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2258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2318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2360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2420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6</xdr:col>
      <xdr:colOff>1880</xdr:colOff>
      <xdr:row>2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25191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6233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683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8276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888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9299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990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0322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0930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1345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195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2370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2974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3394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3998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1188720</xdr:colOff>
      <xdr:row>0</xdr:row>
      <xdr:rowOff>63500</xdr:rowOff>
    </xdr:from>
    <xdr:to>
      <xdr:col>5</xdr:col>
      <xdr:colOff>1697078</xdr:colOff>
      <xdr:row>2</xdr:row>
      <xdr:rowOff>38100</xdr:rowOff>
    </xdr:to>
    <xdr:sp macro="" textlink="">
      <xdr:nvSpPr>
        <xdr:cNvPr id="16461" name="Rectangle 1"/>
        <xdr:cNvSpPr>
          <a:spLocks noChangeArrowheads="1"/>
        </xdr:cNvSpPr>
      </xdr:nvSpPr>
      <xdr:spPr bwMode="auto">
        <a:xfrm>
          <a:off x="3365500" y="63500"/>
          <a:ext cx="469900" cy="825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403860</xdr:colOff>
      <xdr:row>0</xdr:row>
      <xdr:rowOff>53340</xdr:rowOff>
    </xdr:from>
    <xdr:to>
      <xdr:col>2</xdr:col>
      <xdr:colOff>68580</xdr:colOff>
      <xdr:row>4</xdr:row>
      <xdr:rowOff>0</xdr:rowOff>
    </xdr:to>
    <xdr:pic>
      <xdr:nvPicPr>
        <xdr:cNvPr id="1706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685800" cy="1127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pageSetUpPr autoPageBreaks="0" fitToPage="1"/>
  </sheetPr>
  <dimension ref="A1:V39"/>
  <sheetViews>
    <sheetView showGridLines="0" showRowColHeaders="0" showZeros="0" tabSelected="1" showOutlineSymbols="0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11.21875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42419</v>
      </c>
      <c r="S5" s="85" t="s">
        <v>30</v>
      </c>
      <c r="T5" s="86">
        <v>1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44">
        <v>77</v>
      </c>
      <c r="B9" s="145">
        <v>72.2</v>
      </c>
      <c r="C9" s="146" t="s">
        <v>147</v>
      </c>
      <c r="D9" s="147">
        <v>13176</v>
      </c>
      <c r="E9" s="148"/>
      <c r="F9" s="149" t="s">
        <v>148</v>
      </c>
      <c r="G9" s="149" t="s">
        <v>52</v>
      </c>
      <c r="H9" s="150">
        <v>25</v>
      </c>
      <c r="I9" s="151">
        <v>-27</v>
      </c>
      <c r="J9" s="143">
        <v>-27</v>
      </c>
      <c r="K9" s="150">
        <v>30</v>
      </c>
      <c r="L9" s="127">
        <v>35</v>
      </c>
      <c r="M9" s="127">
        <v>-37</v>
      </c>
      <c r="N9" s="94">
        <f t="shared" ref="N9:N24" si="0">IF(MAX(H9:J9)&lt;0,0,TRUNC(MAX(H9:J9)/1)*1)</f>
        <v>25</v>
      </c>
      <c r="O9" s="94">
        <f t="shared" ref="O9:O24" si="1">IF(MAX(K9:M9)&lt;0,0,TRUNC(MAX(K9:M9)/1)*1)</f>
        <v>35</v>
      </c>
      <c r="P9" s="94">
        <f t="shared" ref="P9:P24" si="2">IF(N9=0,0,IF(O9=0,0,SUM(N9:O9)))</f>
        <v>60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78.463900488076391</v>
      </c>
      <c r="R9" s="95">
        <f>IF(OR(D9="",B9="",V9=""),0,IF(OR(C9="UM",C9="JM",C9="SM",C9="UK",C9="JK",C9="SK"),"",Q9*(IF(ABS(1900-YEAR((V9+1)-D9))&lt;29,0,(VLOOKUP((YEAR(V9)-YEAR(D9)),'Meltzer-Malone'!$A$3:$B$63,2))))))</f>
        <v>196.4736068221433</v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1.3077316748012733</v>
      </c>
      <c r="V9" s="140">
        <f>R5</f>
        <v>42419</v>
      </c>
    </row>
    <row r="10" spans="1:22" s="13" customFormat="1" ht="19.95" customHeight="1" x14ac:dyDescent="0.25">
      <c r="A10" s="152">
        <v>94</v>
      </c>
      <c r="B10" s="145">
        <v>91.9</v>
      </c>
      <c r="C10" s="146" t="s">
        <v>149</v>
      </c>
      <c r="D10" s="147">
        <v>14761</v>
      </c>
      <c r="E10" s="148"/>
      <c r="F10" s="149" t="s">
        <v>150</v>
      </c>
      <c r="G10" s="149" t="s">
        <v>54</v>
      </c>
      <c r="H10" s="150">
        <v>48</v>
      </c>
      <c r="I10" s="151">
        <v>50</v>
      </c>
      <c r="J10" s="143">
        <v>-52</v>
      </c>
      <c r="K10" s="150">
        <v>55</v>
      </c>
      <c r="L10" s="127">
        <v>60</v>
      </c>
      <c r="M10" s="127">
        <v>-63</v>
      </c>
      <c r="N10" s="94">
        <f t="shared" si="0"/>
        <v>50</v>
      </c>
      <c r="O10" s="94">
        <f t="shared" si="1"/>
        <v>60</v>
      </c>
      <c r="P10" s="94">
        <f t="shared" si="2"/>
        <v>110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126.72964184809855</v>
      </c>
      <c r="R10" s="95">
        <f>IF(OR(D10="",B10="",V10=""),0,IF(OR(C10="UM",C10="JM",C10="SM",C10="UK",C10="JK",C10="SK"),"",Q10*(IF(ABS(1900-YEAR((V10+1)-D10))&lt;29,0,(VLOOKUP((YEAR(V10)-YEAR(D10)),'Meltzer-Malone'!$A$3:$B$63,2))))))</f>
        <v>276.39734887070296</v>
      </c>
      <c r="S10" s="99">
        <v>1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1.1520876531645323</v>
      </c>
      <c r="V10" s="140">
        <f>R5</f>
        <v>42419</v>
      </c>
    </row>
    <row r="11" spans="1:22" s="13" customFormat="1" ht="19.95" customHeight="1" x14ac:dyDescent="0.25">
      <c r="A11" s="152">
        <v>105</v>
      </c>
      <c r="B11" s="145">
        <v>97.7</v>
      </c>
      <c r="C11" s="146" t="s">
        <v>149</v>
      </c>
      <c r="D11" s="147">
        <v>14941</v>
      </c>
      <c r="E11" s="148"/>
      <c r="F11" s="149" t="s">
        <v>151</v>
      </c>
      <c r="G11" s="149" t="s">
        <v>55</v>
      </c>
      <c r="H11" s="150">
        <v>55</v>
      </c>
      <c r="I11" s="151">
        <v>58</v>
      </c>
      <c r="J11" s="143">
        <v>60</v>
      </c>
      <c r="K11" s="150">
        <v>65</v>
      </c>
      <c r="L11" s="127">
        <v>-68</v>
      </c>
      <c r="M11" s="127">
        <v>-68</v>
      </c>
      <c r="N11" s="94">
        <f t="shared" si="0"/>
        <v>60</v>
      </c>
      <c r="O11" s="94">
        <f t="shared" si="1"/>
        <v>65</v>
      </c>
      <c r="P11" s="94">
        <f t="shared" si="2"/>
        <v>125</v>
      </c>
      <c r="Q11" s="95">
        <f t="shared" si="3"/>
        <v>140.34879951328421</v>
      </c>
      <c r="R11" s="95">
        <f>IF(OR(D11="",B11="",V11=""),0,IF(OR(C11="UM",C11="JM",C11="SM",C11="UK",C11="JK",C11="SK"),"",Q11*(IF(ABS(1900-YEAR((V11+1)-D11))&lt;29,0,(VLOOKUP((YEAR(V11)-YEAR(D11)),'Meltzer-Malone'!$A$3:$B$63,2))))))</f>
        <v>306.10073173847286</v>
      </c>
      <c r="S11" s="99">
        <v>1</v>
      </c>
      <c r="T11" s="99"/>
      <c r="U11" s="97">
        <f t="shared" si="4"/>
        <v>1.1227903961062737</v>
      </c>
      <c r="V11" s="140">
        <f>R5</f>
        <v>42419</v>
      </c>
    </row>
    <row r="12" spans="1:22" s="13" customFormat="1" ht="19.95" customHeight="1" x14ac:dyDescent="0.25">
      <c r="A12" s="144">
        <v>77</v>
      </c>
      <c r="B12" s="145">
        <v>73.7</v>
      </c>
      <c r="C12" s="146" t="s">
        <v>152</v>
      </c>
      <c r="D12" s="147">
        <v>16375</v>
      </c>
      <c r="E12" s="148"/>
      <c r="F12" s="149" t="s">
        <v>153</v>
      </c>
      <c r="G12" s="149" t="s">
        <v>56</v>
      </c>
      <c r="H12" s="142">
        <v>50</v>
      </c>
      <c r="I12" s="143">
        <v>-55</v>
      </c>
      <c r="J12" s="143">
        <v>-55</v>
      </c>
      <c r="K12" s="142">
        <v>60</v>
      </c>
      <c r="L12" s="127">
        <v>65</v>
      </c>
      <c r="M12" s="127">
        <v>-67</v>
      </c>
      <c r="N12" s="94">
        <f t="shared" si="0"/>
        <v>50</v>
      </c>
      <c r="O12" s="94">
        <f t="shared" si="1"/>
        <v>65</v>
      </c>
      <c r="P12" s="94">
        <f t="shared" si="2"/>
        <v>115</v>
      </c>
      <c r="Q12" s="95">
        <f t="shared" si="3"/>
        <v>148.54090340621968</v>
      </c>
      <c r="R12" s="95">
        <f>IF(OR(D12="",B12="",V12=""),0,IF(OR(C12="UM",C12="JM",C12="SM",C12="UK",C12="JK",C12="SK"),"",Q12*(IF(ABS(1900-YEAR((V12+1)-D12))&lt;29,0,(VLOOKUP((YEAR(V12)-YEAR(D12)),'Meltzer-Malone'!$A$3:$B$63,2))))))</f>
        <v>290.10038435234708</v>
      </c>
      <c r="S12" s="99">
        <v>1</v>
      </c>
      <c r="T12" s="99" t="s">
        <v>22</v>
      </c>
      <c r="U12" s="97">
        <f t="shared" si="4"/>
        <v>1.2916600296193015</v>
      </c>
      <c r="V12" s="140">
        <f>R5</f>
        <v>42419</v>
      </c>
    </row>
    <row r="13" spans="1:22" s="13" customFormat="1" ht="19.95" customHeight="1" x14ac:dyDescent="0.25">
      <c r="A13" s="144">
        <v>85</v>
      </c>
      <c r="B13" s="145">
        <v>81</v>
      </c>
      <c r="C13" s="146" t="s">
        <v>152</v>
      </c>
      <c r="D13" s="147">
        <v>16960</v>
      </c>
      <c r="E13" s="148"/>
      <c r="F13" s="149" t="s">
        <v>154</v>
      </c>
      <c r="G13" s="149" t="s">
        <v>52</v>
      </c>
      <c r="H13" s="150">
        <v>35</v>
      </c>
      <c r="I13" s="151">
        <v>40</v>
      </c>
      <c r="J13" s="143">
        <v>43</v>
      </c>
      <c r="K13" s="150">
        <v>55</v>
      </c>
      <c r="L13" s="127">
        <v>60</v>
      </c>
      <c r="M13" s="127">
        <v>-65</v>
      </c>
      <c r="N13" s="94">
        <f t="shared" si="0"/>
        <v>43</v>
      </c>
      <c r="O13" s="94">
        <f t="shared" si="1"/>
        <v>60</v>
      </c>
      <c r="P13" s="94">
        <f t="shared" si="2"/>
        <v>103</v>
      </c>
      <c r="Q13" s="95">
        <f t="shared" si="3"/>
        <v>126.16709391240259</v>
      </c>
      <c r="R13" s="95">
        <f>IF(OR(D13="",B13="",V13=""),0,IF(OR(C13="UM",C13="JM",C13="SM",C13="UK",C13="JK",C13="SK"),"",Q13*(IF(ABS(1900-YEAR((V13+1)-D13))&lt;29,0,(VLOOKUP((YEAR(V13)-YEAR(D13)),'Meltzer-Malone'!$A$3:$B$63,2))))))</f>
        <v>235.55396433445563</v>
      </c>
      <c r="S13" s="99">
        <v>1</v>
      </c>
      <c r="T13" s="99" t="s">
        <v>22</v>
      </c>
      <c r="U13" s="97">
        <f t="shared" si="4"/>
        <v>1.2249232418679863</v>
      </c>
      <c r="V13" s="140">
        <f>R5</f>
        <v>42419</v>
      </c>
    </row>
    <row r="14" spans="1:22" s="13" customFormat="1" ht="19.95" customHeight="1" x14ac:dyDescent="0.25">
      <c r="A14" s="144">
        <v>94</v>
      </c>
      <c r="B14" s="145">
        <v>94</v>
      </c>
      <c r="C14" s="146" t="s">
        <v>152</v>
      </c>
      <c r="D14" s="147">
        <v>16079</v>
      </c>
      <c r="E14" s="148"/>
      <c r="F14" s="149" t="s">
        <v>155</v>
      </c>
      <c r="G14" s="149" t="s">
        <v>52</v>
      </c>
      <c r="H14" s="150">
        <v>60</v>
      </c>
      <c r="I14" s="151">
        <v>-63</v>
      </c>
      <c r="J14" s="143">
        <v>-63</v>
      </c>
      <c r="K14" s="150">
        <v>80</v>
      </c>
      <c r="L14" s="127">
        <v>-85</v>
      </c>
      <c r="M14" s="127">
        <v>85</v>
      </c>
      <c r="N14" s="94">
        <f t="shared" si="0"/>
        <v>60</v>
      </c>
      <c r="O14" s="94">
        <f t="shared" si="1"/>
        <v>85</v>
      </c>
      <c r="P14" s="94">
        <f t="shared" si="2"/>
        <v>145</v>
      </c>
      <c r="Q14" s="95">
        <f t="shared" si="3"/>
        <v>165.42187094254021</v>
      </c>
      <c r="R14" s="95">
        <f>IF(OR(D14="",B14="",V14=""),0,IF(OR(C14="UM",C14="JM",C14="SM",C14="UK",C14="JK",C14="SK"),"",Q14*(IF(ABS(1900-YEAR((V14+1)-D14))&lt;29,0,(VLOOKUP((YEAR(V14)-YEAR(D14)),'Meltzer-Malone'!$A$3:$B$63,2))))))</f>
        <v>323.06891395078105</v>
      </c>
      <c r="S14" s="99">
        <v>1</v>
      </c>
      <c r="T14" s="99" t="s">
        <v>22</v>
      </c>
      <c r="U14" s="97">
        <f t="shared" si="4"/>
        <v>1.1408404892588979</v>
      </c>
      <c r="V14" s="140">
        <f>R5</f>
        <v>42419</v>
      </c>
    </row>
    <row r="15" spans="1:22" s="13" customFormat="1" ht="19.95" customHeight="1" x14ac:dyDescent="0.25">
      <c r="A15" s="152">
        <v>94</v>
      </c>
      <c r="B15" s="145">
        <v>90.6</v>
      </c>
      <c r="C15" s="146" t="s">
        <v>152</v>
      </c>
      <c r="D15" s="147">
        <v>17024</v>
      </c>
      <c r="E15" s="148"/>
      <c r="F15" s="149" t="s">
        <v>156</v>
      </c>
      <c r="G15" s="149" t="s">
        <v>54</v>
      </c>
      <c r="H15" s="142">
        <v>-45</v>
      </c>
      <c r="I15" s="143">
        <v>45</v>
      </c>
      <c r="J15" s="143">
        <v>-50</v>
      </c>
      <c r="K15" s="142">
        <v>60</v>
      </c>
      <c r="L15" s="127">
        <v>-65</v>
      </c>
      <c r="M15" s="127">
        <v>65</v>
      </c>
      <c r="N15" s="94">
        <f t="shared" si="0"/>
        <v>45</v>
      </c>
      <c r="O15" s="94">
        <f t="shared" si="1"/>
        <v>65</v>
      </c>
      <c r="P15" s="94">
        <f t="shared" si="2"/>
        <v>110</v>
      </c>
      <c r="Q15" s="95">
        <f t="shared" si="3"/>
        <v>127.53912266307699</v>
      </c>
      <c r="R15" s="95">
        <f>IF(OR(D15="",B15="",V15=""),0,IF(OR(C15="UM",C15="JM",C15="SM",C15="UK",C15="JK",C15="SK"),"",Q15*(IF(ABS(1900-YEAR((V15+1)-D15))&lt;29,0,(VLOOKUP((YEAR(V15)-YEAR(D15)),'Meltzer-Malone'!$A$3:$B$63,2))))))</f>
        <v>238.11554201196475</v>
      </c>
      <c r="S15" s="99">
        <v>2</v>
      </c>
      <c r="T15" s="99"/>
      <c r="U15" s="97">
        <f t="shared" si="4"/>
        <v>1.1594465696643363</v>
      </c>
      <c r="V15" s="140">
        <f>R5</f>
        <v>42419</v>
      </c>
    </row>
    <row r="16" spans="1:22" s="13" customFormat="1" ht="19.95" customHeight="1" x14ac:dyDescent="0.25">
      <c r="A16" s="144" t="s">
        <v>115</v>
      </c>
      <c r="B16" s="145">
        <v>107.2</v>
      </c>
      <c r="C16" s="146" t="s">
        <v>152</v>
      </c>
      <c r="D16" s="147">
        <v>16227</v>
      </c>
      <c r="E16" s="148"/>
      <c r="F16" s="149" t="s">
        <v>157</v>
      </c>
      <c r="G16" s="149" t="s">
        <v>53</v>
      </c>
      <c r="H16" s="150">
        <v>-67</v>
      </c>
      <c r="I16" s="151">
        <v>67</v>
      </c>
      <c r="J16" s="143">
        <v>-70</v>
      </c>
      <c r="K16" s="150">
        <v>-85</v>
      </c>
      <c r="L16" s="127">
        <v>85</v>
      </c>
      <c r="M16" s="127">
        <v>89</v>
      </c>
      <c r="N16" s="94">
        <f t="shared" si="0"/>
        <v>67</v>
      </c>
      <c r="O16" s="94">
        <f t="shared" si="1"/>
        <v>89</v>
      </c>
      <c r="P16" s="94">
        <f t="shared" si="2"/>
        <v>156</v>
      </c>
      <c r="Q16" s="95">
        <f t="shared" si="3"/>
        <v>169.27871646172585</v>
      </c>
      <c r="R16" s="95">
        <f>IF(OR(D16="",B16="",V16=""),0,IF(OR(C16="UM",C16="JM",C16="SM",C16="UK",C16="JK",C16="SK"),"",Q16*(IF(ABS(1900-YEAR((V16+1)-D16))&lt;29,0,(VLOOKUP((YEAR(V16)-YEAR(D16)),'Meltzer-Malone'!$A$3:$B$63,2))))))</f>
        <v>330.60133324975061</v>
      </c>
      <c r="S16" s="99">
        <v>1</v>
      </c>
      <c r="T16" s="99"/>
      <c r="U16" s="97">
        <f t="shared" si="4"/>
        <v>1.0851199773187554</v>
      </c>
      <c r="V16" s="140">
        <f>R5</f>
        <v>42419</v>
      </c>
    </row>
    <row r="17" spans="1:22" s="13" customFormat="1" ht="19.95" customHeight="1" x14ac:dyDescent="0.25">
      <c r="A17" s="144" t="s">
        <v>115</v>
      </c>
      <c r="B17" s="145">
        <v>112.2</v>
      </c>
      <c r="C17" s="146" t="s">
        <v>152</v>
      </c>
      <c r="D17" s="147">
        <v>16053</v>
      </c>
      <c r="E17" s="148"/>
      <c r="F17" s="149" t="s">
        <v>158</v>
      </c>
      <c r="G17" s="149" t="s">
        <v>54</v>
      </c>
      <c r="H17" s="142">
        <v>60</v>
      </c>
      <c r="I17" s="143">
        <v>-65</v>
      </c>
      <c r="J17" s="143">
        <v>65</v>
      </c>
      <c r="K17" s="142">
        <v>80</v>
      </c>
      <c r="L17" s="127">
        <v>85</v>
      </c>
      <c r="M17" s="127">
        <v>-88</v>
      </c>
      <c r="N17" s="94">
        <f t="shared" si="0"/>
        <v>65</v>
      </c>
      <c r="O17" s="94">
        <f t="shared" si="1"/>
        <v>85</v>
      </c>
      <c r="P17" s="94">
        <f t="shared" si="2"/>
        <v>150</v>
      </c>
      <c r="Q17" s="95">
        <f t="shared" si="3"/>
        <v>160.41063993933781</v>
      </c>
      <c r="R17" s="95">
        <f>IF(OR(D17="",B17="",V17=""),0,IF(OR(C17="UM",C17="JM",C17="SM",C17="UK",C17="JK",C17="SK"),"",Q17*(IF(ABS(1900-YEAR((V17+1)-D17))&lt;29,0,(VLOOKUP((YEAR(V17)-YEAR(D17)),'Meltzer-Malone'!$A$3:$B$63,2))))))</f>
        <v>321.462922438433</v>
      </c>
      <c r="S17" s="99">
        <v>2</v>
      </c>
      <c r="T17" s="99"/>
      <c r="U17" s="97">
        <f t="shared" si="4"/>
        <v>1.069404266262252</v>
      </c>
      <c r="V17" s="140">
        <f>R5</f>
        <v>42419</v>
      </c>
    </row>
    <row r="18" spans="1:22" s="13" customFormat="1" ht="19.95" customHeight="1" x14ac:dyDescent="0.25">
      <c r="A18" s="144" t="s">
        <v>115</v>
      </c>
      <c r="B18" s="145">
        <v>113.5</v>
      </c>
      <c r="C18" s="146" t="s">
        <v>152</v>
      </c>
      <c r="D18" s="147">
        <v>17122</v>
      </c>
      <c r="E18" s="148"/>
      <c r="F18" s="149" t="s">
        <v>159</v>
      </c>
      <c r="G18" s="149" t="s">
        <v>56</v>
      </c>
      <c r="H18" s="150">
        <v>45</v>
      </c>
      <c r="I18" s="151">
        <v>50</v>
      </c>
      <c r="J18" s="176" t="s">
        <v>161</v>
      </c>
      <c r="K18" s="150">
        <v>50</v>
      </c>
      <c r="L18" s="127">
        <v>60</v>
      </c>
      <c r="M18" s="127">
        <v>70</v>
      </c>
      <c r="N18" s="94">
        <f t="shared" si="0"/>
        <v>50</v>
      </c>
      <c r="O18" s="94">
        <f t="shared" si="1"/>
        <v>70</v>
      </c>
      <c r="P18" s="94">
        <f t="shared" si="2"/>
        <v>120</v>
      </c>
      <c r="Q18" s="95">
        <f t="shared" si="3"/>
        <v>127.88530499952523</v>
      </c>
      <c r="R18" s="95">
        <f>IF(OR(D18="",B18="",V18=""),0,IF(OR(C18="UM",C18="JM",C18="SM",C18="UK",C18="JK",C18="SK"),"",Q18*(IF(ABS(1900-YEAR((V18+1)-D18))&lt;29,0,(VLOOKUP((YEAR(V18)-YEAR(D18)),'Meltzer-Malone'!$A$3:$B$63,2))))))</f>
        <v>238.76186443411362</v>
      </c>
      <c r="S18" s="99">
        <v>3</v>
      </c>
      <c r="T18" s="99" t="s">
        <v>22</v>
      </c>
      <c r="U18" s="97">
        <f t="shared" si="4"/>
        <v>1.0657108749960436</v>
      </c>
      <c r="V18" s="140">
        <f>R5</f>
        <v>42419</v>
      </c>
    </row>
    <row r="19" spans="1:22" s="13" customFormat="1" ht="19.95" customHeight="1" x14ac:dyDescent="0.25">
      <c r="A19" s="144"/>
      <c r="B19" s="145"/>
      <c r="C19" s="146"/>
      <c r="D19" s="147"/>
      <c r="E19" s="148"/>
      <c r="F19" s="149"/>
      <c r="G19" s="149"/>
      <c r="H19" s="142"/>
      <c r="I19" s="143"/>
      <c r="J19" s="143"/>
      <c r="K19" s="142"/>
      <c r="L19" s="93"/>
      <c r="M19" s="93"/>
      <c r="N19" s="94">
        <f t="shared" si="0"/>
        <v>0</v>
      </c>
      <c r="O19" s="94">
        <f t="shared" si="1"/>
        <v>0</v>
      </c>
      <c r="P19" s="94">
        <f t="shared" si="2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42419</v>
      </c>
    </row>
    <row r="20" spans="1:22" s="13" customFormat="1" ht="19.95" customHeight="1" x14ac:dyDescent="0.25">
      <c r="A20" s="144"/>
      <c r="B20" s="145"/>
      <c r="C20" s="146"/>
      <c r="D20" s="147"/>
      <c r="E20" s="148"/>
      <c r="F20" s="149"/>
      <c r="G20" s="149"/>
      <c r="H20" s="142"/>
      <c r="I20" s="143"/>
      <c r="J20" s="143"/>
      <c r="K20" s="142"/>
      <c r="L20" s="93"/>
      <c r="M20" s="93"/>
      <c r="N20" s="94">
        <f t="shared" si="0"/>
        <v>0</v>
      </c>
      <c r="O20" s="94">
        <f t="shared" si="1"/>
        <v>0</v>
      </c>
      <c r="P20" s="94">
        <f t="shared" si="2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42419</v>
      </c>
    </row>
    <row r="21" spans="1:22" s="13" customFormat="1" ht="19.95" customHeight="1" x14ac:dyDescent="0.25">
      <c r="A21" s="144"/>
      <c r="B21" s="145"/>
      <c r="C21" s="146"/>
      <c r="D21" s="147"/>
      <c r="E21" s="148"/>
      <c r="F21" s="149"/>
      <c r="G21" s="149"/>
      <c r="H21" s="150"/>
      <c r="I21" s="151"/>
      <c r="J21" s="143"/>
      <c r="K21" s="150"/>
      <c r="L21" s="93"/>
      <c r="M21" s="93"/>
      <c r="N21" s="94">
        <f t="shared" si="0"/>
        <v>0</v>
      </c>
      <c r="O21" s="94">
        <f t="shared" si="1"/>
        <v>0</v>
      </c>
      <c r="P21" s="94">
        <f t="shared" si="2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42419</v>
      </c>
    </row>
    <row r="22" spans="1:22" s="13" customFormat="1" ht="19.95" customHeight="1" x14ac:dyDescent="0.25">
      <c r="A22" s="122"/>
      <c r="B22" s="88"/>
      <c r="C22" s="124"/>
      <c r="D22" s="90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0"/>
        <v>0</v>
      </c>
      <c r="O22" s="94">
        <f t="shared" si="1"/>
        <v>0</v>
      </c>
      <c r="P22" s="94">
        <f t="shared" si="2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42419</v>
      </c>
    </row>
    <row r="23" spans="1:22" s="13" customFormat="1" ht="19.95" customHeight="1" x14ac:dyDescent="0.25">
      <c r="A23" s="122"/>
      <c r="B23" s="88"/>
      <c r="C23" s="124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0"/>
        <v>0</v>
      </c>
      <c r="O23" s="94">
        <f t="shared" si="1"/>
        <v>0</v>
      </c>
      <c r="P23" s="94">
        <f t="shared" si="2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42419</v>
      </c>
    </row>
    <row r="24" spans="1:22" s="13" customFormat="1" ht="19.95" customHeight="1" x14ac:dyDescent="0.25">
      <c r="A24" s="122"/>
      <c r="B24" s="88"/>
      <c r="C24" s="124"/>
      <c r="D24" s="90"/>
      <c r="E24" s="91"/>
      <c r="F24" s="92"/>
      <c r="G24" s="92"/>
      <c r="H24" s="98"/>
      <c r="I24" s="93"/>
      <c r="J24" s="93"/>
      <c r="K24" s="98"/>
      <c r="L24" s="93"/>
      <c r="M24" s="93"/>
      <c r="N24" s="94">
        <f t="shared" si="0"/>
        <v>0</v>
      </c>
      <c r="O24" s="94">
        <f t="shared" si="1"/>
        <v>0</v>
      </c>
      <c r="P24" s="104">
        <f t="shared" si="2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42419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4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4" t="s">
        <v>79</v>
      </c>
      <c r="D27" s="205"/>
      <c r="E27" s="205"/>
      <c r="F27" s="205"/>
      <c r="G27" s="57" t="s">
        <v>36</v>
      </c>
      <c r="H27" s="58">
        <v>1</v>
      </c>
      <c r="I27" s="204" t="s">
        <v>106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211"/>
      <c r="D28" s="211"/>
      <c r="E28" s="211"/>
      <c r="F28" s="211"/>
      <c r="G28" s="59" t="s">
        <v>22</v>
      </c>
      <c r="H28" s="58">
        <v>2</v>
      </c>
      <c r="I28" s="204" t="s">
        <v>78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/>
      <c r="D29" s="205"/>
      <c r="E29" s="205"/>
      <c r="F29" s="205"/>
      <c r="G29" s="61"/>
      <c r="H29" s="58">
        <v>3</v>
      </c>
      <c r="I29" s="204" t="s">
        <v>79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/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5"/>
      <c r="D31" s="205"/>
      <c r="E31" s="205"/>
      <c r="F31" s="205"/>
      <c r="G31" s="63" t="s">
        <v>38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1"/>
      <c r="D32" s="42"/>
      <c r="E32" s="42"/>
      <c r="F32" s="43"/>
      <c r="G32" s="63" t="s">
        <v>39</v>
      </c>
      <c r="H32" s="204" t="s">
        <v>92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4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4" t="s">
        <v>98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6">
    <mergeCell ref="H31:T31"/>
    <mergeCell ref="H37:T37"/>
    <mergeCell ref="H38:T38"/>
    <mergeCell ref="H39:T39"/>
    <mergeCell ref="C33:F33"/>
    <mergeCell ref="C34:F34"/>
    <mergeCell ref="C35:F35"/>
    <mergeCell ref="C36:F36"/>
    <mergeCell ref="H35:T35"/>
    <mergeCell ref="H36:T36"/>
    <mergeCell ref="F1:P1"/>
    <mergeCell ref="F2:P2"/>
    <mergeCell ref="C27:F27"/>
    <mergeCell ref="H32:T32"/>
    <mergeCell ref="H33:T33"/>
    <mergeCell ref="C29:F29"/>
    <mergeCell ref="C30:F30"/>
    <mergeCell ref="C5:F5"/>
    <mergeCell ref="H5:K5"/>
    <mergeCell ref="M5:P5"/>
    <mergeCell ref="C28:F28"/>
    <mergeCell ref="C31:F31"/>
    <mergeCell ref="I27:T27"/>
    <mergeCell ref="I28:T28"/>
    <mergeCell ref="I29:T29"/>
    <mergeCell ref="I30:T30"/>
  </mergeCells>
  <phoneticPr fontId="0" type="noConversion"/>
  <conditionalFormatting sqref="H9:M12 H14:M20 L13:M13 H22:M23 L21:M21 L24:M24">
    <cfRule type="cellIs" dxfId="37" priority="7" stopIfTrue="1" operator="between">
      <formula>1</formula>
      <formula>300</formula>
    </cfRule>
    <cfRule type="cellIs" dxfId="36" priority="8" stopIfTrue="1" operator="lessThanOrEqual">
      <formula>0</formula>
    </cfRule>
  </conditionalFormatting>
  <conditionalFormatting sqref="H13:K13">
    <cfRule type="cellIs" dxfId="35" priority="5" stopIfTrue="1" operator="between">
      <formula>1</formula>
      <formula>300</formula>
    </cfRule>
    <cfRule type="cellIs" dxfId="34" priority="6" stopIfTrue="1" operator="lessThanOrEqual">
      <formula>0</formula>
    </cfRule>
  </conditionalFormatting>
  <conditionalFormatting sqref="H21:K21">
    <cfRule type="cellIs" dxfId="33" priority="3" stopIfTrue="1" operator="between">
      <formula>1</formula>
      <formula>300</formula>
    </cfRule>
    <cfRule type="cellIs" dxfId="32" priority="4" stopIfTrue="1" operator="lessThanOrEqual">
      <formula>0</formula>
    </cfRule>
  </conditionalFormatting>
  <conditionalFormatting sqref="H24:K24">
    <cfRule type="cellIs" dxfId="31" priority="1" stopIfTrue="1" operator="between">
      <formula>1</formula>
      <formula>300</formula>
    </cfRule>
    <cfRule type="cellIs" dxfId="30" priority="2" stopIfTrue="1" operator="lessThanOrEqual">
      <formula>0</formula>
    </cfRule>
  </conditionalFormatting>
  <dataValidations count="2">
    <dataValidation type="list" allowBlank="1" showInputMessage="1" showErrorMessage="1" sqref="C9:C24">
      <formula1>"UM,JM,SM,UK,JK,SK,M1,M2,M3,M4,M5,M6,M7,M8,M9,M10,K1,K2,K3,K4,K5,K6,K7,K8,K9,K10"</formula1>
    </dataValidation>
    <dataValidation type="list" allowBlank="1" showInputMessage="1" showErrorMessage="1" sqref="A9:A24">
      <formula1>"44,48,53,58,63,69,+69,'+69,69+,75,+75,'+75,75+,50,56,62,69,77,85,94,+94,'+94,94+,105,+105,'+105,105+"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pageSetUpPr autoPageBreaks="0" fitToPage="1"/>
  </sheetPr>
  <dimension ref="A1:V39"/>
  <sheetViews>
    <sheetView showGridLines="0" showRowColHeaders="0" showZeros="0" showOutlineSymbols="0" topLeftCell="A5" zoomScaleNormal="92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77</v>
      </c>
      <c r="N5" s="210"/>
      <c r="O5" s="210"/>
      <c r="P5" s="210"/>
      <c r="Q5" s="83" t="s">
        <v>2</v>
      </c>
      <c r="R5" s="84">
        <v>42420</v>
      </c>
      <c r="S5" s="85" t="s">
        <v>30</v>
      </c>
      <c r="T5" s="86">
        <v>10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63</v>
      </c>
      <c r="B9" s="154">
        <v>62.6</v>
      </c>
      <c r="C9" s="155" t="s">
        <v>201</v>
      </c>
      <c r="D9" s="156">
        <v>33735</v>
      </c>
      <c r="E9" s="157"/>
      <c r="F9" s="158" t="s">
        <v>236</v>
      </c>
      <c r="G9" s="158" t="s">
        <v>67</v>
      </c>
      <c r="H9" s="142">
        <v>80</v>
      </c>
      <c r="I9" s="143">
        <v>-84</v>
      </c>
      <c r="J9" s="143">
        <v>84</v>
      </c>
      <c r="K9" s="142">
        <v>92</v>
      </c>
      <c r="L9" s="127">
        <v>-97</v>
      </c>
      <c r="M9" s="127">
        <v>-97</v>
      </c>
      <c r="N9" s="94">
        <f t="shared" ref="N9:N24" si="0">IF(MAX(H9:J9)&lt;0,0,TRUNC(MAX(H9:J9)/1)*1)</f>
        <v>84</v>
      </c>
      <c r="O9" s="94">
        <f t="shared" ref="O9:O24" si="1">IF(MAX(K9:M9)&lt;0,0,TRUNC(MAX(K9:M9)/1)*1)</f>
        <v>92</v>
      </c>
      <c r="P9" s="94">
        <f t="shared" ref="P9:P24" si="2">IF(N9=0,0,IF(O9=0,0,SUM(N9:O9)))</f>
        <v>176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234.88719865186386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1.3345863559764992</v>
      </c>
      <c r="V9" s="140">
        <f>R5</f>
        <v>42420</v>
      </c>
    </row>
    <row r="10" spans="1:22" s="13" customFormat="1" ht="19.95" customHeight="1" x14ac:dyDescent="0.25">
      <c r="A10" s="153">
        <v>63</v>
      </c>
      <c r="B10" s="154">
        <v>62.4</v>
      </c>
      <c r="C10" s="155" t="s">
        <v>204</v>
      </c>
      <c r="D10" s="156">
        <v>35431</v>
      </c>
      <c r="E10" s="157"/>
      <c r="F10" s="158" t="s">
        <v>237</v>
      </c>
      <c r="G10" s="158" t="s">
        <v>62</v>
      </c>
      <c r="H10" s="142">
        <v>-72</v>
      </c>
      <c r="I10" s="143">
        <v>72</v>
      </c>
      <c r="J10" s="143">
        <v>76</v>
      </c>
      <c r="K10" s="142">
        <v>89</v>
      </c>
      <c r="L10" s="127">
        <v>-94</v>
      </c>
      <c r="M10" s="127">
        <v>-94</v>
      </c>
      <c r="N10" s="94">
        <f t="shared" si="0"/>
        <v>76</v>
      </c>
      <c r="O10" s="94">
        <f t="shared" si="1"/>
        <v>89</v>
      </c>
      <c r="P10" s="94">
        <f t="shared" si="2"/>
        <v>165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220.68077280783197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2</v>
      </c>
      <c r="T10" s="133" t="s">
        <v>234</v>
      </c>
      <c r="U10" s="97">
        <f t="shared" ref="U10:U25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1.3374592291383756</v>
      </c>
      <c r="V10" s="140">
        <f>R5</f>
        <v>42420</v>
      </c>
    </row>
    <row r="11" spans="1:22" s="13" customFormat="1" ht="19.95" customHeight="1" x14ac:dyDescent="0.25">
      <c r="A11" s="153">
        <v>63</v>
      </c>
      <c r="B11" s="154">
        <v>60.7</v>
      </c>
      <c r="C11" s="155" t="s">
        <v>201</v>
      </c>
      <c r="D11" s="156">
        <v>32946</v>
      </c>
      <c r="E11" s="157"/>
      <c r="F11" s="158" t="s">
        <v>238</v>
      </c>
      <c r="G11" s="158" t="s">
        <v>53</v>
      </c>
      <c r="H11" s="142">
        <v>59</v>
      </c>
      <c r="I11" s="143">
        <v>-61</v>
      </c>
      <c r="J11" s="143">
        <v>62</v>
      </c>
      <c r="K11" s="142">
        <v>80</v>
      </c>
      <c r="L11" s="127">
        <v>84</v>
      </c>
      <c r="M11" s="127">
        <v>86</v>
      </c>
      <c r="N11" s="94">
        <f t="shared" si="0"/>
        <v>62</v>
      </c>
      <c r="O11" s="94">
        <f t="shared" si="1"/>
        <v>86</v>
      </c>
      <c r="P11" s="94">
        <f t="shared" si="2"/>
        <v>148</v>
      </c>
      <c r="Q11" s="95">
        <f t="shared" si="3"/>
        <v>201.71921701513958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99">
        <v>3</v>
      </c>
      <c r="T11" s="99"/>
      <c r="U11" s="97">
        <f t="shared" si="4"/>
        <v>1.3629676825347268</v>
      </c>
      <c r="V11" s="140">
        <f>R5</f>
        <v>42420</v>
      </c>
    </row>
    <row r="12" spans="1:22" s="13" customFormat="1" ht="19.95" customHeight="1" x14ac:dyDescent="0.25">
      <c r="A12" s="153">
        <v>63</v>
      </c>
      <c r="B12" s="154">
        <v>62.3</v>
      </c>
      <c r="C12" s="155" t="s">
        <v>201</v>
      </c>
      <c r="D12" s="156">
        <v>32690</v>
      </c>
      <c r="E12" s="157"/>
      <c r="F12" s="158" t="s">
        <v>239</v>
      </c>
      <c r="G12" s="158" t="s">
        <v>64</v>
      </c>
      <c r="H12" s="142">
        <v>53</v>
      </c>
      <c r="I12" s="143">
        <v>56</v>
      </c>
      <c r="J12" s="143">
        <v>-60</v>
      </c>
      <c r="K12" s="142">
        <v>73</v>
      </c>
      <c r="L12" s="127">
        <v>76</v>
      </c>
      <c r="M12" s="127">
        <v>80</v>
      </c>
      <c r="N12" s="94">
        <f t="shared" si="0"/>
        <v>56</v>
      </c>
      <c r="O12" s="94">
        <f t="shared" si="1"/>
        <v>80</v>
      </c>
      <c r="P12" s="94">
        <f t="shared" si="2"/>
        <v>136</v>
      </c>
      <c r="Q12" s="95">
        <f t="shared" si="3"/>
        <v>182.09114338274742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4</v>
      </c>
      <c r="T12" s="99" t="s">
        <v>22</v>
      </c>
      <c r="U12" s="97">
        <f t="shared" si="4"/>
        <v>1.3389054660496134</v>
      </c>
      <c r="V12" s="140">
        <f>R5</f>
        <v>42420</v>
      </c>
    </row>
    <row r="13" spans="1:22" s="13" customFormat="1" ht="19.95" customHeight="1" x14ac:dyDescent="0.25">
      <c r="A13" s="153">
        <v>63</v>
      </c>
      <c r="B13" s="154">
        <v>59.9</v>
      </c>
      <c r="C13" s="155" t="s">
        <v>201</v>
      </c>
      <c r="D13" s="156">
        <v>33521</v>
      </c>
      <c r="E13" s="157"/>
      <c r="F13" s="158" t="s">
        <v>240</v>
      </c>
      <c r="G13" s="158" t="s">
        <v>56</v>
      </c>
      <c r="H13" s="142">
        <v>54</v>
      </c>
      <c r="I13" s="143">
        <v>-57</v>
      </c>
      <c r="J13" s="143">
        <v>-58</v>
      </c>
      <c r="K13" s="142">
        <v>67</v>
      </c>
      <c r="L13" s="127">
        <v>71</v>
      </c>
      <c r="M13" s="127">
        <v>75</v>
      </c>
      <c r="N13" s="94">
        <f t="shared" si="0"/>
        <v>54</v>
      </c>
      <c r="O13" s="94">
        <f t="shared" si="1"/>
        <v>75</v>
      </c>
      <c r="P13" s="94">
        <f t="shared" si="2"/>
        <v>129</v>
      </c>
      <c r="Q13" s="95">
        <f t="shared" si="3"/>
        <v>177.46311576979713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6</v>
      </c>
      <c r="T13" s="99" t="s">
        <v>22</v>
      </c>
      <c r="U13" s="97">
        <f t="shared" si="4"/>
        <v>1.3756830679829235</v>
      </c>
      <c r="V13" s="140">
        <f>R5</f>
        <v>42420</v>
      </c>
    </row>
    <row r="14" spans="1:22" s="13" customFormat="1" ht="19.95" customHeight="1" x14ac:dyDescent="0.25">
      <c r="A14" s="153">
        <v>63</v>
      </c>
      <c r="B14" s="154">
        <v>60.1</v>
      </c>
      <c r="C14" s="155" t="s">
        <v>198</v>
      </c>
      <c r="D14" s="156">
        <v>36912</v>
      </c>
      <c r="E14" s="157"/>
      <c r="F14" s="158" t="s">
        <v>241</v>
      </c>
      <c r="G14" s="158" t="s">
        <v>54</v>
      </c>
      <c r="H14" s="142">
        <v>-53</v>
      </c>
      <c r="I14" s="143">
        <v>53</v>
      </c>
      <c r="J14" s="143">
        <v>56</v>
      </c>
      <c r="K14" s="142">
        <v>65</v>
      </c>
      <c r="L14" s="127">
        <v>-69</v>
      </c>
      <c r="M14" s="127">
        <v>69</v>
      </c>
      <c r="N14" s="94">
        <f t="shared" si="0"/>
        <v>56</v>
      </c>
      <c r="O14" s="94">
        <f t="shared" si="1"/>
        <v>69</v>
      </c>
      <c r="P14" s="94">
        <f t="shared" si="2"/>
        <v>125</v>
      </c>
      <c r="Q14" s="95">
        <f t="shared" si="3"/>
        <v>171.55744340519865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8</v>
      </c>
      <c r="T14" s="99" t="s">
        <v>22</v>
      </c>
      <c r="U14" s="97">
        <f t="shared" si="4"/>
        <v>1.3724595472415893</v>
      </c>
      <c r="V14" s="140">
        <f>R5</f>
        <v>42420</v>
      </c>
    </row>
    <row r="15" spans="1:22" s="13" customFormat="1" ht="19.95" customHeight="1" x14ac:dyDescent="0.25">
      <c r="A15" s="153">
        <v>63</v>
      </c>
      <c r="B15" s="154">
        <v>61.6</v>
      </c>
      <c r="C15" s="155" t="s">
        <v>201</v>
      </c>
      <c r="D15" s="156">
        <v>34222</v>
      </c>
      <c r="E15" s="157"/>
      <c r="F15" s="167" t="s">
        <v>242</v>
      </c>
      <c r="G15" s="158" t="s">
        <v>70</v>
      </c>
      <c r="H15" s="142">
        <v>55</v>
      </c>
      <c r="I15" s="143">
        <v>58</v>
      </c>
      <c r="J15" s="143">
        <v>60</v>
      </c>
      <c r="K15" s="142">
        <v>70</v>
      </c>
      <c r="L15" s="127">
        <v>74</v>
      </c>
      <c r="M15" s="127">
        <v>-78</v>
      </c>
      <c r="N15" s="94">
        <f t="shared" si="0"/>
        <v>60</v>
      </c>
      <c r="O15" s="94">
        <f t="shared" si="1"/>
        <v>74</v>
      </c>
      <c r="P15" s="94">
        <f t="shared" si="2"/>
        <v>134</v>
      </c>
      <c r="Q15" s="95">
        <f t="shared" si="3"/>
        <v>180.79489967546783</v>
      </c>
      <c r="R15" s="95" t="str">
        <f>IF(OR(D15="",B15="",V15=""),0,IF(OR(C15="UM",C15="JM",C15="SM",C15="UK",C15="JK",C15="SK"),"",Q15*(IF(ABS(1900-YEAR((V15+1)-D15))&lt;29,0,(VLOOKUP((YEAR(V15)-YEAR(D15)),'Meltzer-Malone'!$A$3:$B$63,2))))))</f>
        <v/>
      </c>
      <c r="S15" s="99">
        <v>5</v>
      </c>
      <c r="T15" s="99"/>
      <c r="U15" s="97">
        <f t="shared" si="4"/>
        <v>1.3492156692199091</v>
      </c>
      <c r="V15" s="140">
        <f>R5</f>
        <v>42420</v>
      </c>
    </row>
    <row r="16" spans="1:22" s="13" customFormat="1" ht="19.95" customHeight="1" x14ac:dyDescent="0.25">
      <c r="A16" s="153">
        <v>63</v>
      </c>
      <c r="B16" s="154">
        <v>62.7</v>
      </c>
      <c r="C16" s="155" t="s">
        <v>201</v>
      </c>
      <c r="D16" s="156">
        <v>32948</v>
      </c>
      <c r="E16" s="157"/>
      <c r="F16" s="158" t="s">
        <v>243</v>
      </c>
      <c r="G16" s="158" t="s">
        <v>62</v>
      </c>
      <c r="H16" s="150">
        <v>49</v>
      </c>
      <c r="I16" s="143">
        <v>52</v>
      </c>
      <c r="J16" s="143">
        <v>-54</v>
      </c>
      <c r="K16" s="142">
        <v>66</v>
      </c>
      <c r="L16" s="127">
        <v>-69</v>
      </c>
      <c r="M16" s="127">
        <v>-70</v>
      </c>
      <c r="N16" s="94">
        <f t="shared" si="0"/>
        <v>52</v>
      </c>
      <c r="O16" s="94">
        <f t="shared" si="1"/>
        <v>66</v>
      </c>
      <c r="P16" s="94">
        <f t="shared" si="2"/>
        <v>118</v>
      </c>
      <c r="Q16" s="95">
        <f t="shared" si="3"/>
        <v>157.31283800190582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9</v>
      </c>
      <c r="T16" s="99"/>
      <c r="U16" s="97">
        <f t="shared" si="4"/>
        <v>1.3331596440839477</v>
      </c>
      <c r="V16" s="140">
        <f>R5</f>
        <v>42420</v>
      </c>
    </row>
    <row r="17" spans="1:22" s="13" customFormat="1" ht="19.95" customHeight="1" x14ac:dyDescent="0.25">
      <c r="A17" s="153">
        <v>63</v>
      </c>
      <c r="B17" s="154">
        <v>62.5</v>
      </c>
      <c r="C17" s="155" t="s">
        <v>201</v>
      </c>
      <c r="D17" s="156">
        <v>32706</v>
      </c>
      <c r="E17" s="157"/>
      <c r="F17" s="158" t="s">
        <v>244</v>
      </c>
      <c r="G17" s="158" t="s">
        <v>61</v>
      </c>
      <c r="H17" s="142">
        <v>53</v>
      </c>
      <c r="I17" s="143">
        <v>57</v>
      </c>
      <c r="J17" s="143">
        <v>-59</v>
      </c>
      <c r="K17" s="142">
        <v>65</v>
      </c>
      <c r="L17" s="127">
        <v>70</v>
      </c>
      <c r="M17" s="127">
        <v>-74</v>
      </c>
      <c r="N17" s="94">
        <f t="shared" si="0"/>
        <v>57</v>
      </c>
      <c r="O17" s="94">
        <f t="shared" si="1"/>
        <v>70</v>
      </c>
      <c r="P17" s="94">
        <f t="shared" si="2"/>
        <v>127</v>
      </c>
      <c r="Q17" s="95">
        <f t="shared" si="3"/>
        <v>169.67448138134026</v>
      </c>
      <c r="R17" s="95" t="str">
        <f>IF(OR(D17="",B17="",V17=""),0,IF(OR(C17="UM",C17="JM",C17="SM",C17="UK",C17="JK",C17="SK"),"",Q17*(IF(ABS(1900-YEAR((V17+1)-D17))&lt;29,0,(VLOOKUP((YEAR(V17)-YEAR(D17)),'Meltzer-Malone'!$A$3:$B$63,2))))))</f>
        <v/>
      </c>
      <c r="S17" s="99">
        <v>7</v>
      </c>
      <c r="T17" s="99"/>
      <c r="U17" s="97">
        <f t="shared" si="4"/>
        <v>1.3360195384357501</v>
      </c>
      <c r="V17" s="140">
        <f>R5</f>
        <v>42420</v>
      </c>
    </row>
    <row r="18" spans="1:22" s="13" customFormat="1" ht="19.95" customHeight="1" x14ac:dyDescent="0.25">
      <c r="A18" s="153">
        <v>63</v>
      </c>
      <c r="B18" s="154">
        <v>61.7</v>
      </c>
      <c r="C18" s="155" t="s">
        <v>201</v>
      </c>
      <c r="D18" s="156">
        <v>30318</v>
      </c>
      <c r="E18" s="157"/>
      <c r="F18" s="158" t="s">
        <v>245</v>
      </c>
      <c r="G18" s="158" t="s">
        <v>53</v>
      </c>
      <c r="H18" s="142">
        <v>45</v>
      </c>
      <c r="I18" s="143">
        <v>-50</v>
      </c>
      <c r="J18" s="143">
        <v>-50</v>
      </c>
      <c r="K18" s="142">
        <v>65</v>
      </c>
      <c r="L18" s="127">
        <v>-68</v>
      </c>
      <c r="M18" s="127">
        <v>69</v>
      </c>
      <c r="N18" s="94">
        <f t="shared" si="0"/>
        <v>45</v>
      </c>
      <c r="O18" s="94">
        <f t="shared" si="1"/>
        <v>69</v>
      </c>
      <c r="P18" s="94">
        <f t="shared" si="2"/>
        <v>114</v>
      </c>
      <c r="Q18" s="95">
        <f t="shared" si="3"/>
        <v>153.64036739432257</v>
      </c>
      <c r="R18" s="95" t="str">
        <f>IF(OR(D18="",B18="",V18=""),0,IF(OR(C18="UM",C18="JM",C18="SM",C18="UK",C18="JK",C18="SK"),"",Q18*(IF(ABS(1900-YEAR((V18+1)-D18))&lt;29,0,(VLOOKUP((YEAR(V18)-YEAR(D18)),'Meltzer-Malone'!$A$3:$B$63,2))))))</f>
        <v/>
      </c>
      <c r="S18" s="99">
        <v>10</v>
      </c>
      <c r="T18" s="99" t="s">
        <v>22</v>
      </c>
      <c r="U18" s="97">
        <f t="shared" si="4"/>
        <v>1.3477225210028296</v>
      </c>
      <c r="V18" s="140">
        <f>R5</f>
        <v>42420</v>
      </c>
    </row>
    <row r="19" spans="1:22" s="13" customFormat="1" ht="19.95" customHeight="1" x14ac:dyDescent="0.25">
      <c r="A19" s="153">
        <v>63</v>
      </c>
      <c r="B19" s="154">
        <v>62</v>
      </c>
      <c r="C19" s="155" t="s">
        <v>204</v>
      </c>
      <c r="D19" s="156">
        <v>36085</v>
      </c>
      <c r="E19" s="157"/>
      <c r="F19" s="158" t="s">
        <v>246</v>
      </c>
      <c r="G19" s="158" t="s">
        <v>72</v>
      </c>
      <c r="H19" s="142">
        <v>50</v>
      </c>
      <c r="I19" s="143">
        <v>-53</v>
      </c>
      <c r="J19" s="143">
        <v>-53</v>
      </c>
      <c r="K19" s="142">
        <v>60</v>
      </c>
      <c r="L19" s="127">
        <v>65</v>
      </c>
      <c r="M19" s="127">
        <v>-68</v>
      </c>
      <c r="N19" s="94">
        <f t="shared" si="0"/>
        <v>50</v>
      </c>
      <c r="O19" s="94">
        <f t="shared" si="1"/>
        <v>65</v>
      </c>
      <c r="P19" s="94">
        <f t="shared" si="2"/>
        <v>115</v>
      </c>
      <c r="Q19" s="95">
        <f t="shared" si="3"/>
        <v>154.4776413784212</v>
      </c>
      <c r="R19" s="95" t="str">
        <f>IF(OR(D19="",B19="",V19=""),0,IF(OR(C19="UM",C19="JM",C19="SM",C19="UK",C19="JK",C19="SK"),"",Q19*(IF(ABS(1900-YEAR((V19+1)-D19))&lt;29,0,(VLOOKUP((YEAR(V19)-YEAR(D19)),'Meltzer-Malone'!$A$3:$B$63,2))))))</f>
        <v/>
      </c>
      <c r="S19" s="99">
        <v>11</v>
      </c>
      <c r="T19" s="99"/>
      <c r="U19" s="97">
        <f t="shared" si="4"/>
        <v>1.3432838380732277</v>
      </c>
      <c r="V19" s="140">
        <f>R5</f>
        <v>42420</v>
      </c>
    </row>
    <row r="20" spans="1:22" s="13" customFormat="1" ht="19.95" customHeight="1" x14ac:dyDescent="0.25">
      <c r="A20" s="153"/>
      <c r="B20" s="154"/>
      <c r="C20" s="155"/>
      <c r="D20" s="156"/>
      <c r="E20" s="157"/>
      <c r="F20" s="158"/>
      <c r="G20" s="158"/>
      <c r="H20" s="142"/>
      <c r="I20" s="143"/>
      <c r="J20" s="143"/>
      <c r="K20" s="142"/>
      <c r="L20" s="93"/>
      <c r="M20" s="93"/>
      <c r="N20" s="94">
        <f t="shared" si="0"/>
        <v>0</v>
      </c>
      <c r="O20" s="94">
        <f t="shared" si="1"/>
        <v>0</v>
      </c>
      <c r="P20" s="94">
        <f t="shared" si="2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42420</v>
      </c>
    </row>
    <row r="21" spans="1:22" s="13" customFormat="1" ht="19.95" customHeight="1" x14ac:dyDescent="0.25">
      <c r="A21" s="153"/>
      <c r="B21" s="154"/>
      <c r="C21" s="155"/>
      <c r="D21" s="156"/>
      <c r="E21" s="157"/>
      <c r="F21" s="158"/>
      <c r="G21" s="158"/>
      <c r="H21" s="142"/>
      <c r="I21" s="143"/>
      <c r="J21" s="143"/>
      <c r="K21" s="142"/>
      <c r="L21" s="93"/>
      <c r="M21" s="93"/>
      <c r="N21" s="94">
        <f t="shared" si="0"/>
        <v>0</v>
      </c>
      <c r="O21" s="94">
        <f t="shared" si="1"/>
        <v>0</v>
      </c>
      <c r="P21" s="94">
        <f t="shared" si="2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42420</v>
      </c>
    </row>
    <row r="22" spans="1:22" s="13" customFormat="1" ht="19.95" customHeight="1" x14ac:dyDescent="0.25">
      <c r="A22" s="106"/>
      <c r="B22" s="88"/>
      <c r="C22" s="89"/>
      <c r="D22" s="89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0"/>
        <v>0</v>
      </c>
      <c r="O22" s="94">
        <f t="shared" si="1"/>
        <v>0</v>
      </c>
      <c r="P22" s="94">
        <f t="shared" si="2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42420</v>
      </c>
    </row>
    <row r="23" spans="1:22" s="13" customFormat="1" ht="19.95" customHeight="1" x14ac:dyDescent="0.25">
      <c r="A23" s="106"/>
      <c r="B23" s="88"/>
      <c r="C23" s="89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0"/>
        <v>0</v>
      </c>
      <c r="O23" s="94">
        <f t="shared" si="1"/>
        <v>0</v>
      </c>
      <c r="P23" s="94">
        <f t="shared" si="2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42420</v>
      </c>
    </row>
    <row r="24" spans="1:22" s="13" customFormat="1" ht="19.95" customHeight="1" x14ac:dyDescent="0.25">
      <c r="A24" s="106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0"/>
        <v>0</v>
      </c>
      <c r="O24" s="94">
        <f t="shared" si="1"/>
        <v>0</v>
      </c>
      <c r="P24" s="104">
        <f t="shared" si="2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42420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97" t="str">
        <f t="shared" si="4"/>
        <v/>
      </c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/>
      <c r="D27" s="205"/>
      <c r="E27" s="205"/>
      <c r="F27" s="205"/>
      <c r="G27" s="57" t="s">
        <v>36</v>
      </c>
      <c r="H27" s="58">
        <v>1</v>
      </c>
      <c r="I27" s="205" t="s">
        <v>82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85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4" t="s">
        <v>100</v>
      </c>
      <c r="D29" s="205"/>
      <c r="E29" s="205"/>
      <c r="F29" s="205"/>
      <c r="G29" s="61"/>
      <c r="H29" s="58">
        <v>3</v>
      </c>
      <c r="I29" s="205" t="s">
        <v>80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 t="s">
        <v>79</v>
      </c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4" t="s">
        <v>81</v>
      </c>
      <c r="D31" s="205"/>
      <c r="E31" s="205"/>
      <c r="F31" s="205"/>
      <c r="G31" s="63" t="s">
        <v>38</v>
      </c>
      <c r="H31" s="204" t="s">
        <v>90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107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4" t="s">
        <v>99</v>
      </c>
      <c r="D35" s="205"/>
      <c r="E35" s="205"/>
      <c r="F35" s="205"/>
      <c r="G35" s="63" t="s">
        <v>24</v>
      </c>
      <c r="H35" s="204" t="s">
        <v>261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V39"/>
  <sheetViews>
    <sheetView showGridLines="0" showRowColHeaders="0" showZeros="0" showOutlineSymbols="0" topLeftCell="A7" zoomScaleNormal="92" zoomScaleSheetLayoutView="75" workbookViewId="0">
      <selection activeCell="C31" sqref="C31:F31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8" t="s">
        <v>53</v>
      </c>
      <c r="I5" s="208"/>
      <c r="J5" s="208"/>
      <c r="K5" s="208"/>
      <c r="L5" s="83" t="s">
        <v>1</v>
      </c>
      <c r="M5" s="210" t="s">
        <v>77</v>
      </c>
      <c r="N5" s="210"/>
      <c r="O5" s="210"/>
      <c r="P5" s="210"/>
      <c r="Q5" s="83" t="s">
        <v>2</v>
      </c>
      <c r="R5" s="84">
        <v>42420</v>
      </c>
      <c r="S5" s="85" t="s">
        <v>30</v>
      </c>
      <c r="T5" s="86">
        <v>11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85</v>
      </c>
      <c r="B9" s="154">
        <v>84.9</v>
      </c>
      <c r="C9" s="155" t="s">
        <v>125</v>
      </c>
      <c r="D9" s="156">
        <v>33733</v>
      </c>
      <c r="E9" s="157"/>
      <c r="F9" s="158" t="s">
        <v>247</v>
      </c>
      <c r="G9" s="158" t="s">
        <v>54</v>
      </c>
      <c r="H9" s="142">
        <v>123</v>
      </c>
      <c r="I9" s="143">
        <v>-126</v>
      </c>
      <c r="J9" s="143">
        <v>-126</v>
      </c>
      <c r="K9" s="142">
        <v>155</v>
      </c>
      <c r="L9" s="127">
        <v>159</v>
      </c>
      <c r="M9" s="93">
        <v>163</v>
      </c>
      <c r="N9" s="94">
        <f t="shared" ref="N9:N24" si="0">IF(MAX(H9:J9)&lt;0,0,TRUNC(MAX(H9:J9)/1)*1)</f>
        <v>123</v>
      </c>
      <c r="O9" s="94">
        <f t="shared" ref="O9:O24" si="1">IF(MAX(K9:M9)&lt;0,0,TRUNC(MAX(K9:M9)/1)*1)</f>
        <v>163</v>
      </c>
      <c r="P9" s="94">
        <f t="shared" ref="P9:P24" si="2">IF(N9=0,0,IF(O9=0,0,SUM(N9:O9)))</f>
        <v>286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341.97970499389106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1.1957332342443743</v>
      </c>
      <c r="V9" s="140">
        <f>R5</f>
        <v>42420</v>
      </c>
    </row>
    <row r="10" spans="1:22" s="13" customFormat="1" ht="19.95" customHeight="1" x14ac:dyDescent="0.25">
      <c r="A10" s="153">
        <v>85</v>
      </c>
      <c r="B10" s="154">
        <v>83.9</v>
      </c>
      <c r="C10" s="155" t="s">
        <v>125</v>
      </c>
      <c r="D10" s="156">
        <v>31220</v>
      </c>
      <c r="E10" s="157"/>
      <c r="F10" s="158" t="s">
        <v>248</v>
      </c>
      <c r="G10" s="158" t="s">
        <v>58</v>
      </c>
      <c r="H10" s="142">
        <v>120</v>
      </c>
      <c r="I10" s="143">
        <v>125</v>
      </c>
      <c r="J10" s="143">
        <v>-128</v>
      </c>
      <c r="K10" s="142">
        <v>135</v>
      </c>
      <c r="L10" s="127">
        <v>-141</v>
      </c>
      <c r="M10" s="127">
        <v>-141</v>
      </c>
      <c r="N10" s="94">
        <f t="shared" si="0"/>
        <v>125</v>
      </c>
      <c r="O10" s="94">
        <f t="shared" si="1"/>
        <v>135</v>
      </c>
      <c r="P10" s="94">
        <f t="shared" si="2"/>
        <v>260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312.74069270030049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5</v>
      </c>
      <c r="T10" s="99"/>
      <c r="U10" s="97">
        <f t="shared" ref="U10:U23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1.2028488180780788</v>
      </c>
      <c r="V10" s="140">
        <f>R5</f>
        <v>42420</v>
      </c>
    </row>
    <row r="11" spans="1:22" s="13" customFormat="1" ht="19.95" customHeight="1" x14ac:dyDescent="0.25">
      <c r="A11" s="153">
        <v>85</v>
      </c>
      <c r="B11" s="154">
        <v>85</v>
      </c>
      <c r="C11" s="155" t="s">
        <v>125</v>
      </c>
      <c r="D11" s="156">
        <v>34077</v>
      </c>
      <c r="E11" s="157"/>
      <c r="F11" s="158" t="s">
        <v>249</v>
      </c>
      <c r="G11" s="158" t="s">
        <v>71</v>
      </c>
      <c r="H11" s="142">
        <v>120</v>
      </c>
      <c r="I11" s="143">
        <v>-125</v>
      </c>
      <c r="J11" s="143">
        <v>-125</v>
      </c>
      <c r="K11" s="142">
        <v>-147</v>
      </c>
      <c r="L11" s="127">
        <v>-147</v>
      </c>
      <c r="M11" s="127">
        <v>147</v>
      </c>
      <c r="N11" s="94">
        <f t="shared" si="0"/>
        <v>120</v>
      </c>
      <c r="O11" s="94">
        <f t="shared" si="1"/>
        <v>147</v>
      </c>
      <c r="P11" s="94">
        <f t="shared" si="2"/>
        <v>267</v>
      </c>
      <c r="Q11" s="95">
        <f t="shared" si="3"/>
        <v>319.07432236853509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99">
        <v>3</v>
      </c>
      <c r="T11" s="99"/>
      <c r="U11" s="97">
        <f t="shared" si="4"/>
        <v>1.1950349152379591</v>
      </c>
      <c r="V11" s="140">
        <f>R5</f>
        <v>42420</v>
      </c>
    </row>
    <row r="12" spans="1:22" s="13" customFormat="1" ht="19.95" customHeight="1" x14ac:dyDescent="0.25">
      <c r="A12" s="153">
        <v>85</v>
      </c>
      <c r="B12" s="154">
        <v>83.9</v>
      </c>
      <c r="C12" s="155" t="s">
        <v>125</v>
      </c>
      <c r="D12" s="156">
        <v>31696</v>
      </c>
      <c r="E12" s="157"/>
      <c r="F12" s="158" t="s">
        <v>250</v>
      </c>
      <c r="G12" s="158" t="s">
        <v>67</v>
      </c>
      <c r="H12" s="142">
        <v>120</v>
      </c>
      <c r="I12" s="143">
        <v>-124</v>
      </c>
      <c r="J12" s="143">
        <v>124</v>
      </c>
      <c r="K12" s="142">
        <v>145</v>
      </c>
      <c r="L12" s="127">
        <v>153</v>
      </c>
      <c r="M12" s="127">
        <v>-156</v>
      </c>
      <c r="N12" s="94">
        <f t="shared" si="0"/>
        <v>124</v>
      </c>
      <c r="O12" s="94">
        <f t="shared" si="1"/>
        <v>153</v>
      </c>
      <c r="P12" s="94">
        <f t="shared" si="2"/>
        <v>277</v>
      </c>
      <c r="Q12" s="95">
        <f t="shared" si="3"/>
        <v>333.18912260762784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2</v>
      </c>
      <c r="T12" s="99" t="s">
        <v>22</v>
      </c>
      <c r="U12" s="97">
        <f t="shared" si="4"/>
        <v>1.2028488180780788</v>
      </c>
      <c r="V12" s="140">
        <f>R5</f>
        <v>42420</v>
      </c>
    </row>
    <row r="13" spans="1:22" s="13" customFormat="1" ht="19.95" customHeight="1" x14ac:dyDescent="0.25">
      <c r="A13" s="153">
        <v>85</v>
      </c>
      <c r="B13" s="166">
        <v>82.6</v>
      </c>
      <c r="C13" s="155" t="s">
        <v>125</v>
      </c>
      <c r="D13" s="156">
        <v>34330</v>
      </c>
      <c r="E13" s="157"/>
      <c r="F13" s="158" t="s">
        <v>251</v>
      </c>
      <c r="G13" s="158" t="s">
        <v>60</v>
      </c>
      <c r="H13" s="142">
        <v>106</v>
      </c>
      <c r="I13" s="143">
        <v>110</v>
      </c>
      <c r="J13" s="143">
        <v>-113</v>
      </c>
      <c r="K13" s="142">
        <v>134</v>
      </c>
      <c r="L13" s="127">
        <v>137</v>
      </c>
      <c r="M13" s="127">
        <v>-141</v>
      </c>
      <c r="N13" s="94">
        <f t="shared" si="0"/>
        <v>110</v>
      </c>
      <c r="O13" s="94">
        <f t="shared" si="1"/>
        <v>137</v>
      </c>
      <c r="P13" s="94">
        <f t="shared" si="2"/>
        <v>247</v>
      </c>
      <c r="Q13" s="95">
        <f t="shared" si="3"/>
        <v>299.48034730173737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6</v>
      </c>
      <c r="T13" s="99" t="s">
        <v>22</v>
      </c>
      <c r="U13" s="97">
        <f t="shared" si="4"/>
        <v>1.2124710417074387</v>
      </c>
      <c r="V13" s="140">
        <f>R5</f>
        <v>42420</v>
      </c>
    </row>
    <row r="14" spans="1:22" s="13" customFormat="1" ht="19.95" customHeight="1" x14ac:dyDescent="0.25">
      <c r="A14" s="153">
        <v>85</v>
      </c>
      <c r="B14" s="154">
        <v>80.900000000000006</v>
      </c>
      <c r="C14" s="155" t="s">
        <v>125</v>
      </c>
      <c r="D14" s="156">
        <v>32835</v>
      </c>
      <c r="E14" s="157"/>
      <c r="F14" s="158" t="s">
        <v>252</v>
      </c>
      <c r="G14" s="158" t="s">
        <v>62</v>
      </c>
      <c r="H14" s="142">
        <v>100</v>
      </c>
      <c r="I14" s="143">
        <v>105</v>
      </c>
      <c r="J14" s="143">
        <v>-108</v>
      </c>
      <c r="K14" s="142">
        <v>135</v>
      </c>
      <c r="L14" s="127">
        <v>140</v>
      </c>
      <c r="M14" s="127">
        <v>-150</v>
      </c>
      <c r="N14" s="94">
        <f t="shared" si="0"/>
        <v>105</v>
      </c>
      <c r="O14" s="94">
        <f t="shared" si="1"/>
        <v>140</v>
      </c>
      <c r="P14" s="94">
        <f t="shared" si="2"/>
        <v>245</v>
      </c>
      <c r="Q14" s="95">
        <f t="shared" si="3"/>
        <v>300.30257453822077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7</v>
      </c>
      <c r="T14" s="99" t="s">
        <v>22</v>
      </c>
      <c r="U14" s="97">
        <f t="shared" si="4"/>
        <v>1.2257247940335541</v>
      </c>
      <c r="V14" s="140">
        <f>R5</f>
        <v>42420</v>
      </c>
    </row>
    <row r="15" spans="1:22" s="13" customFormat="1" ht="19.95" customHeight="1" x14ac:dyDescent="0.25">
      <c r="A15" s="153">
        <v>85</v>
      </c>
      <c r="B15" s="154">
        <v>84</v>
      </c>
      <c r="C15" s="155" t="s">
        <v>125</v>
      </c>
      <c r="D15" s="156">
        <v>31742</v>
      </c>
      <c r="E15" s="157"/>
      <c r="F15" s="158" t="s">
        <v>253</v>
      </c>
      <c r="G15" s="158" t="s">
        <v>56</v>
      </c>
      <c r="H15" s="142">
        <v>100</v>
      </c>
      <c r="I15" s="143">
        <v>104</v>
      </c>
      <c r="J15" s="143">
        <v>109</v>
      </c>
      <c r="K15" s="142">
        <v>132</v>
      </c>
      <c r="L15" s="127">
        <v>-136</v>
      </c>
      <c r="M15" s="127">
        <v>-137</v>
      </c>
      <c r="N15" s="94">
        <f t="shared" si="0"/>
        <v>109</v>
      </c>
      <c r="O15" s="94">
        <f t="shared" si="1"/>
        <v>132</v>
      </c>
      <c r="P15" s="94">
        <f t="shared" si="2"/>
        <v>241</v>
      </c>
      <c r="Q15" s="95">
        <f t="shared" si="3"/>
        <v>289.71243316455752</v>
      </c>
      <c r="R15" s="95" t="str">
        <f>IF(OR(D15="",B15="",V15=""),0,IF(OR(C15="UM",C15="JM",C15="SM",C15="UK",C15="JK",C15="SK"),"",Q15*(IF(ABS(1900-YEAR((V15+1)-D15))&lt;29,0,(VLOOKUP((YEAR(V15)-YEAR(D15)),'Meltzer-Malone'!$A$3:$B$63,2))))))</f>
        <v/>
      </c>
      <c r="S15" s="99">
        <v>9</v>
      </c>
      <c r="T15" s="99"/>
      <c r="U15" s="97">
        <f t="shared" si="4"/>
        <v>1.20212627869111</v>
      </c>
      <c r="V15" s="140">
        <f>R5</f>
        <v>42420</v>
      </c>
    </row>
    <row r="16" spans="1:22" s="13" customFormat="1" ht="19.95" customHeight="1" x14ac:dyDescent="0.25">
      <c r="A16" s="153">
        <v>85</v>
      </c>
      <c r="B16" s="166">
        <v>83.2</v>
      </c>
      <c r="C16" s="155" t="s">
        <v>125</v>
      </c>
      <c r="D16" s="156">
        <v>33427</v>
      </c>
      <c r="E16" s="157"/>
      <c r="F16" s="158" t="s">
        <v>254</v>
      </c>
      <c r="G16" s="158" t="s">
        <v>66</v>
      </c>
      <c r="H16" s="150">
        <v>98</v>
      </c>
      <c r="I16" s="143">
        <v>102</v>
      </c>
      <c r="J16" s="143">
        <v>-105</v>
      </c>
      <c r="K16" s="142">
        <v>128</v>
      </c>
      <c r="L16" s="127">
        <v>133</v>
      </c>
      <c r="M16" s="127">
        <v>139</v>
      </c>
      <c r="N16" s="94">
        <f t="shared" si="0"/>
        <v>102</v>
      </c>
      <c r="O16" s="94">
        <f t="shared" si="1"/>
        <v>139</v>
      </c>
      <c r="P16" s="94">
        <f t="shared" si="2"/>
        <v>241</v>
      </c>
      <c r="Q16" s="95">
        <f t="shared" si="3"/>
        <v>291.12234444166984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8</v>
      </c>
      <c r="T16" s="99"/>
      <c r="U16" s="97">
        <f t="shared" si="4"/>
        <v>1.2079765329529868</v>
      </c>
      <c r="V16" s="140">
        <f>R5</f>
        <v>42420</v>
      </c>
    </row>
    <row r="17" spans="1:22" s="13" customFormat="1" ht="19.95" customHeight="1" x14ac:dyDescent="0.25">
      <c r="A17" s="153">
        <v>85</v>
      </c>
      <c r="B17" s="154">
        <v>84</v>
      </c>
      <c r="C17" s="155" t="s">
        <v>175</v>
      </c>
      <c r="D17" s="156">
        <v>35969</v>
      </c>
      <c r="E17" s="157"/>
      <c r="F17" s="158" t="s">
        <v>255</v>
      </c>
      <c r="G17" s="158" t="s">
        <v>68</v>
      </c>
      <c r="H17" s="142">
        <v>-95</v>
      </c>
      <c r="I17" s="143">
        <v>-100</v>
      </c>
      <c r="J17" s="143">
        <v>100</v>
      </c>
      <c r="K17" s="142">
        <v>-122</v>
      </c>
      <c r="L17" s="127">
        <v>-122</v>
      </c>
      <c r="M17" s="127">
        <v>122</v>
      </c>
      <c r="N17" s="94">
        <f t="shared" si="0"/>
        <v>100</v>
      </c>
      <c r="O17" s="94">
        <f t="shared" si="1"/>
        <v>122</v>
      </c>
      <c r="P17" s="94">
        <f t="shared" si="2"/>
        <v>222</v>
      </c>
      <c r="Q17" s="95">
        <f t="shared" si="3"/>
        <v>266.87203386942645</v>
      </c>
      <c r="R17" s="95" t="str">
        <f>IF(OR(D17="",B17="",V17=""),0,IF(OR(C17="UM",C17="JM",C17="SM",C17="UK",C17="JK",C17="SK"),"",Q17*(IF(ABS(1900-YEAR((V17+1)-D17))&lt;29,0,(VLOOKUP((YEAR(V17)-YEAR(D17)),'Meltzer-Malone'!$A$3:$B$63,2))))))</f>
        <v/>
      </c>
      <c r="S17" s="99">
        <v>13</v>
      </c>
      <c r="T17" s="99"/>
      <c r="U17" s="97">
        <f t="shared" si="4"/>
        <v>1.20212627869111</v>
      </c>
      <c r="V17" s="140">
        <f>R5</f>
        <v>42420</v>
      </c>
    </row>
    <row r="18" spans="1:22" s="13" customFormat="1" ht="19.95" customHeight="1" x14ac:dyDescent="0.25">
      <c r="A18" s="153">
        <v>85</v>
      </c>
      <c r="B18" s="154">
        <v>84</v>
      </c>
      <c r="C18" s="155" t="s">
        <v>125</v>
      </c>
      <c r="D18" s="156">
        <v>31560</v>
      </c>
      <c r="E18" s="157"/>
      <c r="F18" s="158" t="s">
        <v>256</v>
      </c>
      <c r="G18" s="158" t="s">
        <v>62</v>
      </c>
      <c r="H18" s="142">
        <v>-90</v>
      </c>
      <c r="I18" s="143">
        <v>-90</v>
      </c>
      <c r="J18" s="143">
        <v>90</v>
      </c>
      <c r="K18" s="142">
        <v>121</v>
      </c>
      <c r="L18" s="127">
        <v>-124</v>
      </c>
      <c r="M18" s="127">
        <v>124</v>
      </c>
      <c r="N18" s="94">
        <f t="shared" si="0"/>
        <v>90</v>
      </c>
      <c r="O18" s="94">
        <f t="shared" si="1"/>
        <v>124</v>
      </c>
      <c r="P18" s="94">
        <f t="shared" si="2"/>
        <v>214</v>
      </c>
      <c r="Q18" s="95">
        <f t="shared" si="3"/>
        <v>257.25502363989756</v>
      </c>
      <c r="R18" s="95" t="str">
        <f>IF(OR(D18="",B18="",V18=""),0,IF(OR(C18="UM",C18="JM",C18="SM",C18="UK",C18="JK",C18="SK"),"",Q18*(IF(ABS(1900-YEAR((V18+1)-D18))&lt;29,0,(VLOOKUP((YEAR(V18)-YEAR(D18)),'Meltzer-Malone'!$A$3:$B$63,2))))))</f>
        <v/>
      </c>
      <c r="S18" s="99">
        <v>14</v>
      </c>
      <c r="T18" s="99" t="s">
        <v>22</v>
      </c>
      <c r="U18" s="97">
        <f t="shared" si="4"/>
        <v>1.20212627869111</v>
      </c>
      <c r="V18" s="140">
        <f>R5</f>
        <v>42420</v>
      </c>
    </row>
    <row r="19" spans="1:22" s="13" customFormat="1" ht="19.95" customHeight="1" x14ac:dyDescent="0.25">
      <c r="A19" s="153">
        <v>85</v>
      </c>
      <c r="B19" s="154">
        <v>83.7</v>
      </c>
      <c r="C19" s="155" t="s">
        <v>125</v>
      </c>
      <c r="D19" s="156">
        <v>34026</v>
      </c>
      <c r="E19" s="157"/>
      <c r="F19" s="158" t="s">
        <v>268</v>
      </c>
      <c r="G19" s="158" t="s">
        <v>71</v>
      </c>
      <c r="H19" s="142">
        <v>93</v>
      </c>
      <c r="I19" s="143">
        <v>98</v>
      </c>
      <c r="J19" s="143">
        <v>101</v>
      </c>
      <c r="K19" s="142">
        <v>-122</v>
      </c>
      <c r="L19" s="127">
        <v>125</v>
      </c>
      <c r="M19" s="127">
        <v>128</v>
      </c>
      <c r="N19" s="94">
        <f t="shared" si="0"/>
        <v>101</v>
      </c>
      <c r="O19" s="94">
        <f t="shared" si="1"/>
        <v>128</v>
      </c>
      <c r="P19" s="94">
        <f t="shared" si="2"/>
        <v>229</v>
      </c>
      <c r="Q19" s="95">
        <f t="shared" si="3"/>
        <v>275.78500655564608</v>
      </c>
      <c r="R19" s="95" t="str">
        <f>IF(OR(D19="",B19="",V19=""),0,IF(OR(C19="UM",C19="JM",C19="SM",C19="UK",C19="JK",C19="SK"),"",Q19*(IF(ABS(1900-YEAR((V19+1)-D19))&lt;29,0,(VLOOKUP((YEAR(V19)-YEAR(D19)),'Meltzer-Malone'!$A$3:$B$63,2))))))</f>
        <v/>
      </c>
      <c r="S19" s="99">
        <v>11</v>
      </c>
      <c r="T19" s="99"/>
      <c r="U19" s="97">
        <f t="shared" si="4"/>
        <v>1.2043013386709436</v>
      </c>
      <c r="V19" s="140">
        <f>R5</f>
        <v>42420</v>
      </c>
    </row>
    <row r="20" spans="1:22" s="13" customFormat="1" ht="19.95" customHeight="1" x14ac:dyDescent="0.25">
      <c r="A20" s="153">
        <v>85</v>
      </c>
      <c r="B20" s="154">
        <v>82.8</v>
      </c>
      <c r="C20" s="155" t="s">
        <v>125</v>
      </c>
      <c r="D20" s="156">
        <v>31518</v>
      </c>
      <c r="E20" s="157"/>
      <c r="F20" s="167" t="s">
        <v>257</v>
      </c>
      <c r="G20" s="158" t="s">
        <v>65</v>
      </c>
      <c r="H20" s="150">
        <v>97</v>
      </c>
      <c r="I20" s="143">
        <v>104</v>
      </c>
      <c r="J20" s="143">
        <v>-108</v>
      </c>
      <c r="K20" s="142">
        <v>130</v>
      </c>
      <c r="L20" s="127">
        <v>-137</v>
      </c>
      <c r="M20" s="127">
        <v>-137</v>
      </c>
      <c r="N20" s="94">
        <f t="shared" si="0"/>
        <v>104</v>
      </c>
      <c r="O20" s="94">
        <f t="shared" si="1"/>
        <v>130</v>
      </c>
      <c r="P20" s="94">
        <f t="shared" si="2"/>
        <v>234</v>
      </c>
      <c r="Q20" s="95">
        <f t="shared" si="3"/>
        <v>283.36523168361947</v>
      </c>
      <c r="R20" s="95" t="str">
        <f>IF(OR(D20="",B20="",V20=""),0,IF(OR(C20="UM",C20="JM",C20="SM",C20="UK",C20="JK",C20="SK"),"",Q20*(IF(ABS(1900-YEAR((V20+1)-D20))&lt;29,0,(VLOOKUP((YEAR(V20)-YEAR(D20)),'Meltzer-Malone'!$A$3:$B$63,2))))))</f>
        <v/>
      </c>
      <c r="S20" s="99">
        <v>10</v>
      </c>
      <c r="T20" s="99"/>
      <c r="U20" s="97">
        <f t="shared" si="4"/>
        <v>1.2109625285624763</v>
      </c>
      <c r="V20" s="140">
        <f>R5</f>
        <v>42420</v>
      </c>
    </row>
    <row r="21" spans="1:22" s="13" customFormat="1" ht="19.95" customHeight="1" x14ac:dyDescent="0.25">
      <c r="A21" s="153"/>
      <c r="B21" s="154"/>
      <c r="C21" s="155"/>
      <c r="D21" s="156"/>
      <c r="E21" s="157"/>
      <c r="F21" s="158"/>
      <c r="G21" s="158"/>
      <c r="H21" s="150"/>
      <c r="I21" s="143"/>
      <c r="J21" s="143"/>
      <c r="K21" s="142"/>
      <c r="L21" s="93"/>
      <c r="M21" s="93"/>
      <c r="N21" s="94">
        <f t="shared" si="0"/>
        <v>0</v>
      </c>
      <c r="O21" s="94">
        <f t="shared" si="1"/>
        <v>0</v>
      </c>
      <c r="P21" s="94">
        <f t="shared" si="2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42420</v>
      </c>
    </row>
    <row r="22" spans="1:22" s="13" customFormat="1" ht="19.95" customHeight="1" x14ac:dyDescent="0.25">
      <c r="A22" s="153"/>
      <c r="B22" s="154"/>
      <c r="C22" s="155"/>
      <c r="D22" s="156"/>
      <c r="E22" s="157"/>
      <c r="F22" s="158"/>
      <c r="G22" s="158"/>
      <c r="H22" s="150"/>
      <c r="I22" s="143"/>
      <c r="J22" s="143"/>
      <c r="K22" s="142"/>
      <c r="L22" s="93"/>
      <c r="M22" s="93"/>
      <c r="N22" s="94">
        <f t="shared" si="0"/>
        <v>0</v>
      </c>
      <c r="O22" s="94">
        <f t="shared" si="1"/>
        <v>0</v>
      </c>
      <c r="P22" s="94">
        <f t="shared" si="2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42420</v>
      </c>
    </row>
    <row r="23" spans="1:22" s="13" customFormat="1" ht="19.95" customHeight="1" x14ac:dyDescent="0.25">
      <c r="A23" s="153"/>
      <c r="B23" s="154"/>
      <c r="C23" s="155"/>
      <c r="D23" s="156"/>
      <c r="E23" s="157"/>
      <c r="F23" s="167"/>
      <c r="G23" s="158"/>
      <c r="H23" s="150"/>
      <c r="I23" s="143"/>
      <c r="J23" s="143"/>
      <c r="K23" s="142"/>
      <c r="L23" s="93"/>
      <c r="M23" s="93"/>
      <c r="N23" s="94">
        <f t="shared" si="0"/>
        <v>0</v>
      </c>
      <c r="O23" s="94">
        <f t="shared" si="1"/>
        <v>0</v>
      </c>
      <c r="P23" s="94">
        <f t="shared" si="2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42420</v>
      </c>
    </row>
    <row r="24" spans="1:22" s="13" customFormat="1" ht="19.95" customHeight="1" x14ac:dyDescent="0.25">
      <c r="A24" s="106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0"/>
        <v>0</v>
      </c>
      <c r="O24" s="94">
        <f t="shared" si="1"/>
        <v>0</v>
      </c>
      <c r="P24" s="104">
        <f t="shared" si="2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>IF(P24="","",IF(B24="","",IF(OR(C24="UK",C24="JK",C24="SK",C24="K1",C24="K2",C24="K3",C24="K4",C24="K5",C24="K6",C24="K7",C24="K8",C24="K9",C24="K10"),IF(B24&gt;148.026,1,IF(B24&lt;28,10^(0.89726074*LOG10(28/148.026)^2),10^(0.89726074*LOG10(B24/148.026)^2))),IF(B24&gt;174.393,1,IF(B24&lt;32,10^(0.794358141*LOG10(32/174.393)^2),10^(0.794358141*LOG10(B24/174.393)^2))))))</f>
        <v/>
      </c>
      <c r="V24" s="140">
        <f>R5</f>
        <v>42420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/>
      <c r="D27" s="205"/>
      <c r="E27" s="205"/>
      <c r="F27" s="205"/>
      <c r="G27" s="57" t="s">
        <v>36</v>
      </c>
      <c r="H27" s="58">
        <v>1</v>
      </c>
      <c r="I27" s="205" t="s">
        <v>84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82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 t="s">
        <v>79</v>
      </c>
      <c r="D29" s="205"/>
      <c r="E29" s="205"/>
      <c r="F29" s="205"/>
      <c r="G29" s="61"/>
      <c r="H29" s="58">
        <v>3</v>
      </c>
      <c r="I29" s="205" t="s">
        <v>83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 t="s">
        <v>78</v>
      </c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4" t="s">
        <v>81</v>
      </c>
      <c r="D31" s="205"/>
      <c r="E31" s="205"/>
      <c r="F31" s="205"/>
      <c r="G31" s="63" t="s">
        <v>38</v>
      </c>
      <c r="H31" s="204" t="s">
        <v>88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94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98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29" type="noConversion"/>
  <conditionalFormatting sqref="H9:M24">
    <cfRule type="cellIs" dxfId="11" priority="1" stopIfTrue="1" operator="between">
      <formula>1</formula>
      <formula>300</formula>
    </cfRule>
    <cfRule type="cellIs" dxfId="1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autoPageBreaks="0" fitToPage="1"/>
  </sheetPr>
  <dimension ref="A1:V39"/>
  <sheetViews>
    <sheetView showGridLines="0" showRowColHeaders="0" showZeros="0" showOutlineSymbols="0" topLeftCell="A3" zoomScaleNormal="100" zoomScaleSheetLayoutView="75" workbookViewId="0">
      <selection activeCell="H33" sqref="H33:T33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8" t="s">
        <v>53</v>
      </c>
      <c r="I5" s="208"/>
      <c r="J5" s="208"/>
      <c r="K5" s="208"/>
      <c r="L5" s="83" t="s">
        <v>1</v>
      </c>
      <c r="M5" s="210" t="s">
        <v>75</v>
      </c>
      <c r="N5" s="210"/>
      <c r="O5" s="210"/>
      <c r="P5" s="210"/>
      <c r="Q5" s="83" t="s">
        <v>2</v>
      </c>
      <c r="R5" s="84">
        <v>42421</v>
      </c>
      <c r="S5" s="85" t="s">
        <v>30</v>
      </c>
      <c r="T5" s="86">
        <v>12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69</v>
      </c>
      <c r="B9" s="154">
        <v>63.2</v>
      </c>
      <c r="C9" s="155" t="s">
        <v>201</v>
      </c>
      <c r="D9" s="156">
        <v>32737</v>
      </c>
      <c r="E9" s="157"/>
      <c r="F9" s="158" t="s">
        <v>303</v>
      </c>
      <c r="G9" s="158" t="s">
        <v>67</v>
      </c>
      <c r="H9" s="142">
        <v>77</v>
      </c>
      <c r="I9" s="143">
        <v>-80</v>
      </c>
      <c r="J9" s="143">
        <v>80</v>
      </c>
      <c r="K9" s="142">
        <v>-97</v>
      </c>
      <c r="L9" s="127">
        <v>97</v>
      </c>
      <c r="M9" s="127">
        <v>-101</v>
      </c>
      <c r="N9" s="94">
        <f t="shared" ref="N9:N24" si="0">IF(MAX(H9:J9)&lt;0,0,TRUNC(MAX(H9:J9)/1)*1)</f>
        <v>80</v>
      </c>
      <c r="O9" s="94">
        <f t="shared" ref="O9:O24" si="1">IF(MAX(K9:M9)&lt;0,0,TRUNC(MAX(K9:M9)/1)*1)</f>
        <v>97</v>
      </c>
      <c r="P9" s="94">
        <f t="shared" ref="P9:P24" si="2">IF(N9=0,0,IF(O9=0,0,SUM(N9:O9)))</f>
        <v>177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234.72356644122027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1.3261218443006795</v>
      </c>
      <c r="V9" s="140">
        <f>R5</f>
        <v>42421</v>
      </c>
    </row>
    <row r="10" spans="1:22" s="13" customFormat="1" ht="19.95" customHeight="1" x14ac:dyDescent="0.25">
      <c r="A10" s="153">
        <v>69</v>
      </c>
      <c r="B10" s="154">
        <v>68.7</v>
      </c>
      <c r="C10" s="155" t="s">
        <v>201</v>
      </c>
      <c r="D10" s="156">
        <v>33690</v>
      </c>
      <c r="E10" s="157"/>
      <c r="F10" s="158" t="s">
        <v>304</v>
      </c>
      <c r="G10" s="158" t="s">
        <v>62</v>
      </c>
      <c r="H10" s="142">
        <v>68</v>
      </c>
      <c r="I10" s="143">
        <v>71</v>
      </c>
      <c r="J10" s="143">
        <v>-74</v>
      </c>
      <c r="K10" s="142">
        <v>90</v>
      </c>
      <c r="L10" s="127">
        <v>95</v>
      </c>
      <c r="M10" s="127">
        <v>-100</v>
      </c>
      <c r="N10" s="94">
        <f t="shared" si="0"/>
        <v>71</v>
      </c>
      <c r="O10" s="94">
        <f t="shared" si="1"/>
        <v>95</v>
      </c>
      <c r="P10" s="94">
        <f t="shared" si="2"/>
        <v>166</v>
      </c>
      <c r="Q10" s="95">
        <f t="shared" ref="Q10:Q23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208.84900008266453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2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1.2581265065220755</v>
      </c>
      <c r="V10" s="140">
        <f>R5</f>
        <v>42421</v>
      </c>
    </row>
    <row r="11" spans="1:22" s="13" customFormat="1" ht="19.95" customHeight="1" x14ac:dyDescent="0.25">
      <c r="A11" s="153">
        <v>69</v>
      </c>
      <c r="B11" s="154">
        <v>69</v>
      </c>
      <c r="C11" s="155" t="s">
        <v>198</v>
      </c>
      <c r="D11" s="156">
        <v>36232</v>
      </c>
      <c r="E11" s="157"/>
      <c r="F11" s="158" t="s">
        <v>305</v>
      </c>
      <c r="G11" s="158" t="s">
        <v>74</v>
      </c>
      <c r="H11" s="150">
        <v>63</v>
      </c>
      <c r="I11" s="151">
        <v>-67</v>
      </c>
      <c r="J11" s="143">
        <v>67</v>
      </c>
      <c r="K11" s="150">
        <v>80</v>
      </c>
      <c r="L11" s="127">
        <v>-86</v>
      </c>
      <c r="M11" s="127">
        <v>86</v>
      </c>
      <c r="N11" s="94">
        <f t="shared" si="0"/>
        <v>67</v>
      </c>
      <c r="O11" s="94">
        <f t="shared" si="1"/>
        <v>86</v>
      </c>
      <c r="P11" s="94">
        <f t="shared" si="2"/>
        <v>153</v>
      </c>
      <c r="Q11" s="95">
        <f t="shared" si="3"/>
        <v>191.99363757099655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99">
        <v>4</v>
      </c>
      <c r="T11" s="133" t="s">
        <v>196</v>
      </c>
      <c r="U11" s="97">
        <f t="shared" si="4"/>
        <v>1.2548603762810233</v>
      </c>
      <c r="V11" s="140">
        <f>R5</f>
        <v>42421</v>
      </c>
    </row>
    <row r="12" spans="1:22" s="13" customFormat="1" ht="19.95" customHeight="1" x14ac:dyDescent="0.25">
      <c r="A12" s="153">
        <v>69</v>
      </c>
      <c r="B12" s="154">
        <v>65.8</v>
      </c>
      <c r="C12" s="155" t="s">
        <v>201</v>
      </c>
      <c r="D12" s="156">
        <v>31365</v>
      </c>
      <c r="E12" s="157"/>
      <c r="F12" s="158" t="s">
        <v>306</v>
      </c>
      <c r="G12" s="158" t="s">
        <v>62</v>
      </c>
      <c r="H12" s="142">
        <v>-65</v>
      </c>
      <c r="I12" s="143">
        <v>65</v>
      </c>
      <c r="J12" s="143">
        <v>67</v>
      </c>
      <c r="K12" s="142">
        <v>87</v>
      </c>
      <c r="L12" s="127">
        <v>90</v>
      </c>
      <c r="M12" s="127">
        <v>-93</v>
      </c>
      <c r="N12" s="94">
        <f t="shared" si="0"/>
        <v>67</v>
      </c>
      <c r="O12" s="94">
        <f t="shared" si="1"/>
        <v>90</v>
      </c>
      <c r="P12" s="94">
        <f t="shared" si="2"/>
        <v>157</v>
      </c>
      <c r="Q12" s="95">
        <f t="shared" si="3"/>
        <v>202.83583075882248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3</v>
      </c>
      <c r="T12" s="99" t="s">
        <v>22</v>
      </c>
      <c r="U12" s="97">
        <f t="shared" si="4"/>
        <v>1.2919479666167037</v>
      </c>
      <c r="V12" s="140">
        <f>R5</f>
        <v>42421</v>
      </c>
    </row>
    <row r="13" spans="1:22" s="13" customFormat="1" ht="19.95" customHeight="1" x14ac:dyDescent="0.25">
      <c r="A13" s="171">
        <v>69</v>
      </c>
      <c r="B13" s="154">
        <v>65.8</v>
      </c>
      <c r="C13" s="155" t="s">
        <v>201</v>
      </c>
      <c r="D13" s="156">
        <v>34325</v>
      </c>
      <c r="E13" s="157"/>
      <c r="F13" s="158" t="s">
        <v>307</v>
      </c>
      <c r="G13" s="158" t="s">
        <v>60</v>
      </c>
      <c r="H13" s="142">
        <v>63</v>
      </c>
      <c r="I13" s="143">
        <v>67</v>
      </c>
      <c r="J13" s="143">
        <v>70</v>
      </c>
      <c r="K13" s="142">
        <v>76</v>
      </c>
      <c r="L13" s="127">
        <v>80</v>
      </c>
      <c r="M13" s="127">
        <v>-82</v>
      </c>
      <c r="N13" s="94">
        <f t="shared" si="0"/>
        <v>70</v>
      </c>
      <c r="O13" s="94">
        <f t="shared" si="1"/>
        <v>80</v>
      </c>
      <c r="P13" s="94">
        <f t="shared" si="2"/>
        <v>150</v>
      </c>
      <c r="Q13" s="95">
        <f t="shared" si="3"/>
        <v>193.79219499250556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5</v>
      </c>
      <c r="T13" s="99" t="s">
        <v>22</v>
      </c>
      <c r="U13" s="97">
        <f t="shared" si="4"/>
        <v>1.2919479666167037</v>
      </c>
      <c r="V13" s="140">
        <f>R5</f>
        <v>42421</v>
      </c>
    </row>
    <row r="14" spans="1:22" s="13" customFormat="1" ht="19.95" customHeight="1" x14ac:dyDescent="0.25">
      <c r="A14" s="153">
        <v>69</v>
      </c>
      <c r="B14" s="154">
        <v>68</v>
      </c>
      <c r="C14" s="155" t="s">
        <v>201</v>
      </c>
      <c r="D14" s="156">
        <v>31888</v>
      </c>
      <c r="E14" s="157"/>
      <c r="F14" s="158" t="s">
        <v>308</v>
      </c>
      <c r="G14" s="158" t="s">
        <v>53</v>
      </c>
      <c r="H14" s="142">
        <v>61</v>
      </c>
      <c r="I14" s="143">
        <v>-65</v>
      </c>
      <c r="J14" s="143">
        <v>-65</v>
      </c>
      <c r="K14" s="142">
        <v>80</v>
      </c>
      <c r="L14" s="127">
        <v>-84</v>
      </c>
      <c r="M14" s="127">
        <v>84</v>
      </c>
      <c r="N14" s="94">
        <f t="shared" si="0"/>
        <v>61</v>
      </c>
      <c r="O14" s="94">
        <f t="shared" si="1"/>
        <v>84</v>
      </c>
      <c r="P14" s="94">
        <f t="shared" si="2"/>
        <v>145</v>
      </c>
      <c r="Q14" s="95">
        <f t="shared" si="3"/>
        <v>183.557029054655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6</v>
      </c>
      <c r="T14" s="99" t="s">
        <v>22</v>
      </c>
      <c r="U14" s="97">
        <f t="shared" si="4"/>
        <v>1.2659105452045172</v>
      </c>
      <c r="V14" s="140">
        <f>R5</f>
        <v>42421</v>
      </c>
    </row>
    <row r="15" spans="1:22" s="13" customFormat="1" ht="19.95" customHeight="1" x14ac:dyDescent="0.25">
      <c r="A15" s="153"/>
      <c r="B15" s="154"/>
      <c r="C15" s="155"/>
      <c r="D15" s="156"/>
      <c r="E15" s="157"/>
      <c r="F15" s="158"/>
      <c r="G15" s="158"/>
      <c r="H15" s="142"/>
      <c r="I15" s="143"/>
      <c r="J15" s="143"/>
      <c r="K15" s="142"/>
      <c r="L15" s="93"/>
      <c r="M15" s="93"/>
      <c r="N15" s="94">
        <f t="shared" si="0"/>
        <v>0</v>
      </c>
      <c r="O15" s="94">
        <f t="shared" si="1"/>
        <v>0</v>
      </c>
      <c r="P15" s="94">
        <f t="shared" si="2"/>
        <v>0</v>
      </c>
      <c r="Q15" s="95" t="str">
        <f t="shared" si="3"/>
        <v/>
      </c>
      <c r="R15" s="95">
        <f>IF(OR(D15="",B15="",V15=""),0,IF(OR(C15="UM",C15="JM",C15="SM",C15="UK",C15="JK",C15="SK"),"",Q15*(IF(ABS(1900-YEAR((V15+1)-D15))&lt;29,0,(VLOOKUP((YEAR(V15)-YEAR(D15)),'Meltzer-Malone'!$A$3:$B$63,2))))))</f>
        <v>0</v>
      </c>
      <c r="S15" s="99"/>
      <c r="T15" s="99"/>
      <c r="U15" s="97" t="str">
        <f t="shared" si="4"/>
        <v/>
      </c>
      <c r="V15" s="140">
        <f>R5</f>
        <v>42421</v>
      </c>
    </row>
    <row r="16" spans="1:22" s="13" customFormat="1" ht="19.95" customHeight="1" x14ac:dyDescent="0.25">
      <c r="A16" s="153"/>
      <c r="B16" s="154"/>
      <c r="C16" s="155"/>
      <c r="D16" s="156"/>
      <c r="E16" s="157"/>
      <c r="F16" s="158"/>
      <c r="G16" s="158"/>
      <c r="H16" s="142"/>
      <c r="I16" s="143"/>
      <c r="J16" s="143"/>
      <c r="K16" s="142"/>
      <c r="L16" s="93"/>
      <c r="M16" s="93"/>
      <c r="N16" s="94">
        <f t="shared" si="0"/>
        <v>0</v>
      </c>
      <c r="O16" s="94">
        <f t="shared" si="1"/>
        <v>0</v>
      </c>
      <c r="P16" s="94">
        <f t="shared" si="2"/>
        <v>0</v>
      </c>
      <c r="Q16" s="95" t="str">
        <f t="shared" si="3"/>
        <v/>
      </c>
      <c r="R16" s="95">
        <f>IF(OR(D16="",B16="",V16=""),0,IF(OR(C16="UM",C16="JM",C16="SM",C16="UK",C16="JK",C16="SK"),"",Q16*(IF(ABS(1900-YEAR((V16+1)-D16))&lt;29,0,(VLOOKUP((YEAR(V16)-YEAR(D16)),'Meltzer-Malone'!$A$3:$B$63,2))))))</f>
        <v>0</v>
      </c>
      <c r="S16" s="99"/>
      <c r="T16" s="99"/>
      <c r="U16" s="97" t="str">
        <f t="shared" si="4"/>
        <v/>
      </c>
      <c r="V16" s="140">
        <f>R5</f>
        <v>42421</v>
      </c>
    </row>
    <row r="17" spans="1:22" s="13" customFormat="1" ht="19.95" customHeight="1" x14ac:dyDescent="0.25">
      <c r="A17" s="106"/>
      <c r="B17" s="88"/>
      <c r="C17" s="89"/>
      <c r="D17" s="107"/>
      <c r="E17" s="91"/>
      <c r="F17" s="92"/>
      <c r="G17" s="92"/>
      <c r="H17" s="98"/>
      <c r="I17" s="93"/>
      <c r="J17" s="93"/>
      <c r="K17" s="98"/>
      <c r="L17" s="93"/>
      <c r="M17" s="93"/>
      <c r="N17" s="94">
        <f t="shared" si="0"/>
        <v>0</v>
      </c>
      <c r="O17" s="94">
        <f t="shared" si="1"/>
        <v>0</v>
      </c>
      <c r="P17" s="94">
        <f t="shared" si="2"/>
        <v>0</v>
      </c>
      <c r="Q17" s="95" t="str">
        <f t="shared" si="3"/>
        <v/>
      </c>
      <c r="R17" s="95">
        <f>IF(OR(D17="",B17="",V17=""),0,IF(OR(C17="UM",C17="JM",C17="SM",C17="UK",C17="JK",C17="SK"),"",Q17*(IF(ABS(1900-YEAR((V17+1)-D17))&lt;29,0,(VLOOKUP((YEAR(V17)-YEAR(D17)),'Meltzer-Malone'!$A$3:$B$63,2))))))</f>
        <v>0</v>
      </c>
      <c r="S17" s="99"/>
      <c r="T17" s="99"/>
      <c r="U17" s="97" t="str">
        <f t="shared" si="4"/>
        <v/>
      </c>
      <c r="V17" s="140">
        <f>R5</f>
        <v>42421</v>
      </c>
    </row>
    <row r="18" spans="1:22" s="13" customFormat="1" ht="19.95" customHeight="1" x14ac:dyDescent="0.25">
      <c r="A18" s="106"/>
      <c r="B18" s="88"/>
      <c r="C18" s="89"/>
      <c r="D18" s="89" t="s">
        <v>22</v>
      </c>
      <c r="E18" s="91"/>
      <c r="F18" s="92" t="s">
        <v>22</v>
      </c>
      <c r="G18" s="92" t="s">
        <v>22</v>
      </c>
      <c r="H18" s="98"/>
      <c r="I18" s="93"/>
      <c r="J18" s="93"/>
      <c r="K18" s="98"/>
      <c r="L18" s="93"/>
      <c r="M18" s="93"/>
      <c r="N18" s="94">
        <f t="shared" si="0"/>
        <v>0</v>
      </c>
      <c r="O18" s="94">
        <f t="shared" si="1"/>
        <v>0</v>
      </c>
      <c r="P18" s="94">
        <f t="shared" si="2"/>
        <v>0</v>
      </c>
      <c r="Q18" s="95" t="str">
        <f t="shared" si="3"/>
        <v/>
      </c>
      <c r="R18" s="95">
        <f>IF(OR(D18="",B18="",V18=""),0,IF(OR(C18="UM",C18="JM",C18="SM",C18="UK",C18="JK",C18="SK"),"",Q18*(IF(ABS(1900-YEAR((V18+1)-D18))&lt;29,0,(VLOOKUP((YEAR(V18)-YEAR(D18)),'Meltzer-Malone'!$A$3:$B$63,2))))))</f>
        <v>0</v>
      </c>
      <c r="S18" s="99" t="s">
        <v>22</v>
      </c>
      <c r="T18" s="99" t="s">
        <v>22</v>
      </c>
      <c r="U18" s="97" t="str">
        <f t="shared" si="4"/>
        <v/>
      </c>
      <c r="V18" s="140">
        <f>R5</f>
        <v>42421</v>
      </c>
    </row>
    <row r="19" spans="1:22" s="13" customFormat="1" ht="19.95" customHeight="1" x14ac:dyDescent="0.25">
      <c r="A19" s="106"/>
      <c r="B19" s="88"/>
      <c r="C19" s="89"/>
      <c r="D19" s="89"/>
      <c r="E19" s="91"/>
      <c r="F19" s="92"/>
      <c r="G19" s="92"/>
      <c r="H19" s="98"/>
      <c r="I19" s="93"/>
      <c r="J19" s="93"/>
      <c r="K19" s="98"/>
      <c r="L19" s="93"/>
      <c r="M19" s="93"/>
      <c r="N19" s="94">
        <f t="shared" si="0"/>
        <v>0</v>
      </c>
      <c r="O19" s="94">
        <f t="shared" si="1"/>
        <v>0</v>
      </c>
      <c r="P19" s="94">
        <f t="shared" si="2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42421</v>
      </c>
    </row>
    <row r="20" spans="1:22" s="13" customFormat="1" ht="19.95" customHeight="1" x14ac:dyDescent="0.25">
      <c r="A20" s="106"/>
      <c r="B20" s="88"/>
      <c r="C20" s="89"/>
      <c r="D20" s="89"/>
      <c r="E20" s="91"/>
      <c r="F20" s="92"/>
      <c r="G20" s="92"/>
      <c r="H20" s="98"/>
      <c r="I20" s="93"/>
      <c r="J20" s="93"/>
      <c r="K20" s="98"/>
      <c r="L20" s="93"/>
      <c r="M20" s="93"/>
      <c r="N20" s="94">
        <f t="shared" si="0"/>
        <v>0</v>
      </c>
      <c r="O20" s="94">
        <f t="shared" si="1"/>
        <v>0</v>
      </c>
      <c r="P20" s="94">
        <f t="shared" si="2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42421</v>
      </c>
    </row>
    <row r="21" spans="1:22" s="13" customFormat="1" ht="19.95" customHeight="1" x14ac:dyDescent="0.25">
      <c r="A21" s="106"/>
      <c r="B21" s="88"/>
      <c r="C21" s="89"/>
      <c r="D21" s="89"/>
      <c r="E21" s="91"/>
      <c r="F21" s="92"/>
      <c r="G21" s="92"/>
      <c r="H21" s="98"/>
      <c r="I21" s="93"/>
      <c r="J21" s="93"/>
      <c r="K21" s="98"/>
      <c r="L21" s="93"/>
      <c r="M21" s="93"/>
      <c r="N21" s="94">
        <f t="shared" si="0"/>
        <v>0</v>
      </c>
      <c r="O21" s="94">
        <f t="shared" si="1"/>
        <v>0</v>
      </c>
      <c r="P21" s="94">
        <f t="shared" si="2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42421</v>
      </c>
    </row>
    <row r="22" spans="1:22" s="13" customFormat="1" ht="19.95" customHeight="1" x14ac:dyDescent="0.25">
      <c r="A22" s="106"/>
      <c r="B22" s="88"/>
      <c r="C22" s="89"/>
      <c r="D22" s="89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0"/>
        <v>0</v>
      </c>
      <c r="O22" s="94">
        <f t="shared" si="1"/>
        <v>0</v>
      </c>
      <c r="P22" s="94">
        <f t="shared" si="2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42421</v>
      </c>
    </row>
    <row r="23" spans="1:22" s="13" customFormat="1" ht="19.95" customHeight="1" x14ac:dyDescent="0.25">
      <c r="A23" s="106"/>
      <c r="B23" s="88"/>
      <c r="C23" s="89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0"/>
        <v>0</v>
      </c>
      <c r="O23" s="94">
        <f t="shared" si="1"/>
        <v>0</v>
      </c>
      <c r="P23" s="94">
        <f t="shared" si="2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42421</v>
      </c>
    </row>
    <row r="24" spans="1:22" s="13" customFormat="1" ht="19.95" customHeight="1" x14ac:dyDescent="0.25">
      <c r="A24" s="106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0"/>
        <v>0</v>
      </c>
      <c r="O24" s="94">
        <f t="shared" si="1"/>
        <v>0</v>
      </c>
      <c r="P24" s="104">
        <f t="shared" si="2"/>
        <v>0</v>
      </c>
      <c r="Q24" s="95" t="str">
        <f>IF(P24="","",IF(B24="","",IF(OR(C24="UK",C24="JK",C24="SK",C24="K1",C24="K2",C24="K3",C24="K4",C24="K5",C24="K6",C24="K7",C24="K8",C24="K9",C24="K10"),IF(B24&gt;148.026,P24,IF(B24&lt;28,10^(0.89726074*LOG10(28/148.026)^2)*P24,10^(0.89726074*LOG10(B24/148.026)^2)*P24)),IF(B24&gt;174.393,P24,IF(B24&lt;32,10^(0.794358141*LOG10(32/174.393)^2)*P24,10^(0.794358141*LOG10(B24/174.393)^2)*P24)))))</f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42421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/>
      <c r="D27" s="205"/>
      <c r="E27" s="205"/>
      <c r="F27" s="205"/>
      <c r="G27" s="57" t="s">
        <v>36</v>
      </c>
      <c r="H27" s="58">
        <v>1</v>
      </c>
      <c r="I27" s="204" t="s">
        <v>86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82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 t="s">
        <v>79</v>
      </c>
      <c r="D29" s="205"/>
      <c r="E29" s="205"/>
      <c r="F29" s="205"/>
      <c r="G29" s="61"/>
      <c r="H29" s="58">
        <v>3</v>
      </c>
      <c r="I29" s="204" t="s">
        <v>80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 t="s">
        <v>78</v>
      </c>
      <c r="D30" s="205"/>
      <c r="E30" s="205"/>
      <c r="F30" s="205"/>
      <c r="G30" s="43"/>
      <c r="H30" s="41"/>
      <c r="I30" s="204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4" t="s">
        <v>81</v>
      </c>
      <c r="D31" s="205"/>
      <c r="E31" s="205"/>
      <c r="F31" s="205"/>
      <c r="G31" s="63" t="s">
        <v>38</v>
      </c>
      <c r="H31" s="204" t="s">
        <v>90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96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99</v>
      </c>
      <c r="D35" s="205"/>
      <c r="E35" s="205"/>
      <c r="F35" s="205"/>
      <c r="G35" s="63" t="s">
        <v>24</v>
      </c>
      <c r="H35" s="204" t="s">
        <v>309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29" type="noConversion"/>
  <conditionalFormatting sqref="H9:M24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>
    <pageSetUpPr autoPageBreaks="0" fitToPage="1"/>
  </sheetPr>
  <dimension ref="A1:V39"/>
  <sheetViews>
    <sheetView showGridLines="0" showRowColHeaders="0" showZeros="0" showOutlineSymbols="0" topLeftCell="A5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ht="43.5" customHeight="1" x14ac:dyDescent="1.05">
      <c r="C1" s="116"/>
      <c r="D1" s="2"/>
      <c r="E1" s="2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62"/>
      <c r="R1" s="62"/>
      <c r="S1" s="62"/>
      <c r="T1" s="62"/>
    </row>
    <row r="2" spans="1:22" ht="24.75" customHeight="1" x14ac:dyDescent="0.65">
      <c r="C2" s="116"/>
      <c r="D2" s="2"/>
      <c r="E2" s="2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62"/>
      <c r="R2" s="62"/>
      <c r="S2" s="62"/>
      <c r="T2" s="62"/>
    </row>
    <row r="3" spans="1:22" x14ac:dyDescent="0.25">
      <c r="C3" s="116"/>
      <c r="D3" s="2"/>
      <c r="E3" s="2"/>
      <c r="F3" s="7"/>
      <c r="G3" s="7"/>
      <c r="H3" s="2"/>
      <c r="I3" s="64"/>
      <c r="J3" s="2"/>
      <c r="K3" s="2"/>
      <c r="L3" s="2"/>
      <c r="M3" s="2"/>
      <c r="N3" s="2"/>
      <c r="O3" s="2"/>
      <c r="P3" s="2"/>
      <c r="Q3" s="62"/>
      <c r="R3" s="62"/>
      <c r="S3" s="62"/>
      <c r="T3" s="62"/>
    </row>
    <row r="4" spans="1:22" ht="12" customHeight="1" x14ac:dyDescent="0.25">
      <c r="C4" s="116"/>
      <c r="D4" s="2"/>
      <c r="E4" s="2"/>
      <c r="F4" s="7"/>
      <c r="G4" s="7"/>
      <c r="H4" s="2"/>
      <c r="I4" s="64"/>
      <c r="J4" s="2"/>
      <c r="K4" s="2"/>
      <c r="L4" s="2"/>
      <c r="M4" s="2"/>
      <c r="N4" s="2"/>
      <c r="O4" s="2"/>
      <c r="P4" s="2"/>
      <c r="Q4" s="62"/>
      <c r="R4" s="62"/>
      <c r="S4" s="62"/>
      <c r="T4" s="62"/>
    </row>
    <row r="5" spans="1:22" s="8" customFormat="1" ht="13.8" x14ac:dyDescent="0.25">
      <c r="A5" s="82"/>
      <c r="B5" s="117" t="s">
        <v>31</v>
      </c>
      <c r="C5" s="212" t="s">
        <v>48</v>
      </c>
      <c r="D5" s="212"/>
      <c r="E5" s="212"/>
      <c r="F5" s="212"/>
      <c r="G5" s="118" t="s">
        <v>0</v>
      </c>
      <c r="H5" s="207" t="s">
        <v>53</v>
      </c>
      <c r="I5" s="207"/>
      <c r="J5" s="207"/>
      <c r="K5" s="207"/>
      <c r="L5" s="117" t="s">
        <v>1</v>
      </c>
      <c r="M5" s="209" t="s">
        <v>75</v>
      </c>
      <c r="N5" s="209"/>
      <c r="O5" s="209"/>
      <c r="P5" s="209"/>
      <c r="Q5" s="117" t="s">
        <v>2</v>
      </c>
      <c r="R5" s="119">
        <v>42421</v>
      </c>
      <c r="S5" s="120" t="s">
        <v>30</v>
      </c>
      <c r="T5" s="121">
        <v>13</v>
      </c>
    </row>
    <row r="6" spans="1:22" x14ac:dyDescent="0.25">
      <c r="C6" s="116"/>
      <c r="D6" s="2"/>
      <c r="E6" s="2"/>
      <c r="F6" s="7"/>
      <c r="G6" s="7"/>
      <c r="H6" s="2"/>
      <c r="I6" s="64"/>
      <c r="J6" s="2"/>
      <c r="K6" s="2"/>
      <c r="L6" s="2"/>
      <c r="M6" s="2"/>
      <c r="N6" s="2"/>
      <c r="O6" s="2"/>
      <c r="P6" s="2"/>
      <c r="Q6" s="62"/>
      <c r="R6" s="62"/>
      <c r="S6" s="62"/>
      <c r="T6" s="62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94</v>
      </c>
      <c r="B9" s="166">
        <v>92.6</v>
      </c>
      <c r="C9" s="155" t="s">
        <v>125</v>
      </c>
      <c r="D9" s="156">
        <v>32393</v>
      </c>
      <c r="E9" s="157"/>
      <c r="F9" s="158" t="s">
        <v>269</v>
      </c>
      <c r="G9" s="158" t="s">
        <v>56</v>
      </c>
      <c r="H9" s="142">
        <v>-127</v>
      </c>
      <c r="I9" s="143">
        <v>127</v>
      </c>
      <c r="J9" s="143">
        <v>132</v>
      </c>
      <c r="K9" s="142">
        <v>153</v>
      </c>
      <c r="L9" s="127">
        <v>158</v>
      </c>
      <c r="M9" s="127">
        <v>-162</v>
      </c>
      <c r="N9" s="128">
        <f t="shared" ref="N9:N24" si="0">IF(MAX(H9:J9)&lt;0,0,TRUNC(MAX(H9:J9)/1)*1)</f>
        <v>132</v>
      </c>
      <c r="O9" s="128">
        <f t="shared" ref="O9:O24" si="1">IF(MAX(K9:M9)&lt;0,0,TRUNC(MAX(K9:M9)/1)*1)</f>
        <v>158</v>
      </c>
      <c r="P9" s="128">
        <f t="shared" ref="P9:P24" si="2">IF(N9=0,0,IF(O9=0,0,SUM(N9:O9)))</f>
        <v>290</v>
      </c>
      <c r="Q9" s="129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332.99333360513316</v>
      </c>
      <c r="R9" s="129" t="str">
        <f>IF(OR(D9="",B9="",V9=""),0,IF(OR(C9="UM",C9="JM",C9="SM",C9="UK",C9="JK",C9="SK"),"",Q9*(IF(ABS(1900-YEAR((V9+1)-D9))&lt;29,0,(VLOOKUP((YEAR(V9)-YEAR(D9)),'Meltzer-Malone'!$A$3:$B$63,2))))))</f>
        <v/>
      </c>
      <c r="S9" s="130">
        <v>2</v>
      </c>
      <c r="T9" s="130" t="s">
        <v>22</v>
      </c>
      <c r="U9" s="131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1.1482528745004592</v>
      </c>
      <c r="V9" s="140">
        <f>R5</f>
        <v>42421</v>
      </c>
    </row>
    <row r="10" spans="1:22" s="13" customFormat="1" ht="19.95" customHeight="1" x14ac:dyDescent="0.25">
      <c r="A10" s="153">
        <v>94</v>
      </c>
      <c r="B10" s="154">
        <v>94</v>
      </c>
      <c r="C10" s="155" t="s">
        <v>125</v>
      </c>
      <c r="D10" s="156">
        <v>34774</v>
      </c>
      <c r="E10" s="157"/>
      <c r="F10" s="158" t="s">
        <v>270</v>
      </c>
      <c r="G10" s="158" t="s">
        <v>67</v>
      </c>
      <c r="H10" s="142">
        <v>125</v>
      </c>
      <c r="I10" s="143">
        <v>129</v>
      </c>
      <c r="J10" s="143">
        <v>-131</v>
      </c>
      <c r="K10" s="142">
        <v>162</v>
      </c>
      <c r="L10" s="127">
        <v>-167</v>
      </c>
      <c r="M10" s="127">
        <v>-167</v>
      </c>
      <c r="N10" s="128">
        <f t="shared" si="0"/>
        <v>129</v>
      </c>
      <c r="O10" s="128">
        <f t="shared" si="1"/>
        <v>162</v>
      </c>
      <c r="P10" s="128">
        <f t="shared" si="2"/>
        <v>291</v>
      </c>
      <c r="Q10" s="129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331.98458237433931</v>
      </c>
      <c r="R10" s="129" t="str">
        <f>IF(OR(D10="",B10="",V10=""),0,IF(OR(C10="UM",C10="JM",C10="SM",C10="UK",C10="JK",C10="SK"),"",Q10*(IF(ABS(1900-YEAR((V10+1)-D10))&lt;29,0,(VLOOKUP((YEAR(V10)-YEAR(D10)),'Meltzer-Malone'!$A$3:$B$63,2))))))</f>
        <v/>
      </c>
      <c r="S10" s="133">
        <v>1</v>
      </c>
      <c r="T10" s="133"/>
      <c r="U10" s="131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1.1408404892588979</v>
      </c>
      <c r="V10" s="140">
        <f>R5</f>
        <v>42421</v>
      </c>
    </row>
    <row r="11" spans="1:22" s="13" customFormat="1" ht="19.95" customHeight="1" x14ac:dyDescent="0.25">
      <c r="A11" s="153">
        <v>94</v>
      </c>
      <c r="B11" s="154">
        <v>92.8</v>
      </c>
      <c r="C11" s="155" t="s">
        <v>125</v>
      </c>
      <c r="D11" s="156">
        <v>33365</v>
      </c>
      <c r="E11" s="157"/>
      <c r="F11" s="158" t="s">
        <v>271</v>
      </c>
      <c r="G11" s="158" t="s">
        <v>62</v>
      </c>
      <c r="H11" s="142">
        <v>-114</v>
      </c>
      <c r="I11" s="143">
        <v>114</v>
      </c>
      <c r="J11" s="143">
        <v>-118</v>
      </c>
      <c r="K11" s="142">
        <v>150</v>
      </c>
      <c r="L11" s="178" t="s">
        <v>161</v>
      </c>
      <c r="M11" s="178" t="s">
        <v>161</v>
      </c>
      <c r="N11" s="128">
        <f t="shared" si="0"/>
        <v>114</v>
      </c>
      <c r="O11" s="128">
        <f t="shared" si="1"/>
        <v>150</v>
      </c>
      <c r="P11" s="128">
        <f t="shared" si="2"/>
        <v>264</v>
      </c>
      <c r="Q11" s="129">
        <f t="shared" si="3"/>
        <v>302.85372495397883</v>
      </c>
      <c r="R11" s="129" t="str">
        <f>IF(OR(D11="",B11="",V11=""),0,IF(OR(C11="UM",C11="JM",C11="SM",C11="UK",C11="JK",C11="SK"),"",Q11*(IF(ABS(1900-YEAR((V11+1)-D11))&lt;29,0,(VLOOKUP((YEAR(V11)-YEAR(D11)),'Meltzer-Malone'!$A$3:$B$63,2))))))</f>
        <v/>
      </c>
      <c r="S11" s="133">
        <v>3</v>
      </c>
      <c r="T11" s="133"/>
      <c r="U11" s="131">
        <f t="shared" si="4"/>
        <v>1.1471732005832531</v>
      </c>
      <c r="V11" s="140">
        <f>R5</f>
        <v>42421</v>
      </c>
    </row>
    <row r="12" spans="1:22" s="13" customFormat="1" ht="19.95" customHeight="1" x14ac:dyDescent="0.25">
      <c r="A12" s="153">
        <v>94</v>
      </c>
      <c r="B12" s="154">
        <v>94</v>
      </c>
      <c r="C12" s="155" t="s">
        <v>125</v>
      </c>
      <c r="D12" s="156">
        <v>33520</v>
      </c>
      <c r="E12" s="157"/>
      <c r="F12" s="158" t="s">
        <v>272</v>
      </c>
      <c r="G12" s="158" t="s">
        <v>67</v>
      </c>
      <c r="H12" s="150">
        <v>112</v>
      </c>
      <c r="I12" s="143">
        <v>116</v>
      </c>
      <c r="J12" s="143">
        <v>-118</v>
      </c>
      <c r="K12" s="142">
        <v>140</v>
      </c>
      <c r="L12" s="127">
        <v>-149</v>
      </c>
      <c r="M12" s="127">
        <v>-149</v>
      </c>
      <c r="N12" s="128">
        <f t="shared" si="0"/>
        <v>116</v>
      </c>
      <c r="O12" s="128">
        <f t="shared" si="1"/>
        <v>140</v>
      </c>
      <c r="P12" s="128">
        <f t="shared" si="2"/>
        <v>256</v>
      </c>
      <c r="Q12" s="129">
        <f t="shared" si="3"/>
        <v>292.05516525027787</v>
      </c>
      <c r="R12" s="129" t="str">
        <f>IF(OR(D12="",B12="",V12=""),0,IF(OR(C12="UM",C12="JM",C12="SM",C12="UK",C12="JK",C12="SK"),"",Q12*(IF(ABS(1900-YEAR((V12+1)-D12))&lt;29,0,(VLOOKUP((YEAR(V12)-YEAR(D12)),'Meltzer-Malone'!$A$3:$B$63,2))))))</f>
        <v/>
      </c>
      <c r="S12" s="133">
        <v>5</v>
      </c>
      <c r="T12" s="133" t="s">
        <v>22</v>
      </c>
      <c r="U12" s="131">
        <f t="shared" si="4"/>
        <v>1.1408404892588979</v>
      </c>
      <c r="V12" s="140">
        <f>R5</f>
        <v>42421</v>
      </c>
    </row>
    <row r="13" spans="1:22" s="13" customFormat="1" ht="19.95" customHeight="1" x14ac:dyDescent="0.25">
      <c r="A13" s="153">
        <v>94</v>
      </c>
      <c r="B13" s="154">
        <v>90.5</v>
      </c>
      <c r="C13" s="155" t="s">
        <v>125</v>
      </c>
      <c r="D13" s="156">
        <v>31295</v>
      </c>
      <c r="E13" s="157"/>
      <c r="F13" s="158" t="s">
        <v>273</v>
      </c>
      <c r="G13" s="158" t="s">
        <v>74</v>
      </c>
      <c r="H13" s="142">
        <v>113</v>
      </c>
      <c r="I13" s="143">
        <v>-118</v>
      </c>
      <c r="J13" s="143">
        <v>118</v>
      </c>
      <c r="K13" s="142">
        <v>-140</v>
      </c>
      <c r="L13" s="127">
        <v>-140</v>
      </c>
      <c r="M13" s="127">
        <v>140</v>
      </c>
      <c r="N13" s="128">
        <f t="shared" si="0"/>
        <v>118</v>
      </c>
      <c r="O13" s="128">
        <f t="shared" si="1"/>
        <v>140</v>
      </c>
      <c r="P13" s="128">
        <f t="shared" si="2"/>
        <v>258</v>
      </c>
      <c r="Q13" s="129">
        <f t="shared" si="3"/>
        <v>299.28664358782186</v>
      </c>
      <c r="R13" s="129" t="str">
        <f>IF(OR(D13="",B13="",V13=""),0,IF(OR(C13="UM",C13="JM",C13="SM",C13="UK",C13="JK",C13="SK"),"",Q13*(IF(ABS(1900-YEAR((V13+1)-D13))&lt;29,0,(VLOOKUP((YEAR(V13)-YEAR(D13)),'Meltzer-Malone'!$A$3:$B$63,2))))))</f>
        <v/>
      </c>
      <c r="S13" s="133">
        <v>4</v>
      </c>
      <c r="T13" s="133" t="s">
        <v>22</v>
      </c>
      <c r="U13" s="131">
        <f t="shared" si="4"/>
        <v>1.1600257503403948</v>
      </c>
      <c r="V13" s="140">
        <f>R5</f>
        <v>42421</v>
      </c>
    </row>
    <row r="14" spans="1:22" s="13" customFormat="1" ht="19.95" customHeight="1" x14ac:dyDescent="0.25">
      <c r="A14" s="153">
        <v>94</v>
      </c>
      <c r="B14" s="154">
        <v>88.2</v>
      </c>
      <c r="C14" s="155" t="s">
        <v>175</v>
      </c>
      <c r="D14" s="156">
        <v>35101</v>
      </c>
      <c r="E14" s="157"/>
      <c r="F14" s="158" t="s">
        <v>274</v>
      </c>
      <c r="G14" s="158" t="s">
        <v>73</v>
      </c>
      <c r="H14" s="142">
        <v>-107</v>
      </c>
      <c r="I14" s="143">
        <v>107</v>
      </c>
      <c r="J14" s="143">
        <v>-112</v>
      </c>
      <c r="K14" s="142">
        <v>141</v>
      </c>
      <c r="L14" s="127">
        <v>-147</v>
      </c>
      <c r="M14" s="127">
        <v>-150</v>
      </c>
      <c r="N14" s="128">
        <f t="shared" si="0"/>
        <v>107</v>
      </c>
      <c r="O14" s="128">
        <f t="shared" si="1"/>
        <v>141</v>
      </c>
      <c r="P14" s="128">
        <f t="shared" si="2"/>
        <v>248</v>
      </c>
      <c r="Q14" s="129">
        <f t="shared" si="3"/>
        <v>291.12439580242068</v>
      </c>
      <c r="R14" s="129" t="str">
        <f>IF(OR(D14="",B14="",V14=""),0,IF(OR(C14="UM",C14="JM",C14="SM",C14="UK",C14="JK",C14="SK"),"",Q14*(IF(ABS(1900-YEAR((V14+1)-D14))&lt;29,0,(VLOOKUP((YEAR(V14)-YEAR(D14)),'Meltzer-Malone'!$A$3:$B$63,2))))))</f>
        <v/>
      </c>
      <c r="S14" s="133">
        <v>8</v>
      </c>
      <c r="T14" s="133" t="s">
        <v>22</v>
      </c>
      <c r="U14" s="131">
        <f t="shared" si="4"/>
        <v>1.1738886927516963</v>
      </c>
      <c r="V14" s="140">
        <f>R5</f>
        <v>42421</v>
      </c>
    </row>
    <row r="15" spans="1:22" s="13" customFormat="1" ht="19.95" customHeight="1" x14ac:dyDescent="0.25">
      <c r="A15" s="153">
        <v>94</v>
      </c>
      <c r="B15" s="154">
        <v>93.5</v>
      </c>
      <c r="C15" s="155" t="s">
        <v>175</v>
      </c>
      <c r="D15" s="156">
        <v>35434</v>
      </c>
      <c r="E15" s="157"/>
      <c r="F15" s="158" t="s">
        <v>275</v>
      </c>
      <c r="G15" s="158" t="s">
        <v>71</v>
      </c>
      <c r="H15" s="142">
        <v>108</v>
      </c>
      <c r="I15" s="143">
        <v>-113</v>
      </c>
      <c r="J15" s="143">
        <v>-113</v>
      </c>
      <c r="K15" s="142">
        <v>135</v>
      </c>
      <c r="L15" s="127">
        <v>140</v>
      </c>
      <c r="M15" s="127">
        <v>143</v>
      </c>
      <c r="N15" s="128">
        <f t="shared" si="0"/>
        <v>108</v>
      </c>
      <c r="O15" s="128">
        <f t="shared" si="1"/>
        <v>143</v>
      </c>
      <c r="P15" s="128">
        <f t="shared" si="2"/>
        <v>251</v>
      </c>
      <c r="Q15" s="129">
        <f t="shared" si="3"/>
        <v>287.00574243615688</v>
      </c>
      <c r="R15" s="129" t="str">
        <f>IF(OR(D15="",B15="",V15=""),0,IF(OR(C15="UM",C15="JM",C15="SM",C15="UK",C15="JK",C15="SK"),"",Q15*(IF(ABS(1900-YEAR((V15+1)-D15))&lt;29,0,(VLOOKUP((YEAR(V15)-YEAR(D15)),'Meltzer-Malone'!$A$3:$B$63,2))))))</f>
        <v/>
      </c>
      <c r="S15" s="133">
        <v>6</v>
      </c>
      <c r="T15" s="133"/>
      <c r="U15" s="131">
        <f t="shared" si="4"/>
        <v>1.1434491730524179</v>
      </c>
      <c r="V15" s="140">
        <f>R5</f>
        <v>42421</v>
      </c>
    </row>
    <row r="16" spans="1:22" s="13" customFormat="1" ht="19.95" customHeight="1" x14ac:dyDescent="0.25">
      <c r="A16" s="153">
        <v>94</v>
      </c>
      <c r="B16" s="166">
        <v>92.8</v>
      </c>
      <c r="C16" s="155" t="s">
        <v>175</v>
      </c>
      <c r="D16" s="156">
        <v>35288</v>
      </c>
      <c r="E16" s="157"/>
      <c r="F16" s="158" t="s">
        <v>276</v>
      </c>
      <c r="G16" s="158" t="s">
        <v>56</v>
      </c>
      <c r="H16" s="150">
        <v>100</v>
      </c>
      <c r="I16" s="143">
        <v>104</v>
      </c>
      <c r="J16" s="143">
        <v>-107</v>
      </c>
      <c r="K16" s="142">
        <v>117</v>
      </c>
      <c r="L16" s="127">
        <v>121</v>
      </c>
      <c r="M16" s="127">
        <v>-125</v>
      </c>
      <c r="N16" s="128">
        <f t="shared" si="0"/>
        <v>104</v>
      </c>
      <c r="O16" s="128">
        <f t="shared" si="1"/>
        <v>121</v>
      </c>
      <c r="P16" s="128">
        <f t="shared" si="2"/>
        <v>225</v>
      </c>
      <c r="Q16" s="129">
        <f t="shared" si="3"/>
        <v>258.11397013123195</v>
      </c>
      <c r="R16" s="129" t="str">
        <f>IF(OR(D16="",B16="",V16=""),0,IF(OR(C16="UM",C16="JM",C16="SM",C16="UK",C16="JK",C16="SK"),"",Q16*(IF(ABS(1900-YEAR((V16+1)-D16))&lt;29,0,(VLOOKUP((YEAR(V16)-YEAR(D16)),'Meltzer-Malone'!$A$3:$B$63,2))))))</f>
        <v/>
      </c>
      <c r="S16" s="133">
        <v>10</v>
      </c>
      <c r="T16" s="133"/>
      <c r="U16" s="131">
        <f t="shared" si="4"/>
        <v>1.1471732005832531</v>
      </c>
      <c r="V16" s="140">
        <f>R5</f>
        <v>42421</v>
      </c>
    </row>
    <row r="17" spans="1:22" s="13" customFormat="1" ht="19.95" customHeight="1" x14ac:dyDescent="0.25">
      <c r="A17" s="153">
        <v>94</v>
      </c>
      <c r="B17" s="154">
        <v>92.7</v>
      </c>
      <c r="C17" s="155" t="s">
        <v>125</v>
      </c>
      <c r="D17" s="156">
        <v>30200</v>
      </c>
      <c r="E17" s="157"/>
      <c r="F17" s="158" t="s">
        <v>277</v>
      </c>
      <c r="G17" s="158" t="s">
        <v>70</v>
      </c>
      <c r="H17" s="150">
        <v>105</v>
      </c>
      <c r="I17" s="143">
        <v>110</v>
      </c>
      <c r="J17" s="143">
        <v>-114</v>
      </c>
      <c r="K17" s="142">
        <v>130</v>
      </c>
      <c r="L17" s="127">
        <v>135</v>
      </c>
      <c r="M17" s="127">
        <v>140</v>
      </c>
      <c r="N17" s="128">
        <f t="shared" si="0"/>
        <v>110</v>
      </c>
      <c r="O17" s="128">
        <f t="shared" si="1"/>
        <v>140</v>
      </c>
      <c r="P17" s="128">
        <f t="shared" si="2"/>
        <v>250</v>
      </c>
      <c r="Q17" s="129">
        <f t="shared" si="3"/>
        <v>286.92803966235471</v>
      </c>
      <c r="R17" s="129" t="str">
        <f>IF(OR(D17="",B17="",V17=""),0,IF(OR(C17="UM",C17="JM",C17="SM",C17="UK",C17="JK",C17="SK"),"",Q17*(IF(ABS(1900-YEAR((V17+1)-D17))&lt;29,0,(VLOOKUP((YEAR(V17)-YEAR(D17)),'Meltzer-Malone'!$A$3:$B$63,2))))))</f>
        <v/>
      </c>
      <c r="S17" s="133">
        <v>7</v>
      </c>
      <c r="T17" s="133"/>
      <c r="U17" s="131">
        <f t="shared" si="4"/>
        <v>1.1477121586494188</v>
      </c>
      <c r="V17" s="140">
        <f>R5</f>
        <v>42421</v>
      </c>
    </row>
    <row r="18" spans="1:22" s="13" customFormat="1" ht="19.95" customHeight="1" x14ac:dyDescent="0.25">
      <c r="A18" s="153"/>
      <c r="B18" s="154"/>
      <c r="C18" s="155"/>
      <c r="D18" s="156"/>
      <c r="E18" s="157"/>
      <c r="F18" s="158"/>
      <c r="G18" s="158"/>
      <c r="H18" s="150"/>
      <c r="I18" s="143"/>
      <c r="J18" s="143"/>
      <c r="K18" s="142"/>
      <c r="L18" s="127"/>
      <c r="M18" s="127"/>
      <c r="N18" s="128">
        <f t="shared" si="0"/>
        <v>0</v>
      </c>
      <c r="O18" s="128">
        <f t="shared" si="1"/>
        <v>0</v>
      </c>
      <c r="P18" s="128">
        <f t="shared" si="2"/>
        <v>0</v>
      </c>
      <c r="Q18" s="129" t="str">
        <f t="shared" si="3"/>
        <v/>
      </c>
      <c r="R18" s="129">
        <f>IF(OR(D18="",B18="",V18=""),0,IF(OR(C18="UM",C18="JM",C18="SM",C18="UK",C18="JK",C18="SK"),"",Q18*(IF(ABS(1900-YEAR((V18+1)-D18))&lt;29,0,(VLOOKUP((YEAR(V18)-YEAR(D18)),'Meltzer-Malone'!$A$3:$B$63,2))))))</f>
        <v>0</v>
      </c>
      <c r="S18" s="133" t="s">
        <v>22</v>
      </c>
      <c r="T18" s="133" t="s">
        <v>22</v>
      </c>
      <c r="U18" s="131" t="str">
        <f t="shared" si="4"/>
        <v/>
      </c>
      <c r="V18" s="140">
        <f>R5</f>
        <v>42421</v>
      </c>
    </row>
    <row r="19" spans="1:22" s="13" customFormat="1" ht="19.95" customHeight="1" x14ac:dyDescent="0.25">
      <c r="A19" s="153"/>
      <c r="B19" s="154"/>
      <c r="C19" s="155"/>
      <c r="D19" s="156"/>
      <c r="E19" s="157"/>
      <c r="F19" s="158"/>
      <c r="G19" s="158"/>
      <c r="H19" s="142"/>
      <c r="I19" s="151"/>
      <c r="J19" s="143"/>
      <c r="K19" s="150"/>
      <c r="L19" s="127"/>
      <c r="M19" s="127"/>
      <c r="N19" s="128">
        <f t="shared" si="0"/>
        <v>0</v>
      </c>
      <c r="O19" s="128">
        <f t="shared" si="1"/>
        <v>0</v>
      </c>
      <c r="P19" s="128">
        <f t="shared" si="2"/>
        <v>0</v>
      </c>
      <c r="Q19" s="129" t="str">
        <f t="shared" si="3"/>
        <v/>
      </c>
      <c r="R19" s="129">
        <f>IF(OR(D19="",B19="",V19=""),0,IF(OR(C19="UM",C19="JM",C19="SM",C19="UK",C19="JK",C19="SK"),"",Q19*(IF(ABS(1900-YEAR((V19+1)-D19))&lt;29,0,(VLOOKUP((YEAR(V19)-YEAR(D19)),'Meltzer-Malone'!$A$3:$B$63,2))))))</f>
        <v>0</v>
      </c>
      <c r="S19" s="133"/>
      <c r="T19" s="133"/>
      <c r="U19" s="131" t="str">
        <f t="shared" si="4"/>
        <v/>
      </c>
      <c r="V19" s="140">
        <f>R5</f>
        <v>42421</v>
      </c>
    </row>
    <row r="20" spans="1:22" s="13" customFormat="1" ht="19.95" customHeight="1" x14ac:dyDescent="0.25">
      <c r="A20" s="122"/>
      <c r="B20" s="123"/>
      <c r="C20" s="124"/>
      <c r="D20" s="124"/>
      <c r="E20" s="125"/>
      <c r="F20" s="126"/>
      <c r="G20" s="126"/>
      <c r="H20" s="132"/>
      <c r="I20" s="127"/>
      <c r="J20" s="127"/>
      <c r="K20" s="132"/>
      <c r="L20" s="127"/>
      <c r="M20" s="127"/>
      <c r="N20" s="128">
        <f t="shared" si="0"/>
        <v>0</v>
      </c>
      <c r="O20" s="128">
        <f t="shared" si="1"/>
        <v>0</v>
      </c>
      <c r="P20" s="128">
        <f t="shared" si="2"/>
        <v>0</v>
      </c>
      <c r="Q20" s="129" t="str">
        <f t="shared" si="3"/>
        <v/>
      </c>
      <c r="R20" s="129">
        <f>IF(OR(D20="",B20="",V20=""),0,IF(OR(C20="UM",C20="JM",C20="SM",C20="UK",C20="JK",C20="SK"),"",Q20*(IF(ABS(1900-YEAR((V20+1)-D20))&lt;29,0,(VLOOKUP((YEAR(V20)-YEAR(D20)),'Meltzer-Malone'!$A$3:$B$63,2))))))</f>
        <v>0</v>
      </c>
      <c r="S20" s="133"/>
      <c r="T20" s="133"/>
      <c r="U20" s="131" t="str">
        <f t="shared" si="4"/>
        <v/>
      </c>
      <c r="V20" s="140">
        <f>R5</f>
        <v>42421</v>
      </c>
    </row>
    <row r="21" spans="1:22" s="13" customFormat="1" ht="19.95" customHeight="1" x14ac:dyDescent="0.25">
      <c r="A21" s="122"/>
      <c r="B21" s="123"/>
      <c r="C21" s="124"/>
      <c r="D21" s="124"/>
      <c r="E21" s="125"/>
      <c r="F21" s="126"/>
      <c r="G21" s="126"/>
      <c r="H21" s="132"/>
      <c r="I21" s="127"/>
      <c r="J21" s="127"/>
      <c r="K21" s="132"/>
      <c r="L21" s="127"/>
      <c r="M21" s="127"/>
      <c r="N21" s="128">
        <f t="shared" si="0"/>
        <v>0</v>
      </c>
      <c r="O21" s="128">
        <f t="shared" si="1"/>
        <v>0</v>
      </c>
      <c r="P21" s="128">
        <f t="shared" si="2"/>
        <v>0</v>
      </c>
      <c r="Q21" s="129" t="str">
        <f t="shared" si="3"/>
        <v/>
      </c>
      <c r="R21" s="129">
        <f>IF(OR(D21="",B21="",V21=""),0,IF(OR(C21="UM",C21="JM",C21="SM",C21="UK",C21="JK",C21="SK"),"",Q21*(IF(ABS(1900-YEAR((V21+1)-D21))&lt;29,0,(VLOOKUP((YEAR(V21)-YEAR(D21)),'Meltzer-Malone'!$A$3:$B$63,2))))))</f>
        <v>0</v>
      </c>
      <c r="S21" s="133"/>
      <c r="T21" s="133"/>
      <c r="U21" s="131" t="str">
        <f t="shared" si="4"/>
        <v/>
      </c>
      <c r="V21" s="140">
        <f>R5</f>
        <v>42421</v>
      </c>
    </row>
    <row r="22" spans="1:22" s="13" customFormat="1" ht="19.95" customHeight="1" x14ac:dyDescent="0.25">
      <c r="A22" s="122"/>
      <c r="B22" s="123"/>
      <c r="C22" s="124"/>
      <c r="D22" s="124"/>
      <c r="E22" s="125"/>
      <c r="F22" s="126"/>
      <c r="G22" s="126"/>
      <c r="H22" s="132"/>
      <c r="I22" s="127"/>
      <c r="J22" s="127"/>
      <c r="K22" s="132"/>
      <c r="L22" s="127"/>
      <c r="M22" s="127"/>
      <c r="N22" s="128">
        <f t="shared" si="0"/>
        <v>0</v>
      </c>
      <c r="O22" s="128">
        <f t="shared" si="1"/>
        <v>0</v>
      </c>
      <c r="P22" s="128">
        <f t="shared" si="2"/>
        <v>0</v>
      </c>
      <c r="Q22" s="129" t="str">
        <f t="shared" si="3"/>
        <v/>
      </c>
      <c r="R22" s="129">
        <f>IF(OR(D22="",B22="",V22=""),0,IF(OR(C22="UM",C22="JM",C22="SM",C22="UK",C22="JK",C22="SK"),"",Q22*(IF(ABS(1900-YEAR((V22+1)-D22))&lt;29,0,(VLOOKUP((YEAR(V22)-YEAR(D22)),'Meltzer-Malone'!$A$3:$B$63,2))))))</f>
        <v>0</v>
      </c>
      <c r="S22" s="133"/>
      <c r="T22" s="133"/>
      <c r="U22" s="131" t="str">
        <f t="shared" si="4"/>
        <v/>
      </c>
      <c r="V22" s="140">
        <f>R5</f>
        <v>42421</v>
      </c>
    </row>
    <row r="23" spans="1:22" s="13" customFormat="1" ht="19.95" customHeight="1" x14ac:dyDescent="0.25">
      <c r="A23" s="122"/>
      <c r="B23" s="123"/>
      <c r="C23" s="124"/>
      <c r="D23" s="124"/>
      <c r="E23" s="125"/>
      <c r="F23" s="126"/>
      <c r="G23" s="126"/>
      <c r="H23" s="132"/>
      <c r="I23" s="127"/>
      <c r="J23" s="127"/>
      <c r="K23" s="132"/>
      <c r="L23" s="127"/>
      <c r="M23" s="127"/>
      <c r="N23" s="128">
        <f t="shared" si="0"/>
        <v>0</v>
      </c>
      <c r="O23" s="128">
        <f t="shared" si="1"/>
        <v>0</v>
      </c>
      <c r="P23" s="128">
        <f t="shared" si="2"/>
        <v>0</v>
      </c>
      <c r="Q23" s="129" t="str">
        <f t="shared" si="3"/>
        <v/>
      </c>
      <c r="R23" s="129">
        <f>IF(OR(D23="",B23="",V23=""),0,IF(OR(C23="UM",C23="JM",C23="SM",C23="UK",C23="JK",C23="SK"),"",Q23*(IF(ABS(1900-YEAR((V23+1)-D23))&lt;29,0,(VLOOKUP((YEAR(V23)-YEAR(D23)),'Meltzer-Malone'!$A$3:$B$63,2))))))</f>
        <v>0</v>
      </c>
      <c r="S23" s="133"/>
      <c r="T23" s="133"/>
      <c r="U23" s="131" t="str">
        <f t="shared" si="4"/>
        <v/>
      </c>
      <c r="V23" s="140">
        <f>R5</f>
        <v>42421</v>
      </c>
    </row>
    <row r="24" spans="1:22" s="13" customFormat="1" ht="19.95" customHeight="1" x14ac:dyDescent="0.25">
      <c r="A24" s="122"/>
      <c r="B24" s="123"/>
      <c r="C24" s="124"/>
      <c r="D24" s="134"/>
      <c r="E24" s="135"/>
      <c r="F24" s="136"/>
      <c r="G24" s="136"/>
      <c r="H24" s="137"/>
      <c r="I24" s="127"/>
      <c r="J24" s="127"/>
      <c r="K24" s="137"/>
      <c r="L24" s="127"/>
      <c r="M24" s="127"/>
      <c r="N24" s="128">
        <f t="shared" si="0"/>
        <v>0</v>
      </c>
      <c r="O24" s="128">
        <f t="shared" si="1"/>
        <v>0</v>
      </c>
      <c r="P24" s="138">
        <f t="shared" si="2"/>
        <v>0</v>
      </c>
      <c r="Q24" s="129" t="str">
        <f t="shared" si="3"/>
        <v/>
      </c>
      <c r="R24" s="129">
        <f>IF(OR(D24="",B24="",V24=""),0,IF(OR(C24="UM",C24="JM",C24="SM",C24="UK",C24="JK",C24="SK"),"",Q24*(IF(ABS(1900-YEAR((V24+1)-D24))&lt;29,0,(VLOOKUP((YEAR(V24)-YEAR(D24)),'Meltzer-Malone'!$A$3:$B$63,2))))))</f>
        <v>0</v>
      </c>
      <c r="S24" s="139"/>
      <c r="T24" s="139"/>
      <c r="U24" s="131" t="str">
        <f t="shared" si="4"/>
        <v/>
      </c>
      <c r="V24" s="140">
        <f>R5</f>
        <v>42421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4"/>
      <c r="D27" s="204"/>
      <c r="E27" s="204"/>
      <c r="F27" s="204"/>
      <c r="G27" s="57" t="s">
        <v>36</v>
      </c>
      <c r="H27" s="40">
        <v>1</v>
      </c>
      <c r="I27" s="204" t="s">
        <v>82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40">
        <v>2</v>
      </c>
      <c r="I28" s="204" t="s">
        <v>86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</row>
    <row r="29" spans="1:22" s="8" customFormat="1" ht="13.8" x14ac:dyDescent="0.25">
      <c r="A29" s="8" t="s">
        <v>37</v>
      </c>
      <c r="B29"/>
      <c r="C29" s="204" t="s">
        <v>79</v>
      </c>
      <c r="D29" s="204"/>
      <c r="E29" s="204"/>
      <c r="F29" s="204"/>
      <c r="G29" s="61"/>
      <c r="H29" s="40">
        <v>3</v>
      </c>
      <c r="I29" s="204" t="s">
        <v>80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</row>
    <row r="30" spans="1:22" ht="13.8" x14ac:dyDescent="0.25">
      <c r="A30" s="7"/>
      <c r="B30"/>
      <c r="C30" s="204" t="s">
        <v>78</v>
      </c>
      <c r="D30" s="204"/>
      <c r="E30" s="204"/>
      <c r="F30" s="204"/>
      <c r="G30" s="43"/>
      <c r="H30" s="41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</row>
    <row r="31" spans="1:22" ht="13.8" x14ac:dyDescent="0.25">
      <c r="A31" s="8"/>
      <c r="B31"/>
      <c r="C31" s="204" t="s">
        <v>81</v>
      </c>
      <c r="D31" s="204"/>
      <c r="E31" s="204"/>
      <c r="F31" s="204"/>
      <c r="G31" s="63" t="s">
        <v>38</v>
      </c>
      <c r="H31" s="204" t="s">
        <v>91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94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4" t="s">
        <v>102</v>
      </c>
      <c r="D33" s="204"/>
      <c r="E33" s="204"/>
      <c r="F33" s="204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4"/>
      <c r="D34" s="204"/>
      <c r="E34" s="204"/>
      <c r="F34" s="204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40" t="s">
        <v>41</v>
      </c>
      <c r="B35" s="66"/>
      <c r="C35" s="204" t="s">
        <v>98</v>
      </c>
      <c r="D35" s="204"/>
      <c r="E35" s="204"/>
      <c r="F35" s="204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4"/>
      <c r="D36" s="204"/>
      <c r="E36" s="204"/>
      <c r="F36" s="204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44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29" type="noConversion"/>
  <conditionalFormatting sqref="H9:M18 H20:M24 L19:M19">
    <cfRule type="cellIs" dxfId="7" priority="3" stopIfTrue="1" operator="between">
      <formula>1</formula>
      <formula>300</formula>
    </cfRule>
    <cfRule type="cellIs" dxfId="6" priority="4" stopIfTrue="1" operator="lessThanOrEqual">
      <formula>0</formula>
    </cfRule>
  </conditionalFormatting>
  <conditionalFormatting sqref="H19:K19">
    <cfRule type="cellIs" dxfId="5" priority="1" stopIfTrue="1" operator="between">
      <formula>1</formula>
      <formula>300</formula>
    </cfRule>
    <cfRule type="cellIs" dxfId="4" priority="2" stopIfTrue="1" operator="lessThanOrEqual">
      <formula>0</formula>
    </cfRule>
  </conditionalFormatting>
  <dataValidations count="3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18 C20:C24">
      <formula1>"UM,JM,SM,UK,JK,SK,M1,M2,M3,M4,M5,M6,M8,M9,M10,K1,K2,K3,K4,K5,K6,K7,K8,K9,K10"</formula1>
    </dataValidation>
    <dataValidation type="list" allowBlank="1" showInputMessage="1" showErrorMessage="1" sqref="C19">
      <formula1>"UM,JM,SM,UK,JK,SK,M1,M2,M3,M4,M5,M6,M7,M8,M9,M10,K1,K2,K3,K4,K5,K6,K7,K8,K9,K10"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H32" sqref="H32:T32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9.21875" style="5" hidden="1" customWidth="1"/>
    <col min="23" max="16384" width="9.21875" style="5"/>
  </cols>
  <sheetData>
    <row r="1" spans="1:22" ht="43.5" customHeight="1" x14ac:dyDescent="1.05">
      <c r="C1" s="116"/>
      <c r="D1" s="2"/>
      <c r="E1" s="2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62"/>
      <c r="R1" s="62"/>
      <c r="S1" s="62"/>
      <c r="T1" s="62"/>
    </row>
    <row r="2" spans="1:22" ht="24.75" customHeight="1" x14ac:dyDescent="0.65">
      <c r="C2" s="116"/>
      <c r="D2" s="2"/>
      <c r="E2" s="2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62"/>
      <c r="R2" s="62"/>
      <c r="S2" s="62"/>
      <c r="T2" s="62"/>
    </row>
    <row r="3" spans="1:22" x14ac:dyDescent="0.25">
      <c r="C3" s="116"/>
      <c r="D3" s="2"/>
      <c r="E3" s="2"/>
      <c r="F3" s="7"/>
      <c r="G3" s="7"/>
      <c r="H3" s="2"/>
      <c r="I3" s="64"/>
      <c r="J3" s="2"/>
      <c r="K3" s="2"/>
      <c r="L3" s="2"/>
      <c r="M3" s="2"/>
      <c r="N3" s="2"/>
      <c r="O3" s="2"/>
      <c r="P3" s="2"/>
      <c r="Q3" s="62"/>
      <c r="R3" s="62"/>
      <c r="S3" s="62"/>
      <c r="T3" s="62"/>
    </row>
    <row r="4" spans="1:22" ht="12" customHeight="1" x14ac:dyDescent="0.25">
      <c r="C4" s="116"/>
      <c r="D4" s="2"/>
      <c r="E4" s="2"/>
      <c r="F4" s="7"/>
      <c r="G4" s="7"/>
      <c r="H4" s="2"/>
      <c r="I4" s="64"/>
      <c r="J4" s="2"/>
      <c r="K4" s="2"/>
      <c r="L4" s="2"/>
      <c r="M4" s="2"/>
      <c r="N4" s="2"/>
      <c r="O4" s="2"/>
      <c r="P4" s="2"/>
      <c r="Q4" s="62"/>
      <c r="R4" s="62"/>
      <c r="S4" s="62"/>
      <c r="T4" s="62"/>
    </row>
    <row r="5" spans="1:22" s="8" customFormat="1" ht="13.8" x14ac:dyDescent="0.25">
      <c r="A5" s="82"/>
      <c r="B5" s="117" t="s">
        <v>31</v>
      </c>
      <c r="C5" s="212" t="s">
        <v>48</v>
      </c>
      <c r="D5" s="212"/>
      <c r="E5" s="212"/>
      <c r="F5" s="212"/>
      <c r="G5" s="118" t="s">
        <v>0</v>
      </c>
      <c r="H5" s="207" t="s">
        <v>53</v>
      </c>
      <c r="I5" s="207"/>
      <c r="J5" s="207"/>
      <c r="K5" s="207"/>
      <c r="L5" s="117" t="s">
        <v>1</v>
      </c>
      <c r="M5" s="209" t="s">
        <v>75</v>
      </c>
      <c r="N5" s="209"/>
      <c r="O5" s="209"/>
      <c r="P5" s="209"/>
      <c r="Q5" s="117" t="s">
        <v>2</v>
      </c>
      <c r="R5" s="119">
        <v>42421</v>
      </c>
      <c r="S5" s="120" t="s">
        <v>30</v>
      </c>
      <c r="T5" s="121">
        <v>14</v>
      </c>
    </row>
    <row r="6" spans="1:22" x14ac:dyDescent="0.25">
      <c r="C6" s="116"/>
      <c r="D6" s="2"/>
      <c r="E6" s="2"/>
      <c r="F6" s="7"/>
      <c r="G6" s="7"/>
      <c r="H6" s="2"/>
      <c r="I6" s="64"/>
      <c r="J6" s="2"/>
      <c r="K6" s="2"/>
      <c r="L6" s="2"/>
      <c r="M6" s="2"/>
      <c r="N6" s="2"/>
      <c r="O6" s="2"/>
      <c r="P6" s="2"/>
      <c r="Q6" s="62"/>
      <c r="R6" s="62"/>
      <c r="S6" s="62"/>
      <c r="T6" s="62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75</v>
      </c>
      <c r="B9" s="154">
        <v>71</v>
      </c>
      <c r="C9" s="155" t="s">
        <v>201</v>
      </c>
      <c r="D9" s="156">
        <v>30112</v>
      </c>
      <c r="E9" s="157"/>
      <c r="F9" s="158" t="s">
        <v>291</v>
      </c>
      <c r="G9" s="158" t="s">
        <v>55</v>
      </c>
      <c r="H9" s="150">
        <v>96</v>
      </c>
      <c r="I9" s="151">
        <v>101</v>
      </c>
      <c r="J9" s="143">
        <v>-106</v>
      </c>
      <c r="K9" s="150">
        <v>123</v>
      </c>
      <c r="L9" s="127">
        <v>127</v>
      </c>
      <c r="M9" s="127">
        <v>-131</v>
      </c>
      <c r="N9" s="128">
        <f t="shared" ref="N9:N24" si="0">IF(MAX(H9:J9)&lt;0,0,TRUNC(MAX(H9:J9)/1)*1)</f>
        <v>101</v>
      </c>
      <c r="O9" s="128">
        <f t="shared" ref="O9:O24" si="1">IF(MAX(K9:M9)&lt;0,0,TRUNC(MAX(K9:M9)/1)*1)</f>
        <v>127</v>
      </c>
      <c r="P9" s="128">
        <f t="shared" ref="P9:P24" si="2">IF(N9=0,0,IF(O9=0,0,SUM(N9:O9)))</f>
        <v>228</v>
      </c>
      <c r="Q9" s="129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281.37570847655991</v>
      </c>
      <c r="R9" s="129" t="str">
        <f>IF(OR(D9="",B9="",V9=""),0,IF(OR(C9="UM",C9="JM",C9="SM",C9="UK",C9="JK",C9="SK"),"",Q9*(IF(ABS(1900-YEAR((V9+1)-D9))&lt;29,0,(VLOOKUP((YEAR(V9)-YEAR(D9)),'Meltzer-Malone'!$A$3:$B$63,2))))))</f>
        <v/>
      </c>
      <c r="S9" s="130">
        <v>1</v>
      </c>
      <c r="T9" s="130" t="s">
        <v>22</v>
      </c>
      <c r="U9" s="131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1.2341039845463153</v>
      </c>
      <c r="V9" s="140">
        <f>R5</f>
        <v>42421</v>
      </c>
    </row>
    <row r="10" spans="1:22" s="13" customFormat="1" ht="19.95" customHeight="1" x14ac:dyDescent="0.25">
      <c r="A10" s="171">
        <v>75</v>
      </c>
      <c r="B10" s="154">
        <v>73.099999999999994</v>
      </c>
      <c r="C10" s="155" t="s">
        <v>201</v>
      </c>
      <c r="D10" s="156">
        <v>31858</v>
      </c>
      <c r="E10" s="157"/>
      <c r="F10" s="158" t="s">
        <v>292</v>
      </c>
      <c r="G10" s="158" t="s">
        <v>62</v>
      </c>
      <c r="H10" s="142">
        <v>-71</v>
      </c>
      <c r="I10" s="143">
        <v>-71</v>
      </c>
      <c r="J10" s="143">
        <v>72</v>
      </c>
      <c r="K10" s="142">
        <v>85</v>
      </c>
      <c r="L10" s="127">
        <v>90</v>
      </c>
      <c r="M10" s="127">
        <v>-95</v>
      </c>
      <c r="N10" s="128">
        <f t="shared" si="0"/>
        <v>72</v>
      </c>
      <c r="O10" s="128">
        <f t="shared" si="1"/>
        <v>90</v>
      </c>
      <c r="P10" s="128">
        <f t="shared" si="2"/>
        <v>162</v>
      </c>
      <c r="Q10" s="129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196.68084069971962</v>
      </c>
      <c r="R10" s="129" t="str">
        <f>IF(OR(D10="",B10="",V10=""),0,IF(OR(C10="UM",C10="JM",C10="SM",C10="UK",C10="JK",C10="SK"),"",Q10*(IF(ABS(1900-YEAR((V10+1)-D10))&lt;29,0,(VLOOKUP((YEAR(V10)-YEAR(D10)),'Meltzer-Malone'!$A$3:$B$63,2))))))</f>
        <v/>
      </c>
      <c r="S10" s="133">
        <v>3</v>
      </c>
      <c r="T10" s="133"/>
      <c r="U10" s="131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1.2140792635785163</v>
      </c>
      <c r="V10" s="140">
        <f>R5</f>
        <v>42421</v>
      </c>
    </row>
    <row r="11" spans="1:22" s="13" customFormat="1" ht="19.95" customHeight="1" x14ac:dyDescent="0.25">
      <c r="A11" s="153">
        <v>75</v>
      </c>
      <c r="B11" s="154">
        <v>70.099999999999994</v>
      </c>
      <c r="C11" s="155" t="s">
        <v>201</v>
      </c>
      <c r="D11" s="156">
        <v>30837</v>
      </c>
      <c r="E11" s="157"/>
      <c r="F11" s="158" t="s">
        <v>293</v>
      </c>
      <c r="G11" s="158" t="s">
        <v>53</v>
      </c>
      <c r="H11" s="150">
        <v>74</v>
      </c>
      <c r="I11" s="151">
        <v>-78</v>
      </c>
      <c r="J11" s="143">
        <v>-78</v>
      </c>
      <c r="K11" s="150">
        <v>88</v>
      </c>
      <c r="L11" s="127">
        <v>92</v>
      </c>
      <c r="M11" s="127">
        <v>-95</v>
      </c>
      <c r="N11" s="128">
        <f t="shared" si="0"/>
        <v>74</v>
      </c>
      <c r="O11" s="128">
        <f t="shared" si="1"/>
        <v>92</v>
      </c>
      <c r="P11" s="128">
        <f t="shared" si="2"/>
        <v>166</v>
      </c>
      <c r="Q11" s="129">
        <f t="shared" si="3"/>
        <v>206.37626652736199</v>
      </c>
      <c r="R11" s="129" t="str">
        <f>IF(OR(D11="",B11="",V11=""),0,IF(OR(C11="UM",C11="JM",C11="SM",C11="UK",C11="JK",C11="SK"),"",Q11*(IF(ABS(1900-YEAR((V11+1)-D11))&lt;29,0,(VLOOKUP((YEAR(V11)-YEAR(D11)),'Meltzer-Malone'!$A$3:$B$63,2))))))</f>
        <v/>
      </c>
      <c r="S11" s="133">
        <v>2</v>
      </c>
      <c r="T11" s="133"/>
      <c r="U11" s="131">
        <f t="shared" si="4"/>
        <v>1.2432305212491686</v>
      </c>
      <c r="V11" s="140">
        <f>R5</f>
        <v>42421</v>
      </c>
    </row>
    <row r="12" spans="1:22" s="13" customFormat="1" ht="19.95" customHeight="1" x14ac:dyDescent="0.25">
      <c r="A12" s="171">
        <v>75</v>
      </c>
      <c r="B12" s="154">
        <v>69.099999999999994</v>
      </c>
      <c r="C12" s="155" t="s">
        <v>201</v>
      </c>
      <c r="D12" s="156">
        <v>33204</v>
      </c>
      <c r="E12" s="157"/>
      <c r="F12" s="158" t="s">
        <v>294</v>
      </c>
      <c r="G12" s="158" t="s">
        <v>62</v>
      </c>
      <c r="H12" s="142">
        <v>-60</v>
      </c>
      <c r="I12" s="143">
        <v>-60</v>
      </c>
      <c r="J12" s="143">
        <v>60</v>
      </c>
      <c r="K12" s="142">
        <v>78</v>
      </c>
      <c r="L12" s="127">
        <v>82</v>
      </c>
      <c r="M12" s="127">
        <v>85</v>
      </c>
      <c r="N12" s="128">
        <f t="shared" si="0"/>
        <v>60</v>
      </c>
      <c r="O12" s="128">
        <f t="shared" si="1"/>
        <v>85</v>
      </c>
      <c r="P12" s="128">
        <f t="shared" si="2"/>
        <v>145</v>
      </c>
      <c r="Q12" s="129">
        <f t="shared" si="3"/>
        <v>181.79821706381372</v>
      </c>
      <c r="R12" s="129" t="str">
        <f>IF(OR(D12="",B12="",V12=""),0,IF(OR(C12="UM",C12="JM",C12="SM",C12="UK",C12="JK",C12="SK"),"",Q12*(IF(ABS(1900-YEAR((V12+1)-D12))&lt;29,0,(VLOOKUP((YEAR(V12)-YEAR(D12)),'Meltzer-Malone'!$A$3:$B$63,2))))))</f>
        <v/>
      </c>
      <c r="S12" s="133">
        <v>4</v>
      </c>
      <c r="T12" s="133" t="s">
        <v>22</v>
      </c>
      <c r="U12" s="131">
        <f t="shared" si="4"/>
        <v>1.2537808073366463</v>
      </c>
      <c r="V12" s="140">
        <f>R5</f>
        <v>42421</v>
      </c>
    </row>
    <row r="13" spans="1:22" s="13" customFormat="1" ht="19.95" customHeight="1" x14ac:dyDescent="0.25">
      <c r="A13" s="153">
        <v>75</v>
      </c>
      <c r="B13" s="154">
        <v>71.7</v>
      </c>
      <c r="C13" s="155" t="s">
        <v>201</v>
      </c>
      <c r="D13" s="156">
        <v>31662</v>
      </c>
      <c r="E13" s="157"/>
      <c r="F13" s="158" t="s">
        <v>295</v>
      </c>
      <c r="G13" s="158" t="s">
        <v>61</v>
      </c>
      <c r="H13" s="142">
        <v>-62</v>
      </c>
      <c r="I13" s="143">
        <v>62</v>
      </c>
      <c r="J13" s="143">
        <v>66</v>
      </c>
      <c r="K13" s="142">
        <v>74</v>
      </c>
      <c r="L13" s="127">
        <v>-78</v>
      </c>
      <c r="M13" s="127">
        <v>-78</v>
      </c>
      <c r="N13" s="128">
        <f t="shared" si="0"/>
        <v>66</v>
      </c>
      <c r="O13" s="128">
        <f t="shared" si="1"/>
        <v>74</v>
      </c>
      <c r="P13" s="128">
        <f t="shared" si="2"/>
        <v>140</v>
      </c>
      <c r="Q13" s="129">
        <f t="shared" si="3"/>
        <v>171.81313468275857</v>
      </c>
      <c r="R13" s="129" t="str">
        <f>IF(OR(D13="",B13="",V13=""),0,IF(OR(C13="UM",C13="JM",C13="SM",C13="UK",C13="JK",C13="SK"),"",Q13*(IF(ABS(1900-YEAR((V13+1)-D13))&lt;29,0,(VLOOKUP((YEAR(V13)-YEAR(D13)),'Meltzer-Malone'!$A$3:$B$63,2))))))</f>
        <v/>
      </c>
      <c r="S13" s="133">
        <v>5</v>
      </c>
      <c r="T13" s="133" t="s">
        <v>22</v>
      </c>
      <c r="U13" s="131">
        <f t="shared" si="4"/>
        <v>1.2272366763054183</v>
      </c>
      <c r="V13" s="140">
        <f>R5</f>
        <v>42421</v>
      </c>
    </row>
    <row r="14" spans="1:22" s="13" customFormat="1" ht="19.95" customHeight="1" x14ac:dyDescent="0.25">
      <c r="A14" s="171" t="s">
        <v>166</v>
      </c>
      <c r="B14" s="154">
        <v>90.5</v>
      </c>
      <c r="C14" s="155" t="s">
        <v>204</v>
      </c>
      <c r="D14" s="156">
        <v>35777</v>
      </c>
      <c r="E14" s="157"/>
      <c r="F14" s="158" t="s">
        <v>296</v>
      </c>
      <c r="G14" s="158" t="s">
        <v>62</v>
      </c>
      <c r="H14" s="150">
        <v>76</v>
      </c>
      <c r="I14" s="151">
        <v>-81</v>
      </c>
      <c r="J14" s="143">
        <v>81</v>
      </c>
      <c r="K14" s="150">
        <v>94</v>
      </c>
      <c r="L14" s="127">
        <v>100</v>
      </c>
      <c r="M14" s="127">
        <v>-105</v>
      </c>
      <c r="N14" s="128">
        <f t="shared" si="0"/>
        <v>81</v>
      </c>
      <c r="O14" s="128">
        <f t="shared" si="1"/>
        <v>100</v>
      </c>
      <c r="P14" s="128">
        <f t="shared" si="2"/>
        <v>181</v>
      </c>
      <c r="Q14" s="129">
        <f t="shared" si="3"/>
        <v>198.90712707815035</v>
      </c>
      <c r="R14" s="129" t="str">
        <f>IF(OR(D14="",B14="",V14=""),0,IF(OR(C14="UM",C14="JM",C14="SM",C14="UK",C14="JK",C14="SK"),"",Q14*(IF(ABS(1900-YEAR((V14+1)-D14))&lt;29,0,(VLOOKUP((YEAR(V14)-YEAR(D14)),'Meltzer-Malone'!$A$3:$B$63,2))))))</f>
        <v/>
      </c>
      <c r="S14" s="133">
        <v>1</v>
      </c>
      <c r="T14" s="133" t="s">
        <v>196</v>
      </c>
      <c r="U14" s="131">
        <f t="shared" si="4"/>
        <v>1.098934403746687</v>
      </c>
      <c r="V14" s="140">
        <f>R5</f>
        <v>42421</v>
      </c>
    </row>
    <row r="15" spans="1:22" s="13" customFormat="1" ht="19.95" customHeight="1" x14ac:dyDescent="0.25">
      <c r="A15" s="171" t="s">
        <v>166</v>
      </c>
      <c r="B15" s="154">
        <v>75.099999999999994</v>
      </c>
      <c r="C15" s="155" t="s">
        <v>201</v>
      </c>
      <c r="D15" s="156">
        <v>32978</v>
      </c>
      <c r="E15" s="157"/>
      <c r="F15" s="158" t="s">
        <v>297</v>
      </c>
      <c r="G15" s="158" t="s">
        <v>53</v>
      </c>
      <c r="H15" s="150">
        <v>69</v>
      </c>
      <c r="I15" s="151">
        <v>71</v>
      </c>
      <c r="J15" s="143">
        <v>73</v>
      </c>
      <c r="K15" s="150">
        <v>85</v>
      </c>
      <c r="L15" s="127">
        <v>-89</v>
      </c>
      <c r="M15" s="127">
        <v>-90</v>
      </c>
      <c r="N15" s="128">
        <f t="shared" si="0"/>
        <v>73</v>
      </c>
      <c r="O15" s="128">
        <f t="shared" si="1"/>
        <v>85</v>
      </c>
      <c r="P15" s="128">
        <f t="shared" si="2"/>
        <v>158</v>
      </c>
      <c r="Q15" s="129">
        <f t="shared" si="3"/>
        <v>189.05207393997028</v>
      </c>
      <c r="R15" s="129" t="str">
        <f>IF(OR(D15="",B15="",V15=""),0,IF(OR(C15="UM",C15="JM",C15="SM",C15="UK",C15="JK",C15="SK"),"",Q15*(IF(ABS(1900-YEAR((V15+1)-D15))&lt;29,0,(VLOOKUP((YEAR(V15)-YEAR(D15)),'Meltzer-Malone'!$A$3:$B$63,2))))))</f>
        <v/>
      </c>
      <c r="S15" s="133">
        <v>2</v>
      </c>
      <c r="T15" s="133"/>
      <c r="U15" s="131">
        <f t="shared" si="4"/>
        <v>1.1965321135441158</v>
      </c>
      <c r="V15" s="140">
        <f>R5</f>
        <v>42421</v>
      </c>
    </row>
    <row r="16" spans="1:22" s="13" customFormat="1" ht="19.95" customHeight="1" x14ac:dyDescent="0.25">
      <c r="A16" s="171" t="s">
        <v>166</v>
      </c>
      <c r="B16" s="154">
        <v>76.400000000000006</v>
      </c>
      <c r="C16" s="155" t="s">
        <v>201</v>
      </c>
      <c r="D16" s="156">
        <v>34500</v>
      </c>
      <c r="E16" s="157"/>
      <c r="F16" s="158" t="s">
        <v>298</v>
      </c>
      <c r="G16" s="158" t="s">
        <v>53</v>
      </c>
      <c r="H16" s="142">
        <v>70</v>
      </c>
      <c r="I16" s="143">
        <v>73</v>
      </c>
      <c r="J16" s="143">
        <v>-76</v>
      </c>
      <c r="K16" s="142">
        <v>79</v>
      </c>
      <c r="L16" s="127">
        <v>84</v>
      </c>
      <c r="M16" s="127">
        <v>-86</v>
      </c>
      <c r="N16" s="128">
        <f t="shared" si="0"/>
        <v>73</v>
      </c>
      <c r="O16" s="128">
        <f t="shared" si="1"/>
        <v>84</v>
      </c>
      <c r="P16" s="128">
        <f t="shared" si="2"/>
        <v>157</v>
      </c>
      <c r="Q16" s="129">
        <f t="shared" si="3"/>
        <v>186.1796351929319</v>
      </c>
      <c r="R16" s="129" t="str">
        <f>IF(OR(D16="",B16="",V16=""),0,IF(OR(C16="UM",C16="JM",C16="SM",C16="UK",C16="JK",C16="SK"),"",Q16*(IF(ABS(1900-YEAR((V16+1)-D16))&lt;29,0,(VLOOKUP((YEAR(V16)-YEAR(D16)),'Meltzer-Malone'!$A$3:$B$63,2))))))</f>
        <v/>
      </c>
      <c r="S16" s="133">
        <v>3</v>
      </c>
      <c r="T16" s="133"/>
      <c r="U16" s="131">
        <f t="shared" si="4"/>
        <v>1.1858575489995662</v>
      </c>
      <c r="V16" s="140">
        <f>R5</f>
        <v>42421</v>
      </c>
    </row>
    <row r="17" spans="1:22" s="13" customFormat="1" ht="19.95" customHeight="1" x14ac:dyDescent="0.25">
      <c r="A17" s="171" t="s">
        <v>166</v>
      </c>
      <c r="B17" s="154">
        <v>79</v>
      </c>
      <c r="C17" s="155" t="s">
        <v>201</v>
      </c>
      <c r="D17" s="156">
        <v>33452</v>
      </c>
      <c r="E17" s="157"/>
      <c r="F17" s="158" t="s">
        <v>299</v>
      </c>
      <c r="G17" s="158" t="s">
        <v>56</v>
      </c>
      <c r="H17" s="150">
        <v>62</v>
      </c>
      <c r="I17" s="151">
        <v>65</v>
      </c>
      <c r="J17" s="143">
        <v>-67</v>
      </c>
      <c r="K17" s="150">
        <v>75</v>
      </c>
      <c r="L17" s="127">
        <v>78</v>
      </c>
      <c r="M17" s="127">
        <v>-80</v>
      </c>
      <c r="N17" s="128">
        <f t="shared" si="0"/>
        <v>65</v>
      </c>
      <c r="O17" s="128">
        <f t="shared" si="1"/>
        <v>78</v>
      </c>
      <c r="P17" s="128">
        <f t="shared" si="2"/>
        <v>143</v>
      </c>
      <c r="Q17" s="129">
        <f t="shared" si="3"/>
        <v>166.75022663674804</v>
      </c>
      <c r="R17" s="129" t="str">
        <f>IF(OR(D17="",B17="",V17=""),0,IF(OR(C17="UM",C17="JM",C17="SM",C17="UK",C17="JK",C17="SK"),"",Q17*(IF(ABS(1900-YEAR((V17+1)-D17))&lt;29,0,(VLOOKUP((YEAR(V17)-YEAR(D17)),'Meltzer-Malone'!$A$3:$B$63,2))))))</f>
        <v/>
      </c>
      <c r="S17" s="133">
        <v>5</v>
      </c>
      <c r="T17" s="133"/>
      <c r="U17" s="131">
        <f t="shared" si="4"/>
        <v>1.1660855009562801</v>
      </c>
      <c r="V17" s="140">
        <f>R5</f>
        <v>42421</v>
      </c>
    </row>
    <row r="18" spans="1:22" s="13" customFormat="1" ht="19.95" customHeight="1" x14ac:dyDescent="0.25">
      <c r="A18" s="171" t="s">
        <v>166</v>
      </c>
      <c r="B18" s="154">
        <v>76.599999999999994</v>
      </c>
      <c r="C18" s="155" t="s">
        <v>201</v>
      </c>
      <c r="D18" s="156">
        <v>33125</v>
      </c>
      <c r="E18" s="157"/>
      <c r="F18" s="158" t="s">
        <v>300</v>
      </c>
      <c r="G18" s="158" t="s">
        <v>53</v>
      </c>
      <c r="H18" s="150">
        <v>62</v>
      </c>
      <c r="I18" s="151">
        <v>64</v>
      </c>
      <c r="J18" s="143">
        <v>-66</v>
      </c>
      <c r="K18" s="150">
        <v>80</v>
      </c>
      <c r="L18" s="127">
        <v>83</v>
      </c>
      <c r="M18" s="127">
        <v>-85</v>
      </c>
      <c r="N18" s="128">
        <f t="shared" si="0"/>
        <v>64</v>
      </c>
      <c r="O18" s="128">
        <f t="shared" si="1"/>
        <v>83</v>
      </c>
      <c r="P18" s="128">
        <f t="shared" si="2"/>
        <v>147</v>
      </c>
      <c r="Q18" s="129">
        <f t="shared" si="3"/>
        <v>174.08676198228858</v>
      </c>
      <c r="R18" s="129" t="str">
        <f>IF(OR(D18="",B18="",V18=""),0,IF(OR(C18="UM",C18="JM",C18="SM",C18="UK",C18="JK",C18="SK"),"",Q18*(IF(ABS(1900-YEAR((V18+1)-D18))&lt;29,0,(VLOOKUP((YEAR(V18)-YEAR(D18)),'Meltzer-Malone'!$A$3:$B$63,2))))))</f>
        <v/>
      </c>
      <c r="S18" s="133">
        <v>4</v>
      </c>
      <c r="T18" s="133" t="s">
        <v>22</v>
      </c>
      <c r="U18" s="131">
        <f t="shared" si="4"/>
        <v>1.1842636869543441</v>
      </c>
      <c r="V18" s="140">
        <f>R5</f>
        <v>42421</v>
      </c>
    </row>
    <row r="19" spans="1:22" s="13" customFormat="1" ht="19.95" customHeight="1" x14ac:dyDescent="0.25">
      <c r="A19" s="171" t="s">
        <v>166</v>
      </c>
      <c r="B19" s="154">
        <v>86.9</v>
      </c>
      <c r="C19" s="155" t="s">
        <v>198</v>
      </c>
      <c r="D19" s="156">
        <v>36354</v>
      </c>
      <c r="E19" s="157"/>
      <c r="F19" s="158" t="s">
        <v>301</v>
      </c>
      <c r="G19" s="158" t="s">
        <v>60</v>
      </c>
      <c r="H19" s="150">
        <v>57</v>
      </c>
      <c r="I19" s="151">
        <v>60</v>
      </c>
      <c r="J19" s="143">
        <v>62</v>
      </c>
      <c r="K19" s="150">
        <v>73</v>
      </c>
      <c r="L19" s="127">
        <v>76</v>
      </c>
      <c r="M19" s="127">
        <v>-79</v>
      </c>
      <c r="N19" s="128">
        <f t="shared" si="0"/>
        <v>62</v>
      </c>
      <c r="O19" s="128">
        <f t="shared" si="1"/>
        <v>76</v>
      </c>
      <c r="P19" s="128">
        <f t="shared" si="2"/>
        <v>138</v>
      </c>
      <c r="Q19" s="129">
        <f t="shared" si="3"/>
        <v>154.13093883200293</v>
      </c>
      <c r="R19" s="129" t="str">
        <f>IF(OR(D19="",B19="",V19=""),0,IF(OR(C19="UM",C19="JM",C19="SM",C19="UK",C19="JK",C19="SK"),"",Q19*(IF(ABS(1900-YEAR((V19+1)-D19))&lt;29,0,(VLOOKUP((YEAR(V19)-YEAR(D19)),'Meltzer-Malone'!$A$3:$B$63,2))))))</f>
        <v/>
      </c>
      <c r="S19" s="133">
        <v>7</v>
      </c>
      <c r="T19" s="133"/>
      <c r="U19" s="131">
        <f t="shared" si="4"/>
        <v>1.1168908611014705</v>
      </c>
      <c r="V19" s="140">
        <f>R5</f>
        <v>42421</v>
      </c>
    </row>
    <row r="20" spans="1:22" s="13" customFormat="1" ht="19.95" customHeight="1" x14ac:dyDescent="0.25">
      <c r="A20" s="171" t="s">
        <v>166</v>
      </c>
      <c r="B20" s="154">
        <v>78</v>
      </c>
      <c r="C20" s="155" t="s">
        <v>201</v>
      </c>
      <c r="D20" s="156">
        <v>32271</v>
      </c>
      <c r="E20" s="157"/>
      <c r="F20" s="167" t="s">
        <v>302</v>
      </c>
      <c r="G20" s="158" t="s">
        <v>62</v>
      </c>
      <c r="H20" s="142">
        <v>55</v>
      </c>
      <c r="I20" s="143">
        <v>59</v>
      </c>
      <c r="J20" s="143">
        <v>-62</v>
      </c>
      <c r="K20" s="142">
        <v>75</v>
      </c>
      <c r="L20" s="127">
        <v>-79</v>
      </c>
      <c r="M20" s="127">
        <v>79</v>
      </c>
      <c r="N20" s="128">
        <f t="shared" si="0"/>
        <v>59</v>
      </c>
      <c r="O20" s="128">
        <f t="shared" si="1"/>
        <v>79</v>
      </c>
      <c r="P20" s="128">
        <f t="shared" si="2"/>
        <v>138</v>
      </c>
      <c r="Q20" s="129">
        <f t="shared" si="3"/>
        <v>161.936394579932</v>
      </c>
      <c r="R20" s="129" t="str">
        <f>IF(OR(D20="",B20="",V20=""),0,IF(OR(C20="UM",C20="JM",C20="SM",C20="UK",C20="JK",C20="SK"),"",Q20*(IF(ABS(1900-YEAR((V20+1)-D20))&lt;29,0,(VLOOKUP((YEAR(V20)-YEAR(D20)),'Meltzer-Malone'!$A$3:$B$63,2))))))</f>
        <v/>
      </c>
      <c r="S20" s="133">
        <v>6</v>
      </c>
      <c r="T20" s="133"/>
      <c r="U20" s="131">
        <f t="shared" si="4"/>
        <v>1.1734521346371884</v>
      </c>
      <c r="V20" s="140">
        <f>R5</f>
        <v>42421</v>
      </c>
    </row>
    <row r="21" spans="1:22" s="13" customFormat="1" ht="19.95" customHeight="1" x14ac:dyDescent="0.25">
      <c r="A21" s="122"/>
      <c r="B21" s="123"/>
      <c r="C21" s="124"/>
      <c r="D21" s="124"/>
      <c r="E21" s="125"/>
      <c r="F21" s="126"/>
      <c r="G21" s="126"/>
      <c r="H21" s="132"/>
      <c r="I21" s="127"/>
      <c r="J21" s="127"/>
      <c r="K21" s="132"/>
      <c r="L21" s="127"/>
      <c r="M21" s="127"/>
      <c r="N21" s="128">
        <f t="shared" si="0"/>
        <v>0</v>
      </c>
      <c r="O21" s="128">
        <f t="shared" si="1"/>
        <v>0</v>
      </c>
      <c r="P21" s="128">
        <f t="shared" si="2"/>
        <v>0</v>
      </c>
      <c r="Q21" s="129" t="str">
        <f t="shared" si="3"/>
        <v/>
      </c>
      <c r="R21" s="129">
        <f>IF(OR(D21="",B21="",V21=""),0,IF(OR(C21="UM",C21="JM",C21="SM",C21="UK",C21="JK",C21="SK"),"",Q21*(IF(ABS(1900-YEAR((V21+1)-D21))&lt;29,0,(VLOOKUP((YEAR(V21)-YEAR(D21)),'Meltzer-Malone'!$A$3:$B$63,2))))))</f>
        <v>0</v>
      </c>
      <c r="S21" s="133"/>
      <c r="T21" s="133"/>
      <c r="U21" s="131" t="str">
        <f t="shared" si="4"/>
        <v/>
      </c>
      <c r="V21" s="140">
        <f>R5</f>
        <v>42421</v>
      </c>
    </row>
    <row r="22" spans="1:22" s="13" customFormat="1" ht="19.95" customHeight="1" x14ac:dyDescent="0.25">
      <c r="A22" s="122"/>
      <c r="B22" s="123"/>
      <c r="C22" s="124"/>
      <c r="D22" s="124"/>
      <c r="E22" s="125"/>
      <c r="F22" s="126"/>
      <c r="G22" s="126"/>
      <c r="H22" s="132"/>
      <c r="I22" s="127"/>
      <c r="J22" s="127"/>
      <c r="K22" s="132"/>
      <c r="L22" s="127"/>
      <c r="M22" s="127"/>
      <c r="N22" s="128">
        <f t="shared" si="0"/>
        <v>0</v>
      </c>
      <c r="O22" s="128">
        <f t="shared" si="1"/>
        <v>0</v>
      </c>
      <c r="P22" s="128">
        <f t="shared" si="2"/>
        <v>0</v>
      </c>
      <c r="Q22" s="129" t="str">
        <f t="shared" si="3"/>
        <v/>
      </c>
      <c r="R22" s="129">
        <f>IF(OR(D22="",B22="",V22=""),0,IF(OR(C22="UM",C22="JM",C22="SM",C22="UK",C22="JK",C22="SK"),"",Q22*(IF(ABS(1900-YEAR((V22+1)-D22))&lt;29,0,(VLOOKUP((YEAR(V22)-YEAR(D22)),'Meltzer-Malone'!$A$3:$B$63,2))))))</f>
        <v>0</v>
      </c>
      <c r="S22" s="133"/>
      <c r="T22" s="133"/>
      <c r="U22" s="131" t="str">
        <f t="shared" si="4"/>
        <v/>
      </c>
      <c r="V22" s="140">
        <f>R5</f>
        <v>42421</v>
      </c>
    </row>
    <row r="23" spans="1:22" s="13" customFormat="1" ht="19.95" customHeight="1" x14ac:dyDescent="0.25">
      <c r="A23" s="122"/>
      <c r="B23" s="123"/>
      <c r="C23" s="124"/>
      <c r="D23" s="124"/>
      <c r="E23" s="125"/>
      <c r="F23" s="126"/>
      <c r="G23" s="126"/>
      <c r="H23" s="132"/>
      <c r="I23" s="127"/>
      <c r="J23" s="127"/>
      <c r="K23" s="132"/>
      <c r="L23" s="127"/>
      <c r="M23" s="127"/>
      <c r="N23" s="128">
        <f t="shared" si="0"/>
        <v>0</v>
      </c>
      <c r="O23" s="128">
        <f t="shared" si="1"/>
        <v>0</v>
      </c>
      <c r="P23" s="128">
        <f t="shared" si="2"/>
        <v>0</v>
      </c>
      <c r="Q23" s="129" t="str">
        <f t="shared" si="3"/>
        <v/>
      </c>
      <c r="R23" s="129">
        <f>IF(OR(D23="",B23="",V23=""),0,IF(OR(C23="UM",C23="JM",C23="SM",C23="UK",C23="JK",C23="SK"),"",Q23*(IF(ABS(1900-YEAR((V23+1)-D23))&lt;29,0,(VLOOKUP((YEAR(V23)-YEAR(D23)),'Meltzer-Malone'!$A$3:$B$63,2))))))</f>
        <v>0</v>
      </c>
      <c r="S23" s="133"/>
      <c r="T23" s="133"/>
      <c r="U23" s="131" t="str">
        <f t="shared" si="4"/>
        <v/>
      </c>
      <c r="V23" s="140">
        <f>R5</f>
        <v>42421</v>
      </c>
    </row>
    <row r="24" spans="1:22" s="13" customFormat="1" ht="19.95" customHeight="1" x14ac:dyDescent="0.25">
      <c r="A24" s="122"/>
      <c r="B24" s="123"/>
      <c r="C24" s="124"/>
      <c r="D24" s="134"/>
      <c r="E24" s="135"/>
      <c r="F24" s="136"/>
      <c r="G24" s="136"/>
      <c r="H24" s="137"/>
      <c r="I24" s="127"/>
      <c r="J24" s="127"/>
      <c r="K24" s="137"/>
      <c r="L24" s="127"/>
      <c r="M24" s="127"/>
      <c r="N24" s="128">
        <f t="shared" si="0"/>
        <v>0</v>
      </c>
      <c r="O24" s="128">
        <f t="shared" si="1"/>
        <v>0</v>
      </c>
      <c r="P24" s="138">
        <f t="shared" si="2"/>
        <v>0</v>
      </c>
      <c r="Q24" s="129" t="str">
        <f t="shared" si="3"/>
        <v/>
      </c>
      <c r="R24" s="129">
        <f>IF(OR(D24="",B24="",V24=""),0,IF(OR(C24="UM",C24="JM",C24="SM",C24="UK",C24="JK",C24="SK"),"",Q24*(IF(ABS(1900-YEAR((V24+1)-D24))&lt;29,0,(VLOOKUP((YEAR(V24)-YEAR(D24)),'Meltzer-Malone'!$A$3:$B$63,2))))))</f>
        <v>0</v>
      </c>
      <c r="S24" s="139"/>
      <c r="T24" s="139"/>
      <c r="U24" s="131" t="str">
        <f t="shared" si="4"/>
        <v/>
      </c>
      <c r="V24" s="140">
        <f>R5</f>
        <v>42421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4"/>
      <c r="D27" s="204"/>
      <c r="E27" s="204"/>
      <c r="F27" s="204"/>
      <c r="G27" s="57" t="s">
        <v>36</v>
      </c>
      <c r="H27" s="40">
        <v>1</v>
      </c>
      <c r="I27" s="204" t="s">
        <v>87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40">
        <v>2</v>
      </c>
      <c r="I28" s="204" t="s">
        <v>84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</row>
    <row r="29" spans="1:22" s="8" customFormat="1" ht="13.8" x14ac:dyDescent="0.25">
      <c r="A29" s="8" t="s">
        <v>37</v>
      </c>
      <c r="B29"/>
      <c r="C29" s="204" t="s">
        <v>79</v>
      </c>
      <c r="D29" s="204"/>
      <c r="E29" s="204"/>
      <c r="F29" s="204"/>
      <c r="G29" s="61"/>
      <c r="H29" s="40">
        <v>3</v>
      </c>
      <c r="I29" s="204" t="s">
        <v>106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</row>
    <row r="30" spans="1:22" ht="13.8" x14ac:dyDescent="0.25">
      <c r="A30" s="7"/>
      <c r="B30"/>
      <c r="C30" s="204" t="s">
        <v>78</v>
      </c>
      <c r="D30" s="204"/>
      <c r="E30" s="204"/>
      <c r="F30" s="204"/>
      <c r="G30" s="43"/>
      <c r="H30" s="41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</row>
    <row r="31" spans="1:22" ht="13.8" x14ac:dyDescent="0.25">
      <c r="A31" s="8"/>
      <c r="B31"/>
      <c r="C31" s="204" t="s">
        <v>81</v>
      </c>
      <c r="D31" s="204"/>
      <c r="E31" s="204"/>
      <c r="F31" s="204"/>
      <c r="G31" s="63" t="s">
        <v>38</v>
      </c>
      <c r="H31" s="204" t="s">
        <v>91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96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4" t="s">
        <v>102</v>
      </c>
      <c r="D33" s="204"/>
      <c r="E33" s="204"/>
      <c r="F33" s="204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4"/>
      <c r="D34" s="204"/>
      <c r="E34" s="204"/>
      <c r="F34" s="204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40" t="s">
        <v>41</v>
      </c>
      <c r="B35" s="66"/>
      <c r="C35" s="204" t="s">
        <v>99</v>
      </c>
      <c r="D35" s="204"/>
      <c r="E35" s="204"/>
      <c r="F35" s="204"/>
      <c r="G35" s="63" t="s">
        <v>24</v>
      </c>
      <c r="H35" s="204" t="s">
        <v>310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4"/>
      <c r="D36" s="204"/>
      <c r="E36" s="204"/>
      <c r="F36" s="204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44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conditionalFormatting sqref="H9:M24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>
    <pageSetUpPr autoPageBreaks="0" fitToPage="1"/>
  </sheetPr>
  <dimension ref="A1:V39"/>
  <sheetViews>
    <sheetView showGridLines="0" showRowColHeaders="0" showZeros="0" showOutlineSymbols="0" topLeftCell="A2" zoomScaleNormal="100" zoomScaleSheetLayoutView="75" workbookViewId="0">
      <selection activeCell="L22" sqref="L22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9.21875" style="5" hidden="1" customWidth="1"/>
    <col min="23" max="16384" width="9.21875" style="5"/>
  </cols>
  <sheetData>
    <row r="1" spans="1:22" ht="43.5" customHeight="1" x14ac:dyDescent="1.05">
      <c r="C1" s="116"/>
      <c r="D1" s="2"/>
      <c r="E1" s="2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62"/>
      <c r="R1" s="62"/>
      <c r="S1" s="62"/>
      <c r="T1" s="62"/>
    </row>
    <row r="2" spans="1:22" ht="24.75" customHeight="1" x14ac:dyDescent="0.65">
      <c r="C2" s="116"/>
      <c r="D2" s="2"/>
      <c r="E2" s="2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62"/>
      <c r="R2" s="62"/>
      <c r="S2" s="62"/>
      <c r="T2" s="62"/>
    </row>
    <row r="3" spans="1:22" x14ac:dyDescent="0.25">
      <c r="C3" s="116"/>
      <c r="D3" s="2"/>
      <c r="E3" s="2"/>
      <c r="F3" s="7"/>
      <c r="G3" s="7"/>
      <c r="H3" s="2"/>
      <c r="I3" s="64"/>
      <c r="J3" s="2"/>
      <c r="K3" s="2"/>
      <c r="L3" s="2"/>
      <c r="M3" s="2"/>
      <c r="N3" s="2"/>
      <c r="O3" s="2"/>
      <c r="P3" s="2"/>
      <c r="Q3" s="62"/>
      <c r="R3" s="62"/>
      <c r="S3" s="62"/>
      <c r="T3" s="62"/>
    </row>
    <row r="4" spans="1:22" ht="12" customHeight="1" x14ac:dyDescent="0.25">
      <c r="C4" s="116"/>
      <c r="D4" s="2"/>
      <c r="E4" s="2"/>
      <c r="F4" s="7"/>
      <c r="G4" s="7"/>
      <c r="H4" s="2"/>
      <c r="I4" s="64"/>
      <c r="J4" s="2"/>
      <c r="K4" s="2"/>
      <c r="L4" s="2"/>
      <c r="M4" s="2"/>
      <c r="N4" s="2"/>
      <c r="O4" s="2"/>
      <c r="P4" s="2"/>
      <c r="Q4" s="62"/>
      <c r="R4" s="62"/>
      <c r="S4" s="62"/>
      <c r="T4" s="62"/>
    </row>
    <row r="5" spans="1:22" s="8" customFormat="1" ht="13.8" x14ac:dyDescent="0.25">
      <c r="A5" s="82"/>
      <c r="B5" s="117" t="s">
        <v>31</v>
      </c>
      <c r="C5" s="212" t="s">
        <v>48</v>
      </c>
      <c r="D5" s="212"/>
      <c r="E5" s="212"/>
      <c r="F5" s="212"/>
      <c r="G5" s="118" t="s">
        <v>0</v>
      </c>
      <c r="H5" s="207" t="s">
        <v>53</v>
      </c>
      <c r="I5" s="207"/>
      <c r="J5" s="207"/>
      <c r="K5" s="207"/>
      <c r="L5" s="117" t="s">
        <v>1</v>
      </c>
      <c r="M5" s="209" t="s">
        <v>75</v>
      </c>
      <c r="N5" s="209"/>
      <c r="O5" s="209"/>
      <c r="P5" s="209"/>
      <c r="Q5" s="117" t="s">
        <v>2</v>
      </c>
      <c r="R5" s="119">
        <v>42421</v>
      </c>
      <c r="S5" s="120" t="s">
        <v>30</v>
      </c>
      <c r="T5" s="121">
        <v>15</v>
      </c>
    </row>
    <row r="6" spans="1:22" x14ac:dyDescent="0.25">
      <c r="C6" s="116"/>
      <c r="D6" s="2"/>
      <c r="E6" s="2"/>
      <c r="F6" s="7"/>
      <c r="G6" s="7"/>
      <c r="H6" s="2"/>
      <c r="I6" s="64"/>
      <c r="J6" s="2"/>
      <c r="K6" s="2"/>
      <c r="L6" s="2"/>
      <c r="M6" s="2"/>
      <c r="N6" s="2"/>
      <c r="O6" s="2"/>
      <c r="P6" s="2"/>
      <c r="Q6" s="62"/>
      <c r="R6" s="62"/>
      <c r="S6" s="62"/>
      <c r="T6" s="62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105</v>
      </c>
      <c r="B9" s="154">
        <v>101.4</v>
      </c>
      <c r="C9" s="155" t="s">
        <v>125</v>
      </c>
      <c r="D9" s="156">
        <v>33929</v>
      </c>
      <c r="E9" s="157"/>
      <c r="F9" s="158" t="s">
        <v>278</v>
      </c>
      <c r="G9" s="158" t="s">
        <v>67</v>
      </c>
      <c r="H9" s="142">
        <v>137</v>
      </c>
      <c r="I9" s="143">
        <v>-140</v>
      </c>
      <c r="J9" s="143">
        <v>-140</v>
      </c>
      <c r="K9" s="142">
        <v>176</v>
      </c>
      <c r="L9" s="127">
        <v>-181</v>
      </c>
      <c r="M9" s="127">
        <v>-181</v>
      </c>
      <c r="N9" s="128">
        <f t="shared" ref="N9:N24" si="0">IF(MAX(H9:J9)&lt;0,0,TRUNC(MAX(H9:J9)/1)*1)</f>
        <v>137</v>
      </c>
      <c r="O9" s="128">
        <f t="shared" ref="O9:O24" si="1">IF(MAX(K9:M9)&lt;0,0,TRUNC(MAX(K9:M9)/1)*1)</f>
        <v>176</v>
      </c>
      <c r="P9" s="128">
        <f t="shared" ref="P9:P24" si="2">IF(N9=0,0,IF(O9=0,0,SUM(N9:O9)))</f>
        <v>313</v>
      </c>
      <c r="Q9" s="129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346.41469488398087</v>
      </c>
      <c r="R9" s="129" t="str">
        <f>IF(OR(D9="",B9="",V9=""),0,IF(OR(C9="UM",C9="JM",C9="SM",C9="UK",C9="JK",C9="SK"),"",Q9*(IF(ABS(1900-YEAR((V9+1)-D9))&lt;29,0,(VLOOKUP((YEAR(V9)-YEAR(D9)),'Meltzer-Malone'!$A$3:$B$63,2))))))</f>
        <v/>
      </c>
      <c r="S9" s="130">
        <v>1</v>
      </c>
      <c r="T9" s="130" t="s">
        <v>22</v>
      </c>
      <c r="U9" s="131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1.1067562136868399</v>
      </c>
      <c r="V9" s="140">
        <f>R5</f>
        <v>42421</v>
      </c>
    </row>
    <row r="10" spans="1:22" s="13" customFormat="1" ht="19.95" customHeight="1" x14ac:dyDescent="0.25">
      <c r="A10" s="153">
        <v>105</v>
      </c>
      <c r="B10" s="154">
        <v>102.5</v>
      </c>
      <c r="C10" s="155" t="s">
        <v>178</v>
      </c>
      <c r="D10" s="156">
        <v>29863</v>
      </c>
      <c r="E10" s="157"/>
      <c r="F10" s="158" t="s">
        <v>279</v>
      </c>
      <c r="G10" s="158" t="s">
        <v>62</v>
      </c>
      <c r="H10" s="150">
        <v>138</v>
      </c>
      <c r="I10" s="151">
        <v>-141</v>
      </c>
      <c r="J10" s="143">
        <v>141</v>
      </c>
      <c r="K10" s="150">
        <v>-174</v>
      </c>
      <c r="L10" s="127">
        <v>-180</v>
      </c>
      <c r="M10" s="127">
        <v>-180</v>
      </c>
      <c r="N10" s="128">
        <f t="shared" si="0"/>
        <v>141</v>
      </c>
      <c r="O10" s="128">
        <f t="shared" si="1"/>
        <v>0</v>
      </c>
      <c r="P10" s="128">
        <f t="shared" si="2"/>
        <v>0</v>
      </c>
      <c r="Q10" s="129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0</v>
      </c>
      <c r="R10" s="129">
        <f>IF(OR(D10="",B10="",V10=""),0,IF(OR(C10="UM",C10="JM",C10="SM",C10="UK",C10="JK",C10="SK"),"",Q10*(IF(ABS(1900-YEAR((V10+1)-D10))&lt;29,0,(VLOOKUP((YEAR(V10)-YEAR(D10)),'Meltzer-Malone'!$A$3:$B$63,2))))))</f>
        <v>0</v>
      </c>
      <c r="S10" s="133"/>
      <c r="T10" s="133"/>
      <c r="U10" s="131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1.1023418066054225</v>
      </c>
      <c r="V10" s="140">
        <f>R5</f>
        <v>42421</v>
      </c>
    </row>
    <row r="11" spans="1:22" s="13" customFormat="1" ht="19.95" customHeight="1" x14ac:dyDescent="0.25">
      <c r="A11" s="153">
        <v>105</v>
      </c>
      <c r="B11" s="154">
        <v>97.6</v>
      </c>
      <c r="C11" s="155" t="s">
        <v>125</v>
      </c>
      <c r="D11" s="156">
        <v>34083</v>
      </c>
      <c r="E11" s="157"/>
      <c r="F11" s="158" t="s">
        <v>280</v>
      </c>
      <c r="G11" s="158" t="s">
        <v>60</v>
      </c>
      <c r="H11" s="142">
        <v>-135</v>
      </c>
      <c r="I11" s="143">
        <v>135</v>
      </c>
      <c r="J11" s="143">
        <v>-140</v>
      </c>
      <c r="K11" s="142">
        <v>158</v>
      </c>
      <c r="L11" s="178" t="s">
        <v>161</v>
      </c>
      <c r="M11" s="178" t="s">
        <v>161</v>
      </c>
      <c r="N11" s="128">
        <f t="shared" si="0"/>
        <v>135</v>
      </c>
      <c r="O11" s="128">
        <f t="shared" si="1"/>
        <v>158</v>
      </c>
      <c r="P11" s="128">
        <f t="shared" si="2"/>
        <v>293</v>
      </c>
      <c r="Q11" s="129">
        <f t="shared" si="3"/>
        <v>329.11241502651831</v>
      </c>
      <c r="R11" s="129" t="str">
        <f>IF(OR(D11="",B11="",V11=""),0,IF(OR(C11="UM",C11="JM",C11="SM",C11="UK",C11="JK",C11="SK"),"",Q11*(IF(ABS(1900-YEAR((V11+1)-D11))&lt;29,0,(VLOOKUP((YEAR(V11)-YEAR(D11)),'Meltzer-Malone'!$A$3:$B$63,2))))))</f>
        <v/>
      </c>
      <c r="S11" s="133">
        <v>2</v>
      </c>
      <c r="T11" s="133"/>
      <c r="U11" s="131">
        <f t="shared" si="4"/>
        <v>1.1232505632304379</v>
      </c>
      <c r="V11" s="140">
        <f>R5</f>
        <v>42421</v>
      </c>
    </row>
    <row r="12" spans="1:22" s="13" customFormat="1" ht="19.95" customHeight="1" x14ac:dyDescent="0.25">
      <c r="A12" s="153">
        <v>105</v>
      </c>
      <c r="B12" s="154">
        <v>103.6</v>
      </c>
      <c r="C12" s="155" t="s">
        <v>142</v>
      </c>
      <c r="D12" s="156">
        <v>26790</v>
      </c>
      <c r="E12" s="157"/>
      <c r="F12" s="158" t="s">
        <v>281</v>
      </c>
      <c r="G12" s="158" t="s">
        <v>53</v>
      </c>
      <c r="H12" s="142">
        <v>108</v>
      </c>
      <c r="I12" s="143">
        <v>-113</v>
      </c>
      <c r="J12" s="143">
        <v>-113</v>
      </c>
      <c r="K12" s="142">
        <v>140</v>
      </c>
      <c r="L12" s="127">
        <v>145</v>
      </c>
      <c r="M12" s="127">
        <v>-150</v>
      </c>
      <c r="N12" s="128">
        <f t="shared" si="0"/>
        <v>108</v>
      </c>
      <c r="O12" s="128">
        <f t="shared" si="1"/>
        <v>145</v>
      </c>
      <c r="P12" s="128">
        <f t="shared" si="2"/>
        <v>253</v>
      </c>
      <c r="Q12" s="129">
        <f t="shared" si="3"/>
        <v>277.81389608066002</v>
      </c>
      <c r="R12" s="129">
        <f>IF(OR(D12="",B12="",V12=""),0,IF(OR(C12="UM",C12="JM",C12="SM",C12="UK",C12="JK",C12="SK"),"",Q12*(IF(ABS(1900-YEAR((V12+1)-D12))&lt;29,0,(VLOOKUP((YEAR(V12)-YEAR(D12)),'Meltzer-Malone'!$A$3:$B$63,2))))))</f>
        <v>326.70914179085617</v>
      </c>
      <c r="S12" s="133">
        <v>3</v>
      </c>
      <c r="T12" s="133" t="s">
        <v>22</v>
      </c>
      <c r="U12" s="131">
        <f t="shared" si="4"/>
        <v>1.0980786406350198</v>
      </c>
      <c r="V12" s="140">
        <f>R5</f>
        <v>42421</v>
      </c>
    </row>
    <row r="13" spans="1:22" s="13" customFormat="1" ht="19.95" customHeight="1" x14ac:dyDescent="0.25">
      <c r="A13" s="153">
        <v>105</v>
      </c>
      <c r="B13" s="154">
        <v>100.5</v>
      </c>
      <c r="C13" s="155" t="s">
        <v>125</v>
      </c>
      <c r="D13" s="156">
        <v>34808</v>
      </c>
      <c r="E13" s="157"/>
      <c r="F13" s="158" t="s">
        <v>282</v>
      </c>
      <c r="G13" s="158" t="s">
        <v>73</v>
      </c>
      <c r="H13" s="142">
        <v>105</v>
      </c>
      <c r="I13" s="143">
        <v>-110</v>
      </c>
      <c r="J13" s="143">
        <v>-110</v>
      </c>
      <c r="K13" s="142">
        <v>-136</v>
      </c>
      <c r="L13" s="127">
        <v>140</v>
      </c>
      <c r="M13" s="127">
        <v>-145</v>
      </c>
      <c r="N13" s="128">
        <f t="shared" si="0"/>
        <v>105</v>
      </c>
      <c r="O13" s="128">
        <f t="shared" si="1"/>
        <v>140</v>
      </c>
      <c r="P13" s="128">
        <f t="shared" si="2"/>
        <v>245</v>
      </c>
      <c r="Q13" s="129">
        <f t="shared" si="3"/>
        <v>272.06867884343887</v>
      </c>
      <c r="R13" s="129" t="str">
        <f>IF(OR(D13="",B13="",V13=""),0,IF(OR(C13="UM",C13="JM",C13="SM",C13="UK",C13="JK",C13="SK"),"",Q13*(IF(ABS(1900-YEAR((V13+1)-D13))&lt;29,0,(VLOOKUP((YEAR(V13)-YEAR(D13)),'Meltzer-Malone'!$A$3:$B$63,2))))))</f>
        <v/>
      </c>
      <c r="S13" s="133">
        <v>5</v>
      </c>
      <c r="T13" s="133" t="s">
        <v>22</v>
      </c>
      <c r="U13" s="131">
        <f t="shared" si="4"/>
        <v>1.1104844034426076</v>
      </c>
      <c r="V13" s="140">
        <f>R5</f>
        <v>42421</v>
      </c>
    </row>
    <row r="14" spans="1:22" s="13" customFormat="1" ht="19.95" customHeight="1" x14ac:dyDescent="0.25">
      <c r="A14" s="153">
        <v>105</v>
      </c>
      <c r="B14" s="154">
        <v>101.5</v>
      </c>
      <c r="C14" s="155" t="s">
        <v>125</v>
      </c>
      <c r="D14" s="156">
        <v>32405</v>
      </c>
      <c r="E14" s="157"/>
      <c r="F14" s="158" t="s">
        <v>283</v>
      </c>
      <c r="G14" s="158" t="s">
        <v>63</v>
      </c>
      <c r="H14" s="142">
        <v>-108</v>
      </c>
      <c r="I14" s="143">
        <v>109</v>
      </c>
      <c r="J14" s="143">
        <v>113</v>
      </c>
      <c r="K14" s="142">
        <v>135</v>
      </c>
      <c r="L14" s="127">
        <v>-139</v>
      </c>
      <c r="M14" s="127">
        <v>-139</v>
      </c>
      <c r="N14" s="128">
        <f t="shared" si="0"/>
        <v>113</v>
      </c>
      <c r="O14" s="128">
        <f t="shared" si="1"/>
        <v>135</v>
      </c>
      <c r="P14" s="128">
        <f t="shared" si="2"/>
        <v>248</v>
      </c>
      <c r="Q14" s="129">
        <f t="shared" si="3"/>
        <v>274.37443019546907</v>
      </c>
      <c r="R14" s="129" t="str">
        <f>IF(OR(D14="",B14="",V14=""),0,IF(OR(C14="UM",C14="JM",C14="SM",C14="UK",C14="JK",C14="SK"),"",Q14*(IF(ABS(1900-YEAR((V14+1)-D14))&lt;29,0,(VLOOKUP((YEAR(V14)-YEAR(D14)),'Meltzer-Malone'!$A$3:$B$63,2))))))</f>
        <v/>
      </c>
      <c r="S14" s="133">
        <v>4</v>
      </c>
      <c r="T14" s="133" t="s">
        <v>22</v>
      </c>
      <c r="U14" s="131">
        <f t="shared" si="4"/>
        <v>1.1063485088526979</v>
      </c>
      <c r="V14" s="140">
        <f>R5</f>
        <v>42421</v>
      </c>
    </row>
    <row r="15" spans="1:22" s="13" customFormat="1" ht="19.95" customHeight="1" x14ac:dyDescent="0.25">
      <c r="A15" s="171" t="s">
        <v>115</v>
      </c>
      <c r="B15" s="154">
        <v>113.2</v>
      </c>
      <c r="C15" s="155" t="s">
        <v>125</v>
      </c>
      <c r="D15" s="156">
        <v>32866</v>
      </c>
      <c r="E15" s="157"/>
      <c r="F15" s="158" t="s">
        <v>284</v>
      </c>
      <c r="G15" s="158" t="s">
        <v>55</v>
      </c>
      <c r="H15" s="142">
        <v>153</v>
      </c>
      <c r="I15" s="143">
        <v>156</v>
      </c>
      <c r="J15" s="143">
        <v>-160</v>
      </c>
      <c r="K15" s="142">
        <v>190</v>
      </c>
      <c r="L15" s="127">
        <v>-202</v>
      </c>
      <c r="M15" s="127">
        <v>-202</v>
      </c>
      <c r="N15" s="128">
        <f t="shared" si="0"/>
        <v>156</v>
      </c>
      <c r="O15" s="128">
        <f t="shared" si="1"/>
        <v>190</v>
      </c>
      <c r="P15" s="128">
        <f t="shared" si="2"/>
        <v>346</v>
      </c>
      <c r="Q15" s="129">
        <f t="shared" si="3"/>
        <v>369.02618106210338</v>
      </c>
      <c r="R15" s="129" t="str">
        <f>IF(OR(D15="",B15="",V15=""),0,IF(OR(C15="UM",C15="JM",C15="SM",C15="UK",C15="JK",C15="SK"),"",Q15*(IF(ABS(1900-YEAR((V15+1)-D15))&lt;29,0,(VLOOKUP((YEAR(V15)-YEAR(D15)),'Meltzer-Malone'!$A$3:$B$63,2))))))</f>
        <v/>
      </c>
      <c r="S15" s="133">
        <v>1</v>
      </c>
      <c r="T15" s="133"/>
      <c r="U15" s="131">
        <f t="shared" si="4"/>
        <v>1.0665496562488537</v>
      </c>
      <c r="V15" s="140">
        <f>R5</f>
        <v>42421</v>
      </c>
    </row>
    <row r="16" spans="1:22" s="13" customFormat="1" ht="19.95" customHeight="1" x14ac:dyDescent="0.25">
      <c r="A16" s="171" t="s">
        <v>115</v>
      </c>
      <c r="B16" s="154">
        <v>133.1</v>
      </c>
      <c r="C16" s="155" t="s">
        <v>125</v>
      </c>
      <c r="D16" s="156">
        <v>33062</v>
      </c>
      <c r="E16" s="157"/>
      <c r="F16" s="158" t="s">
        <v>285</v>
      </c>
      <c r="G16" s="158" t="s">
        <v>67</v>
      </c>
      <c r="H16" s="142">
        <v>152</v>
      </c>
      <c r="I16" s="143">
        <v>-156</v>
      </c>
      <c r="J16" s="143">
        <v>-158</v>
      </c>
      <c r="K16" s="142">
        <v>180</v>
      </c>
      <c r="L16" s="127">
        <v>-187</v>
      </c>
      <c r="M16" s="127">
        <v>-187</v>
      </c>
      <c r="N16" s="128">
        <f t="shared" si="0"/>
        <v>152</v>
      </c>
      <c r="O16" s="128">
        <f t="shared" si="1"/>
        <v>180</v>
      </c>
      <c r="P16" s="128">
        <f t="shared" si="2"/>
        <v>332</v>
      </c>
      <c r="Q16" s="129">
        <f t="shared" si="3"/>
        <v>340.46885696989358</v>
      </c>
      <c r="R16" s="129" t="str">
        <f>IF(OR(D16="",B16="",V16=""),0,IF(OR(C16="UM",C16="JM",C16="SM",C16="UK",C16="JK",C16="SK"),"",Q16*(IF(ABS(1900-YEAR((V16+1)-D16))&lt;29,0,(VLOOKUP((YEAR(V16)-YEAR(D16)),'Meltzer-Malone'!$A$3:$B$63,2))))))</f>
        <v/>
      </c>
      <c r="S16" s="133">
        <v>2</v>
      </c>
      <c r="T16" s="133"/>
      <c r="U16" s="131">
        <f t="shared" si="4"/>
        <v>1.0255086053310047</v>
      </c>
      <c r="V16" s="140">
        <f>R5</f>
        <v>42421</v>
      </c>
    </row>
    <row r="17" spans="1:22" s="13" customFormat="1" ht="19.95" customHeight="1" x14ac:dyDescent="0.25">
      <c r="A17" s="171" t="s">
        <v>115</v>
      </c>
      <c r="B17" s="154">
        <v>106.3</v>
      </c>
      <c r="C17" s="155" t="s">
        <v>142</v>
      </c>
      <c r="D17" s="156">
        <v>27849</v>
      </c>
      <c r="E17" s="157"/>
      <c r="F17" s="158" t="s">
        <v>286</v>
      </c>
      <c r="G17" s="158" t="s">
        <v>62</v>
      </c>
      <c r="H17" s="142">
        <v>118</v>
      </c>
      <c r="I17" s="143">
        <v>121</v>
      </c>
      <c r="J17" s="143">
        <v>123</v>
      </c>
      <c r="K17" s="142">
        <v>165</v>
      </c>
      <c r="L17" s="127">
        <v>170</v>
      </c>
      <c r="M17" s="127">
        <v>-175</v>
      </c>
      <c r="N17" s="128">
        <f t="shared" si="0"/>
        <v>123</v>
      </c>
      <c r="O17" s="128">
        <f t="shared" si="1"/>
        <v>170</v>
      </c>
      <c r="P17" s="128">
        <f t="shared" si="2"/>
        <v>293</v>
      </c>
      <c r="Q17" s="129">
        <f t="shared" si="3"/>
        <v>318.84923946298449</v>
      </c>
      <c r="R17" s="129">
        <f>IF(OR(D17="",B17="",V17=""),0,IF(OR(C17="UM",C17="JM",C17="SM",C17="UK",C17="JK",C17="SK"),"",Q17*(IF(ABS(1900-YEAR((V17+1)-D17))&lt;29,0,(VLOOKUP((YEAR(V17)-YEAR(D17)),'Meltzer-Malone'!$A$3:$B$63,2))))))</f>
        <v>361.89388679048739</v>
      </c>
      <c r="S17" s="133">
        <v>3</v>
      </c>
      <c r="T17" s="133" t="s">
        <v>234</v>
      </c>
      <c r="U17" s="131">
        <f t="shared" si="4"/>
        <v>1.0882226602832235</v>
      </c>
      <c r="V17" s="140">
        <f>R5</f>
        <v>42421</v>
      </c>
    </row>
    <row r="18" spans="1:22" s="13" customFormat="1" ht="19.95" customHeight="1" x14ac:dyDescent="0.25">
      <c r="A18" s="171" t="s">
        <v>115</v>
      </c>
      <c r="B18" s="154">
        <v>106.6</v>
      </c>
      <c r="C18" s="155" t="s">
        <v>125</v>
      </c>
      <c r="D18" s="156">
        <v>30743</v>
      </c>
      <c r="E18" s="157"/>
      <c r="F18" s="158" t="s">
        <v>287</v>
      </c>
      <c r="G18" s="158" t="s">
        <v>68</v>
      </c>
      <c r="H18" s="142">
        <v>-125</v>
      </c>
      <c r="I18" s="143">
        <v>125</v>
      </c>
      <c r="J18" s="143">
        <v>130</v>
      </c>
      <c r="K18" s="142">
        <v>155</v>
      </c>
      <c r="L18" s="127">
        <v>-160</v>
      </c>
      <c r="M18" s="127">
        <v>-160</v>
      </c>
      <c r="N18" s="128">
        <f t="shared" si="0"/>
        <v>130</v>
      </c>
      <c r="O18" s="128">
        <f t="shared" si="1"/>
        <v>155</v>
      </c>
      <c r="P18" s="128">
        <f t="shared" si="2"/>
        <v>285</v>
      </c>
      <c r="Q18" s="129">
        <f t="shared" si="3"/>
        <v>309.84590237814444</v>
      </c>
      <c r="R18" s="129" t="str">
        <f>IF(OR(D18="",B18="",V18=""),0,IF(OR(C18="UM",C18="JM",C18="SM",C18="UK",C18="JK",C18="SK"),"",Q18*(IF(ABS(1900-YEAR((V18+1)-D18))&lt;29,0,(VLOOKUP((YEAR(V18)-YEAR(D18)),'Meltzer-Malone'!$A$3:$B$63,2))))))</f>
        <v/>
      </c>
      <c r="S18" s="133">
        <v>4</v>
      </c>
      <c r="T18" s="133" t="s">
        <v>22</v>
      </c>
      <c r="U18" s="131">
        <f t="shared" si="4"/>
        <v>1.0871786048355945</v>
      </c>
      <c r="V18" s="140">
        <f>R5</f>
        <v>42421</v>
      </c>
    </row>
    <row r="19" spans="1:22" s="13" customFormat="1" ht="19.95" customHeight="1" x14ac:dyDescent="0.25">
      <c r="A19" s="171" t="s">
        <v>115</v>
      </c>
      <c r="B19" s="154">
        <v>118</v>
      </c>
      <c r="C19" s="155" t="s">
        <v>125</v>
      </c>
      <c r="D19" s="156">
        <v>32442</v>
      </c>
      <c r="E19" s="157"/>
      <c r="F19" s="158" t="s">
        <v>288</v>
      </c>
      <c r="G19" s="158" t="s">
        <v>60</v>
      </c>
      <c r="H19" s="142">
        <v>-124</v>
      </c>
      <c r="I19" s="143">
        <v>124</v>
      </c>
      <c r="J19" s="143">
        <v>-127</v>
      </c>
      <c r="K19" s="142">
        <v>154</v>
      </c>
      <c r="L19" s="127">
        <v>159</v>
      </c>
      <c r="M19" s="127">
        <v>-166</v>
      </c>
      <c r="N19" s="128">
        <f t="shared" si="0"/>
        <v>124</v>
      </c>
      <c r="O19" s="128">
        <f t="shared" si="1"/>
        <v>159</v>
      </c>
      <c r="P19" s="128">
        <f t="shared" si="2"/>
        <v>283</v>
      </c>
      <c r="Q19" s="129">
        <f t="shared" si="3"/>
        <v>298.2964995799752</v>
      </c>
      <c r="R19" s="129" t="str">
        <f>IF(OR(D19="",B19="",V19=""),0,IF(OR(C19="UM",C19="JM",C19="SM",C19="UK",C19="JK",C19="SK"),"",Q19*(IF(ABS(1900-YEAR((V19+1)-D19))&lt;29,0,(VLOOKUP((YEAR(V19)-YEAR(D19)),'Meltzer-Malone'!$A$3:$B$63,2))))))</f>
        <v/>
      </c>
      <c r="S19" s="133">
        <v>5</v>
      </c>
      <c r="T19" s="133"/>
      <c r="U19" s="131">
        <f t="shared" si="4"/>
        <v>1.0540512352649301</v>
      </c>
      <c r="V19" s="140">
        <f>R5</f>
        <v>42421</v>
      </c>
    </row>
    <row r="20" spans="1:22" s="13" customFormat="1" ht="19.95" customHeight="1" x14ac:dyDescent="0.25">
      <c r="A20" s="171" t="s">
        <v>115</v>
      </c>
      <c r="B20" s="154">
        <v>121.5</v>
      </c>
      <c r="C20" s="155" t="s">
        <v>125</v>
      </c>
      <c r="D20" s="156">
        <v>32467</v>
      </c>
      <c r="E20" s="157"/>
      <c r="F20" s="158" t="s">
        <v>289</v>
      </c>
      <c r="G20" s="158" t="s">
        <v>56</v>
      </c>
      <c r="H20" s="142">
        <v>115</v>
      </c>
      <c r="I20" s="143">
        <v>120</v>
      </c>
      <c r="J20" s="143">
        <v>-125</v>
      </c>
      <c r="K20" s="142">
        <v>151</v>
      </c>
      <c r="L20" s="127">
        <v>-159</v>
      </c>
      <c r="M20" s="127">
        <v>-166</v>
      </c>
      <c r="N20" s="128">
        <f t="shared" si="0"/>
        <v>120</v>
      </c>
      <c r="O20" s="128">
        <f t="shared" si="1"/>
        <v>151</v>
      </c>
      <c r="P20" s="128">
        <f t="shared" si="2"/>
        <v>271</v>
      </c>
      <c r="Q20" s="129">
        <f t="shared" si="3"/>
        <v>283.48993617310686</v>
      </c>
      <c r="R20" s="129" t="str">
        <f>IF(OR(D20="",B20="",V20=""),0,IF(OR(C20="UM",C20="JM",C20="SM",C20="UK",C20="JK",C20="SK"),"",Q20*(IF(ABS(1900-YEAR((V20+1)-D20))&lt;29,0,(VLOOKUP((YEAR(V20)-YEAR(D20)),'Meltzer-Malone'!$A$3:$B$63,2))))))</f>
        <v/>
      </c>
      <c r="S20" s="133">
        <v>6</v>
      </c>
      <c r="T20" s="133"/>
      <c r="U20" s="131">
        <f t="shared" si="4"/>
        <v>1.0460883253620179</v>
      </c>
      <c r="V20" s="140">
        <f>R5</f>
        <v>42421</v>
      </c>
    </row>
    <row r="21" spans="1:22" s="13" customFormat="1" ht="19.95" customHeight="1" x14ac:dyDescent="0.25">
      <c r="A21" s="171" t="s">
        <v>115</v>
      </c>
      <c r="B21" s="154">
        <v>114.2</v>
      </c>
      <c r="C21" s="155" t="s">
        <v>125</v>
      </c>
      <c r="D21" s="156">
        <v>32856</v>
      </c>
      <c r="E21" s="157"/>
      <c r="F21" s="158" t="s">
        <v>290</v>
      </c>
      <c r="G21" s="158" t="s">
        <v>65</v>
      </c>
      <c r="H21" s="142">
        <v>97</v>
      </c>
      <c r="I21" s="143">
        <v>105</v>
      </c>
      <c r="J21" s="143">
        <v>-111</v>
      </c>
      <c r="K21" s="142">
        <v>125</v>
      </c>
      <c r="L21" s="127">
        <v>133</v>
      </c>
      <c r="M21" s="127">
        <v>136</v>
      </c>
      <c r="N21" s="128">
        <f t="shared" si="0"/>
        <v>105</v>
      </c>
      <c r="O21" s="128">
        <f t="shared" si="1"/>
        <v>136</v>
      </c>
      <c r="P21" s="128">
        <f t="shared" si="2"/>
        <v>241</v>
      </c>
      <c r="Q21" s="129">
        <f t="shared" si="3"/>
        <v>256.3721126427111</v>
      </c>
      <c r="R21" s="129" t="str">
        <f>IF(OR(D21="",B21="",V21=""),0,IF(OR(C21="UM",C21="JM",C21="SM",C21="UK",C21="JK",C21="SK"),"",Q21*(IF(ABS(1900-YEAR((V21+1)-D21))&lt;29,0,(VLOOKUP((YEAR(V21)-YEAR(D21)),'Meltzer-Malone'!$A$3:$B$63,2))))))</f>
        <v/>
      </c>
      <c r="S21" s="133">
        <v>7</v>
      </c>
      <c r="T21" s="133"/>
      <c r="U21" s="131">
        <f t="shared" si="4"/>
        <v>1.0637846997622868</v>
      </c>
      <c r="V21" s="140">
        <f>R5</f>
        <v>42421</v>
      </c>
    </row>
    <row r="22" spans="1:22" s="13" customFormat="1" ht="19.95" customHeight="1" x14ac:dyDescent="0.25">
      <c r="A22" s="122"/>
      <c r="B22" s="123"/>
      <c r="C22" s="124"/>
      <c r="D22" s="124"/>
      <c r="E22" s="125"/>
      <c r="F22" s="126"/>
      <c r="G22" s="126"/>
      <c r="H22" s="132"/>
      <c r="I22" s="127"/>
      <c r="J22" s="127"/>
      <c r="K22" s="132"/>
      <c r="L22" s="127"/>
      <c r="M22" s="127"/>
      <c r="N22" s="128">
        <f t="shared" si="0"/>
        <v>0</v>
      </c>
      <c r="O22" s="128">
        <f t="shared" si="1"/>
        <v>0</v>
      </c>
      <c r="P22" s="128">
        <f t="shared" si="2"/>
        <v>0</v>
      </c>
      <c r="Q22" s="129" t="str">
        <f t="shared" si="3"/>
        <v/>
      </c>
      <c r="R22" s="129">
        <f>IF(OR(D22="",B22="",V22=""),0,IF(OR(C22="UM",C22="JM",C22="SM",C22="UK",C22="JK",C22="SK"),"",Q22*(IF(ABS(1900-YEAR((V22+1)-D22))&lt;29,0,(VLOOKUP((YEAR(V22)-YEAR(D22)),'Meltzer-Malone'!$A$3:$B$63,2))))))</f>
        <v>0</v>
      </c>
      <c r="S22" s="133"/>
      <c r="T22" s="133"/>
      <c r="U22" s="131" t="str">
        <f t="shared" si="4"/>
        <v/>
      </c>
      <c r="V22" s="140">
        <f>R5</f>
        <v>42421</v>
      </c>
    </row>
    <row r="23" spans="1:22" s="13" customFormat="1" ht="19.95" customHeight="1" x14ac:dyDescent="0.25">
      <c r="A23" s="122"/>
      <c r="B23" s="123"/>
      <c r="C23" s="124"/>
      <c r="D23" s="124"/>
      <c r="E23" s="125"/>
      <c r="F23" s="126"/>
      <c r="G23" s="126"/>
      <c r="H23" s="132"/>
      <c r="I23" s="127"/>
      <c r="J23" s="127"/>
      <c r="K23" s="132"/>
      <c r="L23" s="127"/>
      <c r="M23" s="127"/>
      <c r="N23" s="128">
        <f t="shared" si="0"/>
        <v>0</v>
      </c>
      <c r="O23" s="128">
        <f t="shared" si="1"/>
        <v>0</v>
      </c>
      <c r="P23" s="128">
        <f t="shared" si="2"/>
        <v>0</v>
      </c>
      <c r="Q23" s="129" t="str">
        <f t="shared" si="3"/>
        <v/>
      </c>
      <c r="R23" s="129">
        <f>IF(OR(D23="",B23="",V23=""),0,IF(OR(C23="UM",C23="JM",C23="SM",C23="UK",C23="JK",C23="SK"),"",Q23*(IF(ABS(1900-YEAR((V23+1)-D23))&lt;29,0,(VLOOKUP((YEAR(V23)-YEAR(D23)),'Meltzer-Malone'!$A$3:$B$63,2))))))</f>
        <v>0</v>
      </c>
      <c r="S23" s="133"/>
      <c r="T23" s="133"/>
      <c r="U23" s="131" t="str">
        <f t="shared" si="4"/>
        <v/>
      </c>
      <c r="V23" s="140">
        <f>R5</f>
        <v>42421</v>
      </c>
    </row>
    <row r="24" spans="1:22" s="13" customFormat="1" ht="19.95" customHeight="1" x14ac:dyDescent="0.25">
      <c r="A24" s="122"/>
      <c r="B24" s="123"/>
      <c r="C24" s="124"/>
      <c r="D24" s="134"/>
      <c r="E24" s="135"/>
      <c r="F24" s="136"/>
      <c r="G24" s="136"/>
      <c r="H24" s="137"/>
      <c r="I24" s="127"/>
      <c r="J24" s="127"/>
      <c r="K24" s="137"/>
      <c r="L24" s="127"/>
      <c r="M24" s="127"/>
      <c r="N24" s="128">
        <f t="shared" si="0"/>
        <v>0</v>
      </c>
      <c r="O24" s="128">
        <f t="shared" si="1"/>
        <v>0</v>
      </c>
      <c r="P24" s="138">
        <f t="shared" si="2"/>
        <v>0</v>
      </c>
      <c r="Q24" s="129" t="str">
        <f t="shared" si="3"/>
        <v/>
      </c>
      <c r="R24" s="129">
        <f>IF(OR(D24="",B24="",V24=""),0,IF(OR(C24="UM",C24="JM",C24="SM",C24="UK",C24="JK",C24="SK"),"",Q24*(IF(ABS(1900-YEAR((V24+1)-D24))&lt;29,0,(VLOOKUP((YEAR(V24)-YEAR(D24)),'Meltzer-Malone'!$A$3:$B$63,2))))))</f>
        <v>0</v>
      </c>
      <c r="S24" s="139"/>
      <c r="T24" s="139"/>
      <c r="U24" s="131" t="str">
        <f t="shared" si="4"/>
        <v/>
      </c>
      <c r="V24" s="140">
        <f>R5</f>
        <v>42421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4"/>
      <c r="D27" s="204"/>
      <c r="E27" s="204"/>
      <c r="F27" s="204"/>
      <c r="G27" s="57" t="s">
        <v>36</v>
      </c>
      <c r="H27" s="40">
        <v>1</v>
      </c>
      <c r="I27" s="204" t="s">
        <v>84</v>
      </c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40">
        <v>2</v>
      </c>
      <c r="I28" s="204" t="s">
        <v>87</v>
      </c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</row>
    <row r="29" spans="1:22" s="8" customFormat="1" ht="13.8" x14ac:dyDescent="0.25">
      <c r="A29" s="8" t="s">
        <v>37</v>
      </c>
      <c r="B29"/>
      <c r="C29" s="204" t="s">
        <v>79</v>
      </c>
      <c r="D29" s="204"/>
      <c r="E29" s="204"/>
      <c r="F29" s="204"/>
      <c r="G29" s="61"/>
      <c r="H29" s="40">
        <v>3</v>
      </c>
      <c r="I29" s="204" t="s">
        <v>82</v>
      </c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</row>
    <row r="30" spans="1:22" ht="13.8" x14ac:dyDescent="0.25">
      <c r="A30" s="7"/>
      <c r="B30"/>
      <c r="C30" s="204" t="s">
        <v>78</v>
      </c>
      <c r="D30" s="204"/>
      <c r="E30" s="204"/>
      <c r="F30" s="204"/>
      <c r="G30" s="43"/>
      <c r="H30" s="41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</row>
    <row r="31" spans="1:22" ht="13.8" x14ac:dyDescent="0.25">
      <c r="A31" s="8"/>
      <c r="B31"/>
      <c r="C31" s="204" t="s">
        <v>81</v>
      </c>
      <c r="D31" s="204"/>
      <c r="E31" s="204"/>
      <c r="F31" s="204"/>
      <c r="G31" s="63" t="s">
        <v>38</v>
      </c>
      <c r="H31" s="204" t="s">
        <v>311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96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4" t="s">
        <v>102</v>
      </c>
      <c r="D33" s="204"/>
      <c r="E33" s="204"/>
      <c r="F33" s="204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4"/>
      <c r="D34" s="204"/>
      <c r="E34" s="204"/>
      <c r="F34" s="204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40" t="s">
        <v>41</v>
      </c>
      <c r="B35" s="66"/>
      <c r="C35" s="204" t="s">
        <v>98</v>
      </c>
      <c r="D35" s="204"/>
      <c r="E35" s="204"/>
      <c r="F35" s="204"/>
      <c r="G35" s="63" t="s">
        <v>24</v>
      </c>
      <c r="H35" s="204" t="s">
        <v>312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4"/>
      <c r="D36" s="204"/>
      <c r="E36" s="204"/>
      <c r="F36" s="204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44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C31:F31"/>
    <mergeCell ref="H31:T31"/>
    <mergeCell ref="F1:P1"/>
    <mergeCell ref="F2:P2"/>
    <mergeCell ref="C5:F5"/>
    <mergeCell ref="H5:K5"/>
    <mergeCell ref="M5:P5"/>
    <mergeCell ref="C27:F27"/>
    <mergeCell ref="I27:T27"/>
    <mergeCell ref="I28:T28"/>
    <mergeCell ref="C29:F29"/>
    <mergeCell ref="I29:T29"/>
    <mergeCell ref="C30:F30"/>
    <mergeCell ref="I30:T30"/>
    <mergeCell ref="H32:T32"/>
    <mergeCell ref="C33:F33"/>
    <mergeCell ref="H33:T33"/>
    <mergeCell ref="C34:F34"/>
    <mergeCell ref="C35:F35"/>
    <mergeCell ref="H35:T35"/>
    <mergeCell ref="C36:F36"/>
    <mergeCell ref="H36:T36"/>
    <mergeCell ref="H37:T37"/>
    <mergeCell ref="H38:T38"/>
    <mergeCell ref="H39:T39"/>
  </mergeCells>
  <conditionalFormatting sqref="H9:M24">
    <cfRule type="cellIs" dxfId="1" priority="1" stopIfTrue="1" operator="between">
      <formula>1</formula>
      <formula>300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155"/>
  <sheetViews>
    <sheetView showGridLines="0" zoomScaleNormal="100" workbookViewId="0">
      <pane ySplit="2" topLeftCell="A6" activePane="bottomLeft" state="frozen"/>
      <selection pane="bottomLeft" activeCell="N136" sqref="N136:N137"/>
    </sheetView>
  </sheetViews>
  <sheetFormatPr baseColWidth="10" defaultColWidth="8.77734375" defaultRowHeight="12.6" x14ac:dyDescent="0.25"/>
  <cols>
    <col min="1" max="1" width="4.5546875" customWidth="1"/>
    <col min="2" max="2" width="5.44140625" customWidth="1"/>
    <col min="3" max="3" width="8.44140625" customWidth="1"/>
    <col min="4" max="4" width="5.44140625" customWidth="1"/>
    <col min="5" max="5" width="10.44140625" style="51" customWidth="1"/>
    <col min="6" max="6" width="29.5546875" style="12" customWidth="1"/>
    <col min="7" max="7" width="21.5546875" style="12" customWidth="1"/>
    <col min="8" max="10" width="6.77734375" customWidth="1"/>
    <col min="11" max="11" width="9.5546875" style="74" customWidth="1"/>
  </cols>
  <sheetData>
    <row r="1" spans="1:12" ht="34.799999999999997" x14ac:dyDescent="0.5500000000000000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2" s="72" customFormat="1" ht="26.25" customHeight="1" x14ac:dyDescent="0.4">
      <c r="A2" s="216" t="str">
        <f>IF('P1'!H5&gt;0,'P1'!H5,"")</f>
        <v>Trondheim AK</v>
      </c>
      <c r="B2" s="216"/>
      <c r="C2" s="216"/>
      <c r="D2" s="216"/>
      <c r="E2" s="216"/>
      <c r="F2" s="216" t="str">
        <f>IF('P1'!M5&gt;0,'P1'!M5,"")</f>
        <v>Trondheim</v>
      </c>
      <c r="G2" s="216"/>
      <c r="H2" s="217" t="str">
        <f>IF('P1'!O5&gt;0,'P1'!O5,"")</f>
        <v/>
      </c>
      <c r="I2" s="217"/>
      <c r="J2" s="218">
        <f>IF('P1'!R5&gt;0,'P1'!R5,"")</f>
        <v>42419</v>
      </c>
      <c r="K2" s="218"/>
    </row>
    <row r="3" spans="1:12" ht="27.6" x14ac:dyDescent="0.45">
      <c r="A3" s="214" t="s">
        <v>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2" ht="15.6" x14ac:dyDescent="0.3">
      <c r="A4" s="108">
        <v>1</v>
      </c>
      <c r="B4" s="109">
        <f>IF('P7'!A11="","",'P7'!A11)</f>
        <v>48</v>
      </c>
      <c r="C4" s="110">
        <f>IF('P7'!B11="","",'P7'!B11)</f>
        <v>47.6</v>
      </c>
      <c r="D4" s="109" t="str">
        <f>IF('P7'!C11="","",'P7'!C11)</f>
        <v>SK</v>
      </c>
      <c r="E4" s="111">
        <f>IF('P7'!D11="","",'P7'!D11)</f>
        <v>32674</v>
      </c>
      <c r="F4" s="112" t="str">
        <f>IF('P7'!F11="","",'P7'!F11)</f>
        <v>Hilde Svalheim Markussen</v>
      </c>
      <c r="G4" s="112" t="str">
        <f>IF('P7'!G11="","",'P7'!G11)</f>
        <v>Trondheim AK</v>
      </c>
      <c r="H4" s="113">
        <f>IF('P7'!N11=0,"",'P7'!N11)</f>
        <v>47</v>
      </c>
      <c r="I4" s="113">
        <f>IF('P7'!O11=0,"",'P7'!O11)</f>
        <v>65</v>
      </c>
      <c r="J4" s="113">
        <f>IF('P7'!P11=0,"",'P7'!P11)</f>
        <v>112</v>
      </c>
      <c r="K4" s="114">
        <f>IF('P7'!Q11=0,"",'P7'!Q11)</f>
        <v>184.95176245890934</v>
      </c>
      <c r="L4" s="79">
        <v>12</v>
      </c>
    </row>
    <row r="5" spans="1:12" ht="15.6" x14ac:dyDescent="0.3">
      <c r="A5" s="108">
        <v>2</v>
      </c>
      <c r="B5" s="109">
        <f>IF('P7'!A9="","",'P7'!A9)</f>
        <v>48</v>
      </c>
      <c r="C5" s="110">
        <f>IF('P7'!B9="","",'P7'!B9)</f>
        <v>46.5</v>
      </c>
      <c r="D5" s="109" t="str">
        <f>IF('P7'!C9="","",'P7'!C9)</f>
        <v>UK</v>
      </c>
      <c r="E5" s="111">
        <f>IF('P7'!D9="","",'P7'!D9)</f>
        <v>36902</v>
      </c>
      <c r="F5" s="112" t="str">
        <f>IF('P7'!F9="","",'P7'!F9)</f>
        <v>Helene Skuggedal</v>
      </c>
      <c r="G5" s="112" t="str">
        <f>IF('P7'!G9="","",'P7'!G9)</f>
        <v>Larvik AK</v>
      </c>
      <c r="H5" s="113">
        <f>IF('P7'!N9=0,"",'P7'!N9)</f>
        <v>44</v>
      </c>
      <c r="I5" s="113">
        <f>IF('P7'!O9=0,"",'P7'!O9)</f>
        <v>62</v>
      </c>
      <c r="J5" s="113">
        <f>IF('P7'!P9=0,"",'P7'!P9)</f>
        <v>106</v>
      </c>
      <c r="K5" s="114">
        <f>IF('P7'!Q9=0,"",'P7'!Q9)</f>
        <v>178.73811003806489</v>
      </c>
      <c r="L5" s="79">
        <v>10</v>
      </c>
    </row>
    <row r="6" spans="1:12" ht="15.6" x14ac:dyDescent="0.3">
      <c r="A6" s="108">
        <v>3</v>
      </c>
      <c r="B6" s="109">
        <f>IF('P7'!A10="","",'P7'!A10)</f>
        <v>48</v>
      </c>
      <c r="C6" s="110">
        <f>IF('P7'!B10="","",'P7'!B10)</f>
        <v>46.6</v>
      </c>
      <c r="D6" s="109" t="str">
        <f>IF('P7'!C10="","",'P7'!C10)</f>
        <v>UK</v>
      </c>
      <c r="E6" s="111">
        <f>IF('P7'!D10="","",'P7'!D10)</f>
        <v>36561</v>
      </c>
      <c r="F6" s="112" t="str">
        <f>IF('P7'!F10="","",'P7'!F10)</f>
        <v>Tiril Boge</v>
      </c>
      <c r="G6" s="112" t="str">
        <f>IF('P7'!G10="","",'P7'!G10)</f>
        <v>AK Bjørgvin</v>
      </c>
      <c r="H6" s="113">
        <f>IF('P7'!N10=0,"",'P7'!N10)</f>
        <v>43</v>
      </c>
      <c r="I6" s="113">
        <f>IF('P7'!O10=0,"",'P7'!O10)</f>
        <v>45</v>
      </c>
      <c r="J6" s="113">
        <f>IF('P7'!P10=0,"",'P7'!P10)</f>
        <v>88</v>
      </c>
      <c r="K6" s="114">
        <f>IF('P7'!Q10=0,"",'P7'!Q10)</f>
        <v>148.09923230659047</v>
      </c>
      <c r="L6" s="79">
        <v>9</v>
      </c>
    </row>
    <row r="7" spans="1:12" ht="15.6" x14ac:dyDescent="0.3">
      <c r="A7" s="108"/>
      <c r="B7" s="109"/>
      <c r="C7" s="110"/>
      <c r="D7" s="109"/>
      <c r="E7" s="111"/>
      <c r="F7" s="112"/>
      <c r="G7" s="112"/>
      <c r="H7" s="113"/>
      <c r="I7" s="113"/>
      <c r="J7" s="113"/>
      <c r="K7" s="114"/>
      <c r="L7" s="79"/>
    </row>
    <row r="8" spans="1:12" ht="15.6" x14ac:dyDescent="0.3">
      <c r="A8" s="108">
        <v>1</v>
      </c>
      <c r="B8" s="109">
        <f>IF('P7'!A12="","",'P7'!A12)</f>
        <v>53</v>
      </c>
      <c r="C8" s="110">
        <f>IF('P7'!B12="","",'P7'!B12)</f>
        <v>51.9</v>
      </c>
      <c r="D8" s="109" t="str">
        <f>IF('P7'!C12="","",'P7'!C12)</f>
        <v>SK</v>
      </c>
      <c r="E8" s="111">
        <f>IF('P7'!D12="","",'P7'!D12)</f>
        <v>34413</v>
      </c>
      <c r="F8" s="112" t="str">
        <f>IF('P7'!F12="","",'P7'!F12)</f>
        <v>Sarah Hovden Øvsthus</v>
      </c>
      <c r="G8" s="112" t="str">
        <f>IF('P7'!G12="","",'P7'!G12)</f>
        <v>AK Bjørgvin</v>
      </c>
      <c r="H8" s="113">
        <f>IF('P7'!N12=0,"",'P7'!N12)</f>
        <v>74</v>
      </c>
      <c r="I8" s="113">
        <f>IF('P7'!O12=0,"",'P7'!O12)</f>
        <v>89</v>
      </c>
      <c r="J8" s="113">
        <f>IF('P7'!P12=0,"",'P7'!P12)</f>
        <v>163</v>
      </c>
      <c r="K8" s="114">
        <f>IF('P7'!Q12=0,"",'P7'!Q12)</f>
        <v>250.08196250167333</v>
      </c>
      <c r="L8" s="79">
        <v>12</v>
      </c>
    </row>
    <row r="9" spans="1:12" ht="15.6" x14ac:dyDescent="0.3">
      <c r="A9" s="108">
        <v>2</v>
      </c>
      <c r="B9" s="109">
        <f>IF('P7'!A13="","",'P7'!A13)</f>
        <v>53</v>
      </c>
      <c r="C9" s="110">
        <f>IF('P7'!B13="","",'P7'!B13)</f>
        <v>52.9</v>
      </c>
      <c r="D9" s="109" t="str">
        <f>IF('P7'!C13="","",'P7'!C13)</f>
        <v>JK</v>
      </c>
      <c r="E9" s="111">
        <f>IF('P7'!D13="","",'P7'!D13)</f>
        <v>35320</v>
      </c>
      <c r="F9" s="112" t="str">
        <f>IF('P7'!F13="","",'P7'!F13)</f>
        <v>Rebekka Tao Jacobsen</v>
      </c>
      <c r="G9" s="112" t="str">
        <f>IF('P7'!G13="","",'P7'!G13)</f>
        <v>Larvik AK</v>
      </c>
      <c r="H9" s="113">
        <f>IF('P7'!N13=0,"",'P7'!N13)</f>
        <v>67</v>
      </c>
      <c r="I9" s="113">
        <f>IF('P7'!O13=0,"",'P7'!O13)</f>
        <v>85</v>
      </c>
      <c r="J9" s="113">
        <f>IF('P7'!P13=0,"",'P7'!P13)</f>
        <v>152</v>
      </c>
      <c r="K9" s="114">
        <f>IF('P7'!Q13=0,"",'P7'!Q13)</f>
        <v>229.63071800446349</v>
      </c>
      <c r="L9" s="79">
        <v>10</v>
      </c>
    </row>
    <row r="10" spans="1:12" ht="15.6" x14ac:dyDescent="0.3">
      <c r="A10" s="108">
        <v>3</v>
      </c>
      <c r="B10" s="109">
        <f>IF('P7'!A14="","",'P7'!A14)</f>
        <v>53</v>
      </c>
      <c r="C10" s="110">
        <f>IF('P7'!B14="","",'P7'!B14)</f>
        <v>52.4</v>
      </c>
      <c r="D10" s="109" t="str">
        <f>IF('P7'!C14="","",'P7'!C14)</f>
        <v>SK</v>
      </c>
      <c r="E10" s="111">
        <f>IF('P7'!D14="","",'P7'!D14)</f>
        <v>34178</v>
      </c>
      <c r="F10" s="112" t="str">
        <f>IF('P7'!F14="","",'P7'!F14)</f>
        <v>Katarina Torrissen</v>
      </c>
      <c r="G10" s="112" t="str">
        <f>IF('P7'!G14="","",'P7'!G14)</f>
        <v>Trondheim AK</v>
      </c>
      <c r="H10" s="113">
        <f>IF('P7'!N14=0,"",'P7'!N14)</f>
        <v>56</v>
      </c>
      <c r="I10" s="113">
        <f>IF('P7'!O14=0,"",'P7'!O14)</f>
        <v>80</v>
      </c>
      <c r="J10" s="113">
        <f>IF('P7'!P14=0,"",'P7'!P14)</f>
        <v>136</v>
      </c>
      <c r="K10" s="114">
        <f>IF('P7'!Q14=0,"",'P7'!Q14)</f>
        <v>207.03705251653824</v>
      </c>
      <c r="L10" s="79">
        <v>9</v>
      </c>
    </row>
    <row r="11" spans="1:12" ht="15.6" x14ac:dyDescent="0.3">
      <c r="A11" s="108">
        <v>4</v>
      </c>
      <c r="B11" s="109">
        <f>IF('P7'!A15="","",'P7'!A15)</f>
        <v>53</v>
      </c>
      <c r="C11" s="110">
        <f>IF('P7'!B15="","",'P7'!B15)</f>
        <v>52.7</v>
      </c>
      <c r="D11" s="109" t="str">
        <f>IF('P7'!C15="","",'P7'!C15)</f>
        <v>SK</v>
      </c>
      <c r="E11" s="111">
        <f>IF('P7'!D15="","",'P7'!D15)</f>
        <v>32342</v>
      </c>
      <c r="F11" s="112" t="str">
        <f>IF('P7'!F15="","",'P7'!F15)</f>
        <v>Camilla Carlsen</v>
      </c>
      <c r="G11" s="112" t="str">
        <f>IF('P7'!G15="","",'P7'!G15)</f>
        <v>AK Bjørgvin</v>
      </c>
      <c r="H11" s="113">
        <f>IF('P7'!N15=0,"",'P7'!N15)</f>
        <v>56</v>
      </c>
      <c r="I11" s="113">
        <f>IF('P7'!O15=0,"",'P7'!O15)</f>
        <v>68</v>
      </c>
      <c r="J11" s="113">
        <f>IF('P7'!P15=0,"",'P7'!P15)</f>
        <v>124</v>
      </c>
      <c r="K11" s="114">
        <f>IF('P7'!Q15=0,"",'P7'!Q15)</f>
        <v>187.90128318692223</v>
      </c>
      <c r="L11" s="79">
        <v>8</v>
      </c>
    </row>
    <row r="12" spans="1:12" ht="15.6" x14ac:dyDescent="0.3">
      <c r="A12" s="108">
        <v>5</v>
      </c>
      <c r="B12" s="109">
        <f>IF('P7'!A16="","",'P7'!A16)</f>
        <v>53</v>
      </c>
      <c r="C12" s="110">
        <f>IF('P7'!B16="","",'P7'!B16)</f>
        <v>49.8</v>
      </c>
      <c r="D12" s="109" t="str">
        <f>IF('P7'!C16="","",'P7'!C16)</f>
        <v>JK</v>
      </c>
      <c r="E12" s="111">
        <f>IF('P7'!D16="","",'P7'!D16)</f>
        <v>35898</v>
      </c>
      <c r="F12" s="112" t="str">
        <f>IF('P7'!F16="","",'P7'!F16)</f>
        <v>Bettine Carlsen</v>
      </c>
      <c r="G12" s="112" t="str">
        <f>IF('P7'!G16="","",'P7'!G16)</f>
        <v>AK Bjørgvin</v>
      </c>
      <c r="H12" s="113">
        <f>IF('P7'!N16=0,"",'P7'!N16)</f>
        <v>48</v>
      </c>
      <c r="I12" s="113">
        <f>IF('P7'!O16=0,"",'P7'!O16)</f>
        <v>70</v>
      </c>
      <c r="J12" s="113">
        <f>IF('P7'!P16=0,"",'P7'!P16)</f>
        <v>118</v>
      </c>
      <c r="K12" s="114">
        <f>IF('P7'!Q16=0,"",'P7'!Q16)</f>
        <v>187.37752504506315</v>
      </c>
      <c r="L12" s="79">
        <v>7</v>
      </c>
    </row>
    <row r="13" spans="1:12" ht="15.6" x14ac:dyDescent="0.3">
      <c r="A13" s="108"/>
      <c r="B13" s="109"/>
      <c r="C13" s="110"/>
      <c r="D13" s="109"/>
      <c r="E13" s="111"/>
      <c r="F13" s="112"/>
      <c r="G13" s="112"/>
      <c r="H13" s="113"/>
      <c r="I13" s="113"/>
      <c r="J13" s="113"/>
      <c r="K13" s="114"/>
      <c r="L13" s="79"/>
    </row>
    <row r="14" spans="1:12" ht="15.6" x14ac:dyDescent="0.3">
      <c r="A14" s="108">
        <v>1</v>
      </c>
      <c r="B14" s="109">
        <f>IF('P9'!A9="","",'P9'!A9)</f>
        <v>58</v>
      </c>
      <c r="C14" s="110">
        <f>IF('P9'!B9="","",'P9'!B9)</f>
        <v>57.7</v>
      </c>
      <c r="D14" s="109" t="str">
        <f>IF('P9'!C9="","",'P9'!C9)</f>
        <v>SK</v>
      </c>
      <c r="E14" s="111">
        <f>IF('P9'!D9="","",'P9'!D9)</f>
        <v>32986</v>
      </c>
      <c r="F14" s="112" t="str">
        <f>IF('P9'!F9="","",'P9'!F9)</f>
        <v>Zekiye C. Nyland</v>
      </c>
      <c r="G14" s="112" t="str">
        <f>IF('P9'!G9="","",'P9'!G9)</f>
        <v>Tysvær VK</v>
      </c>
      <c r="H14" s="113">
        <f>IF('P9'!N9=0,"",'P9'!N9)</f>
        <v>70</v>
      </c>
      <c r="I14" s="113">
        <f>IF('P9'!O9=0,"",'P9'!O9)</f>
        <v>85</v>
      </c>
      <c r="J14" s="113">
        <f>IF('P9'!P9=0,"",'P9'!P9)</f>
        <v>155</v>
      </c>
      <c r="K14" s="114">
        <f>IF('P9'!Q9=0,"",'P9'!Q9)</f>
        <v>219.05109922184181</v>
      </c>
      <c r="L14" s="79">
        <v>12</v>
      </c>
    </row>
    <row r="15" spans="1:12" ht="15.6" x14ac:dyDescent="0.3">
      <c r="A15" s="108">
        <v>2</v>
      </c>
      <c r="B15" s="109">
        <f>IF('P9'!A10="","",'P9'!A10)</f>
        <v>58</v>
      </c>
      <c r="C15" s="110">
        <f>IF('P9'!B10="","",'P9'!B10)</f>
        <v>56.3</v>
      </c>
      <c r="D15" s="109" t="str">
        <f>IF('P9'!C10="","",'P9'!C10)</f>
        <v>SK</v>
      </c>
      <c r="E15" s="111">
        <f>IF('P9'!D10="","",'P9'!D10)</f>
        <v>33955</v>
      </c>
      <c r="F15" s="112" t="str">
        <f>IF('P9'!F10="","",'P9'!F10)</f>
        <v>Sandra Trædal</v>
      </c>
      <c r="G15" s="112" t="str">
        <f>IF('P9'!G10="","",'P9'!G10)</f>
        <v>Tambarskjelvar IL</v>
      </c>
      <c r="H15" s="113">
        <f>IF('P9'!N10=0,"",'P9'!N10)</f>
        <v>65</v>
      </c>
      <c r="I15" s="113">
        <f>IF('P9'!O10=0,"",'P9'!O10)</f>
        <v>85</v>
      </c>
      <c r="J15" s="113">
        <f>IF('P9'!P10=0,"",'P9'!P10)</f>
        <v>150</v>
      </c>
      <c r="K15" s="114">
        <f>IF('P9'!Q10=0,"",'P9'!Q10)</f>
        <v>215.89354421257553</v>
      </c>
      <c r="L15" s="79">
        <v>10</v>
      </c>
    </row>
    <row r="16" spans="1:12" ht="15.6" x14ac:dyDescent="0.3">
      <c r="A16" s="108">
        <v>3</v>
      </c>
      <c r="B16" s="109">
        <f>IF('P9'!A12="","",'P9'!A12)</f>
        <v>58</v>
      </c>
      <c r="C16" s="110">
        <f>IF('P9'!B12="","",'P9'!B12)</f>
        <v>55.5</v>
      </c>
      <c r="D16" s="109" t="str">
        <f>IF('P9'!C12="","",'P9'!C12)</f>
        <v>SK</v>
      </c>
      <c r="E16" s="111">
        <f>IF('P9'!D12="","",'P9'!D12)</f>
        <v>33830</v>
      </c>
      <c r="F16" s="112" t="str">
        <f>IF('P9'!F12="","",'P9'!F12)</f>
        <v>Sol Anette Waaler</v>
      </c>
      <c r="G16" s="112" t="str">
        <f>IF('P9'!G12="","",'P9'!G12)</f>
        <v>Trondheim AK</v>
      </c>
      <c r="H16" s="113">
        <f>IF('P9'!N12=0,"",'P9'!N12)</f>
        <v>63</v>
      </c>
      <c r="I16" s="113">
        <f>IF('P9'!O12=0,"",'P9'!O12)</f>
        <v>82</v>
      </c>
      <c r="J16" s="113">
        <f>IF('P9'!P12=0,"",'P9'!P12)</f>
        <v>145</v>
      </c>
      <c r="K16" s="114">
        <f>IF('P9'!Q12=0,"",'P9'!Q12)</f>
        <v>210.97631903190555</v>
      </c>
      <c r="L16" s="79">
        <v>9</v>
      </c>
    </row>
    <row r="17" spans="1:12" ht="15.6" x14ac:dyDescent="0.3">
      <c r="A17" s="108">
        <v>4</v>
      </c>
      <c r="B17" s="109">
        <f>IF('P9'!A15="","",'P9'!A15)</f>
        <v>58</v>
      </c>
      <c r="C17" s="110">
        <f>IF('P9'!B15="","",'P9'!B15)</f>
        <v>55.5</v>
      </c>
      <c r="D17" s="109" t="str">
        <f>IF('P9'!C15="","",'P9'!C15)</f>
        <v>SK</v>
      </c>
      <c r="E17" s="111">
        <f>IF('P9'!D15="","",'P9'!D15)</f>
        <v>31250</v>
      </c>
      <c r="F17" s="112" t="str">
        <f>IF('P9'!F15="","",'P9'!F15)</f>
        <v>Hege Torsvik</v>
      </c>
      <c r="G17" s="112" t="str">
        <f>IF('P9'!G15="","",'P9'!G15)</f>
        <v>Hillevåg AK</v>
      </c>
      <c r="H17" s="113">
        <f>IF('P9'!N15=0,"",'P9'!N15)</f>
        <v>57</v>
      </c>
      <c r="I17" s="113">
        <f>IF('P9'!O15=0,"",'P9'!O15)</f>
        <v>73</v>
      </c>
      <c r="J17" s="113">
        <f>IF('P9'!P15=0,"",'P9'!P15)</f>
        <v>130</v>
      </c>
      <c r="K17" s="114">
        <f>IF('P9'!Q15=0,"",'P9'!Q15)</f>
        <v>189.15118258032911</v>
      </c>
      <c r="L17" s="79">
        <v>8</v>
      </c>
    </row>
    <row r="18" spans="1:12" ht="15.6" x14ac:dyDescent="0.3">
      <c r="A18" s="108">
        <v>5</v>
      </c>
      <c r="B18" s="109">
        <f>IF('P9'!A14="","",'P9'!A14)</f>
        <v>58</v>
      </c>
      <c r="C18" s="110">
        <f>IF('P9'!B14="","",'P9'!B14)</f>
        <v>55.2</v>
      </c>
      <c r="D18" s="109" t="str">
        <f>IF('P9'!C14="","",'P9'!C14)</f>
        <v>SK</v>
      </c>
      <c r="E18" s="111">
        <f>IF('P9'!D14="","",'P9'!D14)</f>
        <v>33921</v>
      </c>
      <c r="F18" s="112" t="str">
        <f>IF('P9'!F14="","",'P9'!F14)</f>
        <v>Ragnhild Haug Lillegård</v>
      </c>
      <c r="G18" s="112" t="str">
        <f>IF('P9'!G14="","",'P9'!G14)</f>
        <v>Oslo AK</v>
      </c>
      <c r="H18" s="113">
        <f>IF('P9'!N14=0,"",'P9'!N14)</f>
        <v>50</v>
      </c>
      <c r="I18" s="113">
        <f>IF('P9'!O14=0,"",'P9'!O14)</f>
        <v>68</v>
      </c>
      <c r="J18" s="113">
        <f>IF('P9'!P14=0,"",'P9'!P14)</f>
        <v>118</v>
      </c>
      <c r="K18" s="114">
        <f>IF('P9'!Q14=0,"",'P9'!Q14)</f>
        <v>172.40599315306346</v>
      </c>
      <c r="L18" s="79">
        <v>7</v>
      </c>
    </row>
    <row r="19" spans="1:12" ht="15.6" x14ac:dyDescent="0.3">
      <c r="A19" s="108">
        <v>6</v>
      </c>
      <c r="B19" s="109">
        <f>IF('P9'!A13="","",'P9'!A13)</f>
        <v>58</v>
      </c>
      <c r="C19" s="110">
        <f>IF('P9'!B13="","",'P9'!B13)</f>
        <v>56</v>
      </c>
      <c r="D19" s="109" t="str">
        <f>IF('P9'!C13="","",'P9'!C13)</f>
        <v>SK</v>
      </c>
      <c r="E19" s="111">
        <f>IF('P9'!D13="","",'P9'!D13)</f>
        <v>32456</v>
      </c>
      <c r="F19" s="112" t="str">
        <f>IF('P9'!F13="","",'P9'!F13)</f>
        <v>Stine Grønning Finserås</v>
      </c>
      <c r="G19" s="112" t="str">
        <f>IF('P9'!G13="","",'P9'!G13)</f>
        <v>Nidelv IL</v>
      </c>
      <c r="H19" s="113">
        <f>IF('P9'!N13=0,"",'P9'!N13)</f>
        <v>51</v>
      </c>
      <c r="I19" s="113">
        <f>IF('P9'!O13=0,"",'P9'!O13)</f>
        <v>65</v>
      </c>
      <c r="J19" s="113">
        <f>IF('P9'!P13=0,"",'P9'!P13)</f>
        <v>116</v>
      </c>
      <c r="K19" s="114">
        <f>IF('P9'!Q13=0,"",'P9'!Q13)</f>
        <v>167.63294181172589</v>
      </c>
      <c r="L19" s="79">
        <v>6</v>
      </c>
    </row>
    <row r="20" spans="1:12" ht="15.6" x14ac:dyDescent="0.3">
      <c r="A20" s="108">
        <v>7</v>
      </c>
      <c r="B20" s="109">
        <f>IF('P9'!A17="","",'P9'!A17)</f>
        <v>58</v>
      </c>
      <c r="C20" s="110">
        <f>IF('P9'!B17="","",'P9'!B17)</f>
        <v>57.4</v>
      </c>
      <c r="D20" s="109" t="str">
        <f>IF('P9'!C17="","",'P9'!C17)</f>
        <v>SK</v>
      </c>
      <c r="E20" s="111">
        <f>IF('P9'!D17="","",'P9'!D17)</f>
        <v>31649</v>
      </c>
      <c r="F20" s="112" t="str">
        <f>IF('P9'!F17="","",'P9'!F17)</f>
        <v>Cathrine Walberg Martinsen</v>
      </c>
      <c r="G20" s="112" t="str">
        <f>IF('P9'!G17="","",'P9'!G17)</f>
        <v>Nidelv IL</v>
      </c>
      <c r="H20" s="113">
        <f>IF('P9'!N17=0,"",'P9'!N17)</f>
        <v>52</v>
      </c>
      <c r="I20" s="113">
        <f>IF('P9'!O17=0,"",'P9'!O17)</f>
        <v>64</v>
      </c>
      <c r="J20" s="113">
        <f>IF('P9'!P17=0,"",'P9'!P17)</f>
        <v>116</v>
      </c>
      <c r="K20" s="114">
        <f>IF('P9'!Q17=0,"",'P9'!Q17)</f>
        <v>164.56543089438861</v>
      </c>
      <c r="L20" s="79">
        <v>5</v>
      </c>
    </row>
    <row r="21" spans="1:12" ht="15.6" x14ac:dyDescent="0.3">
      <c r="A21" s="108">
        <v>8</v>
      </c>
      <c r="B21" s="109">
        <f>IF('P9'!A16="","",'P9'!A16)</f>
        <v>58</v>
      </c>
      <c r="C21" s="110">
        <f>IF('P9'!B16="","",'P9'!B16)</f>
        <v>56.2</v>
      </c>
      <c r="D21" s="109" t="str">
        <f>IF('P9'!C16="","",'P9'!C16)</f>
        <v>SK</v>
      </c>
      <c r="E21" s="111">
        <f>IF('P9'!D16="","",'P9'!D16)</f>
        <v>34057</v>
      </c>
      <c r="F21" s="112" t="str">
        <f>IF('P9'!F16="","",'P9'!F16)</f>
        <v>Emelie Førstemann Nilsen</v>
      </c>
      <c r="G21" s="112" t="str">
        <f>IF('P9'!G16="","",'P9'!G16)</f>
        <v>Oslo AK</v>
      </c>
      <c r="H21" s="113">
        <f>IF('P9'!N16=0,"",'P9'!N16)</f>
        <v>48</v>
      </c>
      <c r="I21" s="113">
        <f>IF('P9'!O16=0,"",'P9'!O16)</f>
        <v>62</v>
      </c>
      <c r="J21" s="113">
        <f>IF('P9'!P16=0,"",'P9'!P16)</f>
        <v>110</v>
      </c>
      <c r="K21" s="114">
        <f>IF('P9'!Q16=0,"",'P9'!Q16)</f>
        <v>158.53432077280885</v>
      </c>
      <c r="L21" s="79">
        <v>4</v>
      </c>
    </row>
    <row r="22" spans="1:12" ht="15.6" x14ac:dyDescent="0.3">
      <c r="A22" s="108">
        <v>9</v>
      </c>
      <c r="B22" s="109">
        <f>IF('P9'!A18="","",'P9'!A18)</f>
        <v>58</v>
      </c>
      <c r="C22" s="110">
        <f>IF('P9'!B18="","",'P9'!B18)</f>
        <v>57</v>
      </c>
      <c r="D22" s="109" t="str">
        <f>IF('P9'!C18="","",'P9'!C18)</f>
        <v>SK</v>
      </c>
      <c r="E22" s="111">
        <f>IF('P9'!D18="","",'P9'!D18)</f>
        <v>33271</v>
      </c>
      <c r="F22" s="112" t="str">
        <f>IF('P9'!F18="","",'P9'!F18)</f>
        <v>Mia Tiller Mjøs</v>
      </c>
      <c r="G22" s="112" t="str">
        <f>IF('P9'!G18="","",'P9'!G18)</f>
        <v>Trondheim AK</v>
      </c>
      <c r="H22" s="113">
        <f>IF('P9'!N18=0,"",'P9'!N18)</f>
        <v>45</v>
      </c>
      <c r="I22" s="113">
        <f>IF('P9'!O18=0,"",'P9'!O18)</f>
        <v>62</v>
      </c>
      <c r="J22" s="113">
        <f>IF('P9'!P18=0,"",'P9'!P18)</f>
        <v>107</v>
      </c>
      <c r="K22" s="114">
        <f>IF('P9'!Q18=0,"",'P9'!Q18)</f>
        <v>152.58609525047052</v>
      </c>
      <c r="L22" s="79">
        <v>3</v>
      </c>
    </row>
    <row r="23" spans="1:12" ht="15.6" x14ac:dyDescent="0.3">
      <c r="A23" s="108"/>
      <c r="B23" s="109"/>
      <c r="C23" s="110"/>
      <c r="D23" s="109"/>
      <c r="E23" s="111"/>
      <c r="F23" s="112"/>
      <c r="G23" s="112"/>
      <c r="H23" s="113"/>
      <c r="I23" s="113"/>
      <c r="J23" s="113"/>
      <c r="K23" s="114"/>
      <c r="L23" s="79"/>
    </row>
    <row r="24" spans="1:12" ht="15.6" x14ac:dyDescent="0.3">
      <c r="A24" s="108">
        <v>1</v>
      </c>
      <c r="B24" s="109">
        <f>IF('P10'!A9="","",'P10'!A9)</f>
        <v>63</v>
      </c>
      <c r="C24" s="110">
        <f>IF('P10'!B9="","",'P10'!B9)</f>
        <v>62.6</v>
      </c>
      <c r="D24" s="109" t="str">
        <f>IF('P10'!C9="","",'P10'!C9)</f>
        <v>SK</v>
      </c>
      <c r="E24" s="111">
        <f>IF('P10'!D9="","",'P10'!D9)</f>
        <v>33735</v>
      </c>
      <c r="F24" s="112" t="str">
        <f>IF('P10'!F9="","",'P10'!F9)</f>
        <v>Marit Årdalsbakke</v>
      </c>
      <c r="G24" s="112" t="str">
        <f>IF('P10'!G9="","",'P10'!G9)</f>
        <v>Tambarskjelvar IL</v>
      </c>
      <c r="H24" s="113">
        <f>IF('P10'!N9=0,"",'P10'!N9)</f>
        <v>84</v>
      </c>
      <c r="I24" s="113">
        <f>IF('P10'!O9=0,"",'P10'!O9)</f>
        <v>92</v>
      </c>
      <c r="J24" s="113">
        <f>IF('P10'!P9=0,"",'P10'!P9)</f>
        <v>176</v>
      </c>
      <c r="K24" s="114">
        <f>IF('P10'!Q9=0,"",'P10'!Q9)</f>
        <v>234.88719865186386</v>
      </c>
      <c r="L24" s="79">
        <v>12</v>
      </c>
    </row>
    <row r="25" spans="1:12" ht="15.6" x14ac:dyDescent="0.3">
      <c r="A25" s="108">
        <v>2</v>
      </c>
      <c r="B25" s="109">
        <f>IF('P10'!A10="","",'P10'!A10)</f>
        <v>63</v>
      </c>
      <c r="C25" s="110">
        <f>IF('P10'!B10="","",'P10'!B10)</f>
        <v>62.4</v>
      </c>
      <c r="D25" s="109" t="str">
        <f>IF('P10'!C10="","",'P10'!C10)</f>
        <v>JK</v>
      </c>
      <c r="E25" s="111">
        <f>IF('P10'!D10="","",'P10'!D10)</f>
        <v>35431</v>
      </c>
      <c r="F25" s="112" t="str">
        <f>IF('P10'!F10="","",'P10'!F10)</f>
        <v>Emma Hald</v>
      </c>
      <c r="G25" s="112" t="str">
        <f>IF('P10'!G10="","",'P10'!G10)</f>
        <v>AK Bjørgvin</v>
      </c>
      <c r="H25" s="113">
        <f>IF('P10'!N10=0,"",'P10'!N10)</f>
        <v>76</v>
      </c>
      <c r="I25" s="113">
        <f>IF('P10'!O10=0,"",'P10'!O10)</f>
        <v>89</v>
      </c>
      <c r="J25" s="113">
        <f>IF('P10'!P10=0,"",'P10'!P10)</f>
        <v>165</v>
      </c>
      <c r="K25" s="114">
        <f>IF('P10'!Q10=0,"",'P10'!Q10)</f>
        <v>220.68077280783197</v>
      </c>
      <c r="L25" s="79">
        <v>10</v>
      </c>
    </row>
    <row r="26" spans="1:12" ht="15.6" x14ac:dyDescent="0.3">
      <c r="A26" s="108">
        <v>3</v>
      </c>
      <c r="B26" s="109">
        <f>IF('P10'!A11="","",'P10'!A11)</f>
        <v>63</v>
      </c>
      <c r="C26" s="110">
        <f>IF('P10'!B11="","",'P10'!B11)</f>
        <v>60.7</v>
      </c>
      <c r="D26" s="109" t="str">
        <f>IF('P10'!C11="","",'P10'!C11)</f>
        <v>SK</v>
      </c>
      <c r="E26" s="111">
        <f>IF('P10'!D11="","",'P10'!D11)</f>
        <v>32946</v>
      </c>
      <c r="F26" s="112" t="str">
        <f>IF('P10'!F11="","",'P10'!F11)</f>
        <v>Mari Rotmo</v>
      </c>
      <c r="G26" s="112" t="str">
        <f>IF('P10'!G11="","",'P10'!G11)</f>
        <v>Trondheim AK</v>
      </c>
      <c r="H26" s="113">
        <f>IF('P10'!N11=0,"",'P10'!N11)</f>
        <v>62</v>
      </c>
      <c r="I26" s="113">
        <f>IF('P10'!O11=0,"",'P10'!O11)</f>
        <v>86</v>
      </c>
      <c r="J26" s="113">
        <f>IF('P10'!P11=0,"",'P10'!P11)</f>
        <v>148</v>
      </c>
      <c r="K26" s="114">
        <f>IF('P10'!Q11=0,"",'P10'!Q11)</f>
        <v>201.71921701513958</v>
      </c>
      <c r="L26" s="79">
        <v>9</v>
      </c>
    </row>
    <row r="27" spans="1:12" ht="15.6" x14ac:dyDescent="0.3">
      <c r="A27" s="108">
        <v>4</v>
      </c>
      <c r="B27" s="109">
        <f>IF('P10'!A12="","",'P10'!A12)</f>
        <v>63</v>
      </c>
      <c r="C27" s="110">
        <f>IF('P10'!B12="","",'P10'!B12)</f>
        <v>62.3</v>
      </c>
      <c r="D27" s="109" t="str">
        <f>IF('P10'!C12="","",'P10'!C12)</f>
        <v>SK</v>
      </c>
      <c r="E27" s="111">
        <f>IF('P10'!D12="","",'P10'!D12)</f>
        <v>32690</v>
      </c>
      <c r="F27" s="112" t="str">
        <f>IF('P10'!F12="","",'P10'!F12)</f>
        <v>Birgitte Lund Fredriksen</v>
      </c>
      <c r="G27" s="112" t="str">
        <f>IF('P10'!G12="","",'P10'!G12)</f>
        <v>Hillevåg AK</v>
      </c>
      <c r="H27" s="113">
        <f>IF('P10'!N12=0,"",'P10'!N12)</f>
        <v>56</v>
      </c>
      <c r="I27" s="113">
        <f>IF('P10'!O12=0,"",'P10'!O12)</f>
        <v>80</v>
      </c>
      <c r="J27" s="113">
        <f>IF('P10'!P12=0,"",'P10'!P12)</f>
        <v>136</v>
      </c>
      <c r="K27" s="114">
        <f>IF('P10'!Q12=0,"",'P10'!Q12)</f>
        <v>182.09114338274742</v>
      </c>
      <c r="L27" s="79">
        <v>8</v>
      </c>
    </row>
    <row r="28" spans="1:12" ht="15.6" x14ac:dyDescent="0.3">
      <c r="A28" s="108">
        <v>5</v>
      </c>
      <c r="B28" s="109">
        <f>IF('P10'!A15="","",'P10'!A15)</f>
        <v>63</v>
      </c>
      <c r="C28" s="110">
        <f>IF('P10'!B15="","",'P10'!B15)</f>
        <v>61.6</v>
      </c>
      <c r="D28" s="109" t="str">
        <f>IF('P10'!C15="","",'P10'!C15)</f>
        <v>SK</v>
      </c>
      <c r="E28" s="111">
        <f>IF('P10'!D15="","",'P10'!D15)</f>
        <v>34222</v>
      </c>
      <c r="F28" s="112" t="str">
        <f>IF('P10'!F15="","",'P10'!F15)</f>
        <v>Celine Mariell Bertheussen</v>
      </c>
      <c r="G28" s="112" t="str">
        <f>IF('P10'!G15="","",'P10'!G15)</f>
        <v>Christiania AK</v>
      </c>
      <c r="H28" s="113">
        <f>IF('P10'!N15=0,"",'P10'!N15)</f>
        <v>60</v>
      </c>
      <c r="I28" s="113">
        <f>IF('P10'!O15=0,"",'P10'!O15)</f>
        <v>74</v>
      </c>
      <c r="J28" s="113">
        <f>IF('P10'!P15=0,"",'P10'!P15)</f>
        <v>134</v>
      </c>
      <c r="K28" s="114">
        <f>IF('P10'!Q15=0,"",'P10'!Q15)</f>
        <v>180.79489967546783</v>
      </c>
      <c r="L28" s="79">
        <v>7</v>
      </c>
    </row>
    <row r="29" spans="1:12" ht="15.6" x14ac:dyDescent="0.3">
      <c r="A29" s="108">
        <v>6</v>
      </c>
      <c r="B29" s="109">
        <f>IF('P10'!A13="","",'P10'!A13)</f>
        <v>63</v>
      </c>
      <c r="C29" s="110">
        <f>IF('P10'!B13="","",'P10'!B13)</f>
        <v>59.9</v>
      </c>
      <c r="D29" s="109" t="str">
        <f>IF('P10'!C13="","",'P10'!C13)</f>
        <v>SK</v>
      </c>
      <c r="E29" s="111">
        <f>IF('P10'!D13="","",'P10'!D13)</f>
        <v>33521</v>
      </c>
      <c r="F29" s="112" t="str">
        <f>IF('P10'!F13="","",'P10'!F13)</f>
        <v>Kristin Solbakken</v>
      </c>
      <c r="G29" s="112" t="str">
        <f>IF('P10'!G13="","",'P10'!G13)</f>
        <v>Nidelv IL</v>
      </c>
      <c r="H29" s="113">
        <f>IF('P10'!N13=0,"",'P10'!N13)</f>
        <v>54</v>
      </c>
      <c r="I29" s="113">
        <f>IF('P10'!O13=0,"",'P10'!O13)</f>
        <v>75</v>
      </c>
      <c r="J29" s="113">
        <f>IF('P10'!P13=0,"",'P10'!P13)</f>
        <v>129</v>
      </c>
      <c r="K29" s="114">
        <f>IF('P10'!Q13=0,"",'P10'!Q13)</f>
        <v>177.46311576979713</v>
      </c>
      <c r="L29" s="79">
        <v>6</v>
      </c>
    </row>
    <row r="30" spans="1:12" ht="15.6" x14ac:dyDescent="0.3">
      <c r="A30" s="108">
        <v>7</v>
      </c>
      <c r="B30" s="109">
        <f>IF('P10'!A17="","",'P10'!A17)</f>
        <v>63</v>
      </c>
      <c r="C30" s="110">
        <f>IF('P10'!B17="","",'P10'!B17)</f>
        <v>62.5</v>
      </c>
      <c r="D30" s="109" t="str">
        <f>IF('P10'!C17="","",'P10'!C17)</f>
        <v>SK</v>
      </c>
      <c r="E30" s="111">
        <f>IF('P10'!D17="","",'P10'!D17)</f>
        <v>32706</v>
      </c>
      <c r="F30" s="112" t="str">
        <f>IF('P10'!F17="","",'P10'!F17)</f>
        <v>Anita Skimten Monsen</v>
      </c>
      <c r="G30" s="112" t="str">
        <f>IF('P10'!G17="","",'P10'!G17)</f>
        <v>Oslo AK</v>
      </c>
      <c r="H30" s="113">
        <f>IF('P10'!N17=0,"",'P10'!N17)</f>
        <v>57</v>
      </c>
      <c r="I30" s="113">
        <f>IF('P10'!O17=0,"",'P10'!O17)</f>
        <v>70</v>
      </c>
      <c r="J30" s="113">
        <f>IF('P10'!P17=0,"",'P10'!P17)</f>
        <v>127</v>
      </c>
      <c r="K30" s="114">
        <f>IF('P10'!Q17=0,"",'P10'!Q17)</f>
        <v>169.67448138134026</v>
      </c>
      <c r="L30" s="79">
        <v>5</v>
      </c>
    </row>
    <row r="31" spans="1:12" ht="15.6" x14ac:dyDescent="0.3">
      <c r="A31" s="108">
        <v>8</v>
      </c>
      <c r="B31" s="109">
        <f>IF('P10'!A14="","",'P10'!A14)</f>
        <v>63</v>
      </c>
      <c r="C31" s="110">
        <f>IF('P10'!B14="","",'P10'!B14)</f>
        <v>60.1</v>
      </c>
      <c r="D31" s="109" t="str">
        <f>IF('P10'!C14="","",'P10'!C14)</f>
        <v>UK</v>
      </c>
      <c r="E31" s="111">
        <f>IF('P10'!D14="","",'P10'!D14)</f>
        <v>36912</v>
      </c>
      <c r="F31" s="112" t="str">
        <f>IF('P10'!F14="","",'P10'!F14)</f>
        <v>Sofie Prytz Løwer</v>
      </c>
      <c r="G31" s="112" t="str">
        <f>IF('P10'!G14="","",'P10'!G14)</f>
        <v>Larvik AK</v>
      </c>
      <c r="H31" s="113">
        <f>IF('P10'!N14=0,"",'P10'!N14)</f>
        <v>56</v>
      </c>
      <c r="I31" s="113">
        <f>IF('P10'!O14=0,"",'P10'!O14)</f>
        <v>69</v>
      </c>
      <c r="J31" s="113">
        <f>IF('P10'!P14=0,"",'P10'!P14)</f>
        <v>125</v>
      </c>
      <c r="K31" s="114">
        <f>IF('P10'!Q14=0,"",'P10'!Q14)</f>
        <v>171.55744340519865</v>
      </c>
      <c r="L31" s="79">
        <v>4</v>
      </c>
    </row>
    <row r="32" spans="1:12" ht="15.6" x14ac:dyDescent="0.3">
      <c r="A32" s="108">
        <v>9</v>
      </c>
      <c r="B32" s="109">
        <f>IF('P10'!A16="","",'P10'!A16)</f>
        <v>63</v>
      </c>
      <c r="C32" s="110">
        <f>IF('P10'!B16="","",'P10'!B16)</f>
        <v>62.7</v>
      </c>
      <c r="D32" s="109" t="str">
        <f>IF('P10'!C16="","",'P10'!C16)</f>
        <v>SK</v>
      </c>
      <c r="E32" s="111">
        <f>IF('P10'!D16="","",'P10'!D16)</f>
        <v>32948</v>
      </c>
      <c r="F32" s="112" t="str">
        <f>IF('P10'!F16="","",'P10'!F16)</f>
        <v>Ingeborg Bern Egeland</v>
      </c>
      <c r="G32" s="112" t="str">
        <f>IF('P10'!G16="","",'P10'!G16)</f>
        <v>AK Bjørgvin</v>
      </c>
      <c r="H32" s="113">
        <f>IF('P10'!N16=0,"",'P10'!N16)</f>
        <v>52</v>
      </c>
      <c r="I32" s="113">
        <f>IF('P10'!O16=0,"",'P10'!O16)</f>
        <v>66</v>
      </c>
      <c r="J32" s="113">
        <f>IF('P10'!P16=0,"",'P10'!P16)</f>
        <v>118</v>
      </c>
      <c r="K32" s="114">
        <f>IF('P10'!Q16=0,"",'P10'!Q16)</f>
        <v>157.31283800190582</v>
      </c>
      <c r="L32" s="79">
        <v>3</v>
      </c>
    </row>
    <row r="33" spans="1:12" ht="15.6" x14ac:dyDescent="0.3">
      <c r="A33" s="108">
        <v>10</v>
      </c>
      <c r="B33" s="109">
        <f>IF('P10'!A19="","",'P10'!A19)</f>
        <v>63</v>
      </c>
      <c r="C33" s="110">
        <f>IF('P10'!B19="","",'P10'!B19)</f>
        <v>62</v>
      </c>
      <c r="D33" s="109" t="str">
        <f>IF('P10'!C19="","",'P10'!C19)</f>
        <v>JK</v>
      </c>
      <c r="E33" s="111">
        <f>IF('P10'!D19="","",'P10'!D19)</f>
        <v>36085</v>
      </c>
      <c r="F33" s="112" t="str">
        <f>IF('P10'!F19="","",'P10'!F19)</f>
        <v>Celina Ramstad</v>
      </c>
      <c r="G33" s="112" t="str">
        <f>IF('P10'!G19="","",'P10'!G19)</f>
        <v>Haugesund VK</v>
      </c>
      <c r="H33" s="113">
        <f>IF('P10'!N19=0,"",'P10'!N19)</f>
        <v>50</v>
      </c>
      <c r="I33" s="113">
        <f>IF('P10'!O19=0,"",'P10'!O19)</f>
        <v>65</v>
      </c>
      <c r="J33" s="113">
        <f>IF('P10'!P19=0,"",'P10'!P19)</f>
        <v>115</v>
      </c>
      <c r="K33" s="114">
        <f>IF('P10'!Q19=0,"",'P10'!Q19)</f>
        <v>154.4776413784212</v>
      </c>
      <c r="L33" s="79">
        <v>2</v>
      </c>
    </row>
    <row r="34" spans="1:12" ht="15.6" x14ac:dyDescent="0.3">
      <c r="A34" s="108">
        <v>11</v>
      </c>
      <c r="B34" s="109">
        <f>IF('P10'!A18="","",'P10'!A18)</f>
        <v>63</v>
      </c>
      <c r="C34" s="110">
        <f>IF('P10'!B18="","",'P10'!B18)</f>
        <v>61.7</v>
      </c>
      <c r="D34" s="109" t="str">
        <f>IF('P10'!C18="","",'P10'!C18)</f>
        <v>SK</v>
      </c>
      <c r="E34" s="111">
        <f>IF('P10'!D18="","",'P10'!D18)</f>
        <v>30318</v>
      </c>
      <c r="F34" s="112" t="str">
        <f>IF('P10'!F18="","",'P10'!F18)</f>
        <v>Marit B. Nilsen</v>
      </c>
      <c r="G34" s="112" t="str">
        <f>IF('P10'!G18="","",'P10'!G18)</f>
        <v>Trondheim AK</v>
      </c>
      <c r="H34" s="113">
        <f>IF('P10'!N18=0,"",'P10'!N18)</f>
        <v>45</v>
      </c>
      <c r="I34" s="113">
        <f>IF('P10'!O18=0,"",'P10'!O18)</f>
        <v>69</v>
      </c>
      <c r="J34" s="113">
        <f>IF('P10'!P18=0,"",'P10'!P18)</f>
        <v>114</v>
      </c>
      <c r="K34" s="114">
        <f>IF('P10'!Q18=0,"",'P10'!Q18)</f>
        <v>153.64036739432257</v>
      </c>
      <c r="L34" s="79">
        <v>1</v>
      </c>
    </row>
    <row r="35" spans="1:12" ht="15.6" x14ac:dyDescent="0.3">
      <c r="A35" s="108"/>
      <c r="B35" s="109"/>
      <c r="C35" s="110"/>
      <c r="D35" s="109"/>
      <c r="E35" s="111"/>
      <c r="F35" s="112"/>
      <c r="G35" s="112"/>
      <c r="H35" s="113"/>
      <c r="I35" s="113"/>
      <c r="J35" s="113"/>
      <c r="K35" s="114"/>
      <c r="L35" s="79"/>
    </row>
    <row r="36" spans="1:12" ht="15.6" x14ac:dyDescent="0.3">
      <c r="A36" s="108">
        <v>1</v>
      </c>
      <c r="B36" s="109">
        <f>IF('P12'!A9="","",'P12'!A9)</f>
        <v>69</v>
      </c>
      <c r="C36" s="110">
        <f>IF('P12'!B9="","",'P12'!B9)</f>
        <v>63.2</v>
      </c>
      <c r="D36" s="109" t="str">
        <f>IF('P12'!C9="","",'P12'!C9)</f>
        <v>SK</v>
      </c>
      <c r="E36" s="111">
        <f>IF('P12'!D9="","",'P12'!D9)</f>
        <v>32737</v>
      </c>
      <c r="F36" s="112" t="str">
        <f>IF('P12'!F9="","",'P12'!F9)</f>
        <v>Ine Andersson</v>
      </c>
      <c r="G36" s="112" t="str">
        <f>IF('P12'!G9="","",'P12'!G9)</f>
        <v>Tambarskjelvar IL</v>
      </c>
      <c r="H36" s="113">
        <f>IF('P12'!N9=0,"",'P12'!N9)</f>
        <v>80</v>
      </c>
      <c r="I36" s="113">
        <f>IF('P12'!O9=0,"",'P12'!O9)</f>
        <v>97</v>
      </c>
      <c r="J36" s="113">
        <f>IF('P12'!P9=0,"",'P12'!P9)</f>
        <v>177</v>
      </c>
      <c r="K36" s="115">
        <f>IF('P12'!Q9=0,"",'P12'!Q9)</f>
        <v>234.72356644122027</v>
      </c>
      <c r="L36" s="5">
        <v>12</v>
      </c>
    </row>
    <row r="37" spans="1:12" ht="15.6" x14ac:dyDescent="0.3">
      <c r="A37" s="108">
        <v>2</v>
      </c>
      <c r="B37" s="109">
        <f>IF('P12'!A10="","",'P12'!A10)</f>
        <v>69</v>
      </c>
      <c r="C37" s="110">
        <f>IF('P12'!B10="","",'P12'!B10)</f>
        <v>68.7</v>
      </c>
      <c r="D37" s="109" t="str">
        <f>IF('P12'!C10="","",'P12'!C10)</f>
        <v>SK</v>
      </c>
      <c r="E37" s="111">
        <f>IF('P12'!D10="","",'P12'!D10)</f>
        <v>33690</v>
      </c>
      <c r="F37" s="112" t="str">
        <f>IF('P12'!F10="","",'P12'!F10)</f>
        <v>Janne Skorpen Knudsen</v>
      </c>
      <c r="G37" s="112" t="str">
        <f>IF('P12'!G10="","",'P12'!G10)</f>
        <v>AK Bjørgvin</v>
      </c>
      <c r="H37" s="113">
        <f>IF('P12'!N10=0,"",'P12'!N10)</f>
        <v>71</v>
      </c>
      <c r="I37" s="113">
        <f>IF('P12'!O10=0,"",'P12'!O10)</f>
        <v>95</v>
      </c>
      <c r="J37" s="113">
        <f>IF('P12'!P10=0,"",'P12'!P10)</f>
        <v>166</v>
      </c>
      <c r="K37" s="115">
        <f>IF('P12'!Q10=0,"",'P12'!Q10)</f>
        <v>208.84900008266453</v>
      </c>
      <c r="L37" s="5">
        <v>10</v>
      </c>
    </row>
    <row r="38" spans="1:12" ht="15.6" x14ac:dyDescent="0.3">
      <c r="A38" s="108">
        <v>3</v>
      </c>
      <c r="B38" s="109">
        <f>IF('P12'!A12="","",'P12'!A12)</f>
        <v>69</v>
      </c>
      <c r="C38" s="110">
        <f>IF('P12'!B12="","",'P12'!B12)</f>
        <v>65.8</v>
      </c>
      <c r="D38" s="109" t="str">
        <f>IF('P12'!C12="","",'P12'!C12)</f>
        <v>SK</v>
      </c>
      <c r="E38" s="111">
        <f>IF('P12'!D12="","",'P12'!D12)</f>
        <v>31365</v>
      </c>
      <c r="F38" s="112" t="str">
        <f>IF('P12'!F12="","",'P12'!F12)</f>
        <v>Marianne Hasfjord</v>
      </c>
      <c r="G38" s="112" t="str">
        <f>IF('P12'!G12="","",'P12'!G12)</f>
        <v>AK Bjørgvin</v>
      </c>
      <c r="H38" s="113">
        <f>IF('P12'!N12=0,"",'P12'!N12)</f>
        <v>67</v>
      </c>
      <c r="I38" s="113">
        <f>IF('P12'!O12=0,"",'P12'!O12)</f>
        <v>90</v>
      </c>
      <c r="J38" s="113">
        <f>IF('P12'!P12=0,"",'P12'!P12)</f>
        <v>157</v>
      </c>
      <c r="K38" s="115">
        <f>IF('P12'!Q12=0,"",'P12'!Q12)</f>
        <v>202.83583075882248</v>
      </c>
      <c r="L38" s="5">
        <v>9</v>
      </c>
    </row>
    <row r="39" spans="1:12" ht="15.6" x14ac:dyDescent="0.3">
      <c r="A39" s="108">
        <v>4</v>
      </c>
      <c r="B39" s="109">
        <f>IF('P12'!A11="","",'P12'!A11)</f>
        <v>69</v>
      </c>
      <c r="C39" s="110">
        <f>IF('P12'!B11="","",'P12'!B11)</f>
        <v>69</v>
      </c>
      <c r="D39" s="109" t="str">
        <f>IF('P12'!C11="","",'P12'!C11)</f>
        <v>UK</v>
      </c>
      <c r="E39" s="111">
        <f>IF('P12'!D11="","",'P12'!D11)</f>
        <v>36232</v>
      </c>
      <c r="F39" s="112" t="str">
        <f>IF('P12'!F11="","",'P12'!F11)</f>
        <v>Maren Fikse</v>
      </c>
      <c r="G39" s="112" t="str">
        <f>IF('P12'!G11="","",'P12'!G11)</f>
        <v>Gjøvik AK</v>
      </c>
      <c r="H39" s="113">
        <f>IF('P12'!N11=0,"",'P12'!N11)</f>
        <v>67</v>
      </c>
      <c r="I39" s="113">
        <f>IF('P12'!O11=0,"",'P12'!O11)</f>
        <v>86</v>
      </c>
      <c r="J39" s="113">
        <f>IF('P12'!P11=0,"",'P12'!P11)</f>
        <v>153</v>
      </c>
      <c r="K39" s="115">
        <f>IF('P12'!Q11=0,"",'P12'!Q11)</f>
        <v>191.99363757099655</v>
      </c>
      <c r="L39" s="5">
        <v>8</v>
      </c>
    </row>
    <row r="40" spans="1:12" ht="15.6" x14ac:dyDescent="0.3">
      <c r="A40" s="108">
        <v>5</v>
      </c>
      <c r="B40" s="109">
        <f>IF('P12'!A13="","",'P12'!A13)</f>
        <v>69</v>
      </c>
      <c r="C40" s="110">
        <f>IF('P12'!B13="","",'P12'!B13)</f>
        <v>65.8</v>
      </c>
      <c r="D40" s="109" t="str">
        <f>IF('P12'!C13="","",'P12'!C13)</f>
        <v>SK</v>
      </c>
      <c r="E40" s="111">
        <f>IF('P12'!D13="","",'P12'!D13)</f>
        <v>34325</v>
      </c>
      <c r="F40" s="112" t="str">
        <f>IF('P12'!F13="","",'P12'!F13)</f>
        <v>Anna Tolås Omdal</v>
      </c>
      <c r="G40" s="112" t="str">
        <f>IF('P12'!G13="","",'P12'!G13)</f>
        <v>Vigrestad IK</v>
      </c>
      <c r="H40" s="113">
        <f>IF('P12'!N13=0,"",'P12'!N13)</f>
        <v>70</v>
      </c>
      <c r="I40" s="113">
        <f>IF('P12'!O13=0,"",'P12'!O13)</f>
        <v>80</v>
      </c>
      <c r="J40" s="113">
        <f>IF('P12'!P13=0,"",'P12'!P13)</f>
        <v>150</v>
      </c>
      <c r="K40" s="115">
        <f>IF('P12'!Q13=0,"",'P12'!Q13)</f>
        <v>193.79219499250556</v>
      </c>
      <c r="L40" s="5">
        <v>7</v>
      </c>
    </row>
    <row r="41" spans="1:12" ht="15.6" x14ac:dyDescent="0.3">
      <c r="A41" s="108">
        <v>6</v>
      </c>
      <c r="B41" s="109">
        <f>IF('P12'!A14="","",'P12'!A14)</f>
        <v>69</v>
      </c>
      <c r="C41" s="110">
        <f>IF('P12'!B14="","",'P12'!B14)</f>
        <v>68</v>
      </c>
      <c r="D41" s="109" t="str">
        <f>IF('P12'!C14="","",'P12'!C14)</f>
        <v>SK</v>
      </c>
      <c r="E41" s="111">
        <f>IF('P12'!D14="","",'P12'!D14)</f>
        <v>31888</v>
      </c>
      <c r="F41" s="112" t="str">
        <f>IF('P12'!F14="","",'P12'!F14)</f>
        <v>Elisabeth Settem</v>
      </c>
      <c r="G41" s="112" t="str">
        <f>IF('P12'!G14="","",'P12'!G14)</f>
        <v>Trondheim AK</v>
      </c>
      <c r="H41" s="113">
        <f>IF('P12'!N14=0,"",'P12'!N14)</f>
        <v>61</v>
      </c>
      <c r="I41" s="113">
        <f>IF('P12'!O14=0,"",'P12'!O14)</f>
        <v>84</v>
      </c>
      <c r="J41" s="113">
        <f>IF('P12'!P14=0,"",'P12'!P14)</f>
        <v>145</v>
      </c>
      <c r="K41" s="115">
        <f>IF('P12'!Q14=0,"",'P12'!Q14)</f>
        <v>183.557029054655</v>
      </c>
      <c r="L41" s="5">
        <v>6</v>
      </c>
    </row>
    <row r="42" spans="1:12" ht="15.6" x14ac:dyDescent="0.3">
      <c r="A42" s="108"/>
      <c r="B42" s="109"/>
      <c r="C42" s="110"/>
      <c r="D42" s="109"/>
      <c r="E42" s="111"/>
      <c r="F42" s="112"/>
      <c r="G42" s="112"/>
      <c r="H42" s="113"/>
      <c r="I42" s="113"/>
      <c r="J42" s="113"/>
      <c r="K42" s="115"/>
      <c r="L42" s="5"/>
    </row>
    <row r="43" spans="1:12" ht="15.6" x14ac:dyDescent="0.3">
      <c r="A43" s="108">
        <v>1</v>
      </c>
      <c r="B43" s="109">
        <f>IF('P14'!A9="","",'P14'!A9)</f>
        <v>75</v>
      </c>
      <c r="C43" s="110">
        <f>IF('P14'!B9="","",'P14'!B9)</f>
        <v>71</v>
      </c>
      <c r="D43" s="109" t="str">
        <f>IF('P14'!C9="","",'P14'!C9)</f>
        <v>SK</v>
      </c>
      <c r="E43" s="111">
        <f>IF('P14'!D9="","",'P14'!D9)</f>
        <v>30112</v>
      </c>
      <c r="F43" s="112" t="str">
        <f>IF('P14'!F9="","",'P14'!F9)</f>
        <v>Ruth Kasirye</v>
      </c>
      <c r="G43" s="112" t="str">
        <f>IF('P14'!G9="","",'P14'!G9)</f>
        <v>Tønsberg-Kam.</v>
      </c>
      <c r="H43" s="113">
        <f>IF('P14'!N9=0,"",'P14'!N9)</f>
        <v>101</v>
      </c>
      <c r="I43" s="113">
        <f>IF('P14'!O9=0,"",'P14'!O9)</f>
        <v>127</v>
      </c>
      <c r="J43" s="113">
        <f>IF('P14'!P9=0,"",'P14'!P9)</f>
        <v>228</v>
      </c>
      <c r="K43" s="115">
        <f>IF('P14'!Q9=0,"",'P14'!Q9)</f>
        <v>281.37570847655991</v>
      </c>
      <c r="L43" s="5">
        <v>12</v>
      </c>
    </row>
    <row r="44" spans="1:12" ht="15.6" x14ac:dyDescent="0.3">
      <c r="A44" s="108">
        <v>2</v>
      </c>
      <c r="B44" s="109">
        <f>IF('P14'!A11="","",'P14'!A11)</f>
        <v>75</v>
      </c>
      <c r="C44" s="110">
        <f>IF('P14'!B11="","",'P14'!B11)</f>
        <v>70.099999999999994</v>
      </c>
      <c r="D44" s="109" t="str">
        <f>IF('P14'!C11="","",'P14'!C11)</f>
        <v>SK</v>
      </c>
      <c r="E44" s="111">
        <f>IF('P14'!D11="","",'P14'!D11)</f>
        <v>30837</v>
      </c>
      <c r="F44" s="112" t="str">
        <f>IF('P14'!F11="","",'P14'!F11)</f>
        <v>Ingvild Brynjulfsen</v>
      </c>
      <c r="G44" s="112" t="str">
        <f>IF('P14'!G11="","",'P14'!G11)</f>
        <v>Trondheim AK</v>
      </c>
      <c r="H44" s="113">
        <f>IF('P14'!N11=0,"",'P14'!N11)</f>
        <v>74</v>
      </c>
      <c r="I44" s="113">
        <f>IF('P14'!O11=0,"",'P14'!O11)</f>
        <v>92</v>
      </c>
      <c r="J44" s="113">
        <f>IF('P14'!P11=0,"",'P14'!P11)</f>
        <v>166</v>
      </c>
      <c r="K44" s="115">
        <f>IF('P14'!Q11=0,"",'P14'!Q11)</f>
        <v>206.37626652736199</v>
      </c>
      <c r="L44" s="5">
        <v>10</v>
      </c>
    </row>
    <row r="45" spans="1:12" ht="15.6" x14ac:dyDescent="0.3">
      <c r="A45" s="108">
        <v>3</v>
      </c>
      <c r="B45" s="109">
        <f>IF('P14'!A10="","",'P14'!A10)</f>
        <v>75</v>
      </c>
      <c r="C45" s="110">
        <f>IF('P14'!B10="","",'P14'!B10)</f>
        <v>73.099999999999994</v>
      </c>
      <c r="D45" s="109" t="str">
        <f>IF('P14'!C10="","",'P14'!C10)</f>
        <v>SK</v>
      </c>
      <c r="E45" s="111">
        <f>IF('P14'!D10="","",'P14'!D10)</f>
        <v>31858</v>
      </c>
      <c r="F45" s="112" t="str">
        <f>IF('P14'!F10="","",'P14'!F10)</f>
        <v>Carolina Roa</v>
      </c>
      <c r="G45" s="112" t="str">
        <f>IF('P14'!G10="","",'P14'!G10)</f>
        <v>AK Bjørgvin</v>
      </c>
      <c r="H45" s="113">
        <f>IF('P14'!N10=0,"",'P14'!N10)</f>
        <v>72</v>
      </c>
      <c r="I45" s="113">
        <f>IF('P14'!O10=0,"",'P14'!O10)</f>
        <v>90</v>
      </c>
      <c r="J45" s="113">
        <f>IF('P14'!P10=0,"",'P14'!P10)</f>
        <v>162</v>
      </c>
      <c r="K45" s="115">
        <f>IF('P14'!Q10=0,"",'P14'!Q10)</f>
        <v>196.68084069971962</v>
      </c>
      <c r="L45" s="5">
        <v>9</v>
      </c>
    </row>
    <row r="46" spans="1:12" ht="15.6" x14ac:dyDescent="0.3">
      <c r="A46" s="108">
        <v>4</v>
      </c>
      <c r="B46" s="109">
        <f>IF('P14'!A12="","",'P14'!A12)</f>
        <v>75</v>
      </c>
      <c r="C46" s="110">
        <f>IF('P14'!B12="","",'P14'!B12)</f>
        <v>69.099999999999994</v>
      </c>
      <c r="D46" s="109" t="str">
        <f>IF('P14'!C12="","",'P14'!C12)</f>
        <v>SK</v>
      </c>
      <c r="E46" s="111">
        <f>IF('P14'!D12="","",'P14'!D12)</f>
        <v>33204</v>
      </c>
      <c r="F46" s="112" t="str">
        <f>IF('P14'!F12="","",'P14'!F12)</f>
        <v>Stine Mari Hasfjord</v>
      </c>
      <c r="G46" s="112" t="str">
        <f>IF('P14'!G12="","",'P14'!G12)</f>
        <v>AK Bjørgvin</v>
      </c>
      <c r="H46" s="113">
        <f>IF('P14'!N12=0,"",'P14'!N12)</f>
        <v>60</v>
      </c>
      <c r="I46" s="113">
        <f>IF('P14'!O12=0,"",'P14'!O12)</f>
        <v>85</v>
      </c>
      <c r="J46" s="113">
        <f>IF('P14'!P12=0,"",'P14'!P12)</f>
        <v>145</v>
      </c>
      <c r="K46" s="115">
        <f>IF('P14'!Q12=0,"",'P14'!Q12)</f>
        <v>181.79821706381372</v>
      </c>
      <c r="L46" s="5">
        <v>8</v>
      </c>
    </row>
    <row r="47" spans="1:12" ht="15.6" x14ac:dyDescent="0.3">
      <c r="A47" s="108">
        <v>5</v>
      </c>
      <c r="B47" s="109">
        <f>IF('P14'!A13="","",'P14'!A13)</f>
        <v>75</v>
      </c>
      <c r="C47" s="110">
        <f>IF('P14'!B13="","",'P14'!B13)</f>
        <v>71.7</v>
      </c>
      <c r="D47" s="109" t="str">
        <f>IF('P14'!C13="","",'P14'!C13)</f>
        <v>SK</v>
      </c>
      <c r="E47" s="111">
        <f>IF('P14'!D13="","",'P14'!D13)</f>
        <v>31662</v>
      </c>
      <c r="F47" s="112" t="str">
        <f>IF('P14'!F13="","",'P14'!F13)</f>
        <v>Rebecca Tiffin</v>
      </c>
      <c r="G47" s="112" t="str">
        <f>IF('P14'!G13="","",'P14'!G13)</f>
        <v>Oslo AK</v>
      </c>
      <c r="H47" s="113">
        <f>IF('P14'!N13=0,"",'P14'!N13)</f>
        <v>66</v>
      </c>
      <c r="I47" s="113">
        <f>IF('P14'!O13=0,"",'P14'!O13)</f>
        <v>74</v>
      </c>
      <c r="J47" s="113">
        <f>IF('P14'!P13=0,"",'P14'!P13)</f>
        <v>140</v>
      </c>
      <c r="K47" s="115">
        <f>IF('P14'!Q13=0,"",'P14'!Q13)</f>
        <v>171.81313468275857</v>
      </c>
      <c r="L47" s="5">
        <v>7</v>
      </c>
    </row>
    <row r="48" spans="1:12" ht="15.6" x14ac:dyDescent="0.3">
      <c r="A48" s="108">
        <v>6</v>
      </c>
      <c r="B48" s="109">
        <f>IF('P4'!A10="","",'P4'!A10)</f>
        <v>75</v>
      </c>
      <c r="C48" s="110">
        <f>IF('P4'!B10="","",'P4'!B10)</f>
        <v>72.400000000000006</v>
      </c>
      <c r="D48" s="109" t="str">
        <f>IF('P4'!C10="","",'P4'!C10)</f>
        <v>K2</v>
      </c>
      <c r="E48" s="111">
        <f>IF('P4'!D10="","",'P4'!D10)</f>
        <v>27395</v>
      </c>
      <c r="F48" s="112" t="str">
        <f>IF('P4'!F10="","",'P4'!F10)</f>
        <v>Linda På Kroken</v>
      </c>
      <c r="G48" s="112" t="str">
        <f>IF('P4'!G10="","",'P4'!G10)</f>
        <v>Trondheim AK</v>
      </c>
      <c r="H48" s="113">
        <f>IF('P4'!N10=0,"",'P4'!N10)</f>
        <v>61</v>
      </c>
      <c r="I48" s="113">
        <f>IF('P4'!O10=0,"",'P4'!O10)</f>
        <v>72</v>
      </c>
      <c r="J48" s="113">
        <f>IF('P4'!P10=0,"",'P4'!P10)</f>
        <v>133</v>
      </c>
      <c r="K48" s="114">
        <f>IF('P4'!Q10=0,"",'P4'!Q10)</f>
        <v>162.33500867297019</v>
      </c>
      <c r="L48" s="79">
        <v>6</v>
      </c>
    </row>
    <row r="49" spans="1:12" ht="15.6" x14ac:dyDescent="0.3">
      <c r="A49" s="108"/>
      <c r="B49" s="109"/>
      <c r="C49" s="110"/>
      <c r="D49" s="109"/>
      <c r="E49" s="111"/>
      <c r="F49" s="112"/>
      <c r="G49" s="112"/>
      <c r="H49" s="113"/>
      <c r="I49" s="113"/>
      <c r="J49" s="113"/>
      <c r="K49" s="114"/>
      <c r="L49" s="79"/>
    </row>
    <row r="50" spans="1:12" ht="15.6" x14ac:dyDescent="0.3">
      <c r="A50" s="108">
        <v>1</v>
      </c>
      <c r="B50" s="109" t="str">
        <f>IF('P14'!A14="","",'P14'!A14)</f>
        <v>+75</v>
      </c>
      <c r="C50" s="110">
        <f>IF('P14'!B14="","",'P14'!B14)</f>
        <v>90.5</v>
      </c>
      <c r="D50" s="109" t="str">
        <f>IF('P14'!C14="","",'P14'!C14)</f>
        <v>JK</v>
      </c>
      <c r="E50" s="111">
        <f>IF('P14'!D14="","",'P14'!D14)</f>
        <v>35777</v>
      </c>
      <c r="F50" s="112" t="str">
        <f>IF('P14'!F14="","",'P14'!F14)</f>
        <v>Beatrice Llano</v>
      </c>
      <c r="G50" s="112" t="str">
        <f>IF('P14'!G14="","",'P14'!G14)</f>
        <v>AK Bjørgvin</v>
      </c>
      <c r="H50" s="113">
        <f>IF('P14'!N14=0,"",'P14'!N14)</f>
        <v>81</v>
      </c>
      <c r="I50" s="113">
        <f>IF('P14'!O14=0,"",'P14'!O14)</f>
        <v>100</v>
      </c>
      <c r="J50" s="113">
        <f>IF('P14'!P14=0,"",'P14'!P14)</f>
        <v>181</v>
      </c>
      <c r="K50" s="115">
        <f>IF('P14'!Q14=0,"",'P14'!Q14)</f>
        <v>198.90712707815035</v>
      </c>
      <c r="L50" s="5">
        <v>12</v>
      </c>
    </row>
    <row r="51" spans="1:12" ht="15.6" x14ac:dyDescent="0.3">
      <c r="A51" s="108">
        <v>2</v>
      </c>
      <c r="B51" s="109" t="str">
        <f>IF('P14'!A15="","",'P14'!A15)</f>
        <v>+75</v>
      </c>
      <c r="C51" s="110">
        <f>IF('P14'!B15="","",'P14'!B15)</f>
        <v>75.099999999999994</v>
      </c>
      <c r="D51" s="109" t="str">
        <f>IF('P14'!C15="","",'P14'!C15)</f>
        <v>SK</v>
      </c>
      <c r="E51" s="111">
        <f>IF('P14'!D15="","",'P14'!D15)</f>
        <v>32978</v>
      </c>
      <c r="F51" s="112" t="str">
        <f>IF('P14'!F15="","",'P14'!F15)</f>
        <v>Asta Rønning Fjærli</v>
      </c>
      <c r="G51" s="112" t="str">
        <f>IF('P14'!G15="","",'P14'!G15)</f>
        <v>Trondheim AK</v>
      </c>
      <c r="H51" s="113">
        <f>IF('P14'!N15=0,"",'P14'!N15)</f>
        <v>73</v>
      </c>
      <c r="I51" s="113">
        <f>IF('P14'!O15=0,"",'P14'!O15)</f>
        <v>85</v>
      </c>
      <c r="J51" s="113">
        <f>IF('P14'!P15=0,"",'P14'!P15)</f>
        <v>158</v>
      </c>
      <c r="K51" s="115">
        <f>IF('P14'!Q15=0,"",'P14'!Q15)</f>
        <v>189.05207393997028</v>
      </c>
      <c r="L51" s="5">
        <v>10</v>
      </c>
    </row>
    <row r="52" spans="1:12" ht="15.6" x14ac:dyDescent="0.3">
      <c r="A52" s="108">
        <v>3</v>
      </c>
      <c r="B52" s="109" t="str">
        <f>IF('P14'!A16="","",'P14'!A16)</f>
        <v>+75</v>
      </c>
      <c r="C52" s="110">
        <f>IF('P14'!B16="","",'P14'!B16)</f>
        <v>76.400000000000006</v>
      </c>
      <c r="D52" s="109" t="str">
        <f>IF('P14'!C16="","",'P14'!C16)</f>
        <v>SK</v>
      </c>
      <c r="E52" s="111">
        <f>IF('P14'!D16="","",'P14'!D16)</f>
        <v>34500</v>
      </c>
      <c r="F52" s="112" t="str">
        <f>IF('P14'!F16="","",'P14'!F16)</f>
        <v>Martine Halvorsen Sønju</v>
      </c>
      <c r="G52" s="112" t="str">
        <f>IF('P14'!G16="","",'P14'!G16)</f>
        <v>Trondheim AK</v>
      </c>
      <c r="H52" s="113">
        <f>IF('P14'!N16=0,"",'P14'!N16)</f>
        <v>73</v>
      </c>
      <c r="I52" s="113">
        <f>IF('P14'!O16=0,"",'P14'!O16)</f>
        <v>84</v>
      </c>
      <c r="J52" s="113">
        <f>IF('P14'!P16=0,"",'P14'!P16)</f>
        <v>157</v>
      </c>
      <c r="K52" s="115">
        <f>IF('P14'!Q16=0,"",'P14'!Q16)</f>
        <v>186.1796351929319</v>
      </c>
      <c r="L52" s="5">
        <v>9</v>
      </c>
    </row>
    <row r="53" spans="1:12" ht="15.6" x14ac:dyDescent="0.3">
      <c r="A53" s="108">
        <v>4</v>
      </c>
      <c r="B53" s="109" t="str">
        <f>IF('P14'!A18="","",'P14'!A18)</f>
        <v>+75</v>
      </c>
      <c r="C53" s="110">
        <f>IF('P14'!B18="","",'P14'!B18)</f>
        <v>76.599999999999994</v>
      </c>
      <c r="D53" s="109" t="str">
        <f>IF('P14'!C18="","",'P14'!C18)</f>
        <v>SK</v>
      </c>
      <c r="E53" s="111">
        <f>IF('P14'!D18="","",'P14'!D18)</f>
        <v>33125</v>
      </c>
      <c r="F53" s="112" t="str">
        <f>IF('P14'!F18="","",'P14'!F18)</f>
        <v>Synne S. Rogstad</v>
      </c>
      <c r="G53" s="112" t="str">
        <f>IF('P14'!G18="","",'P14'!G18)</f>
        <v>Trondheim AK</v>
      </c>
      <c r="H53" s="113">
        <f>IF('P14'!N18=0,"",'P14'!N18)</f>
        <v>64</v>
      </c>
      <c r="I53" s="113">
        <f>IF('P14'!O18=0,"",'P14'!O18)</f>
        <v>83</v>
      </c>
      <c r="J53" s="113">
        <f>IF('P14'!P18=0,"",'P14'!P18)</f>
        <v>147</v>
      </c>
      <c r="K53" s="115">
        <f>IF('P14'!Q18=0,"",'P14'!Q18)</f>
        <v>174.08676198228858</v>
      </c>
      <c r="L53" s="5">
        <v>8</v>
      </c>
    </row>
    <row r="54" spans="1:12" ht="15.6" x14ac:dyDescent="0.3">
      <c r="A54" s="108">
        <v>5</v>
      </c>
      <c r="B54" s="109" t="str">
        <f>IF('P14'!A17="","",'P14'!A17)</f>
        <v>+75</v>
      </c>
      <c r="C54" s="110">
        <f>IF('P14'!B17="","",'P14'!B17)</f>
        <v>79</v>
      </c>
      <c r="D54" s="109" t="str">
        <f>IF('P14'!C17="","",'P14'!C17)</f>
        <v>SK</v>
      </c>
      <c r="E54" s="111">
        <f>IF('P14'!D17="","",'P14'!D17)</f>
        <v>33452</v>
      </c>
      <c r="F54" s="112" t="str">
        <f>IF('P14'!F17="","",'P14'!F17)</f>
        <v>Tiril Tøien</v>
      </c>
      <c r="G54" s="112" t="str">
        <f>IF('P14'!G17="","",'P14'!G17)</f>
        <v>Nidelv IL</v>
      </c>
      <c r="H54" s="113">
        <f>IF('P14'!N17=0,"",'P14'!N17)</f>
        <v>65</v>
      </c>
      <c r="I54" s="113">
        <f>IF('P14'!O17=0,"",'P14'!O17)</f>
        <v>78</v>
      </c>
      <c r="J54" s="113">
        <f>IF('P14'!P17=0,"",'P14'!P17)</f>
        <v>143</v>
      </c>
      <c r="K54" s="115">
        <f>IF('P14'!Q17=0,"",'P14'!Q17)</f>
        <v>166.75022663674804</v>
      </c>
      <c r="L54" s="5">
        <v>7</v>
      </c>
    </row>
    <row r="55" spans="1:12" ht="15.6" x14ac:dyDescent="0.3">
      <c r="A55" s="108">
        <v>6</v>
      </c>
      <c r="B55" s="109" t="str">
        <f>IF('P14'!A20="","",'P14'!A20)</f>
        <v>+75</v>
      </c>
      <c r="C55" s="110">
        <f>IF('P14'!B20="","",'P14'!B20)</f>
        <v>78</v>
      </c>
      <c r="D55" s="109" t="str">
        <f>IF('P14'!C20="","",'P14'!C20)</f>
        <v>SK</v>
      </c>
      <c r="E55" s="111">
        <f>IF('P14'!D20="","",'P14'!D20)</f>
        <v>32271</v>
      </c>
      <c r="F55" s="112" t="str">
        <f>IF('P14'!F20="","",'P14'!F20)</f>
        <v>Kine Sofie Ofte Grimeland</v>
      </c>
      <c r="G55" s="112" t="str">
        <f>IF('P14'!G20="","",'P14'!G20)</f>
        <v>AK Bjørgvin</v>
      </c>
      <c r="H55" s="113">
        <f>IF('P14'!N20=0,"",'P14'!N20)</f>
        <v>59</v>
      </c>
      <c r="I55" s="113">
        <f>IF('P14'!O20=0,"",'P14'!O20)</f>
        <v>79</v>
      </c>
      <c r="J55" s="113">
        <f>IF('P14'!P20=0,"",'P14'!P20)</f>
        <v>138</v>
      </c>
      <c r="K55" s="115">
        <f>IF('P14'!Q20=0,"",'P14'!Q20)</f>
        <v>161.936394579932</v>
      </c>
      <c r="L55" s="5">
        <v>6</v>
      </c>
    </row>
    <row r="56" spans="1:12" ht="15.6" x14ac:dyDescent="0.3">
      <c r="A56" s="108">
        <v>7</v>
      </c>
      <c r="B56" s="109" t="str">
        <f>IF('P14'!A19="","",'P14'!A19)</f>
        <v>+75</v>
      </c>
      <c r="C56" s="110">
        <f>IF('P14'!B19="","",'P14'!B19)</f>
        <v>86.9</v>
      </c>
      <c r="D56" s="109" t="str">
        <f>IF('P14'!C19="","",'P14'!C19)</f>
        <v>UK</v>
      </c>
      <c r="E56" s="111">
        <f>IF('P14'!D19="","",'P14'!D19)</f>
        <v>36354</v>
      </c>
      <c r="F56" s="112" t="str">
        <f>IF('P14'!F19="","",'P14'!F19)</f>
        <v>Marta Josefine Skretting</v>
      </c>
      <c r="G56" s="112" t="str">
        <f>IF('P14'!G19="","",'P14'!G19)</f>
        <v>Vigrestad IK</v>
      </c>
      <c r="H56" s="113">
        <f>IF('P14'!N19=0,"",'P14'!N19)</f>
        <v>62</v>
      </c>
      <c r="I56" s="113">
        <f>IF('P14'!O19=0,"",'P14'!O19)</f>
        <v>76</v>
      </c>
      <c r="J56" s="113">
        <f>IF('P14'!P19=0,"",'P14'!P19)</f>
        <v>138</v>
      </c>
      <c r="K56" s="115">
        <f>IF('P14'!Q19=0,"",'P14'!Q19)</f>
        <v>154.13093883200293</v>
      </c>
      <c r="L56" s="5">
        <v>5</v>
      </c>
    </row>
    <row r="57" spans="1:12" x14ac:dyDescent="0.25">
      <c r="A57" s="48"/>
    </row>
    <row r="58" spans="1:12" ht="27.6" x14ac:dyDescent="0.45">
      <c r="A58" s="214" t="s">
        <v>27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</row>
    <row r="59" spans="1:12" ht="17.399999999999999" x14ac:dyDescent="0.3">
      <c r="A59" s="50"/>
      <c r="B59" s="50"/>
      <c r="C59" s="50"/>
      <c r="D59" s="50"/>
      <c r="E59" s="52"/>
      <c r="F59" s="73"/>
      <c r="G59" s="73"/>
      <c r="H59" s="54"/>
      <c r="I59" s="54"/>
      <c r="J59" s="54"/>
      <c r="K59" s="75"/>
    </row>
    <row r="60" spans="1:12" ht="15.6" x14ac:dyDescent="0.3">
      <c r="A60" s="108">
        <v>1</v>
      </c>
      <c r="B60" s="109">
        <f>IF('P8'!A9="","",'P8'!A9)</f>
        <v>62</v>
      </c>
      <c r="C60" s="110">
        <f>IF('P8'!B9="","",'P8'!B9)</f>
        <v>62</v>
      </c>
      <c r="D60" s="109" t="str">
        <f>IF('P8'!C9="","",'P8'!C9)</f>
        <v>SM</v>
      </c>
      <c r="E60" s="111">
        <f>IF('P8'!D9="","",'P8'!D9)</f>
        <v>33679</v>
      </c>
      <c r="F60" s="112" t="str">
        <f>IF('P8'!F9="","",'P8'!F9)</f>
        <v>Thomas Eide</v>
      </c>
      <c r="G60" s="112" t="str">
        <f>IF('P8'!G9="","",'P8'!G9)</f>
        <v>Stavanger VK</v>
      </c>
      <c r="H60" s="113">
        <f>IF('P8'!N9=0,"",'P8'!N9)</f>
        <v>105</v>
      </c>
      <c r="I60" s="113">
        <f>IF('P8'!O9=0,"",'P8'!O9)</f>
        <v>130</v>
      </c>
      <c r="J60" s="113">
        <f>IF('P8'!P9=0,"",'P8'!P9)</f>
        <v>235</v>
      </c>
      <c r="K60" s="114">
        <f>IF('P8'!Q9=0,"",'P8'!Q9)</f>
        <v>339.86720171335656</v>
      </c>
      <c r="L60" s="79">
        <v>12</v>
      </c>
    </row>
    <row r="61" spans="1:12" ht="15.6" x14ac:dyDescent="0.3">
      <c r="A61" s="108">
        <v>2</v>
      </c>
      <c r="B61" s="109">
        <f>IF('P8'!A10="","",'P8'!A10)</f>
        <v>62</v>
      </c>
      <c r="C61" s="110">
        <f>IF('P8'!B10="","",'P8'!B10)</f>
        <v>61.6</v>
      </c>
      <c r="D61" s="109" t="str">
        <f>IF('P8'!C10="","",'P8'!C10)</f>
        <v>UM</v>
      </c>
      <c r="E61" s="111">
        <f>IF('P8'!D10="","",'P8'!D10)</f>
        <v>36529</v>
      </c>
      <c r="F61" s="112" t="str">
        <f>IF('P8'!F10="","",'P8'!F10)</f>
        <v>Robert Andre Moldestad</v>
      </c>
      <c r="G61" s="112" t="str">
        <f>IF('P8'!G10="","",'P8'!G10)</f>
        <v>Breimsbygda IL</v>
      </c>
      <c r="H61" s="113">
        <f>IF('P8'!N10=0,"",'P8'!N10)</f>
        <v>80</v>
      </c>
      <c r="I61" s="113">
        <f>IF('P8'!O10=0,"",'P8'!O10)</f>
        <v>100</v>
      </c>
      <c r="J61" s="113">
        <f>IF('P8'!P10=0,"",'P8'!P10)</f>
        <v>180</v>
      </c>
      <c r="K61" s="114">
        <f>IF('P8'!Q10=0,"",'P8'!Q10)</f>
        <v>261.53267348176144</v>
      </c>
      <c r="L61" s="79">
        <v>10</v>
      </c>
    </row>
    <row r="62" spans="1:12" ht="15.6" x14ac:dyDescent="0.3">
      <c r="A62" s="108"/>
      <c r="B62" s="109"/>
      <c r="C62" s="110"/>
      <c r="D62" s="109"/>
      <c r="E62" s="111"/>
      <c r="F62" s="112"/>
      <c r="G62" s="112"/>
      <c r="H62" s="113"/>
      <c r="I62" s="113"/>
      <c r="J62" s="113"/>
      <c r="K62" s="114"/>
      <c r="L62" s="79"/>
    </row>
    <row r="63" spans="1:12" ht="15.6" x14ac:dyDescent="0.3">
      <c r="A63" s="108">
        <v>1</v>
      </c>
      <c r="B63" s="109">
        <f>IF('P8'!A11="","",'P8'!A11)</f>
        <v>69</v>
      </c>
      <c r="C63" s="110">
        <f>IF('P8'!B11="","",'P8'!B11)</f>
        <v>68.900000000000006</v>
      </c>
      <c r="D63" s="109" t="str">
        <f>IF('P8'!C11="","",'P8'!C11)</f>
        <v>SM</v>
      </c>
      <c r="E63" s="111">
        <f>IF('P8'!D11="","",'P8'!D11)</f>
        <v>33342</v>
      </c>
      <c r="F63" s="112" t="str">
        <f>IF('P8'!F11="","",'P8'!F11)</f>
        <v>Daniel Roness</v>
      </c>
      <c r="G63" s="112" t="str">
        <f>IF('P8'!G11="","",'P8'!G11)</f>
        <v>Spydeberg Atletene</v>
      </c>
      <c r="H63" s="113">
        <f>IF('P8'!N11=0,"",'P8'!N11)</f>
        <v>112</v>
      </c>
      <c r="I63" s="113">
        <f>IF('P8'!O11=0,"",'P8'!O11)</f>
        <v>138</v>
      </c>
      <c r="J63" s="113">
        <f>IF('P8'!P11=0,"",'P8'!P11)</f>
        <v>250</v>
      </c>
      <c r="K63" s="114">
        <f>IF('P8'!Q11=0,"",'P8'!Q11)</f>
        <v>336.62732320463874</v>
      </c>
      <c r="L63" s="79">
        <v>12</v>
      </c>
    </row>
    <row r="64" spans="1:12" ht="15.6" x14ac:dyDescent="0.3">
      <c r="A64" s="108">
        <v>2</v>
      </c>
      <c r="B64" s="109">
        <f>IF('P8'!A12="","",'P8'!A12)</f>
        <v>69</v>
      </c>
      <c r="C64" s="110">
        <f>IF('P8'!B12="","",'P8'!B12)</f>
        <v>67.900000000000006</v>
      </c>
      <c r="D64" s="109" t="str">
        <f>IF('P8'!C12="","",'P8'!C12)</f>
        <v>SM</v>
      </c>
      <c r="E64" s="111">
        <f>IF('P8'!D12="","",'P8'!D12)</f>
        <v>31416</v>
      </c>
      <c r="F64" s="112" t="str">
        <f>IF('P8'!F12="","",'P8'!F12)</f>
        <v>Martin Wenstad Janssen</v>
      </c>
      <c r="G64" s="112" t="str">
        <f>IF('P8'!G12="","",'P8'!G12)</f>
        <v>Christiania AK</v>
      </c>
      <c r="H64" s="113">
        <f>IF('P8'!N12=0,"",'P8'!N12)</f>
        <v>90</v>
      </c>
      <c r="I64" s="113">
        <f>IF('P8'!O12=0,"",'P8'!O12)</f>
        <v>115</v>
      </c>
      <c r="J64" s="113">
        <f>IF('P8'!P12=0,"",'P8'!P12)</f>
        <v>205</v>
      </c>
      <c r="K64" s="114">
        <f>IF('P8'!Q12=0,"",'P8'!Q12)</f>
        <v>278.65293201364301</v>
      </c>
      <c r="L64" s="79">
        <v>10</v>
      </c>
    </row>
    <row r="65" spans="1:12" ht="15.6" x14ac:dyDescent="0.3">
      <c r="A65" s="108">
        <v>3</v>
      </c>
      <c r="B65" s="109">
        <f>IF('P8'!A14="","",'P8'!A14)</f>
        <v>69</v>
      </c>
      <c r="C65" s="110">
        <f>IF('P8'!B14="","",'P8'!B14)</f>
        <v>67.7</v>
      </c>
      <c r="D65" s="109" t="str">
        <f>IF('P8'!C14="","",'P8'!C14)</f>
        <v>JM</v>
      </c>
      <c r="E65" s="111">
        <f>IF('P8'!D14="","",'P8'!D14)</f>
        <v>35378</v>
      </c>
      <c r="F65" s="112" t="str">
        <f>IF('P8'!F14="","",'P8'!F14)</f>
        <v>Runar Klungervik</v>
      </c>
      <c r="G65" s="112" t="str">
        <f>IF('P8'!G14="","",'P8'!G14)</f>
        <v>Hitra VK</v>
      </c>
      <c r="H65" s="113">
        <f>IF('P8'!N14=0,"",'P8'!N14)</f>
        <v>90</v>
      </c>
      <c r="I65" s="113">
        <f>IF('P8'!O14=0,"",'P8'!O14)</f>
        <v>113</v>
      </c>
      <c r="J65" s="113">
        <f>IF('P8'!P14=0,"",'P8'!P14)</f>
        <v>203</v>
      </c>
      <c r="K65" s="114">
        <f>IF('P8'!Q14=0,"",'P8'!Q14)</f>
        <v>276.46546119922317</v>
      </c>
      <c r="L65" s="79">
        <v>9</v>
      </c>
    </row>
    <row r="66" spans="1:12" ht="15.6" x14ac:dyDescent="0.3">
      <c r="A66" s="108">
        <v>4</v>
      </c>
      <c r="B66" s="109">
        <f>IF('P8'!A13="","",'P8'!A13)</f>
        <v>69</v>
      </c>
      <c r="C66" s="110">
        <f>IF('P8'!B13="","",'P8'!B13)</f>
        <v>68.099999999999994</v>
      </c>
      <c r="D66" s="109" t="str">
        <f>IF('P8'!C13="","",'P8'!C13)</f>
        <v>SM</v>
      </c>
      <c r="E66" s="111">
        <f>IF('P8'!D13="","",'P8'!D13)</f>
        <v>32605</v>
      </c>
      <c r="F66" s="112" t="str">
        <f>IF('P8'!F13="","",'P8'!F13)</f>
        <v>Ole Martin Aas</v>
      </c>
      <c r="G66" s="112" t="str">
        <f>IF('P8'!G13="","",'P8'!G13)</f>
        <v>T &amp; IL National</v>
      </c>
      <c r="H66" s="113">
        <f>IF('P8'!N13=0,"",'P8'!N13)</f>
        <v>91</v>
      </c>
      <c r="I66" s="113">
        <f>IF('P8'!O13=0,"",'P8'!O13)</f>
        <v>106</v>
      </c>
      <c r="J66" s="113">
        <f>IF('P8'!P13=0,"",'P8'!P13)</f>
        <v>197</v>
      </c>
      <c r="K66" s="114">
        <f>IF('P8'!Q13=0,"",'P8'!Q13)</f>
        <v>267.2673734099431</v>
      </c>
      <c r="L66" s="79">
        <v>8</v>
      </c>
    </row>
    <row r="67" spans="1:12" ht="15.6" x14ac:dyDescent="0.3">
      <c r="A67" s="108">
        <v>5</v>
      </c>
      <c r="B67" s="109">
        <f>IF('P5'!A10="","",'P5'!A10)</f>
        <v>69</v>
      </c>
      <c r="C67" s="110">
        <f>IF('P5'!B10="","",'P5'!B10)</f>
        <v>66.8</v>
      </c>
      <c r="D67" s="109" t="str">
        <f>IF('P5'!C10="","",'P5'!C10)</f>
        <v>JM</v>
      </c>
      <c r="E67" s="111">
        <f>IF('P5'!D10="","",'P5'!D10)</f>
        <v>35992</v>
      </c>
      <c r="F67" s="112" t="str">
        <f>IF('P5'!F10="","",'P5'!F10)</f>
        <v>Alexander Kolstø Våge</v>
      </c>
      <c r="G67" s="112" t="str">
        <f>IF('P5'!G10="","",'P5'!G10)</f>
        <v>Tysvær VK</v>
      </c>
      <c r="H67" s="113">
        <f>IF('P5'!N10=0,"",'P5'!N10)</f>
        <v>87</v>
      </c>
      <c r="I67" s="113">
        <f>IF('P5'!O10=0,"",'P5'!O10)</f>
        <v>104</v>
      </c>
      <c r="J67" s="113">
        <f>IF('P5'!P10=0,"",'P5'!P10)</f>
        <v>191</v>
      </c>
      <c r="K67" s="114">
        <f>IF('P5'!Q10=0,"",'P5'!Q10)</f>
        <v>262.42164184999854</v>
      </c>
      <c r="L67" s="79">
        <v>7</v>
      </c>
    </row>
    <row r="68" spans="1:12" ht="15.6" x14ac:dyDescent="0.3">
      <c r="A68" s="108">
        <v>6</v>
      </c>
      <c r="B68" s="109">
        <f>IF('P5'!A11="","",'P5'!A11)</f>
        <v>69</v>
      </c>
      <c r="C68" s="110">
        <f>IF('P5'!B11="","",'P5'!B11)</f>
        <v>68.099999999999994</v>
      </c>
      <c r="D68" s="109" t="str">
        <f>IF('P5'!C11="","",'P5'!C11)</f>
        <v>SM</v>
      </c>
      <c r="E68" s="111">
        <f>IF('P5'!D11="","",'P5'!D11)</f>
        <v>33008</v>
      </c>
      <c r="F68" s="112" t="str">
        <f>IF('P5'!F11="","",'P5'!F11)</f>
        <v>Tord Aronsen</v>
      </c>
      <c r="G68" s="112" t="str">
        <f>IF('P5'!G11="","",'P5'!G11)</f>
        <v>Trondheim AK</v>
      </c>
      <c r="H68" s="113">
        <f>IF('P5'!N11=0,"",'P5'!N11)</f>
        <v>77</v>
      </c>
      <c r="I68" s="113">
        <f>IF('P5'!O11=0,"",'P5'!O11)</f>
        <v>107</v>
      </c>
      <c r="J68" s="113">
        <f>IF('P5'!P11=0,"",'P5'!P11)</f>
        <v>184</v>
      </c>
      <c r="K68" s="114">
        <f>IF('P5'!Q11=0,"",'P5'!Q11)</f>
        <v>249.63044013923621</v>
      </c>
      <c r="L68" s="79">
        <v>6</v>
      </c>
    </row>
    <row r="69" spans="1:12" ht="15.6" x14ac:dyDescent="0.3">
      <c r="A69" s="108">
        <v>7</v>
      </c>
      <c r="B69" s="109">
        <f>IF('P5'!A9="","",'P5'!A9)</f>
        <v>69</v>
      </c>
      <c r="C69" s="110">
        <f>IF('P5'!B9="","",'P5'!B9)</f>
        <v>67.5</v>
      </c>
      <c r="D69" s="109" t="str">
        <f>IF('P5'!C9="","",'P5'!C9)</f>
        <v>SM</v>
      </c>
      <c r="E69" s="111">
        <f>IF('P5'!D9="","",'P5'!D9)</f>
        <v>32437</v>
      </c>
      <c r="F69" s="112" t="str">
        <f>IF('P5'!F9="","",'P5'!F9)</f>
        <v>Nicolas Johnsen</v>
      </c>
      <c r="G69" s="112" t="str">
        <f>IF('P5'!G9="","",'P5'!G9)</f>
        <v>Trondheim AK</v>
      </c>
      <c r="H69" s="113">
        <f>IF('P5'!N9=0,"",'P5'!N9)</f>
        <v>82</v>
      </c>
      <c r="I69" s="113">
        <f>IF('P5'!O9=0,"",'P5'!O9)</f>
        <v>98</v>
      </c>
      <c r="J69" s="113">
        <f>IF('P5'!P9=0,"",'P5'!P9)</f>
        <v>180</v>
      </c>
      <c r="K69" s="114">
        <f>IF('P5'!Q9=0,"",'P5'!Q9)</f>
        <v>245.61649425066585</v>
      </c>
      <c r="L69" s="79">
        <v>5</v>
      </c>
    </row>
    <row r="70" spans="1:12" ht="15.6" x14ac:dyDescent="0.3">
      <c r="A70" s="108"/>
      <c r="B70" s="109"/>
      <c r="C70" s="110"/>
      <c r="D70" s="109"/>
      <c r="E70" s="111"/>
      <c r="F70" s="112"/>
      <c r="G70" s="112"/>
      <c r="H70" s="113"/>
      <c r="I70" s="113"/>
      <c r="J70" s="113"/>
      <c r="K70" s="114"/>
      <c r="L70" s="79"/>
    </row>
    <row r="71" spans="1:12" ht="15.6" x14ac:dyDescent="0.3">
      <c r="A71" s="108">
        <v>1</v>
      </c>
      <c r="B71" s="109">
        <f>IF('P8'!A16="","",'P8'!A16)</f>
        <v>77</v>
      </c>
      <c r="C71" s="110">
        <f>IF('P8'!B16="","",'P8'!B16)</f>
        <v>74.7</v>
      </c>
      <c r="D71" s="109" t="str">
        <f>IF('P8'!C16="","",'P8'!C16)</f>
        <v>SM</v>
      </c>
      <c r="E71" s="111">
        <f>IF('P8'!D16="","",'P8'!D16)</f>
        <v>34579</v>
      </c>
      <c r="F71" s="112" t="str">
        <f>IF('P8'!F16="","",'P8'!F16)</f>
        <v>Jantsen Øverås</v>
      </c>
      <c r="G71" s="112" t="str">
        <f>IF('P8'!G16="","",'P8'!G16)</f>
        <v>Tambarskjelvar IL</v>
      </c>
      <c r="H71" s="113">
        <f>IF('P8'!N16=0,"",'P8'!N16)</f>
        <v>120</v>
      </c>
      <c r="I71" s="113">
        <f>IF('P8'!O16=0,"",'P8'!O16)</f>
        <v>145</v>
      </c>
      <c r="J71" s="113">
        <f>IF('P8'!P16=0,"",'P8'!P16)</f>
        <v>265</v>
      </c>
      <c r="K71" s="114">
        <f>IF('P8'!Q16=0,"",'P8'!Q16)</f>
        <v>339.58064845164802</v>
      </c>
      <c r="L71" s="79">
        <v>12</v>
      </c>
    </row>
    <row r="72" spans="1:12" ht="15.6" x14ac:dyDescent="0.3">
      <c r="A72" s="108">
        <v>2</v>
      </c>
      <c r="B72" s="109">
        <f>IF('P8'!A20="","",'P8'!A20)</f>
        <v>77</v>
      </c>
      <c r="C72" s="110">
        <f>IF('P8'!B20="","",'P8'!B20)</f>
        <v>74.5</v>
      </c>
      <c r="D72" s="109" t="str">
        <f>IF('P8'!C20="","",'P8'!C20)</f>
        <v>UM</v>
      </c>
      <c r="E72" s="111">
        <f>IF('P8'!D20="","",'P8'!D20)</f>
        <v>36192</v>
      </c>
      <c r="F72" s="112" t="str">
        <f>IF('P8'!F20="","",'P8'!F20)</f>
        <v>Eskil Andersen</v>
      </c>
      <c r="G72" s="112" t="str">
        <f>IF('P8'!G20="","",'P8'!G20)</f>
        <v>Stavanger VK</v>
      </c>
      <c r="H72" s="113">
        <f>IF('P8'!N20=0,"",'P8'!N20)</f>
        <v>114</v>
      </c>
      <c r="I72" s="113">
        <f>IF('P8'!O20=0,"",'P8'!O20)</f>
        <v>142</v>
      </c>
      <c r="J72" s="113">
        <f>IF('P8'!P20=0,"",'P8'!P20)</f>
        <v>256</v>
      </c>
      <c r="K72" s="114">
        <f>IF('P8'!Q20=0,"",'P8'!Q20)</f>
        <v>328.5634191788447</v>
      </c>
      <c r="L72" s="79">
        <v>10</v>
      </c>
    </row>
    <row r="73" spans="1:12" ht="15.6" x14ac:dyDescent="0.3">
      <c r="A73" s="108">
        <v>3</v>
      </c>
      <c r="B73" s="109">
        <f>IF('P8'!A19="","",'P8'!A19)</f>
        <v>77</v>
      </c>
      <c r="C73" s="110">
        <f>IF('P8'!B19="","",'P8'!B19)</f>
        <v>72.400000000000006</v>
      </c>
      <c r="D73" s="109" t="str">
        <f>IF('P8'!C19="","",'P8'!C19)</f>
        <v>JM</v>
      </c>
      <c r="E73" s="111">
        <f>IF('P8'!D19="","",'P8'!D19)</f>
        <v>35355</v>
      </c>
      <c r="F73" s="112" t="str">
        <f>IF('P8'!F19="","",'P8'!F19)</f>
        <v>Jo-Magne Rønning Elden</v>
      </c>
      <c r="G73" s="112" t="str">
        <f>IF('P8'!G19="","",'P8'!G19)</f>
        <v>Nidelv IL</v>
      </c>
      <c r="H73" s="113">
        <f>IF('P8'!N19=0,"",'P8'!N19)</f>
        <v>110</v>
      </c>
      <c r="I73" s="113">
        <f>IF('P8'!O19=0,"",'P8'!O19)</f>
        <v>134</v>
      </c>
      <c r="J73" s="113">
        <f>IF('P8'!P19=0,"",'P8'!P19)</f>
        <v>244</v>
      </c>
      <c r="K73" s="114">
        <f>IF('P8'!Q19=0,"",'P8'!Q19)</f>
        <v>318.55074461305776</v>
      </c>
      <c r="L73" s="79">
        <v>9</v>
      </c>
    </row>
    <row r="74" spans="1:12" ht="15.6" x14ac:dyDescent="0.3">
      <c r="A74" s="108">
        <v>4</v>
      </c>
      <c r="B74" s="109">
        <f>IF('P8'!A21="","",'P8'!A21)</f>
        <v>77</v>
      </c>
      <c r="C74" s="110">
        <f>IF('P8'!B21="","",'P8'!B21)</f>
        <v>75.099999999999994</v>
      </c>
      <c r="D74" s="109" t="str">
        <f>IF('P8'!C21="","",'P8'!C21)</f>
        <v>SM</v>
      </c>
      <c r="E74" s="111">
        <f>IF('P8'!D21="","",'P8'!D21)</f>
        <v>32995</v>
      </c>
      <c r="F74" s="112" t="str">
        <f>IF('P8'!F21="","",'P8'!F21)</f>
        <v>Fredrik Kvist Gyllensten</v>
      </c>
      <c r="G74" s="112" t="str">
        <f>IF('P8'!G21="","",'P8'!G21)</f>
        <v>Christiania AK</v>
      </c>
      <c r="H74" s="113">
        <f>IF('P8'!N21=0,"",'P8'!N21)</f>
        <v>110</v>
      </c>
      <c r="I74" s="113">
        <f>IF('P8'!O21=0,"",'P8'!O21)</f>
        <v>131</v>
      </c>
      <c r="J74" s="113">
        <f>IF('P8'!P21=0,"",'P8'!P21)</f>
        <v>241</v>
      </c>
      <c r="K74" s="114">
        <f>IF('P8'!Q21=0,"",'P8'!Q21)</f>
        <v>307.86591787794896</v>
      </c>
      <c r="L74" s="79">
        <v>8</v>
      </c>
    </row>
    <row r="75" spans="1:12" ht="15.6" x14ac:dyDescent="0.3">
      <c r="A75" s="108">
        <v>5</v>
      </c>
      <c r="B75" s="109">
        <f>IF('P8'!A18="","",'P8'!A18)</f>
        <v>77</v>
      </c>
      <c r="C75" s="110">
        <f>IF('P8'!B18="","",'P8'!B18)</f>
        <v>76.900000000000006</v>
      </c>
      <c r="D75" s="109" t="str">
        <f>IF('P8'!C18="","",'P8'!C18)</f>
        <v>SM</v>
      </c>
      <c r="E75" s="111">
        <f>IF('P8'!D18="","",'P8'!D18)</f>
        <v>32655</v>
      </c>
      <c r="F75" s="112" t="str">
        <f>IF('P8'!F18="","",'P8'!F18)</f>
        <v>Alexander Hanssen</v>
      </c>
      <c r="G75" s="112" t="str">
        <f>IF('P8'!G18="","",'P8'!G18)</f>
        <v>Nidelv IL</v>
      </c>
      <c r="H75" s="113">
        <f>IF('P8'!N18=0,"",'P8'!N18)</f>
        <v>102</v>
      </c>
      <c r="I75" s="113">
        <f>IF('P8'!O18=0,"",'P8'!O18)</f>
        <v>128</v>
      </c>
      <c r="J75" s="113">
        <f>IF('P8'!P18=0,"",'P8'!P18)</f>
        <v>230</v>
      </c>
      <c r="K75" s="114">
        <f>IF('P8'!Q18=0,"",'P8'!Q18)</f>
        <v>289.85248873449035</v>
      </c>
      <c r="L75" s="79">
        <v>7</v>
      </c>
    </row>
    <row r="76" spans="1:12" ht="15.6" x14ac:dyDescent="0.3">
      <c r="A76" s="108">
        <v>6</v>
      </c>
      <c r="B76" s="109">
        <f>IF('P5'!A12="","",'P5'!A12)</f>
        <v>77</v>
      </c>
      <c r="C76" s="110">
        <f>IF('P5'!B12="","",'P5'!B12)</f>
        <v>73.7</v>
      </c>
      <c r="D76" s="109" t="str">
        <f>IF('P5'!C12="","",'P5'!C12)</f>
        <v>M1</v>
      </c>
      <c r="E76" s="111">
        <f>IF('P5'!D12="","",'P5'!D12)</f>
        <v>29459</v>
      </c>
      <c r="F76" s="112" t="str">
        <f>IF('P5'!F12="","",'P5'!F12)</f>
        <v>Steinar Kvame</v>
      </c>
      <c r="G76" s="112" t="str">
        <f>IF('P5'!G12="","",'P5'!G12)</f>
        <v>Tambarskjelvar IL</v>
      </c>
      <c r="H76" s="113">
        <f>IF('P5'!N12=0,"",'P5'!N12)</f>
        <v>100</v>
      </c>
      <c r="I76" s="113">
        <f>IF('P5'!O12=0,"",'P5'!O12)</f>
        <v>120</v>
      </c>
      <c r="J76" s="113">
        <f>IF('P5'!P12=0,"",'P5'!P12)</f>
        <v>220</v>
      </c>
      <c r="K76" s="114">
        <f>IF('P5'!Q12=0,"",'P5'!Q12)</f>
        <v>284.16520651624631</v>
      </c>
      <c r="L76" s="79">
        <v>6</v>
      </c>
    </row>
    <row r="77" spans="1:12" ht="15.6" x14ac:dyDescent="0.3">
      <c r="A77" s="108">
        <v>7</v>
      </c>
      <c r="B77" s="109">
        <f>IF('P5'!A13="","",'P5'!A13)</f>
        <v>77</v>
      </c>
      <c r="C77" s="110">
        <f>IF('P5'!B13="","",'P5'!B13)</f>
        <v>75.8</v>
      </c>
      <c r="D77" s="109" t="str">
        <f>IF('P5'!C13="","",'P5'!C13)</f>
        <v>M3</v>
      </c>
      <c r="E77" s="111">
        <f>IF('P5'!D13="","",'P5'!D13)</f>
        <v>24706</v>
      </c>
      <c r="F77" s="112" t="str">
        <f>IF('P5'!F13="","",'P5'!F13)</f>
        <v>Torstein Gjervan</v>
      </c>
      <c r="G77" s="112" t="str">
        <f>IF('P5'!G13="","",'P5'!G13)</f>
        <v>Trondheim AK</v>
      </c>
      <c r="H77" s="113">
        <f>IF('P5'!N13=0,"",'P5'!N13)</f>
        <v>98</v>
      </c>
      <c r="I77" s="113">
        <f>IF('P5'!O13=0,"",'P5'!O13)</f>
        <v>120</v>
      </c>
      <c r="J77" s="113">
        <f>IF('P5'!P13=0,"",'P5'!P13)</f>
        <v>218</v>
      </c>
      <c r="K77" s="114">
        <f>IF('P5'!Q13=0,"",'P5'!Q13)</f>
        <v>276.99489878111444</v>
      </c>
      <c r="L77" s="79">
        <v>5</v>
      </c>
    </row>
    <row r="78" spans="1:12" ht="15.6" x14ac:dyDescent="0.3">
      <c r="A78" s="108">
        <v>8</v>
      </c>
      <c r="B78" s="109">
        <f>IF('P8'!A22="","",'P8'!A22)</f>
        <v>77</v>
      </c>
      <c r="C78" s="110">
        <f>IF('P8'!B22="","",'P8'!B22)</f>
        <v>75.3</v>
      </c>
      <c r="D78" s="109" t="str">
        <f>IF('P8'!C22="","",'P8'!C22)</f>
        <v>SM</v>
      </c>
      <c r="E78" s="111">
        <f>IF('P8'!D22="","",'P8'!D22)</f>
        <v>33055</v>
      </c>
      <c r="F78" s="112" t="str">
        <f>IF('P8'!F22="","",'P8'!F22)</f>
        <v>Raymond Toft</v>
      </c>
      <c r="G78" s="112" t="str">
        <f>IF('P8'!G22="","",'P8'!G22)</f>
        <v>Trondheim AK</v>
      </c>
      <c r="H78" s="113">
        <f>IF('P8'!N22=0,"",'P8'!N22)</f>
        <v>95</v>
      </c>
      <c r="I78" s="113">
        <f>IF('P8'!O22=0,"",'P8'!O22)</f>
        <v>116</v>
      </c>
      <c r="J78" s="113">
        <f>IF('P8'!P22=0,"",'P8'!P22)</f>
        <v>211</v>
      </c>
      <c r="K78" s="114">
        <f>IF('P8'!Q22=0,"",'P8'!Q22)</f>
        <v>269.1266270168195</v>
      </c>
      <c r="L78" s="79">
        <v>4</v>
      </c>
    </row>
    <row r="79" spans="1:12" ht="15.6" x14ac:dyDescent="0.3">
      <c r="A79" s="108">
        <v>9</v>
      </c>
      <c r="B79" s="109">
        <f>IF('P5'!A16="","",'P5'!A16)</f>
        <v>77</v>
      </c>
      <c r="C79" s="110">
        <f>IF('P5'!B16="","",'P5'!B16)</f>
        <v>75.8</v>
      </c>
      <c r="D79" s="109" t="str">
        <f>IF('P5'!C16="","",'P5'!C16)</f>
        <v>SM</v>
      </c>
      <c r="E79" s="111">
        <f>IF('P5'!D16="","",'P5'!D16)</f>
        <v>31489</v>
      </c>
      <c r="F79" s="112" t="str">
        <f>IF('P5'!F16="","",'P5'!F16)</f>
        <v>Torje Bragstad Venseth</v>
      </c>
      <c r="G79" s="112" t="str">
        <f>IF('P5'!G16="","",'P5'!G16)</f>
        <v>Nidelv IL</v>
      </c>
      <c r="H79" s="113">
        <f>IF('P5'!N16=0,"",'P5'!N16)</f>
        <v>90</v>
      </c>
      <c r="I79" s="113">
        <f>IF('P5'!O16=0,"",'P5'!O16)</f>
        <v>116</v>
      </c>
      <c r="J79" s="113">
        <f>IF('P5'!P16=0,"",'P5'!P16)</f>
        <v>206</v>
      </c>
      <c r="K79" s="114">
        <f>IF('P5'!Q16=0,"",'P5'!Q16)</f>
        <v>261.74747316013566</v>
      </c>
      <c r="L79" s="79">
        <v>3</v>
      </c>
    </row>
    <row r="80" spans="1:12" ht="15.6" x14ac:dyDescent="0.3">
      <c r="A80" s="108">
        <v>10</v>
      </c>
      <c r="B80" s="109">
        <f>IF('P5'!A17="","",'P5'!A17)</f>
        <v>77</v>
      </c>
      <c r="C80" s="110">
        <f>IF('P5'!B17="","",'P5'!B17)</f>
        <v>77</v>
      </c>
      <c r="D80" s="109" t="str">
        <f>IF('P5'!C17="","",'P5'!C17)</f>
        <v>M3</v>
      </c>
      <c r="E80" s="111">
        <f>IF('P5'!D17="","",'P5'!D17)</f>
        <v>25686</v>
      </c>
      <c r="F80" s="112" t="str">
        <f>IF('P5'!F17="","",'P5'!F17)</f>
        <v>Jan Robert Solli</v>
      </c>
      <c r="G80" s="112" t="str">
        <f>IF('P5'!G17="","",'P5'!G17)</f>
        <v>Tønsberg-Kam.</v>
      </c>
      <c r="H80" s="113">
        <f>IF('P5'!N17=0,"",'P5'!N17)</f>
        <v>90</v>
      </c>
      <c r="I80" s="113">
        <f>IF('P5'!O17=0,"",'P5'!O17)</f>
        <v>115</v>
      </c>
      <c r="J80" s="113">
        <f>IF('P5'!P17=0,"",'P5'!P17)</f>
        <v>205</v>
      </c>
      <c r="K80" s="114">
        <f>IF('P5'!Q17=0,"",'P5'!Q17)</f>
        <v>258.15733028426536</v>
      </c>
      <c r="L80" s="79">
        <v>2</v>
      </c>
    </row>
    <row r="81" spans="1:12" ht="15.6" x14ac:dyDescent="0.3">
      <c r="A81" s="108">
        <v>11</v>
      </c>
      <c r="B81" s="109">
        <f>IF('P5'!A14="","",'P5'!A14)</f>
        <v>77</v>
      </c>
      <c r="C81" s="110">
        <f>IF('P5'!B14="","",'P5'!B14)</f>
        <v>76.5</v>
      </c>
      <c r="D81" s="109" t="str">
        <f>IF('P5'!C14="","",'P5'!C14)</f>
        <v>SM</v>
      </c>
      <c r="E81" s="111">
        <f>IF('P5'!D14="","",'P5'!D14)</f>
        <v>33260</v>
      </c>
      <c r="F81" s="112" t="str">
        <f>IF('P5'!F14="","",'P5'!F14)</f>
        <v>Bjørn Emil Evensen</v>
      </c>
      <c r="G81" s="112" t="str">
        <f>IF('P5'!G14="","",'P5'!G14)</f>
        <v>Trondheim AK</v>
      </c>
      <c r="H81" s="113">
        <f>IF('P5'!N14=0,"",'P5'!N14)</f>
        <v>94</v>
      </c>
      <c r="I81" s="113">
        <f>IF('P5'!O14=0,"",'P5'!O14)</f>
        <v>110</v>
      </c>
      <c r="J81" s="113">
        <f>IF('P5'!P14=0,"",'P5'!P14)</f>
        <v>204</v>
      </c>
      <c r="K81" s="114">
        <f>IF('P5'!Q14=0,"",'P5'!Q14)</f>
        <v>257.84754569343477</v>
      </c>
      <c r="L81" s="79">
        <v>1</v>
      </c>
    </row>
    <row r="82" spans="1:12" ht="15.6" x14ac:dyDescent="0.3">
      <c r="A82" s="108">
        <v>12</v>
      </c>
      <c r="B82" s="109">
        <f>IF('P5'!A15="","",'P5'!A15)</f>
        <v>77</v>
      </c>
      <c r="C82" s="110">
        <f>IF('P5'!B15="","",'P5'!B15)</f>
        <v>75.5</v>
      </c>
      <c r="D82" s="109" t="str">
        <f>IF('P5'!C15="","",'P5'!C15)</f>
        <v>SM</v>
      </c>
      <c r="E82" s="111">
        <f>IF('P5'!D15="","",'P5'!D15)</f>
        <v>33659</v>
      </c>
      <c r="F82" s="112" t="str">
        <f>IF('P5'!F15="","",'P5'!F15)</f>
        <v>Sveinung Isaksen</v>
      </c>
      <c r="G82" s="112" t="str">
        <f>IF('P5'!G15="","",'P5'!G15)</f>
        <v>Nidelv IL</v>
      </c>
      <c r="H82" s="113">
        <f>IF('P5'!N15=0,"",'P5'!N15)</f>
        <v>88</v>
      </c>
      <c r="I82" s="113">
        <f>IF('P5'!O15=0,"",'P5'!O15)</f>
        <v>112</v>
      </c>
      <c r="J82" s="113">
        <f>IF('P5'!P15=0,"",'P5'!P15)</f>
        <v>200</v>
      </c>
      <c r="K82" s="114">
        <f>IF('P5'!Q15=0,"",'P5'!Q15)</f>
        <v>254.70515830951447</v>
      </c>
      <c r="L82" s="79">
        <v>1</v>
      </c>
    </row>
    <row r="83" spans="1:12" ht="15.6" x14ac:dyDescent="0.3">
      <c r="A83" s="108"/>
      <c r="B83" s="109">
        <f>IF('P8'!A17="","",'P8'!A17)</f>
        <v>77</v>
      </c>
      <c r="C83" s="110">
        <f>IF('P8'!B17="","",'P8'!B17)</f>
        <v>77</v>
      </c>
      <c r="D83" s="109" t="str">
        <f>IF('P8'!C17="","",'P8'!C17)</f>
        <v>SM</v>
      </c>
      <c r="E83" s="111">
        <f>IF('P8'!D17="","",'P8'!D17)</f>
        <v>34704</v>
      </c>
      <c r="F83" s="112" t="str">
        <f>IF('P8'!F17="","",'P8'!F17)</f>
        <v>Roger B. Myrholt</v>
      </c>
      <c r="G83" s="112" t="str">
        <f>IF('P8'!G17="","",'P8'!G17)</f>
        <v>Tønsberg-Kam.</v>
      </c>
      <c r="H83" s="113" t="str">
        <f>IF('P8'!N17=0,"",'P8'!N17)</f>
        <v/>
      </c>
      <c r="I83" s="113" t="str">
        <f>IF('P8'!O17=0,"",'P8'!O17)</f>
        <v/>
      </c>
      <c r="J83" s="113" t="str">
        <f>IF('P8'!P17=0,"",'P8'!P17)</f>
        <v/>
      </c>
      <c r="K83" s="114" t="str">
        <f>IF('P8'!Q17=0,"",'P8'!Q17)</f>
        <v/>
      </c>
      <c r="L83" s="79"/>
    </row>
    <row r="84" spans="1:12" ht="15.6" x14ac:dyDescent="0.3">
      <c r="A84" s="108"/>
      <c r="B84" s="109">
        <f>IF('P8'!A15="","",'P8'!A15)</f>
        <v>77</v>
      </c>
      <c r="C84" s="110">
        <f>IF('P8'!B15="","",'P8'!B15)</f>
        <v>76.3</v>
      </c>
      <c r="D84" s="109" t="str">
        <f>IF('P8'!C15="","",'P8'!C15)</f>
        <v>M1</v>
      </c>
      <c r="E84" s="111">
        <f>IF('P8'!D15="","",'P8'!D15)</f>
        <v>28656</v>
      </c>
      <c r="F84" s="112" t="str">
        <f>IF('P8'!F15="","",'P8'!F15)</f>
        <v>Ronny Matnisdal</v>
      </c>
      <c r="G84" s="112" t="str">
        <f>IF('P8'!G15="","",'P8'!G15)</f>
        <v>Vigrestad IK</v>
      </c>
      <c r="H84" s="113" t="str">
        <f>IF('P8'!N15=0,"",'P8'!N15)</f>
        <v/>
      </c>
      <c r="I84" s="113" t="str">
        <f>IF('P8'!O15=0,"",'P8'!O15)</f>
        <v/>
      </c>
      <c r="J84" s="113" t="str">
        <f>IF('P8'!P15=0,"",'P8'!P15)</f>
        <v/>
      </c>
      <c r="K84" s="114" t="str">
        <f>IF('P8'!Q15=0,"",'P8'!Q15)</f>
        <v/>
      </c>
      <c r="L84" s="79"/>
    </row>
    <row r="85" spans="1:12" ht="15.6" x14ac:dyDescent="0.3">
      <c r="A85" s="108"/>
      <c r="B85" s="109"/>
      <c r="C85" s="110"/>
      <c r="D85" s="109"/>
      <c r="E85" s="111"/>
      <c r="F85" s="112"/>
      <c r="G85" s="112"/>
      <c r="H85" s="113"/>
      <c r="I85" s="113"/>
      <c r="J85" s="113"/>
      <c r="K85" s="114"/>
      <c r="L85" s="79"/>
    </row>
    <row r="86" spans="1:12" ht="15.6" x14ac:dyDescent="0.3">
      <c r="A86" s="108">
        <v>1</v>
      </c>
      <c r="B86" s="109">
        <f>IF('P11'!A9="","",'P11'!A9)</f>
        <v>85</v>
      </c>
      <c r="C86" s="110">
        <f>IF('P11'!B9="","",'P11'!B9)</f>
        <v>84.9</v>
      </c>
      <c r="D86" s="109" t="str">
        <f>IF('P11'!C9="","",'P11'!C9)</f>
        <v>SM</v>
      </c>
      <c r="E86" s="111">
        <f>IF('P11'!D9="","",'P11'!D9)</f>
        <v>33733</v>
      </c>
      <c r="F86" s="112" t="str">
        <f>IF('P11'!F9="","",'P11'!F9)</f>
        <v>Sebastian Farmen</v>
      </c>
      <c r="G86" s="112" t="str">
        <f>IF('P11'!G9="","",'P11'!G9)</f>
        <v>Larvik AK</v>
      </c>
      <c r="H86" s="113">
        <f>IF('P11'!N9=0,"",'P11'!N9)</f>
        <v>123</v>
      </c>
      <c r="I86" s="113">
        <f>IF('P11'!O9=0,"",'P11'!O9)</f>
        <v>163</v>
      </c>
      <c r="J86" s="113">
        <f>IF('P11'!P9=0,"",'P11'!P9)</f>
        <v>286</v>
      </c>
      <c r="K86" s="115">
        <f>IF('P11'!Q9=0,"",'P11'!Q9)</f>
        <v>341.97970499389106</v>
      </c>
      <c r="L86">
        <v>12</v>
      </c>
    </row>
    <row r="87" spans="1:12" ht="15.6" x14ac:dyDescent="0.3">
      <c r="A87" s="108">
        <v>2</v>
      </c>
      <c r="B87" s="109">
        <f>IF('P11'!A12="","",'P11'!A12)</f>
        <v>85</v>
      </c>
      <c r="C87" s="110">
        <f>IF('P11'!B12="","",'P11'!B12)</f>
        <v>83.9</v>
      </c>
      <c r="D87" s="109" t="str">
        <f>IF('P11'!C12="","",'P11'!C12)</f>
        <v>SM</v>
      </c>
      <c r="E87" s="111">
        <f>IF('P11'!D12="","",'P11'!D12)</f>
        <v>31696</v>
      </c>
      <c r="F87" s="112" t="str">
        <f>IF('P11'!F12="","",'P11'!F12)</f>
        <v>Yngve Apneseth</v>
      </c>
      <c r="G87" s="112" t="str">
        <f>IF('P11'!G12="","",'P11'!G12)</f>
        <v>Tambarskjelvar IL</v>
      </c>
      <c r="H87" s="113">
        <f>IF('P11'!N12=0,"",'P11'!N12)</f>
        <v>124</v>
      </c>
      <c r="I87" s="113">
        <f>IF('P11'!O12=0,"",'P11'!O12)</f>
        <v>153</v>
      </c>
      <c r="J87" s="113">
        <f>IF('P11'!P12=0,"",'P11'!P12)</f>
        <v>277</v>
      </c>
      <c r="K87" s="115">
        <f>IF('P11'!Q12=0,"",'P11'!Q12)</f>
        <v>333.18912260762784</v>
      </c>
      <c r="L87">
        <v>10</v>
      </c>
    </row>
    <row r="88" spans="1:12" ht="15.6" x14ac:dyDescent="0.3">
      <c r="A88" s="108">
        <v>3</v>
      </c>
      <c r="B88" s="109">
        <f>IF('P11'!A11="","",'P11'!A11)</f>
        <v>85</v>
      </c>
      <c r="C88" s="110">
        <f>IF('P11'!B11="","",'P11'!B11)</f>
        <v>85</v>
      </c>
      <c r="D88" s="109" t="str">
        <f>IF('P11'!C11="","",'P11'!C11)</f>
        <v>SM</v>
      </c>
      <c r="E88" s="111">
        <f>IF('P11'!D11="","",'P11'!D11)</f>
        <v>34077</v>
      </c>
      <c r="F88" s="112" t="str">
        <f>IF('P11'!F11="","",'P11'!F11)</f>
        <v>Kevin Lund</v>
      </c>
      <c r="G88" s="112" t="str">
        <f>IF('P11'!G11="","",'P11'!G11)</f>
        <v>Hitra VK</v>
      </c>
      <c r="H88" s="113">
        <f>IF('P11'!N11=0,"",'P11'!N11)</f>
        <v>120</v>
      </c>
      <c r="I88" s="113">
        <f>IF('P11'!O11=0,"",'P11'!O11)</f>
        <v>147</v>
      </c>
      <c r="J88" s="113">
        <f>IF('P11'!P11=0,"",'P11'!P11)</f>
        <v>267</v>
      </c>
      <c r="K88" s="115">
        <f>IF('P11'!Q11=0,"",'P11'!Q11)</f>
        <v>319.07432236853509</v>
      </c>
      <c r="L88">
        <v>9</v>
      </c>
    </row>
    <row r="89" spans="1:12" ht="15.6" x14ac:dyDescent="0.3">
      <c r="A89" s="108">
        <v>4</v>
      </c>
      <c r="B89" s="109">
        <f>IF('P2'!A23="","",'P2'!A23)</f>
        <v>85</v>
      </c>
      <c r="C89" s="110">
        <f>IF('P2'!B23="","",'P2'!B23)</f>
        <v>84.9</v>
      </c>
      <c r="D89" s="109" t="str">
        <f>IF('P2'!C23="","",'P2'!C23)</f>
        <v>SM</v>
      </c>
      <c r="E89" s="111">
        <f>IF('P2'!D23="","",'P2'!D23)</f>
        <v>32519</v>
      </c>
      <c r="F89" s="112" t="str">
        <f>IF('P2'!F23="","",'P2'!F23)</f>
        <v>Leik Simon Aas</v>
      </c>
      <c r="G89" s="112" t="str">
        <f>IF('P2'!G23="","",'P2'!G23)</f>
        <v>T &amp; IL National</v>
      </c>
      <c r="H89" s="113">
        <f>IF('P2'!N23=0,"",'P2'!N23)</f>
        <v>120</v>
      </c>
      <c r="I89" s="113">
        <f>IF('P2'!O23=0,"",'P2'!O23)</f>
        <v>146</v>
      </c>
      <c r="J89" s="113">
        <f>IF('P2'!P23=0,"",'P2'!P23)</f>
        <v>266</v>
      </c>
      <c r="K89" s="114">
        <f>IF('P2'!Q23=0,"",'P2'!Q23)</f>
        <v>318.06504030900356</v>
      </c>
      <c r="L89" s="79">
        <v>8</v>
      </c>
    </row>
    <row r="90" spans="1:12" ht="15.6" x14ac:dyDescent="0.3">
      <c r="A90" s="108">
        <v>5</v>
      </c>
      <c r="B90" s="109">
        <f>IF('P11'!A10="","",'P11'!A10)</f>
        <v>85</v>
      </c>
      <c r="C90" s="110">
        <f>IF('P11'!B10="","",'P11'!B10)</f>
        <v>83.9</v>
      </c>
      <c r="D90" s="109" t="str">
        <f>IF('P11'!C10="","",'P11'!C10)</f>
        <v>SM</v>
      </c>
      <c r="E90" s="111">
        <f>IF('P11'!D10="","",'P11'!D10)</f>
        <v>31220</v>
      </c>
      <c r="F90" s="112" t="str">
        <f>IF('P11'!F10="","",'P11'!F10)</f>
        <v>Tomas Fjeldberg</v>
      </c>
      <c r="G90" s="112" t="str">
        <f>IF('P11'!G10="","",'P11'!G10)</f>
        <v>Spydeberg Atletene</v>
      </c>
      <c r="H90" s="113">
        <f>IF('P11'!N10=0,"",'P11'!N10)</f>
        <v>125</v>
      </c>
      <c r="I90" s="113">
        <f>IF('P11'!O10=0,"",'P11'!O10)</f>
        <v>135</v>
      </c>
      <c r="J90" s="113">
        <f>IF('P11'!P10=0,"",'P11'!P10)</f>
        <v>260</v>
      </c>
      <c r="K90" s="115">
        <f>IF('P11'!Q10=0,"",'P11'!Q10)</f>
        <v>312.74069270030049</v>
      </c>
      <c r="L90">
        <v>7</v>
      </c>
    </row>
    <row r="91" spans="1:12" ht="15.6" x14ac:dyDescent="0.3">
      <c r="A91" s="108">
        <v>6</v>
      </c>
      <c r="B91" s="109">
        <f>IF('P11'!A13="","",'P11'!A13)</f>
        <v>85</v>
      </c>
      <c r="C91" s="110">
        <f>IF('P11'!B13="","",'P11'!B13)</f>
        <v>82.6</v>
      </c>
      <c r="D91" s="109" t="str">
        <f>IF('P11'!C13="","",'P11'!C13)</f>
        <v>SM</v>
      </c>
      <c r="E91" s="111">
        <f>IF('P11'!D13="","",'P11'!D13)</f>
        <v>34330</v>
      </c>
      <c r="F91" s="112" t="str">
        <f>IF('P11'!F13="","",'P11'!F13)</f>
        <v>Roy Sømme Ommedal</v>
      </c>
      <c r="G91" s="112" t="str">
        <f>IF('P11'!G13="","",'P11'!G13)</f>
        <v>Vigrestad IK</v>
      </c>
      <c r="H91" s="113">
        <f>IF('P11'!N13=0,"",'P11'!N13)</f>
        <v>110</v>
      </c>
      <c r="I91" s="113">
        <f>IF('P11'!O13=0,"",'P11'!O13)</f>
        <v>137</v>
      </c>
      <c r="J91" s="113">
        <f>IF('P11'!P13=0,"",'P11'!P13)</f>
        <v>247</v>
      </c>
      <c r="K91" s="115">
        <f>IF('P11'!Q13=0,"",'P11'!Q13)</f>
        <v>299.48034730173737</v>
      </c>
      <c r="L91">
        <v>6</v>
      </c>
    </row>
    <row r="92" spans="1:12" ht="15.6" x14ac:dyDescent="0.3">
      <c r="A92" s="108">
        <v>7</v>
      </c>
      <c r="B92" s="109">
        <f>IF('P11'!A14="","",'P11'!A14)</f>
        <v>85</v>
      </c>
      <c r="C92" s="110">
        <f>IF('P11'!B14="","",'P11'!B14)</f>
        <v>80.900000000000006</v>
      </c>
      <c r="D92" s="109" t="str">
        <f>IF('P11'!C14="","",'P11'!C14)</f>
        <v>SM</v>
      </c>
      <c r="E92" s="111">
        <f>IF('P11'!D14="","",'P11'!D14)</f>
        <v>32835</v>
      </c>
      <c r="F92" s="112" t="str">
        <f>IF('P11'!F14="","",'P11'!F14)</f>
        <v>Robin Lange</v>
      </c>
      <c r="G92" s="112" t="str">
        <f>IF('P11'!G14="","",'P11'!G14)</f>
        <v>AK Bjørgvin</v>
      </c>
      <c r="H92" s="113">
        <f>IF('P11'!N14=0,"",'P11'!N14)</f>
        <v>105</v>
      </c>
      <c r="I92" s="113">
        <f>IF('P11'!O14=0,"",'P11'!O14)</f>
        <v>140</v>
      </c>
      <c r="J92" s="113">
        <f>IF('P11'!P14=0,"",'P11'!P14)</f>
        <v>245</v>
      </c>
      <c r="K92" s="115">
        <f>IF('P11'!Q14=0,"",'P11'!Q14)</f>
        <v>300.30257453822077</v>
      </c>
      <c r="L92">
        <v>5</v>
      </c>
    </row>
    <row r="93" spans="1:12" ht="15.6" x14ac:dyDescent="0.3">
      <c r="A93" s="108">
        <v>8</v>
      </c>
      <c r="B93" s="109">
        <f>IF('P11'!A16="","",'P11'!A16)</f>
        <v>85</v>
      </c>
      <c r="C93" s="110">
        <f>IF('P11'!B16="","",'P11'!B16)</f>
        <v>83.2</v>
      </c>
      <c r="D93" s="109" t="str">
        <f>IF('P11'!C16="","",'P11'!C16)</f>
        <v>SM</v>
      </c>
      <c r="E93" s="111">
        <f>IF('P11'!D16="","",'P11'!D16)</f>
        <v>33427</v>
      </c>
      <c r="F93" s="112" t="str">
        <f>IF('P11'!F16="","",'P11'!F16)</f>
        <v>Eirik Mølmshaug</v>
      </c>
      <c r="G93" s="112" t="str">
        <f>IF('P11'!G16="","",'P11'!G16)</f>
        <v>Lørenskog AK</v>
      </c>
      <c r="H93" s="113">
        <f>IF('P11'!N16=0,"",'P11'!N16)</f>
        <v>102</v>
      </c>
      <c r="I93" s="113">
        <f>IF('P11'!O16=0,"",'P11'!O16)</f>
        <v>139</v>
      </c>
      <c r="J93" s="113">
        <f>IF('P11'!P16=0,"",'P11'!P16)</f>
        <v>241</v>
      </c>
      <c r="K93" s="115">
        <f>IF('P11'!Q16=0,"",'P11'!Q16)</f>
        <v>291.12234444166984</v>
      </c>
      <c r="L93">
        <v>4</v>
      </c>
    </row>
    <row r="94" spans="1:12" ht="15.6" x14ac:dyDescent="0.3">
      <c r="A94" s="108">
        <v>9</v>
      </c>
      <c r="B94" s="109">
        <f>IF('P11'!A15="","",'P11'!A15)</f>
        <v>85</v>
      </c>
      <c r="C94" s="110">
        <f>IF('P11'!B15="","",'P11'!B15)</f>
        <v>84</v>
      </c>
      <c r="D94" s="109" t="str">
        <f>IF('P11'!C15="","",'P11'!C15)</f>
        <v>SM</v>
      </c>
      <c r="E94" s="111">
        <f>IF('P11'!D15="","",'P11'!D15)</f>
        <v>31742</v>
      </c>
      <c r="F94" s="112" t="str">
        <f>IF('P11'!F15="","",'P11'!F15)</f>
        <v>Morten Almås</v>
      </c>
      <c r="G94" s="112" t="str">
        <f>IF('P11'!G15="","",'P11'!G15)</f>
        <v>Nidelv IL</v>
      </c>
      <c r="H94" s="113">
        <f>IF('P11'!N15=0,"",'P11'!N15)</f>
        <v>109</v>
      </c>
      <c r="I94" s="113">
        <f>IF('P11'!O15=0,"",'P11'!O15)</f>
        <v>132</v>
      </c>
      <c r="J94" s="113">
        <f>IF('P11'!P15=0,"",'P11'!P15)</f>
        <v>241</v>
      </c>
      <c r="K94" s="115">
        <f>IF('P11'!Q15=0,"",'P11'!Q15)</f>
        <v>289.71243316455752</v>
      </c>
      <c r="L94">
        <v>3</v>
      </c>
    </row>
    <row r="95" spans="1:12" ht="15.6" x14ac:dyDescent="0.3">
      <c r="A95" s="108">
        <v>10</v>
      </c>
      <c r="B95" s="109">
        <f>IF('P11'!A20="","",'P11'!A20)</f>
        <v>85</v>
      </c>
      <c r="C95" s="110">
        <f>IF('P11'!B20="","",'P11'!B20)</f>
        <v>82.8</v>
      </c>
      <c r="D95" s="109" t="str">
        <f>IF('P11'!C20="","",'P11'!C20)</f>
        <v>SM</v>
      </c>
      <c r="E95" s="111">
        <f>IF('P11'!D20="","",'P11'!D20)</f>
        <v>31518</v>
      </c>
      <c r="F95" s="112" t="str">
        <f>IF('P11'!F20="","",'P11'!F20)</f>
        <v>Sigleif Myklebust Ravnestad</v>
      </c>
      <c r="G95" s="112" t="str">
        <f>IF('P11'!G20="","",'P11'!G20)</f>
        <v>Tysvær VK</v>
      </c>
      <c r="H95" s="113">
        <f>IF('P11'!N20=0,"",'P11'!N20)</f>
        <v>104</v>
      </c>
      <c r="I95" s="113">
        <f>IF('P11'!O20=0,"",'P11'!O20)</f>
        <v>130</v>
      </c>
      <c r="J95" s="113">
        <f>IF('P11'!P20=0,"",'P11'!P20)</f>
        <v>234</v>
      </c>
      <c r="K95" s="115">
        <f>IF('P11'!Q20=0,"",'P11'!Q20)</f>
        <v>283.36523168361947</v>
      </c>
      <c r="L95">
        <v>2</v>
      </c>
    </row>
    <row r="96" spans="1:12" ht="15.6" x14ac:dyDescent="0.3">
      <c r="A96" s="108">
        <v>11</v>
      </c>
      <c r="B96" s="109">
        <f>IF('P11'!A19="","",'P11'!A19)</f>
        <v>85</v>
      </c>
      <c r="C96" s="110">
        <f>IF('P11'!B19="","",'P11'!B19)</f>
        <v>83.7</v>
      </c>
      <c r="D96" s="109" t="str">
        <f>IF('P11'!C19="","",'P11'!C19)</f>
        <v>SM</v>
      </c>
      <c r="E96" s="111">
        <f>IF('P11'!D19="","",'P11'!D19)</f>
        <v>34026</v>
      </c>
      <c r="F96" s="112" t="str">
        <f>IF('P11'!F19="","",'P11'!F19)</f>
        <v>Gabriel Carvajal</v>
      </c>
      <c r="G96" s="112" t="str">
        <f>IF('P11'!G19="","",'P11'!G19)</f>
        <v>Hitra VK</v>
      </c>
      <c r="H96" s="113">
        <f>IF('P11'!N19=0,"",'P11'!N19)</f>
        <v>101</v>
      </c>
      <c r="I96" s="113">
        <f>IF('P11'!O19=0,"",'P11'!O19)</f>
        <v>128</v>
      </c>
      <c r="J96" s="113">
        <f>IF('P11'!P19=0,"",'P11'!P19)</f>
        <v>229</v>
      </c>
      <c r="K96" s="115">
        <f>IF('P11'!Q19=0,"",'P11'!Q19)</f>
        <v>275.78500655564608</v>
      </c>
      <c r="L96">
        <v>1</v>
      </c>
    </row>
    <row r="97" spans="1:12" ht="15.6" x14ac:dyDescent="0.3">
      <c r="A97" s="108">
        <v>12</v>
      </c>
      <c r="B97" s="109">
        <f>IF('P6'!A9="","",'P6'!A9)</f>
        <v>85</v>
      </c>
      <c r="C97" s="110">
        <f>IF('P6'!B9="","",'P6'!B9)</f>
        <v>82.9</v>
      </c>
      <c r="D97" s="109" t="str">
        <f>IF('P6'!C9="","",'P6'!C9)</f>
        <v>SM</v>
      </c>
      <c r="E97" s="111">
        <f>IF('P6'!D9="","",'P6'!D9)</f>
        <v>33147</v>
      </c>
      <c r="F97" s="112" t="str">
        <f>IF('P6'!F9="","",'P6'!F9)</f>
        <v>Ruben Wåge Kristiansen</v>
      </c>
      <c r="G97" s="112" t="str">
        <f>IF('P6'!G9="","",'P6'!G9)</f>
        <v>Trondheim AK</v>
      </c>
      <c r="H97" s="113">
        <f>IF('P6'!N9=0,"",'P6'!N9)</f>
        <v>103</v>
      </c>
      <c r="I97" s="113">
        <f>IF('P6'!O9=0,"",'P6'!O9)</f>
        <v>125</v>
      </c>
      <c r="J97" s="113">
        <f>IF('P6'!P9=0,"",'P6'!P9)</f>
        <v>228</v>
      </c>
      <c r="K97" s="114">
        <f>IF('P6'!Q9=0,"",'P6'!Q9)</f>
        <v>275.92837408614116</v>
      </c>
      <c r="L97" s="79">
        <v>1</v>
      </c>
    </row>
    <row r="98" spans="1:12" ht="15.6" x14ac:dyDescent="0.3">
      <c r="A98" s="108">
        <v>13</v>
      </c>
      <c r="B98" s="109">
        <f>IF('P11'!A17="","",'P11'!A17)</f>
        <v>85</v>
      </c>
      <c r="C98" s="110">
        <f>IF('P11'!B17="","",'P11'!B17)</f>
        <v>84</v>
      </c>
      <c r="D98" s="109" t="str">
        <f>IF('P11'!C17="","",'P11'!C17)</f>
        <v>JM</v>
      </c>
      <c r="E98" s="111">
        <f>IF('P11'!D17="","",'P11'!D17)</f>
        <v>35969</v>
      </c>
      <c r="F98" s="112" t="str">
        <f>IF('P11'!F17="","",'P11'!F17)</f>
        <v>Izak Süssmann</v>
      </c>
      <c r="G98" s="112" t="str">
        <f>IF('P11'!G17="","",'P11'!G17)</f>
        <v>Stavanger VK</v>
      </c>
      <c r="H98" s="113">
        <f>IF('P11'!N17=0,"",'P11'!N17)</f>
        <v>100</v>
      </c>
      <c r="I98" s="113">
        <f>IF('P11'!O17=0,"",'P11'!O17)</f>
        <v>122</v>
      </c>
      <c r="J98" s="113">
        <f>IF('P11'!P17=0,"",'P11'!P17)</f>
        <v>222</v>
      </c>
      <c r="K98" s="115">
        <f>IF('P11'!Q17=0,"",'P11'!Q17)</f>
        <v>266.87203386942645</v>
      </c>
      <c r="L98">
        <v>1</v>
      </c>
    </row>
    <row r="99" spans="1:12" ht="15.6" x14ac:dyDescent="0.3">
      <c r="A99" s="108">
        <v>14</v>
      </c>
      <c r="B99" s="109">
        <f>IF('P11'!A18="","",'P11'!A18)</f>
        <v>85</v>
      </c>
      <c r="C99" s="110">
        <f>IF('P11'!B18="","",'P11'!B18)</f>
        <v>84</v>
      </c>
      <c r="D99" s="109" t="str">
        <f>IF('P11'!C18="","",'P11'!C18)</f>
        <v>SM</v>
      </c>
      <c r="E99" s="111">
        <f>IF('P11'!D18="","",'P11'!D18)</f>
        <v>31560</v>
      </c>
      <c r="F99" s="112" t="str">
        <f>IF('P11'!F18="","",'P11'!F18)</f>
        <v>Patricio Yanez</v>
      </c>
      <c r="G99" s="112" t="str">
        <f>IF('P11'!G18="","",'P11'!G18)</f>
        <v>AK Bjørgvin</v>
      </c>
      <c r="H99" s="113">
        <f>IF('P11'!N18=0,"",'P11'!N18)</f>
        <v>90</v>
      </c>
      <c r="I99" s="113">
        <f>IF('P11'!O18=0,"",'P11'!O18)</f>
        <v>124</v>
      </c>
      <c r="J99" s="113">
        <f>IF('P11'!P18=0,"",'P11'!P18)</f>
        <v>214</v>
      </c>
      <c r="K99" s="115">
        <f>IF('P11'!Q18=0,"",'P11'!Q18)</f>
        <v>257.25502363989756</v>
      </c>
      <c r="L99">
        <v>1</v>
      </c>
    </row>
    <row r="100" spans="1:12" ht="15.6" x14ac:dyDescent="0.3">
      <c r="A100" s="108">
        <v>15</v>
      </c>
      <c r="B100" s="109">
        <f>IF('P6'!A10="","",'P6'!A10)</f>
        <v>85</v>
      </c>
      <c r="C100" s="110">
        <f>IF('P6'!B10="","",'P6'!B10)</f>
        <v>83.8</v>
      </c>
      <c r="D100" s="109" t="str">
        <f>IF('P6'!C10="","",'P6'!C10)</f>
        <v>SM</v>
      </c>
      <c r="E100" s="111">
        <f>IF('P6'!D10="","",'P6'!D10)</f>
        <v>33710</v>
      </c>
      <c r="F100" s="112" t="str">
        <f>IF('P6'!F10="","",'P6'!F10)</f>
        <v>Per Espen Omberg</v>
      </c>
      <c r="G100" s="112" t="str">
        <f>IF('P6'!G10="","",'P6'!G10)</f>
        <v>T &amp; IL National</v>
      </c>
      <c r="H100" s="113">
        <f>IF('P6'!N10=0,"",'P6'!N10)</f>
        <v>94</v>
      </c>
      <c r="I100" s="113">
        <f>IF('P6'!O10=0,"",'P6'!O10)</f>
        <v>117</v>
      </c>
      <c r="J100" s="113">
        <f>IF('P6'!P10=0,"",'P6'!P10)</f>
        <v>211</v>
      </c>
      <c r="K100" s="114">
        <f>IF('P6'!Q10=0,"",'P6'!Q10)</f>
        <v>253.95407911229378</v>
      </c>
      <c r="L100" s="79">
        <v>1</v>
      </c>
    </row>
    <row r="101" spans="1:12" ht="15.6" x14ac:dyDescent="0.3">
      <c r="A101" s="108">
        <v>16</v>
      </c>
      <c r="B101" s="109">
        <f>IF('P6'!A11="","",'P6'!A11)</f>
        <v>85</v>
      </c>
      <c r="C101" s="110">
        <f>IF('P6'!B11="","",'P6'!B11)</f>
        <v>85</v>
      </c>
      <c r="D101" s="109" t="str">
        <f>IF('P6'!C11="","",'P6'!C11)</f>
        <v>SM</v>
      </c>
      <c r="E101" s="111">
        <f>IF('P6'!D11="","",'P6'!D11)</f>
        <v>30854</v>
      </c>
      <c r="F101" s="112" t="str">
        <f>IF('P6'!F11="","",'P6'!F11)</f>
        <v>Kenneth Friberg</v>
      </c>
      <c r="G101" s="112" t="str">
        <f>IF('P6'!G11="","",'P6'!G11)</f>
        <v>Oslo AK</v>
      </c>
      <c r="H101" s="113">
        <f>IF('P6'!N11=0,"",'P6'!N11)</f>
        <v>90</v>
      </c>
      <c r="I101" s="113">
        <f>IF('P6'!O11=0,"",'P6'!O11)</f>
        <v>120</v>
      </c>
      <c r="J101" s="113">
        <f>IF('P6'!P11=0,"",'P6'!P11)</f>
        <v>210</v>
      </c>
      <c r="K101" s="114">
        <f>IF('P6'!Q11=0,"",'P6'!Q11)</f>
        <v>250.9573321999714</v>
      </c>
      <c r="L101" s="79">
        <v>1</v>
      </c>
    </row>
    <row r="102" spans="1:12" ht="15.6" x14ac:dyDescent="0.3">
      <c r="A102" s="108">
        <v>17</v>
      </c>
      <c r="B102" s="109">
        <f>IF('P6'!A12="","",'P6'!A12)</f>
        <v>85</v>
      </c>
      <c r="C102" s="110">
        <f>IF('P6'!B12="","",'P6'!B12)</f>
        <v>84.1</v>
      </c>
      <c r="D102" s="109" t="str">
        <f>IF('P6'!C12="","",'P6'!C12)</f>
        <v>SM</v>
      </c>
      <c r="E102" s="111">
        <f>IF('P6'!D12="","",'P6'!D12)</f>
        <v>32798</v>
      </c>
      <c r="F102" s="112" t="str">
        <f>IF('P6'!F12="","",'P6'!F12)</f>
        <v>Magnus German Hove</v>
      </c>
      <c r="G102" s="112" t="str">
        <f>IF('P6'!G12="","",'P6'!G12)</f>
        <v>Trondheim AK</v>
      </c>
      <c r="H102" s="113">
        <f>IF('P6'!N12=0,"",'P6'!N12)</f>
        <v>88</v>
      </c>
      <c r="I102" s="113">
        <f>IF('P6'!O12=0,"",'P6'!O12)</f>
        <v>109</v>
      </c>
      <c r="J102" s="113">
        <f>IF('P6'!P12=0,"",'P6'!P12)</f>
        <v>197</v>
      </c>
      <c r="K102" s="114">
        <f>IF('P6'!Q12=0,"",'P6'!Q12)</f>
        <v>236.67702264160636</v>
      </c>
      <c r="L102" s="79">
        <v>1</v>
      </c>
    </row>
    <row r="103" spans="1:12" ht="15.6" x14ac:dyDescent="0.3">
      <c r="A103" s="108"/>
      <c r="B103" s="109"/>
      <c r="C103" s="110"/>
      <c r="D103" s="109"/>
      <c r="E103" s="111"/>
      <c r="F103" s="112"/>
      <c r="G103" s="112"/>
      <c r="H103" s="113"/>
      <c r="I103" s="113"/>
      <c r="J103" s="113"/>
      <c r="K103" s="114"/>
      <c r="L103" s="79"/>
    </row>
    <row r="104" spans="1:12" ht="15.6" x14ac:dyDescent="0.3">
      <c r="A104" s="108">
        <v>1</v>
      </c>
      <c r="B104" s="109">
        <f>IF('P13'!A10="","",'P13'!A10)</f>
        <v>94</v>
      </c>
      <c r="C104" s="110">
        <f>IF('P13'!B10="","",'P13'!B10)</f>
        <v>94</v>
      </c>
      <c r="D104" s="109" t="str">
        <f>IF('P13'!C10="","",'P13'!C10)</f>
        <v>SM</v>
      </c>
      <c r="E104" s="111">
        <f>IF('P13'!D10="","",'P13'!D10)</f>
        <v>34774</v>
      </c>
      <c r="F104" s="112" t="str">
        <f>IF('P13'!F10="","",'P13'!F10)</f>
        <v>Tore Gjøringbø</v>
      </c>
      <c r="G104" s="112" t="str">
        <f>IF('P13'!G10="","",'P13'!G10)</f>
        <v>Tambarskjelvar IL</v>
      </c>
      <c r="H104" s="113">
        <f>IF('P13'!N10=0,"",'P13'!N10)</f>
        <v>129</v>
      </c>
      <c r="I104" s="113">
        <f>IF('P13'!O10=0,"",'P13'!O10)</f>
        <v>162</v>
      </c>
      <c r="J104" s="113">
        <f>IF('P13'!P10=0,"",'P13'!P10)</f>
        <v>291</v>
      </c>
      <c r="K104" s="115">
        <f>IF('P13'!Q10=0,"",'P13'!Q10)</f>
        <v>331.98458237433931</v>
      </c>
      <c r="L104" s="5">
        <v>12</v>
      </c>
    </row>
    <row r="105" spans="1:12" ht="15.6" x14ac:dyDescent="0.3">
      <c r="A105" s="108">
        <v>2</v>
      </c>
      <c r="B105" s="109">
        <f>IF('P13'!A9="","",'P13'!A9)</f>
        <v>94</v>
      </c>
      <c r="C105" s="110">
        <f>IF('P13'!B9="","",'P13'!B9)</f>
        <v>92.6</v>
      </c>
      <c r="D105" s="109" t="str">
        <f>IF('P13'!C9="","",'P13'!C9)</f>
        <v>SM</v>
      </c>
      <c r="E105" s="111">
        <f>IF('P13'!D9="","",'P13'!D9)</f>
        <v>32393</v>
      </c>
      <c r="F105" s="112" t="str">
        <f>IF('P13'!F9="","",'P13'!F9)</f>
        <v>Håvard Grostad</v>
      </c>
      <c r="G105" s="112" t="str">
        <f>IF('P13'!G9="","",'P13'!G9)</f>
        <v>Nidelv IL</v>
      </c>
      <c r="H105" s="113">
        <f>IF('P13'!N9=0,"",'P13'!N9)</f>
        <v>132</v>
      </c>
      <c r="I105" s="113">
        <f>IF('P13'!O9=0,"",'P13'!O9)</f>
        <v>158</v>
      </c>
      <c r="J105" s="113">
        <f>IF('P13'!P9=0,"",'P13'!P9)</f>
        <v>290</v>
      </c>
      <c r="K105" s="115">
        <f>IF('P13'!Q9=0,"",'P13'!Q9)</f>
        <v>332.99333360513316</v>
      </c>
      <c r="L105" s="5">
        <v>10</v>
      </c>
    </row>
    <row r="106" spans="1:12" ht="15.6" x14ac:dyDescent="0.3">
      <c r="A106" s="108">
        <v>3</v>
      </c>
      <c r="B106" s="109">
        <f>IF('P13'!A11="","",'P13'!A11)</f>
        <v>94</v>
      </c>
      <c r="C106" s="110">
        <f>IF('P13'!B11="","",'P13'!B11)</f>
        <v>92.8</v>
      </c>
      <c r="D106" s="109" t="str">
        <f>IF('P13'!C11="","",'P13'!C11)</f>
        <v>SM</v>
      </c>
      <c r="E106" s="111">
        <f>IF('P13'!D11="","",'P13'!D11)</f>
        <v>33365</v>
      </c>
      <c r="F106" s="112" t="str">
        <f>IF('P13'!F11="","",'P13'!F11)</f>
        <v>Phillip Houghton</v>
      </c>
      <c r="G106" s="112" t="str">
        <f>IF('P13'!G11="","",'P13'!G11)</f>
        <v>AK Bjørgvin</v>
      </c>
      <c r="H106" s="113">
        <f>IF('P13'!N11=0,"",'P13'!N11)</f>
        <v>114</v>
      </c>
      <c r="I106" s="113">
        <f>IF('P13'!O11=0,"",'P13'!O11)</f>
        <v>150</v>
      </c>
      <c r="J106" s="113">
        <f>IF('P13'!P11=0,"",'P13'!P11)</f>
        <v>264</v>
      </c>
      <c r="K106" s="115">
        <f>IF('P13'!Q11=0,"",'P13'!Q11)</f>
        <v>302.85372495397883</v>
      </c>
      <c r="L106" s="5">
        <v>9</v>
      </c>
    </row>
    <row r="107" spans="1:12" ht="15.6" x14ac:dyDescent="0.3">
      <c r="A107" s="108">
        <v>4</v>
      </c>
      <c r="B107" s="109">
        <f>IF('P13'!A13="","",'P13'!A13)</f>
        <v>94</v>
      </c>
      <c r="C107" s="110">
        <f>IF('P13'!B13="","",'P13'!B13)</f>
        <v>90.5</v>
      </c>
      <c r="D107" s="109" t="str">
        <f>IF('P13'!C13="","",'P13'!C13)</f>
        <v>SM</v>
      </c>
      <c r="E107" s="111">
        <f>IF('P13'!D13="","",'P13'!D13)</f>
        <v>31295</v>
      </c>
      <c r="F107" s="112" t="str">
        <f>IF('P13'!F13="","",'P13'!F13)</f>
        <v>Svein Arne Follinglo</v>
      </c>
      <c r="G107" s="112" t="str">
        <f>IF('P13'!G13="","",'P13'!G13)</f>
        <v>Gjøvik AK</v>
      </c>
      <c r="H107" s="113">
        <f>IF('P13'!N13=0,"",'P13'!N13)</f>
        <v>118</v>
      </c>
      <c r="I107" s="113">
        <f>IF('P13'!O13=0,"",'P13'!O13)</f>
        <v>140</v>
      </c>
      <c r="J107" s="113">
        <f>IF('P13'!P13=0,"",'P13'!P13)</f>
        <v>258</v>
      </c>
      <c r="K107" s="115">
        <f>IF('P13'!Q13=0,"",'P13'!Q13)</f>
        <v>299.28664358782186</v>
      </c>
      <c r="L107" s="5">
        <v>8</v>
      </c>
    </row>
    <row r="108" spans="1:12" ht="15.6" x14ac:dyDescent="0.3">
      <c r="A108" s="108">
        <v>5</v>
      </c>
      <c r="B108" s="109">
        <f>IF('P13'!A12="","",'P13'!A12)</f>
        <v>94</v>
      </c>
      <c r="C108" s="110">
        <f>IF('P13'!B12="","",'P13'!B12)</f>
        <v>94</v>
      </c>
      <c r="D108" s="109" t="str">
        <f>IF('P13'!C12="","",'P13'!C12)</f>
        <v>SM</v>
      </c>
      <c r="E108" s="111">
        <f>IF('P13'!D12="","",'P13'!D12)</f>
        <v>33520</v>
      </c>
      <c r="F108" s="112" t="str">
        <f>IF('P13'!F12="","",'P13'!F12)</f>
        <v>Stein Inge Holstad</v>
      </c>
      <c r="G108" s="112" t="str">
        <f>IF('P13'!G12="","",'P13'!G12)</f>
        <v>Tambarskjelvar IL</v>
      </c>
      <c r="H108" s="113">
        <f>IF('P13'!N12=0,"",'P13'!N12)</f>
        <v>116</v>
      </c>
      <c r="I108" s="113">
        <f>IF('P13'!O12=0,"",'P13'!O12)</f>
        <v>140</v>
      </c>
      <c r="J108" s="113">
        <f>IF('P13'!P12=0,"",'P13'!P12)</f>
        <v>256</v>
      </c>
      <c r="K108" s="115">
        <f>IF('P13'!Q12=0,"",'P13'!Q12)</f>
        <v>292.05516525027787</v>
      </c>
      <c r="L108" s="5">
        <v>7</v>
      </c>
    </row>
    <row r="109" spans="1:12" ht="15.6" x14ac:dyDescent="0.3">
      <c r="A109" s="108">
        <v>6</v>
      </c>
      <c r="B109" s="109">
        <f>IF('P13'!A15="","",'P13'!A15)</f>
        <v>94</v>
      </c>
      <c r="C109" s="110">
        <f>IF('P13'!B15="","",'P13'!B15)</f>
        <v>93.5</v>
      </c>
      <c r="D109" s="109" t="str">
        <f>IF('P13'!C15="","",'P13'!C15)</f>
        <v>JM</v>
      </c>
      <c r="E109" s="111">
        <f>IF('P13'!D15="","",'P13'!D15)</f>
        <v>35434</v>
      </c>
      <c r="F109" s="112" t="str">
        <f>IF('P13'!F15="","",'P13'!F15)</f>
        <v>Ole Magnus Strand</v>
      </c>
      <c r="G109" s="112" t="str">
        <f>IF('P13'!G15="","",'P13'!G15)</f>
        <v>Hitra VK</v>
      </c>
      <c r="H109" s="113">
        <f>IF('P13'!N15=0,"",'P13'!N15)</f>
        <v>108</v>
      </c>
      <c r="I109" s="113">
        <f>IF('P13'!O15=0,"",'P13'!O15)</f>
        <v>143</v>
      </c>
      <c r="J109" s="113">
        <f>IF('P13'!P15=0,"",'P13'!P15)</f>
        <v>251</v>
      </c>
      <c r="K109" s="115">
        <f>IF('P13'!Q15=0,"",'P13'!Q15)</f>
        <v>287.00574243615688</v>
      </c>
      <c r="L109" s="5">
        <v>6</v>
      </c>
    </row>
    <row r="110" spans="1:12" ht="15.6" x14ac:dyDescent="0.3">
      <c r="A110" s="108">
        <v>7</v>
      </c>
      <c r="B110" s="109">
        <f>IF('P13'!A17="","",'P13'!A17)</f>
        <v>94</v>
      </c>
      <c r="C110" s="110">
        <f>IF('P13'!B17="","",'P13'!B17)</f>
        <v>92.7</v>
      </c>
      <c r="D110" s="109" t="str">
        <f>IF('P13'!C17="","",'P13'!C17)</f>
        <v>SM</v>
      </c>
      <c r="E110" s="111">
        <f>IF('P13'!D17="","",'P13'!D17)</f>
        <v>30200</v>
      </c>
      <c r="F110" s="112" t="str">
        <f>IF('P13'!F17="","",'P13'!F17)</f>
        <v>Chisom Okeke</v>
      </c>
      <c r="G110" s="112" t="str">
        <f>IF('P13'!G17="","",'P13'!G17)</f>
        <v>Christiania AK</v>
      </c>
      <c r="H110" s="113">
        <f>IF('P13'!N17=0,"",'P13'!N17)</f>
        <v>110</v>
      </c>
      <c r="I110" s="113">
        <f>IF('P13'!O17=0,"",'P13'!O17)</f>
        <v>140</v>
      </c>
      <c r="J110" s="113">
        <f>IF('P13'!P17=0,"",'P13'!P17)</f>
        <v>250</v>
      </c>
      <c r="K110" s="115">
        <f>IF('P13'!Q17=0,"",'P13'!Q17)</f>
        <v>286.92803966235471</v>
      </c>
      <c r="L110" s="5">
        <v>5</v>
      </c>
    </row>
    <row r="111" spans="1:12" ht="15.6" x14ac:dyDescent="0.3">
      <c r="A111" s="108">
        <v>8</v>
      </c>
      <c r="B111" s="109">
        <f>IF('P13'!A14="","",'P13'!A14)</f>
        <v>94</v>
      </c>
      <c r="C111" s="110">
        <f>IF('P13'!B14="","",'P13'!B14)</f>
        <v>88.2</v>
      </c>
      <c r="D111" s="109" t="str">
        <f>IF('P13'!C14="","",'P13'!C14)</f>
        <v>JM</v>
      </c>
      <c r="E111" s="111">
        <f>IF('P13'!D14="","",'P13'!D14)</f>
        <v>35101</v>
      </c>
      <c r="F111" s="112" t="str">
        <f>IF('P13'!F14="","",'P13'!F14)</f>
        <v>Hans Sande</v>
      </c>
      <c r="G111" s="112" t="str">
        <f>IF('P13'!G14="","",'P13'!G14)</f>
        <v>IL Brodd</v>
      </c>
      <c r="H111" s="113">
        <f>IF('P13'!N14=0,"",'P13'!N14)</f>
        <v>107</v>
      </c>
      <c r="I111" s="113">
        <f>IF('P13'!O14=0,"",'P13'!O14)</f>
        <v>141</v>
      </c>
      <c r="J111" s="113">
        <f>IF('P13'!P14=0,"",'P13'!P14)</f>
        <v>248</v>
      </c>
      <c r="K111" s="115">
        <f>IF('P13'!Q14=0,"",'P13'!Q14)</f>
        <v>291.12439580242068</v>
      </c>
      <c r="L111" s="5">
        <v>4</v>
      </c>
    </row>
    <row r="112" spans="1:12" ht="15.6" x14ac:dyDescent="0.3">
      <c r="A112" s="108">
        <v>9</v>
      </c>
      <c r="B112" s="109">
        <f>IF('P6'!A13="","",'P6'!A13)</f>
        <v>94</v>
      </c>
      <c r="C112" s="110">
        <f>IF('P6'!B13="","",'P6'!B13)</f>
        <v>93.1</v>
      </c>
      <c r="D112" s="109" t="str">
        <f>IF('P6'!C13="","",'P6'!C13)</f>
        <v>SM</v>
      </c>
      <c r="E112" s="111">
        <f>IF('P6'!D13="","",'P6'!D13)</f>
        <v>34175</v>
      </c>
      <c r="F112" s="112" t="str">
        <f>IF('P6'!F13="","",'P6'!F13)</f>
        <v>Jone Stornes</v>
      </c>
      <c r="G112" s="112" t="str">
        <f>IF('P6'!G13="","",'P6'!G13)</f>
        <v>Vigrestad IK</v>
      </c>
      <c r="H112" s="113">
        <f>IF('P6'!N13=0,"",'P6'!N13)</f>
        <v>101</v>
      </c>
      <c r="I112" s="113">
        <f>IF('P6'!O13=0,"",'P6'!O13)</f>
        <v>125</v>
      </c>
      <c r="J112" s="113">
        <f>IF('P6'!P13=0,"",'P6'!P13)</f>
        <v>226</v>
      </c>
      <c r="K112" s="114">
        <f>IF('P6'!Q13=0,"",'P6'!Q13)</f>
        <v>258.89809874555527</v>
      </c>
      <c r="L112" s="79">
        <v>3</v>
      </c>
    </row>
    <row r="113" spans="1:12" ht="15.6" x14ac:dyDescent="0.3">
      <c r="A113" s="108">
        <v>10</v>
      </c>
      <c r="B113" s="109">
        <f>IF('P6'!A15="","",'P6'!A15)</f>
        <v>94</v>
      </c>
      <c r="C113" s="110">
        <f>IF('P6'!B15="","",'P6'!B15)</f>
        <v>92.3</v>
      </c>
      <c r="D113" s="109" t="str">
        <f>IF('P6'!C15="","",'P6'!C15)</f>
        <v>SM</v>
      </c>
      <c r="E113" s="111">
        <f>IF('P6'!D15="","",'P6'!D15)</f>
        <v>33148</v>
      </c>
      <c r="F113" s="112" t="str">
        <f>IF('P6'!F15="","",'P6'!F15)</f>
        <v>Kritoffer Ytterbø</v>
      </c>
      <c r="G113" s="112" t="str">
        <f>IF('P6'!G15="","",'P6'!G15)</f>
        <v>Trondheim AK</v>
      </c>
      <c r="H113" s="113">
        <f>IF('P6'!N15=0,"",'P6'!N15)</f>
        <v>100</v>
      </c>
      <c r="I113" s="113">
        <f>IF('P6'!O15=0,"",'P6'!O15)</f>
        <v>125</v>
      </c>
      <c r="J113" s="113">
        <f>IF('P6'!P15=0,"",'P6'!P15)</f>
        <v>225</v>
      </c>
      <c r="K113" s="114">
        <f>IF('P6'!Q15=0,"",'P6'!Q15)</f>
        <v>258.72426762394809</v>
      </c>
      <c r="L113" s="79">
        <v>2</v>
      </c>
    </row>
    <row r="114" spans="1:12" ht="15.6" x14ac:dyDescent="0.3">
      <c r="A114" s="108">
        <v>11</v>
      </c>
      <c r="B114" s="109">
        <f>IF('P13'!A16="","",'P13'!A16)</f>
        <v>94</v>
      </c>
      <c r="C114" s="110">
        <f>IF('P13'!B16="","",'P13'!B16)</f>
        <v>92.8</v>
      </c>
      <c r="D114" s="109" t="str">
        <f>IF('P13'!C16="","",'P13'!C16)</f>
        <v>JM</v>
      </c>
      <c r="E114" s="111">
        <f>IF('P13'!D16="","",'P13'!D16)</f>
        <v>35288</v>
      </c>
      <c r="F114" s="112" t="str">
        <f>IF('P13'!F16="","",'P13'!F16)</f>
        <v>Mathias Hybertsen</v>
      </c>
      <c r="G114" s="112" t="str">
        <f>IF('P13'!G16="","",'P13'!G16)</f>
        <v>Nidelv IL</v>
      </c>
      <c r="H114" s="113">
        <f>IF('P13'!N16=0,"",'P13'!N16)</f>
        <v>104</v>
      </c>
      <c r="I114" s="113">
        <f>IF('P13'!O16=0,"",'P13'!O16)</f>
        <v>121</v>
      </c>
      <c r="J114" s="113">
        <f>IF('P13'!P16=0,"",'P13'!P16)</f>
        <v>225</v>
      </c>
      <c r="K114" s="115">
        <f>IF('P13'!Q16=0,"",'P13'!Q16)</f>
        <v>258.11397013123195</v>
      </c>
      <c r="L114" s="5">
        <v>1</v>
      </c>
    </row>
    <row r="115" spans="1:12" ht="15.6" x14ac:dyDescent="0.3">
      <c r="A115" s="108">
        <v>12</v>
      </c>
      <c r="B115" s="109">
        <f>IF('P6'!A14="","",'P6'!A14)</f>
        <v>94</v>
      </c>
      <c r="C115" s="110">
        <f>IF('P6'!B14="","",'P6'!B14)</f>
        <v>92.9</v>
      </c>
      <c r="D115" s="109" t="str">
        <f>IF('P6'!C14="","",'P6'!C14)</f>
        <v>SM</v>
      </c>
      <c r="E115" s="111">
        <f>IF('P6'!D14="","",'P6'!D14)</f>
        <v>32385</v>
      </c>
      <c r="F115" s="112" t="str">
        <f>IF('P6'!F14="","",'P6'!F14)</f>
        <v>Bent Furevik</v>
      </c>
      <c r="G115" s="112" t="str">
        <f>IF('P6'!G14="","",'P6'!G14)</f>
        <v>Lørenskog AK</v>
      </c>
      <c r="H115" s="113">
        <f>IF('P6'!N14=0,"",'P6'!N14)</f>
        <v>98</v>
      </c>
      <c r="I115" s="113">
        <f>IF('P6'!O14=0,"",'P6'!O14)</f>
        <v>120</v>
      </c>
      <c r="J115" s="113">
        <f>IF('P6'!P14=0,"",'P6'!P14)</f>
        <v>218</v>
      </c>
      <c r="K115" s="114">
        <f>IF('P6'!Q14=0,"",'P6'!Q14)</f>
        <v>249.9666466566058</v>
      </c>
      <c r="L115" s="79">
        <v>1</v>
      </c>
    </row>
    <row r="116" spans="1:12" ht="15.6" x14ac:dyDescent="0.3">
      <c r="A116" s="108">
        <v>13</v>
      </c>
      <c r="B116" s="109">
        <f>IF('P6'!A16="","",'P6'!A16)</f>
        <v>94</v>
      </c>
      <c r="C116" s="110">
        <f>IF('P6'!B16="","",'P6'!B16)</f>
        <v>91.1</v>
      </c>
      <c r="D116" s="109" t="str">
        <f>IF('P6'!C16="","",'P6'!C16)</f>
        <v>SM</v>
      </c>
      <c r="E116" s="111">
        <f>IF('P6'!D16="","",'P6'!D16)</f>
        <v>31042</v>
      </c>
      <c r="F116" s="112" t="str">
        <f>IF('P6'!F16="","",'P6'!F16)</f>
        <v>Andreas Nordmo Skauen</v>
      </c>
      <c r="G116" s="112" t="str">
        <f>IF('P6'!G16="","",'P6'!G16)</f>
        <v>Oslo AK</v>
      </c>
      <c r="H116" s="113">
        <f>IF('P6'!N16=0,"",'P6'!N16)</f>
        <v>93</v>
      </c>
      <c r="I116" s="113">
        <f>IF('P6'!O16=0,"",'P6'!O16)</f>
        <v>120</v>
      </c>
      <c r="J116" s="113">
        <f>IF('P6'!P16=0,"",'P6'!P16)</f>
        <v>213</v>
      </c>
      <c r="K116" s="114">
        <f>IF('P6'!Q16=0,"",'P6'!Q16)</f>
        <v>246.35133577295775</v>
      </c>
      <c r="L116" s="79">
        <v>1</v>
      </c>
    </row>
    <row r="117" spans="1:12" ht="15.6" x14ac:dyDescent="0.3">
      <c r="A117" s="108"/>
      <c r="B117" s="109"/>
      <c r="C117" s="110"/>
      <c r="D117" s="109"/>
      <c r="E117" s="111"/>
      <c r="F117" s="112"/>
      <c r="G117" s="112"/>
      <c r="H117" s="113"/>
      <c r="I117" s="113"/>
      <c r="J117" s="113"/>
      <c r="K117" s="114"/>
      <c r="L117" s="79"/>
    </row>
    <row r="118" spans="1:12" ht="15.6" x14ac:dyDescent="0.3">
      <c r="A118" s="108">
        <v>1</v>
      </c>
      <c r="B118" s="109">
        <f>IF('P15'!A9="","",'P15'!A9)</f>
        <v>105</v>
      </c>
      <c r="C118" s="110">
        <f>IF('P15'!B9="","",'P15'!B9)</f>
        <v>101.4</v>
      </c>
      <c r="D118" s="109" t="str">
        <f>IF('P15'!C9="","",'P15'!C9)</f>
        <v>SM</v>
      </c>
      <c r="E118" s="111">
        <f>IF('P15'!D9="","",'P15'!D9)</f>
        <v>33929</v>
      </c>
      <c r="F118" s="112" t="str">
        <f>IF('P15'!F9="","",'P15'!F9)</f>
        <v>Sindre Rørstadbotnen</v>
      </c>
      <c r="G118" s="112" t="str">
        <f>IF('P15'!G9="","",'P15'!G9)</f>
        <v>Tambarskjelvar IL</v>
      </c>
      <c r="H118" s="113">
        <f>IF('P15'!N9=0,"",'P15'!N9)</f>
        <v>137</v>
      </c>
      <c r="I118" s="113">
        <f>IF('P15'!O9=0,"",'P15'!O9)</f>
        <v>176</v>
      </c>
      <c r="J118" s="113">
        <f>IF('P15'!P9=0,"",'P15'!P9)</f>
        <v>313</v>
      </c>
      <c r="K118" s="115">
        <f>IF('P15'!Q9=0,"",'P15'!Q9)</f>
        <v>346.41469488398087</v>
      </c>
      <c r="L118" s="5">
        <v>12</v>
      </c>
    </row>
    <row r="119" spans="1:12" ht="15.6" x14ac:dyDescent="0.3">
      <c r="A119" s="108">
        <v>2</v>
      </c>
      <c r="B119" s="109">
        <f>IF('P15'!A11="","",'P15'!A11)</f>
        <v>105</v>
      </c>
      <c r="C119" s="110">
        <f>IF('P15'!B11="","",'P15'!B11)</f>
        <v>97.6</v>
      </c>
      <c r="D119" s="109" t="str">
        <f>IF('P15'!C11="","",'P15'!C11)</f>
        <v>SM</v>
      </c>
      <c r="E119" s="111">
        <f>IF('P15'!D11="","",'P15'!D11)</f>
        <v>34083</v>
      </c>
      <c r="F119" s="112" t="str">
        <f>IF('P15'!F11="","",'P15'!F11)</f>
        <v>Kristian Helleren</v>
      </c>
      <c r="G119" s="112" t="str">
        <f>IF('P15'!G11="","",'P15'!G11)</f>
        <v>Vigrestad IK</v>
      </c>
      <c r="H119" s="113">
        <f>IF('P15'!N11=0,"",'P15'!N11)</f>
        <v>135</v>
      </c>
      <c r="I119" s="113">
        <f>IF('P15'!O11=0,"",'P15'!O11)</f>
        <v>158</v>
      </c>
      <c r="J119" s="113">
        <f>IF('P15'!P11=0,"",'P15'!P11)</f>
        <v>293</v>
      </c>
      <c r="K119" s="115">
        <f>IF('P15'!Q11=0,"",'P15'!Q11)</f>
        <v>329.11241502651831</v>
      </c>
      <c r="L119" s="5">
        <v>10</v>
      </c>
    </row>
    <row r="120" spans="1:12" ht="15.6" x14ac:dyDescent="0.3">
      <c r="A120" s="108">
        <v>3</v>
      </c>
      <c r="B120" s="109">
        <f>IF('P15'!A12="","",'P15'!A12)</f>
        <v>105</v>
      </c>
      <c r="C120" s="110">
        <f>IF('P15'!B12="","",'P15'!B12)</f>
        <v>103.6</v>
      </c>
      <c r="D120" s="109" t="str">
        <f>IF('P15'!C12="","",'P15'!C12)</f>
        <v>M2</v>
      </c>
      <c r="E120" s="111">
        <f>IF('P15'!D12="","",'P15'!D12)</f>
        <v>26790</v>
      </c>
      <c r="F120" s="112" t="str">
        <f>IF('P15'!F12="","",'P15'!F12)</f>
        <v>Ronny Fevåg</v>
      </c>
      <c r="G120" s="112" t="str">
        <f>IF('P15'!G12="","",'P15'!G12)</f>
        <v>Trondheim AK</v>
      </c>
      <c r="H120" s="113">
        <f>IF('P15'!N12=0,"",'P15'!N12)</f>
        <v>108</v>
      </c>
      <c r="I120" s="113">
        <f>IF('P15'!O12=0,"",'P15'!O12)</f>
        <v>145</v>
      </c>
      <c r="J120" s="113">
        <f>IF('P15'!P12=0,"",'P15'!P12)</f>
        <v>253</v>
      </c>
      <c r="K120" s="115">
        <f>IF('P15'!Q12=0,"",'P15'!Q12)</f>
        <v>277.81389608066002</v>
      </c>
      <c r="L120" s="5">
        <v>9</v>
      </c>
    </row>
    <row r="121" spans="1:12" ht="15.6" x14ac:dyDescent="0.3">
      <c r="A121" s="108">
        <v>4</v>
      </c>
      <c r="B121" s="109">
        <f>IF('P15'!A14="","",'P15'!A14)</f>
        <v>105</v>
      </c>
      <c r="C121" s="110">
        <f>IF('P15'!B14="","",'P15'!B14)</f>
        <v>101.5</v>
      </c>
      <c r="D121" s="109" t="str">
        <f>IF('P15'!C14="","",'P15'!C14)</f>
        <v>SM</v>
      </c>
      <c r="E121" s="111">
        <f>IF('P15'!D14="","",'P15'!D14)</f>
        <v>32405</v>
      </c>
      <c r="F121" s="112" t="str">
        <f>IF('P15'!F14="","",'P15'!F14)</f>
        <v>Lars Joachim Nilsen</v>
      </c>
      <c r="G121" s="112" t="str">
        <f>IF('P15'!G14="","",'P15'!G14)</f>
        <v>T &amp; IL National</v>
      </c>
      <c r="H121" s="113">
        <f>IF('P15'!N14=0,"",'P15'!N14)</f>
        <v>113</v>
      </c>
      <c r="I121" s="113">
        <f>IF('P15'!O14=0,"",'P15'!O14)</f>
        <v>135</v>
      </c>
      <c r="J121" s="113">
        <f>IF('P15'!P14=0,"",'P15'!P14)</f>
        <v>248</v>
      </c>
      <c r="K121" s="115">
        <f>IF('P15'!Q14=0,"",'P15'!Q14)</f>
        <v>274.37443019546907</v>
      </c>
      <c r="L121" s="5">
        <v>8</v>
      </c>
    </row>
    <row r="122" spans="1:12" ht="15.6" x14ac:dyDescent="0.3">
      <c r="A122" s="108">
        <v>5</v>
      </c>
      <c r="B122" s="109">
        <f>IF('P15'!A13="","",'P15'!A13)</f>
        <v>105</v>
      </c>
      <c r="C122" s="110">
        <f>IF('P15'!B13="","",'P15'!B13)</f>
        <v>100.5</v>
      </c>
      <c r="D122" s="109" t="str">
        <f>IF('P15'!C13="","",'P15'!C13)</f>
        <v>SM</v>
      </c>
      <c r="E122" s="111">
        <f>IF('P15'!D13="","",'P15'!D13)</f>
        <v>34808</v>
      </c>
      <c r="F122" s="112" t="str">
        <f>IF('P15'!F13="","",'P15'!F13)</f>
        <v>Evald Osnes Devik</v>
      </c>
      <c r="G122" s="112" t="str">
        <f>IF('P15'!G13="","",'P15'!G13)</f>
        <v>IL Brodd</v>
      </c>
      <c r="H122" s="113">
        <f>IF('P15'!N13=0,"",'P15'!N13)</f>
        <v>105</v>
      </c>
      <c r="I122" s="113">
        <f>IF('P15'!O13=0,"",'P15'!O13)</f>
        <v>140</v>
      </c>
      <c r="J122" s="113">
        <f>IF('P15'!P13=0,"",'P15'!P13)</f>
        <v>245</v>
      </c>
      <c r="K122" s="115">
        <f>IF('P15'!Q13=0,"",'P15'!Q13)</f>
        <v>272.06867884343887</v>
      </c>
      <c r="L122" s="5">
        <v>7</v>
      </c>
    </row>
    <row r="123" spans="1:12" ht="15.6" x14ac:dyDescent="0.3">
      <c r="A123" s="108">
        <v>6</v>
      </c>
      <c r="B123" s="109">
        <f>IF('P6'!A17="","",'P6'!A17)</f>
        <v>105</v>
      </c>
      <c r="C123" s="110">
        <f>IF('P6'!B17="","",'P6'!B17)</f>
        <v>100.5</v>
      </c>
      <c r="D123" s="109" t="str">
        <f>IF('P6'!C17="","",'P6'!C17)</f>
        <v>SM</v>
      </c>
      <c r="E123" s="111">
        <f>IF('P6'!D17="","",'P6'!D17)</f>
        <v>31264</v>
      </c>
      <c r="F123" s="112" t="str">
        <f>IF('P6'!F17="","",'P6'!F17)</f>
        <v>Tomas Erlandsen</v>
      </c>
      <c r="G123" s="112" t="str">
        <f>IF('P6'!G17="","",'P6'!G17)</f>
        <v>Lørenskog AK</v>
      </c>
      <c r="H123" s="113">
        <f>IF('P6'!N17=0,"",'P6'!N17)</f>
        <v>103</v>
      </c>
      <c r="I123" s="113">
        <f>IF('P6'!O17=0,"",'P6'!O17)</f>
        <v>125</v>
      </c>
      <c r="J123" s="113">
        <f>IF('P6'!P17=0,"",'P6'!P17)</f>
        <v>228</v>
      </c>
      <c r="K123" s="114">
        <f>IF('P6'!Q17=0,"",'P6'!Q17)</f>
        <v>253.19044398491454</v>
      </c>
      <c r="L123" s="79">
        <v>6</v>
      </c>
    </row>
    <row r="124" spans="1:12" ht="15.6" x14ac:dyDescent="0.3">
      <c r="A124" s="108"/>
      <c r="B124" s="109">
        <f>IF('P15'!A10="","",'P15'!A10)</f>
        <v>105</v>
      </c>
      <c r="C124" s="110">
        <f>IF('P15'!B10="","",'P15'!B10)</f>
        <v>102.5</v>
      </c>
      <c r="D124" s="109" t="str">
        <f>IF('P15'!C10="","",'P15'!C10)</f>
        <v>M1</v>
      </c>
      <c r="E124" s="111">
        <f>IF('P15'!D10="","",'P15'!D10)</f>
        <v>29863</v>
      </c>
      <c r="F124" s="112" t="str">
        <f>IF('P15'!F10="","",'P15'!F10)</f>
        <v>Per Hordnes</v>
      </c>
      <c r="G124" s="112" t="str">
        <f>IF('P15'!G10="","",'P15'!G10)</f>
        <v>AK Bjørgvin</v>
      </c>
      <c r="H124" s="113">
        <f>IF('P15'!N10=0,"",'P15'!N10)</f>
        <v>141</v>
      </c>
      <c r="I124" s="113" t="str">
        <f>IF('P15'!O10=0,"",'P15'!O10)</f>
        <v/>
      </c>
      <c r="J124" s="113" t="str">
        <f>IF('P15'!P10=0,"",'P15'!P10)</f>
        <v/>
      </c>
      <c r="K124" s="115" t="str">
        <f>IF('P15'!Q10=0,"",'P15'!Q10)</f>
        <v/>
      </c>
    </row>
    <row r="125" spans="1:12" ht="15.6" x14ac:dyDescent="0.3">
      <c r="A125" s="108"/>
      <c r="B125" s="109"/>
      <c r="C125" s="110"/>
      <c r="D125" s="109"/>
      <c r="E125" s="111"/>
      <c r="F125" s="112"/>
      <c r="G125" s="112"/>
      <c r="H125" s="113"/>
      <c r="I125" s="113"/>
      <c r="J125" s="113"/>
      <c r="K125" s="114"/>
      <c r="L125" s="79"/>
    </row>
    <row r="126" spans="1:12" ht="15.6" x14ac:dyDescent="0.3">
      <c r="A126" s="108">
        <v>1</v>
      </c>
      <c r="B126" s="109" t="str">
        <f>IF('P15'!A15="","",'P15'!A15)</f>
        <v>+105</v>
      </c>
      <c r="C126" s="110">
        <f>IF('P15'!B15="","",'P15'!B15)</f>
        <v>113.2</v>
      </c>
      <c r="D126" s="109" t="str">
        <f>IF('P15'!C15="","",'P15'!C15)</f>
        <v>SM</v>
      </c>
      <c r="E126" s="111">
        <f>IF('P15'!D15="","",'P15'!D15)</f>
        <v>32866</v>
      </c>
      <c r="F126" s="112" t="str">
        <f>IF('P15'!F15="","",'P15'!F15)</f>
        <v>Kim Eirik Tollefsen</v>
      </c>
      <c r="G126" s="112" t="str">
        <f>IF('P15'!G15="","",'P15'!G15)</f>
        <v>Tønsberg-Kam.</v>
      </c>
      <c r="H126" s="113">
        <f>IF('P15'!N15=0,"",'P15'!N15)</f>
        <v>156</v>
      </c>
      <c r="I126" s="113">
        <f>IF('P15'!O15=0,"",'P15'!O15)</f>
        <v>190</v>
      </c>
      <c r="J126" s="113">
        <f>IF('P15'!P15=0,"",'P15'!P15)</f>
        <v>346</v>
      </c>
      <c r="K126" s="115">
        <f>IF('P15'!Q15=0,"",'P15'!Q15)</f>
        <v>369.02618106210338</v>
      </c>
      <c r="L126" s="5">
        <v>12</v>
      </c>
    </row>
    <row r="127" spans="1:12" ht="15.6" x14ac:dyDescent="0.3">
      <c r="A127" s="108">
        <v>2</v>
      </c>
      <c r="B127" s="109" t="str">
        <f>IF('P15'!A16="","",'P15'!A16)</f>
        <v>+105</v>
      </c>
      <c r="C127" s="110">
        <f>IF('P15'!B16="","",'P15'!B16)</f>
        <v>133.1</v>
      </c>
      <c r="D127" s="109" t="str">
        <f>IF('P15'!C16="","",'P15'!C16)</f>
        <v>SM</v>
      </c>
      <c r="E127" s="111">
        <f>IF('P15'!D16="","",'P15'!D16)</f>
        <v>33062</v>
      </c>
      <c r="F127" s="112" t="str">
        <f>IF('P15'!F16="","",'P15'!F16)</f>
        <v>Vebjørn Varlid</v>
      </c>
      <c r="G127" s="112" t="str">
        <f>IF('P15'!G16="","",'P15'!G16)</f>
        <v>Tambarskjelvar IL</v>
      </c>
      <c r="H127" s="113">
        <f>IF('P15'!N16=0,"",'P15'!N16)</f>
        <v>152</v>
      </c>
      <c r="I127" s="113">
        <f>IF('P15'!O16=0,"",'P15'!O16)</f>
        <v>180</v>
      </c>
      <c r="J127" s="113">
        <f>IF('P15'!P16=0,"",'P15'!P16)</f>
        <v>332</v>
      </c>
      <c r="K127" s="115">
        <f>IF('P15'!Q16=0,"",'P15'!Q16)</f>
        <v>340.46885696989358</v>
      </c>
      <c r="L127" s="5">
        <v>10</v>
      </c>
    </row>
    <row r="128" spans="1:12" ht="15.6" x14ac:dyDescent="0.3">
      <c r="A128" s="108">
        <v>3</v>
      </c>
      <c r="B128" s="109" t="str">
        <f>IF('P15'!A17="","",'P15'!A17)</f>
        <v>+105</v>
      </c>
      <c r="C128" s="110">
        <f>IF('P15'!B17="","",'P15'!B17)</f>
        <v>106.3</v>
      </c>
      <c r="D128" s="109" t="str">
        <f>IF('P15'!C17="","",'P15'!C17)</f>
        <v>M2</v>
      </c>
      <c r="E128" s="111">
        <f>IF('P15'!D17="","",'P15'!D17)</f>
        <v>27849</v>
      </c>
      <c r="F128" s="112" t="str">
        <f>IF('P15'!F17="","",'P15'!F17)</f>
        <v>Børge Aadland</v>
      </c>
      <c r="G128" s="112" t="str">
        <f>IF('P15'!G17="","",'P15'!G17)</f>
        <v>AK Bjørgvin</v>
      </c>
      <c r="H128" s="113">
        <f>IF('P15'!N17=0,"",'P15'!N17)</f>
        <v>123</v>
      </c>
      <c r="I128" s="113">
        <f>IF('P15'!O17=0,"",'P15'!O17)</f>
        <v>170</v>
      </c>
      <c r="J128" s="113">
        <f>IF('P15'!P17=0,"",'P15'!P17)</f>
        <v>293</v>
      </c>
      <c r="K128" s="115">
        <f>IF('P15'!Q17=0,"",'P15'!Q17)</f>
        <v>318.84923946298449</v>
      </c>
      <c r="L128" s="5">
        <v>9</v>
      </c>
    </row>
    <row r="129" spans="1:12" ht="15.6" x14ac:dyDescent="0.3">
      <c r="A129" s="108">
        <v>4</v>
      </c>
      <c r="B129" s="109" t="str">
        <f>IF('P15'!A18="","",'P15'!A18)</f>
        <v>+105</v>
      </c>
      <c r="C129" s="110">
        <f>IF('P15'!B18="","",'P15'!B18)</f>
        <v>106.6</v>
      </c>
      <c r="D129" s="109" t="str">
        <f>IF('P15'!C18="","",'P15'!C18)</f>
        <v>SM</v>
      </c>
      <c r="E129" s="111">
        <f>IF('P15'!D18="","",'P15'!D18)</f>
        <v>30743</v>
      </c>
      <c r="F129" s="112" t="str">
        <f>IF('P15'!F18="","",'P15'!F18)</f>
        <v>Ørjan Hagelund</v>
      </c>
      <c r="G129" s="112" t="str">
        <f>IF('P15'!G18="","",'P15'!G18)</f>
        <v>Stavanger VK</v>
      </c>
      <c r="H129" s="113">
        <f>IF('P15'!N18=0,"",'P15'!N18)</f>
        <v>130</v>
      </c>
      <c r="I129" s="113">
        <f>IF('P15'!O18=0,"",'P15'!O18)</f>
        <v>155</v>
      </c>
      <c r="J129" s="113">
        <f>IF('P15'!P18=0,"",'P15'!P18)</f>
        <v>285</v>
      </c>
      <c r="K129" s="115">
        <f>IF('P15'!Q18=0,"",'P15'!Q18)</f>
        <v>309.84590237814444</v>
      </c>
      <c r="L129" s="5">
        <v>8</v>
      </c>
    </row>
    <row r="130" spans="1:12" ht="15.6" x14ac:dyDescent="0.3">
      <c r="A130" s="108">
        <v>5</v>
      </c>
      <c r="B130" s="109" t="str">
        <f>IF('P15'!A19="","",'P15'!A19)</f>
        <v>+105</v>
      </c>
      <c r="C130" s="110">
        <f>IF('P15'!B19="","",'P15'!B19)</f>
        <v>118</v>
      </c>
      <c r="D130" s="109" t="str">
        <f>IF('P15'!C19="","",'P15'!C19)</f>
        <v>SM</v>
      </c>
      <c r="E130" s="111">
        <f>IF('P15'!D19="","",'P15'!D19)</f>
        <v>32442</v>
      </c>
      <c r="F130" s="112" t="str">
        <f>IF('P15'!F19="","",'P15'!F19)</f>
        <v>Jon Peter Ueland</v>
      </c>
      <c r="G130" s="112" t="str">
        <f>IF('P15'!G19="","",'P15'!G19)</f>
        <v>Vigrestad IK</v>
      </c>
      <c r="H130" s="113">
        <f>IF('P15'!N19=0,"",'P15'!N19)</f>
        <v>124</v>
      </c>
      <c r="I130" s="113">
        <f>IF('P15'!O19=0,"",'P15'!O19)</f>
        <v>159</v>
      </c>
      <c r="J130" s="113">
        <f>IF('P15'!P19=0,"",'P15'!P19)</f>
        <v>283</v>
      </c>
      <c r="K130" s="115">
        <f>IF('P15'!Q19=0,"",'P15'!Q19)</f>
        <v>298.2964995799752</v>
      </c>
      <c r="L130" s="5">
        <v>7</v>
      </c>
    </row>
    <row r="131" spans="1:12" ht="15.6" x14ac:dyDescent="0.3">
      <c r="A131" s="108">
        <v>6</v>
      </c>
      <c r="B131" s="109" t="str">
        <f>IF('P15'!A20="","",'P15'!A20)</f>
        <v>+105</v>
      </c>
      <c r="C131" s="110">
        <f>IF('P15'!B20="","",'P15'!B20)</f>
        <v>121.5</v>
      </c>
      <c r="D131" s="109" t="str">
        <f>IF('P15'!C20="","",'P15'!C20)</f>
        <v>SM</v>
      </c>
      <c r="E131" s="111">
        <f>IF('P15'!D20="","",'P15'!D20)</f>
        <v>32467</v>
      </c>
      <c r="F131" s="112" t="str">
        <f>IF('P15'!F20="","",'P15'!F20)</f>
        <v>Kristian Kvalen</v>
      </c>
      <c r="G131" s="112" t="str">
        <f>IF('P15'!G20="","",'P15'!G20)</f>
        <v>Nidelv IL</v>
      </c>
      <c r="H131" s="113">
        <f>IF('P15'!N20=0,"",'P15'!N20)</f>
        <v>120</v>
      </c>
      <c r="I131" s="113">
        <f>IF('P15'!O20=0,"",'P15'!O20)</f>
        <v>151</v>
      </c>
      <c r="J131" s="113">
        <f>IF('P15'!P20=0,"",'P15'!P20)</f>
        <v>271</v>
      </c>
      <c r="K131" s="115">
        <f>IF('P15'!Q20=0,"",'P15'!Q20)</f>
        <v>283.48993617310686</v>
      </c>
      <c r="L131" s="5">
        <v>6</v>
      </c>
    </row>
    <row r="132" spans="1:12" ht="15.6" x14ac:dyDescent="0.3">
      <c r="A132" s="108">
        <v>7</v>
      </c>
      <c r="B132" s="109" t="str">
        <f>IF('P15'!A21="","",'P15'!A21)</f>
        <v>+105</v>
      </c>
      <c r="C132" s="110">
        <f>IF('P15'!B21="","",'P15'!B21)</f>
        <v>114.2</v>
      </c>
      <c r="D132" s="109" t="str">
        <f>IF('P15'!C21="","",'P15'!C21)</f>
        <v>SM</v>
      </c>
      <c r="E132" s="111">
        <f>IF('P15'!D21="","",'P15'!D21)</f>
        <v>32856</v>
      </c>
      <c r="F132" s="112" t="str">
        <f>IF('P15'!F21="","",'P15'!F21)</f>
        <v>Jan Egil Austerheim</v>
      </c>
      <c r="G132" s="112" t="str">
        <f>IF('P15'!G21="","",'P15'!G21)</f>
        <v>Tysvær VK</v>
      </c>
      <c r="H132" s="113">
        <f>IF('P15'!N21=0,"",'P15'!N21)</f>
        <v>105</v>
      </c>
      <c r="I132" s="113">
        <f>IF('P15'!O21=0,"",'P15'!O21)</f>
        <v>136</v>
      </c>
      <c r="J132" s="113">
        <f>IF('P15'!P21=0,"",'P15'!P21)</f>
        <v>241</v>
      </c>
      <c r="K132" s="115">
        <f>IF('P15'!Q21=0,"",'P15'!Q21)</f>
        <v>256.3721126427111</v>
      </c>
      <c r="L132" s="5">
        <v>5</v>
      </c>
    </row>
    <row r="133" spans="1:12" ht="15.6" x14ac:dyDescent="0.3">
      <c r="A133" s="108"/>
      <c r="B133" s="109" t="str">
        <f>IF('P4'!A17="","",'P4'!A17)</f>
        <v/>
      </c>
      <c r="C133" s="110" t="str">
        <f>IF('P4'!B17="","",'P4'!B17)</f>
        <v/>
      </c>
      <c r="D133" s="109" t="str">
        <f>IF('P4'!C17="","",'P4'!C17)</f>
        <v/>
      </c>
      <c r="E133" s="111" t="str">
        <f>IF('P4'!D17="","",'P4'!D17)</f>
        <v/>
      </c>
      <c r="F133" s="112" t="str">
        <f>IF('P4'!F17="","",'P4'!F17)</f>
        <v/>
      </c>
      <c r="G133" s="112" t="str">
        <f>IF('P4'!G17="","",'P4'!G17)</f>
        <v/>
      </c>
      <c r="H133" s="113" t="str">
        <f>IF('P4'!N17=0,"",'P4'!N17)</f>
        <v/>
      </c>
      <c r="I133" s="113" t="str">
        <f>IF('P4'!O17=0,"",'P4'!O17)</f>
        <v/>
      </c>
      <c r="J133" s="113" t="str">
        <f>IF('P4'!P17=0,"",'P4'!P17)</f>
        <v/>
      </c>
      <c r="K133" s="114" t="str">
        <f>IF('P4'!Q17=0,"",'P4'!Q17)</f>
        <v/>
      </c>
      <c r="L133" s="79">
        <f>SUM(L4:L132)</f>
        <v>767</v>
      </c>
    </row>
    <row r="134" spans="1:12" ht="17.399999999999999" x14ac:dyDescent="0.3">
      <c r="C134" s="74"/>
      <c r="E134" s="213" t="s">
        <v>103</v>
      </c>
      <c r="F134" s="213"/>
      <c r="G134" s="213"/>
      <c r="K134"/>
    </row>
    <row r="135" spans="1:12" ht="18" x14ac:dyDescent="0.35">
      <c r="C135" s="74"/>
      <c r="E135" s="183">
        <v>1</v>
      </c>
      <c r="F135" s="184" t="s">
        <v>62</v>
      </c>
      <c r="G135" s="185">
        <f>SUM(L6,L8,L11,L12,L25,L32,L37,L38,L45,L46,L50,L55,L92,L99,L106,L128)</f>
        <v>127</v>
      </c>
      <c r="K135" s="172"/>
    </row>
    <row r="136" spans="1:12" ht="18" x14ac:dyDescent="0.35">
      <c r="C136" s="74"/>
      <c r="E136" s="183">
        <v>2</v>
      </c>
      <c r="F136" s="184" t="s">
        <v>53</v>
      </c>
      <c r="G136" s="185">
        <f>SUM(L4,L10,L16,L22,L26,L34,L41,L44,L48,L51,L52,L53,L68,L69,L77,L78,L81,L97,L102,L113,L120)</f>
        <v>126</v>
      </c>
      <c r="J136" s="56"/>
      <c r="K136" s="172"/>
    </row>
    <row r="137" spans="1:12" ht="18" x14ac:dyDescent="0.35">
      <c r="C137" s="74"/>
      <c r="E137" s="183">
        <v>3</v>
      </c>
      <c r="F137" s="184" t="s">
        <v>67</v>
      </c>
      <c r="G137" s="185">
        <f>SUM(L15,L24,L36,L71,L76,L87,L104,L108,L118,L127)</f>
        <v>103</v>
      </c>
      <c r="K137" s="172"/>
    </row>
    <row r="138" spans="1:12" ht="18" x14ac:dyDescent="0.35">
      <c r="C138" s="74"/>
      <c r="E138" s="183">
        <v>4</v>
      </c>
      <c r="F138" s="184" t="s">
        <v>56</v>
      </c>
      <c r="G138" s="185">
        <f>SUM(L19,L20,L29,L54,L73,L75,L79,L82,L94,L105,L114,L131)</f>
        <v>64</v>
      </c>
      <c r="J138" s="56"/>
      <c r="K138" s="172"/>
    </row>
    <row r="139" spans="1:12" ht="18" x14ac:dyDescent="0.35">
      <c r="C139" s="74"/>
      <c r="E139" s="183">
        <v>5</v>
      </c>
      <c r="F139" s="184" t="s">
        <v>60</v>
      </c>
      <c r="G139" s="185">
        <f>SUM(L40,L56,L91,L112,L119,L130)</f>
        <v>38</v>
      </c>
      <c r="K139" s="172"/>
    </row>
    <row r="140" spans="1:12" ht="18" x14ac:dyDescent="0.35">
      <c r="C140" s="74"/>
      <c r="E140" s="183">
        <v>6</v>
      </c>
      <c r="F140" s="184" t="s">
        <v>54</v>
      </c>
      <c r="G140" s="185">
        <f>SUM(L5,L9,L31,L86)</f>
        <v>36</v>
      </c>
      <c r="K140" s="172"/>
    </row>
    <row r="141" spans="1:12" ht="18" x14ac:dyDescent="0.35">
      <c r="C141" s="74"/>
      <c r="E141" s="183">
        <v>7</v>
      </c>
      <c r="F141" s="184" t="s">
        <v>68</v>
      </c>
      <c r="G141" s="185">
        <f>SUM(L60,L72,L98,L129)</f>
        <v>31</v>
      </c>
      <c r="K141" s="172"/>
    </row>
    <row r="142" spans="1:12" ht="18" x14ac:dyDescent="0.35">
      <c r="C142" s="74"/>
      <c r="E142" s="183">
        <v>8</v>
      </c>
      <c r="F142" s="184" t="s">
        <v>70</v>
      </c>
      <c r="G142" s="185">
        <f>SUM(L28,L64,L74,L110)</f>
        <v>30</v>
      </c>
      <c r="J142" s="56"/>
      <c r="K142" s="172"/>
    </row>
    <row r="143" spans="1:12" ht="18" x14ac:dyDescent="0.35">
      <c r="C143" s="74"/>
      <c r="E143" s="183">
        <v>9</v>
      </c>
      <c r="F143" s="184" t="s">
        <v>65</v>
      </c>
      <c r="G143" s="185">
        <f>SUM(L14,L67,L95,L132)</f>
        <v>26</v>
      </c>
      <c r="K143" s="172"/>
    </row>
    <row r="144" spans="1:12" ht="18" x14ac:dyDescent="0.35">
      <c r="C144" s="74"/>
      <c r="E144" s="183">
        <v>10</v>
      </c>
      <c r="F144" s="184" t="s">
        <v>55</v>
      </c>
      <c r="G144" s="185">
        <f>SUM(L43,L80,L126)</f>
        <v>26</v>
      </c>
      <c r="K144" s="172"/>
    </row>
    <row r="145" spans="3:11" ht="18" x14ac:dyDescent="0.35">
      <c r="C145" s="74"/>
      <c r="E145" s="183">
        <v>10</v>
      </c>
      <c r="F145" s="184" t="s">
        <v>71</v>
      </c>
      <c r="G145" s="185">
        <f>SUM(L65,L88,L96,L109)</f>
        <v>25</v>
      </c>
      <c r="J145" s="56"/>
      <c r="K145" s="172"/>
    </row>
    <row r="146" spans="3:11" ht="18" x14ac:dyDescent="0.35">
      <c r="C146" s="74"/>
      <c r="E146" s="183">
        <v>12</v>
      </c>
      <c r="F146" s="184" t="s">
        <v>61</v>
      </c>
      <c r="G146" s="185">
        <f>SUM(L18,L21,L30,L47,L101,L116)</f>
        <v>25</v>
      </c>
      <c r="I146" s="173"/>
      <c r="K146" s="172"/>
    </row>
    <row r="147" spans="3:11" ht="18" x14ac:dyDescent="0.35">
      <c r="C147" s="74"/>
      <c r="E147" s="183">
        <v>12</v>
      </c>
      <c r="F147" s="184" t="s">
        <v>63</v>
      </c>
      <c r="G147" s="185">
        <f>SUM(L66,L89,L100,L121)</f>
        <v>25</v>
      </c>
      <c r="K147" s="172"/>
    </row>
    <row r="148" spans="3:11" ht="18" x14ac:dyDescent="0.35">
      <c r="C148" s="74"/>
      <c r="E148" s="183">
        <v>12</v>
      </c>
      <c r="F148" s="184" t="s">
        <v>58</v>
      </c>
      <c r="G148" s="185">
        <f>SUM(L63,L90)</f>
        <v>19</v>
      </c>
      <c r="K148" s="172"/>
    </row>
    <row r="149" spans="3:11" ht="18" x14ac:dyDescent="0.35">
      <c r="C149" s="74"/>
      <c r="E149" s="183">
        <v>15</v>
      </c>
      <c r="F149" s="184" t="s">
        <v>74</v>
      </c>
      <c r="G149" s="185">
        <f>SUM(L39,L107)</f>
        <v>16</v>
      </c>
      <c r="K149" s="172"/>
    </row>
    <row r="150" spans="3:11" ht="18" x14ac:dyDescent="0.35">
      <c r="C150" s="74"/>
      <c r="E150" s="183">
        <v>15</v>
      </c>
      <c r="F150" s="184" t="s">
        <v>64</v>
      </c>
      <c r="G150" s="185">
        <f>SUM(L17,L27)</f>
        <v>16</v>
      </c>
      <c r="J150" s="56"/>
      <c r="K150" s="172"/>
    </row>
    <row r="151" spans="3:11" ht="18" x14ac:dyDescent="0.35">
      <c r="C151" s="74"/>
      <c r="E151" s="183">
        <v>17</v>
      </c>
      <c r="F151" s="184" t="s">
        <v>73</v>
      </c>
      <c r="G151" s="185">
        <f>SUM(L111,L122)</f>
        <v>11</v>
      </c>
      <c r="J151" s="56"/>
      <c r="K151" s="172"/>
    </row>
    <row r="152" spans="3:11" ht="18" x14ac:dyDescent="0.35">
      <c r="C152" s="74"/>
      <c r="E152" s="183">
        <v>18</v>
      </c>
      <c r="F152" s="184" t="s">
        <v>66</v>
      </c>
      <c r="G152" s="185">
        <f>SUM(L93,L115,L123)</f>
        <v>11</v>
      </c>
      <c r="K152" s="172"/>
    </row>
    <row r="153" spans="3:11" ht="18" x14ac:dyDescent="0.35">
      <c r="C153" s="74"/>
      <c r="E153" s="183">
        <v>19</v>
      </c>
      <c r="F153" s="184" t="s">
        <v>69</v>
      </c>
      <c r="G153" s="185">
        <f>SUM(L61)</f>
        <v>10</v>
      </c>
      <c r="J153" s="56"/>
      <c r="K153" s="172"/>
    </row>
    <row r="154" spans="3:11" ht="18" x14ac:dyDescent="0.35">
      <c r="C154" s="74"/>
      <c r="E154" s="183">
        <v>20</v>
      </c>
      <c r="F154" s="184" t="s">
        <v>72</v>
      </c>
      <c r="G154" s="185">
        <f>SUM(L33)</f>
        <v>2</v>
      </c>
      <c r="K154" s="172"/>
    </row>
    <row r="155" spans="3:11" ht="15.6" x14ac:dyDescent="0.3">
      <c r="E155" s="186"/>
      <c r="F155" s="187"/>
      <c r="G155" s="188">
        <f>SUM(G135:G154)</f>
        <v>767</v>
      </c>
    </row>
  </sheetData>
  <sortState ref="A113:L116">
    <sortCondition descending="1" ref="K113:K116"/>
  </sortState>
  <mergeCells count="8">
    <mergeCell ref="E134:G134"/>
    <mergeCell ref="A58:K58"/>
    <mergeCell ref="A1:K1"/>
    <mergeCell ref="A2:E2"/>
    <mergeCell ref="F2:G2"/>
    <mergeCell ref="A3:K3"/>
    <mergeCell ref="H2:I2"/>
    <mergeCell ref="J2:K2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 alignWithMargins="0"/>
  <rowBreaks count="2" manualBreakCount="2">
    <brk id="57" max="10" man="1"/>
    <brk id="103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5"/>
  <sheetViews>
    <sheetView showGridLines="0" zoomScaleNormal="100" workbookViewId="0">
      <pane ySplit="2" topLeftCell="A113" activePane="bottomLeft" state="frozen"/>
      <selection pane="bottomLeft" activeCell="E2" sqref="E2:F2"/>
    </sheetView>
  </sheetViews>
  <sheetFormatPr baseColWidth="10" defaultColWidth="8.77734375" defaultRowHeight="12.6" x14ac:dyDescent="0.25"/>
  <cols>
    <col min="1" max="1" width="4.5546875" customWidth="1"/>
    <col min="2" max="2" width="5.21875" customWidth="1"/>
    <col min="3" max="3" width="8.109375" customWidth="1"/>
    <col min="4" max="4" width="6.44140625" customWidth="1"/>
    <col min="5" max="5" width="24.6640625" style="12" customWidth="1"/>
    <col min="6" max="6" width="18.77734375" style="12" customWidth="1"/>
    <col min="7" max="7" width="5.6640625" customWidth="1"/>
    <col min="8" max="8" width="5.77734375" customWidth="1"/>
    <col min="9" max="9" width="6.77734375" customWidth="1"/>
    <col min="10" max="10" width="8.109375" style="74" customWidth="1"/>
  </cols>
  <sheetData>
    <row r="1" spans="1:11" ht="34.799999999999997" x14ac:dyDescent="0.55000000000000004">
      <c r="A1" s="215" t="s">
        <v>42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1" s="72" customFormat="1" ht="26.25" customHeight="1" x14ac:dyDescent="0.4">
      <c r="A2" s="216" t="str">
        <f>IF('P1'!H5&gt;0,'P1'!H5,"")</f>
        <v>Trondheim AK</v>
      </c>
      <c r="B2" s="216"/>
      <c r="C2" s="216"/>
      <c r="D2" s="216"/>
      <c r="E2" s="216" t="str">
        <f>IF('P1'!M5&gt;0,'P1'!M5,"")</f>
        <v>Trondheim</v>
      </c>
      <c r="F2" s="216"/>
      <c r="G2" s="217" t="str">
        <f>IF('P1'!O5&gt;0,'P1'!O5,"")</f>
        <v/>
      </c>
      <c r="H2" s="217"/>
      <c r="I2" s="218">
        <f>IF('P1'!R5&gt;0,'P1'!R5,"")</f>
        <v>42419</v>
      </c>
      <c r="J2" s="218"/>
    </row>
    <row r="3" spans="1:11" ht="27.6" x14ac:dyDescent="0.45">
      <c r="A3" s="214" t="s">
        <v>26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1" ht="15.6" x14ac:dyDescent="0.3">
      <c r="A4" s="194">
        <v>1</v>
      </c>
      <c r="B4" s="195">
        <f>IF('P7'!A11="","",'P7'!A11)</f>
        <v>48</v>
      </c>
      <c r="C4" s="196">
        <f>IF('P7'!B11="","",'P7'!B11)</f>
        <v>47.6</v>
      </c>
      <c r="D4" s="195" t="str">
        <f>IF('P7'!C11="","",'P7'!C11)</f>
        <v>SK</v>
      </c>
      <c r="E4" s="201" t="str">
        <f>IF('P7'!F11="","",'P7'!F11)</f>
        <v>Hilde Svalheim Markussen</v>
      </c>
      <c r="F4" s="197" t="str">
        <f>IF('P7'!G11="","",'P7'!G11)</f>
        <v>Trondheim AK</v>
      </c>
      <c r="G4" s="198">
        <f>IF('P7'!N11=0,"",'P7'!N11)</f>
        <v>47</v>
      </c>
      <c r="H4" s="198">
        <f>IF('P7'!O11=0,"",'P7'!O11)</f>
        <v>65</v>
      </c>
      <c r="I4" s="198">
        <f>IF('P7'!P11=0,"",'P7'!P11)</f>
        <v>112</v>
      </c>
      <c r="J4" s="199">
        <f>IF('P7'!Q11=0,"",'P7'!Q11)</f>
        <v>184.95176245890934</v>
      </c>
      <c r="K4" s="79">
        <v>12</v>
      </c>
    </row>
    <row r="5" spans="1:11" ht="15.6" x14ac:dyDescent="0.3">
      <c r="A5" s="194">
        <v>2</v>
      </c>
      <c r="B5" s="195">
        <f>IF('P7'!A9="","",'P7'!A9)</f>
        <v>48</v>
      </c>
      <c r="C5" s="196">
        <f>IF('P7'!B9="","",'P7'!B9)</f>
        <v>46.5</v>
      </c>
      <c r="D5" s="195" t="str">
        <f>IF('P7'!C9="","",'P7'!C9)</f>
        <v>UK</v>
      </c>
      <c r="E5" s="197" t="str">
        <f>IF('P7'!F9="","",'P7'!F9)</f>
        <v>Helene Skuggedal</v>
      </c>
      <c r="F5" s="197" t="str">
        <f>IF('P7'!G9="","",'P7'!G9)</f>
        <v>Larvik AK</v>
      </c>
      <c r="G5" s="198">
        <f>IF('P7'!N9=0,"",'P7'!N9)</f>
        <v>44</v>
      </c>
      <c r="H5" s="198">
        <f>IF('P7'!O9=0,"",'P7'!O9)</f>
        <v>62</v>
      </c>
      <c r="I5" s="198">
        <f>IF('P7'!P9=0,"",'P7'!P9)</f>
        <v>106</v>
      </c>
      <c r="J5" s="199">
        <f>IF('P7'!Q9=0,"",'P7'!Q9)</f>
        <v>178.73811003806489</v>
      </c>
      <c r="K5" s="79">
        <v>10</v>
      </c>
    </row>
    <row r="6" spans="1:11" ht="15.6" x14ac:dyDescent="0.3">
      <c r="A6" s="194">
        <v>3</v>
      </c>
      <c r="B6" s="195">
        <f>IF('P7'!A10="","",'P7'!A10)</f>
        <v>48</v>
      </c>
      <c r="C6" s="196">
        <f>IF('P7'!B10="","",'P7'!B10)</f>
        <v>46.6</v>
      </c>
      <c r="D6" s="195" t="str">
        <f>IF('P7'!C10="","",'P7'!C10)</f>
        <v>UK</v>
      </c>
      <c r="E6" s="197" t="str">
        <f>IF('P7'!F10="","",'P7'!F10)</f>
        <v>Tiril Boge</v>
      </c>
      <c r="F6" s="197" t="str">
        <f>IF('P7'!G10="","",'P7'!G10)</f>
        <v>AK Bjørgvin</v>
      </c>
      <c r="G6" s="198">
        <f>IF('P7'!N10=0,"",'P7'!N10)</f>
        <v>43</v>
      </c>
      <c r="H6" s="198">
        <f>IF('P7'!O10=0,"",'P7'!O10)</f>
        <v>45</v>
      </c>
      <c r="I6" s="198">
        <f>IF('P7'!P10=0,"",'P7'!P10)</f>
        <v>88</v>
      </c>
      <c r="J6" s="199">
        <f>IF('P7'!Q10=0,"",'P7'!Q10)</f>
        <v>148.09923230659047</v>
      </c>
      <c r="K6" s="79">
        <v>9</v>
      </c>
    </row>
    <row r="7" spans="1:11" ht="15.6" x14ac:dyDescent="0.3">
      <c r="A7" s="194"/>
      <c r="B7" s="195"/>
      <c r="C7" s="196"/>
      <c r="D7" s="195"/>
      <c r="E7" s="197"/>
      <c r="F7" s="197"/>
      <c r="G7" s="198"/>
      <c r="H7" s="198"/>
      <c r="I7" s="198"/>
      <c r="J7" s="199"/>
      <c r="K7" s="79"/>
    </row>
    <row r="8" spans="1:11" ht="15.6" x14ac:dyDescent="0.3">
      <c r="A8" s="194">
        <v>1</v>
      </c>
      <c r="B8" s="195">
        <f>IF('P7'!A12="","",'P7'!A12)</f>
        <v>53</v>
      </c>
      <c r="C8" s="196">
        <f>IF('P7'!B12="","",'P7'!B12)</f>
        <v>51.9</v>
      </c>
      <c r="D8" s="195" t="str">
        <f>IF('P7'!C12="","",'P7'!C12)</f>
        <v>SK</v>
      </c>
      <c r="E8" s="197" t="str">
        <f>IF('P7'!F12="","",'P7'!F12)</f>
        <v>Sarah Hovden Øvsthus</v>
      </c>
      <c r="F8" s="197" t="str">
        <f>IF('P7'!G12="","",'P7'!G12)</f>
        <v>AK Bjørgvin</v>
      </c>
      <c r="G8" s="198">
        <f>IF('P7'!N12=0,"",'P7'!N12)</f>
        <v>74</v>
      </c>
      <c r="H8" s="198">
        <f>IF('P7'!O12=0,"",'P7'!O12)</f>
        <v>89</v>
      </c>
      <c r="I8" s="198">
        <f>IF('P7'!P12=0,"",'P7'!P12)</f>
        <v>163</v>
      </c>
      <c r="J8" s="199">
        <f>IF('P7'!Q12=0,"",'P7'!Q12)</f>
        <v>250.08196250167333</v>
      </c>
      <c r="K8" s="79">
        <v>12</v>
      </c>
    </row>
    <row r="9" spans="1:11" ht="15.6" x14ac:dyDescent="0.3">
      <c r="A9" s="194">
        <v>2</v>
      </c>
      <c r="B9" s="195">
        <f>IF('P7'!A13="","",'P7'!A13)</f>
        <v>53</v>
      </c>
      <c r="C9" s="196">
        <f>IF('P7'!B13="","",'P7'!B13)</f>
        <v>52.9</v>
      </c>
      <c r="D9" s="195" t="str">
        <f>IF('P7'!C13="","",'P7'!C13)</f>
        <v>JK</v>
      </c>
      <c r="E9" s="197" t="str">
        <f>IF('P7'!F13="","",'P7'!F13)</f>
        <v>Rebekka Tao Jacobsen</v>
      </c>
      <c r="F9" s="197" t="str">
        <f>IF('P7'!G13="","",'P7'!G13)</f>
        <v>Larvik AK</v>
      </c>
      <c r="G9" s="198">
        <f>IF('P7'!N13=0,"",'P7'!N13)</f>
        <v>67</v>
      </c>
      <c r="H9" s="198">
        <f>IF('P7'!O13=0,"",'P7'!O13)</f>
        <v>85</v>
      </c>
      <c r="I9" s="198">
        <f>IF('P7'!P13=0,"",'P7'!P13)</f>
        <v>152</v>
      </c>
      <c r="J9" s="199">
        <f>IF('P7'!Q13=0,"",'P7'!Q13)</f>
        <v>229.63071800446349</v>
      </c>
      <c r="K9" s="79">
        <v>10</v>
      </c>
    </row>
    <row r="10" spans="1:11" ht="15.6" x14ac:dyDescent="0.3">
      <c r="A10" s="194">
        <v>3</v>
      </c>
      <c r="B10" s="195">
        <f>IF('P7'!A14="","",'P7'!A14)</f>
        <v>53</v>
      </c>
      <c r="C10" s="196">
        <f>IF('P7'!B14="","",'P7'!B14)</f>
        <v>52.4</v>
      </c>
      <c r="D10" s="195" t="str">
        <f>IF('P7'!C14="","",'P7'!C14)</f>
        <v>SK</v>
      </c>
      <c r="E10" s="197" t="str">
        <f>IF('P7'!F14="","",'P7'!F14)</f>
        <v>Katarina Torrissen</v>
      </c>
      <c r="F10" s="197" t="str">
        <f>IF('P7'!G14="","",'P7'!G14)</f>
        <v>Trondheim AK</v>
      </c>
      <c r="G10" s="198">
        <f>IF('P7'!N14=0,"",'P7'!N14)</f>
        <v>56</v>
      </c>
      <c r="H10" s="198">
        <f>IF('P7'!O14=0,"",'P7'!O14)</f>
        <v>80</v>
      </c>
      <c r="I10" s="198">
        <f>IF('P7'!P14=0,"",'P7'!P14)</f>
        <v>136</v>
      </c>
      <c r="J10" s="199">
        <f>IF('P7'!Q14=0,"",'P7'!Q14)</f>
        <v>207.03705251653824</v>
      </c>
      <c r="K10" s="79">
        <v>9</v>
      </c>
    </row>
    <row r="11" spans="1:11" ht="15.6" x14ac:dyDescent="0.3">
      <c r="A11" s="194">
        <v>4</v>
      </c>
      <c r="B11" s="195">
        <f>IF('P7'!A15="","",'P7'!A15)</f>
        <v>53</v>
      </c>
      <c r="C11" s="196">
        <f>IF('P7'!B15="","",'P7'!B15)</f>
        <v>52.7</v>
      </c>
      <c r="D11" s="195" t="str">
        <f>IF('P7'!C15="","",'P7'!C15)</f>
        <v>SK</v>
      </c>
      <c r="E11" s="197" t="str">
        <f>IF('P7'!F15="","",'P7'!F15)</f>
        <v>Camilla Carlsen</v>
      </c>
      <c r="F11" s="197" t="str">
        <f>IF('P7'!G15="","",'P7'!G15)</f>
        <v>AK Bjørgvin</v>
      </c>
      <c r="G11" s="198">
        <f>IF('P7'!N15=0,"",'P7'!N15)</f>
        <v>56</v>
      </c>
      <c r="H11" s="198">
        <f>IF('P7'!O15=0,"",'P7'!O15)</f>
        <v>68</v>
      </c>
      <c r="I11" s="198">
        <f>IF('P7'!P15=0,"",'P7'!P15)</f>
        <v>124</v>
      </c>
      <c r="J11" s="199">
        <f>IF('P7'!Q15=0,"",'P7'!Q15)</f>
        <v>187.90128318692223</v>
      </c>
      <c r="K11" s="79">
        <v>8</v>
      </c>
    </row>
    <row r="12" spans="1:11" ht="15.6" x14ac:dyDescent="0.3">
      <c r="A12" s="194">
        <v>5</v>
      </c>
      <c r="B12" s="195">
        <f>IF('P7'!A16="","",'P7'!A16)</f>
        <v>53</v>
      </c>
      <c r="C12" s="196">
        <f>IF('P7'!B16="","",'P7'!B16)</f>
        <v>49.8</v>
      </c>
      <c r="D12" s="195" t="str">
        <f>IF('P7'!C16="","",'P7'!C16)</f>
        <v>JK</v>
      </c>
      <c r="E12" s="197" t="str">
        <f>IF('P7'!F16="","",'P7'!F16)</f>
        <v>Bettine Carlsen</v>
      </c>
      <c r="F12" s="197" t="str">
        <f>IF('P7'!G16="","",'P7'!G16)</f>
        <v>AK Bjørgvin</v>
      </c>
      <c r="G12" s="198">
        <f>IF('P7'!N16=0,"",'P7'!N16)</f>
        <v>48</v>
      </c>
      <c r="H12" s="198">
        <f>IF('P7'!O16=0,"",'P7'!O16)</f>
        <v>70</v>
      </c>
      <c r="I12" s="198">
        <f>IF('P7'!P16=0,"",'P7'!P16)</f>
        <v>118</v>
      </c>
      <c r="J12" s="199">
        <f>IF('P7'!Q16=0,"",'P7'!Q16)</f>
        <v>187.37752504506315</v>
      </c>
      <c r="K12" s="79">
        <v>7</v>
      </c>
    </row>
    <row r="13" spans="1:11" ht="15.6" x14ac:dyDescent="0.3">
      <c r="A13" s="194"/>
      <c r="B13" s="195"/>
      <c r="C13" s="196"/>
      <c r="D13" s="195"/>
      <c r="E13" s="197"/>
      <c r="F13" s="197"/>
      <c r="G13" s="198"/>
      <c r="H13" s="198"/>
      <c r="I13" s="198"/>
      <c r="J13" s="199"/>
      <c r="K13" s="79"/>
    </row>
    <row r="14" spans="1:11" ht="15.6" x14ac:dyDescent="0.3">
      <c r="A14" s="194">
        <v>1</v>
      </c>
      <c r="B14" s="195">
        <f>IF('P9'!A9="","",'P9'!A9)</f>
        <v>58</v>
      </c>
      <c r="C14" s="196">
        <f>IF('P9'!B9="","",'P9'!B9)</f>
        <v>57.7</v>
      </c>
      <c r="D14" s="195" t="str">
        <f>IF('P9'!C9="","",'P9'!C9)</f>
        <v>SK</v>
      </c>
      <c r="E14" s="197" t="str">
        <f>IF('P9'!F9="","",'P9'!F9)</f>
        <v>Zekiye C. Nyland</v>
      </c>
      <c r="F14" s="197" t="str">
        <f>IF('P9'!G9="","",'P9'!G9)</f>
        <v>Tysvær VK</v>
      </c>
      <c r="G14" s="198">
        <f>IF('P9'!N9=0,"",'P9'!N9)</f>
        <v>70</v>
      </c>
      <c r="H14" s="198">
        <f>IF('P9'!O9=0,"",'P9'!O9)</f>
        <v>85</v>
      </c>
      <c r="I14" s="198">
        <f>IF('P9'!P9=0,"",'P9'!P9)</f>
        <v>155</v>
      </c>
      <c r="J14" s="199">
        <f>IF('P9'!Q9=0,"",'P9'!Q9)</f>
        <v>219.05109922184181</v>
      </c>
      <c r="K14" s="79">
        <v>12</v>
      </c>
    </row>
    <row r="15" spans="1:11" ht="15.6" x14ac:dyDescent="0.3">
      <c r="A15" s="194">
        <v>2</v>
      </c>
      <c r="B15" s="195">
        <f>IF('P9'!A10="","",'P9'!A10)</f>
        <v>58</v>
      </c>
      <c r="C15" s="196">
        <f>IF('P9'!B10="","",'P9'!B10)</f>
        <v>56.3</v>
      </c>
      <c r="D15" s="195" t="str">
        <f>IF('P9'!C10="","",'P9'!C10)</f>
        <v>SK</v>
      </c>
      <c r="E15" s="197" t="str">
        <f>IF('P9'!F10="","",'P9'!F10)</f>
        <v>Sandra Trædal</v>
      </c>
      <c r="F15" s="197" t="str">
        <f>IF('P9'!G10="","",'P9'!G10)</f>
        <v>Tambarskjelvar IL</v>
      </c>
      <c r="G15" s="198">
        <f>IF('P9'!N10=0,"",'P9'!N10)</f>
        <v>65</v>
      </c>
      <c r="H15" s="198">
        <f>IF('P9'!O10=0,"",'P9'!O10)</f>
        <v>85</v>
      </c>
      <c r="I15" s="198">
        <f>IF('P9'!P10=0,"",'P9'!P10)</f>
        <v>150</v>
      </c>
      <c r="J15" s="199">
        <f>IF('P9'!Q10=0,"",'P9'!Q10)</f>
        <v>215.89354421257553</v>
      </c>
      <c r="K15" s="79">
        <v>10</v>
      </c>
    </row>
    <row r="16" spans="1:11" ht="15.6" x14ac:dyDescent="0.3">
      <c r="A16" s="194">
        <v>3</v>
      </c>
      <c r="B16" s="195">
        <f>IF('P9'!A12="","",'P9'!A12)</f>
        <v>58</v>
      </c>
      <c r="C16" s="196">
        <f>IF('P9'!B12="","",'P9'!B12)</f>
        <v>55.5</v>
      </c>
      <c r="D16" s="195" t="str">
        <f>IF('P9'!C12="","",'P9'!C12)</f>
        <v>SK</v>
      </c>
      <c r="E16" s="197" t="str">
        <f>IF('P9'!F12="","",'P9'!F12)</f>
        <v>Sol Anette Waaler</v>
      </c>
      <c r="F16" s="197" t="str">
        <f>IF('P9'!G12="","",'P9'!G12)</f>
        <v>Trondheim AK</v>
      </c>
      <c r="G16" s="198">
        <f>IF('P9'!N12=0,"",'P9'!N12)</f>
        <v>63</v>
      </c>
      <c r="H16" s="198">
        <f>IF('P9'!O12=0,"",'P9'!O12)</f>
        <v>82</v>
      </c>
      <c r="I16" s="198">
        <f>IF('P9'!P12=0,"",'P9'!P12)</f>
        <v>145</v>
      </c>
      <c r="J16" s="199">
        <f>IF('P9'!Q12=0,"",'P9'!Q12)</f>
        <v>210.97631903190555</v>
      </c>
      <c r="K16" s="79">
        <v>9</v>
      </c>
    </row>
    <row r="17" spans="1:11" ht="15.6" x14ac:dyDescent="0.3">
      <c r="A17" s="194">
        <v>4</v>
      </c>
      <c r="B17" s="195">
        <f>IF('P9'!A15="","",'P9'!A15)</f>
        <v>58</v>
      </c>
      <c r="C17" s="196">
        <f>IF('P9'!B15="","",'P9'!B15)</f>
        <v>55.5</v>
      </c>
      <c r="D17" s="195" t="str">
        <f>IF('P9'!C15="","",'P9'!C15)</f>
        <v>SK</v>
      </c>
      <c r="E17" s="197" t="str">
        <f>IF('P9'!F15="","",'P9'!F15)</f>
        <v>Hege Torsvik</v>
      </c>
      <c r="F17" s="197" t="str">
        <f>IF('P9'!G15="","",'P9'!G15)</f>
        <v>Hillevåg AK</v>
      </c>
      <c r="G17" s="198">
        <f>IF('P9'!N15=0,"",'P9'!N15)</f>
        <v>57</v>
      </c>
      <c r="H17" s="198">
        <f>IF('P9'!O15=0,"",'P9'!O15)</f>
        <v>73</v>
      </c>
      <c r="I17" s="198">
        <f>IF('P9'!P15=0,"",'P9'!P15)</f>
        <v>130</v>
      </c>
      <c r="J17" s="199">
        <f>IF('P9'!Q15=0,"",'P9'!Q15)</f>
        <v>189.15118258032911</v>
      </c>
      <c r="K17" s="79">
        <v>8</v>
      </c>
    </row>
    <row r="18" spans="1:11" ht="15.6" x14ac:dyDescent="0.3">
      <c r="A18" s="194">
        <v>5</v>
      </c>
      <c r="B18" s="195">
        <f>IF('P9'!A14="","",'P9'!A14)</f>
        <v>58</v>
      </c>
      <c r="C18" s="196">
        <f>IF('P9'!B14="","",'P9'!B14)</f>
        <v>55.2</v>
      </c>
      <c r="D18" s="195" t="str">
        <f>IF('P9'!C14="","",'P9'!C14)</f>
        <v>SK</v>
      </c>
      <c r="E18" s="197" t="str">
        <f>IF('P9'!F14="","",'P9'!F14)</f>
        <v>Ragnhild Haug Lillegård</v>
      </c>
      <c r="F18" s="197" t="str">
        <f>IF('P9'!G14="","",'P9'!G14)</f>
        <v>Oslo AK</v>
      </c>
      <c r="G18" s="198">
        <f>IF('P9'!N14=0,"",'P9'!N14)</f>
        <v>50</v>
      </c>
      <c r="H18" s="198">
        <f>IF('P9'!O14=0,"",'P9'!O14)</f>
        <v>68</v>
      </c>
      <c r="I18" s="198">
        <f>IF('P9'!P14=0,"",'P9'!P14)</f>
        <v>118</v>
      </c>
      <c r="J18" s="199">
        <f>IF('P9'!Q14=0,"",'P9'!Q14)</f>
        <v>172.40599315306346</v>
      </c>
      <c r="K18" s="79">
        <v>7</v>
      </c>
    </row>
    <row r="19" spans="1:11" ht="15.6" x14ac:dyDescent="0.3">
      <c r="A19" s="194">
        <v>6</v>
      </c>
      <c r="B19" s="195">
        <f>IF('P9'!A13="","",'P9'!A13)</f>
        <v>58</v>
      </c>
      <c r="C19" s="196">
        <f>IF('P9'!B13="","",'P9'!B13)</f>
        <v>56</v>
      </c>
      <c r="D19" s="195" t="str">
        <f>IF('P9'!C13="","",'P9'!C13)</f>
        <v>SK</v>
      </c>
      <c r="E19" s="197" t="str">
        <f>IF('P9'!F13="","",'P9'!F13)</f>
        <v>Stine Grønning Finserås</v>
      </c>
      <c r="F19" s="197" t="str">
        <f>IF('P9'!G13="","",'P9'!G13)</f>
        <v>Nidelv IL</v>
      </c>
      <c r="G19" s="198">
        <f>IF('P9'!N13=0,"",'P9'!N13)</f>
        <v>51</v>
      </c>
      <c r="H19" s="198">
        <f>IF('P9'!O13=0,"",'P9'!O13)</f>
        <v>65</v>
      </c>
      <c r="I19" s="198">
        <f>IF('P9'!P13=0,"",'P9'!P13)</f>
        <v>116</v>
      </c>
      <c r="J19" s="199">
        <f>IF('P9'!Q13=0,"",'P9'!Q13)</f>
        <v>167.63294181172589</v>
      </c>
      <c r="K19" s="79">
        <v>6</v>
      </c>
    </row>
    <row r="20" spans="1:11" ht="15.6" x14ac:dyDescent="0.3">
      <c r="A20" s="194">
        <v>7</v>
      </c>
      <c r="B20" s="195">
        <f>IF('P9'!A17="","",'P9'!A17)</f>
        <v>58</v>
      </c>
      <c r="C20" s="196">
        <f>IF('P9'!B17="","",'P9'!B17)</f>
        <v>57.4</v>
      </c>
      <c r="D20" s="195" t="str">
        <f>IF('P9'!C17="","",'P9'!C17)</f>
        <v>SK</v>
      </c>
      <c r="E20" s="201" t="str">
        <f>IF('P9'!F17="","",'P9'!F17)</f>
        <v>Cathrine Walberg Martinsen</v>
      </c>
      <c r="F20" s="197" t="str">
        <f>IF('P9'!G17="","",'P9'!G17)</f>
        <v>Nidelv IL</v>
      </c>
      <c r="G20" s="198">
        <f>IF('P9'!N17=0,"",'P9'!N17)</f>
        <v>52</v>
      </c>
      <c r="H20" s="198">
        <f>IF('P9'!O17=0,"",'P9'!O17)</f>
        <v>64</v>
      </c>
      <c r="I20" s="198">
        <f>IF('P9'!P17=0,"",'P9'!P17)</f>
        <v>116</v>
      </c>
      <c r="J20" s="199">
        <f>IF('P9'!Q17=0,"",'P9'!Q17)</f>
        <v>164.56543089438861</v>
      </c>
      <c r="K20" s="79">
        <v>5</v>
      </c>
    </row>
    <row r="21" spans="1:11" ht="15.6" x14ac:dyDescent="0.3">
      <c r="A21" s="194">
        <v>8</v>
      </c>
      <c r="B21" s="195">
        <f>IF('P9'!A16="","",'P9'!A16)</f>
        <v>58</v>
      </c>
      <c r="C21" s="196">
        <f>IF('P9'!B16="","",'P9'!B16)</f>
        <v>56.2</v>
      </c>
      <c r="D21" s="195" t="str">
        <f>IF('P9'!C16="","",'P9'!C16)</f>
        <v>SK</v>
      </c>
      <c r="E21" s="201" t="str">
        <f>IF('P9'!F16="","",'P9'!F16)</f>
        <v>Emelie Førstemann Nilsen</v>
      </c>
      <c r="F21" s="197" t="str">
        <f>IF('P9'!G16="","",'P9'!G16)</f>
        <v>Oslo AK</v>
      </c>
      <c r="G21" s="198">
        <f>IF('P9'!N16=0,"",'P9'!N16)</f>
        <v>48</v>
      </c>
      <c r="H21" s="198">
        <f>IF('P9'!O16=0,"",'P9'!O16)</f>
        <v>62</v>
      </c>
      <c r="I21" s="198">
        <f>IF('P9'!P16=0,"",'P9'!P16)</f>
        <v>110</v>
      </c>
      <c r="J21" s="199">
        <f>IF('P9'!Q16=0,"",'P9'!Q16)</f>
        <v>158.53432077280885</v>
      </c>
      <c r="K21" s="79">
        <v>4</v>
      </c>
    </row>
    <row r="22" spans="1:11" ht="15.6" x14ac:dyDescent="0.3">
      <c r="A22" s="194">
        <v>9</v>
      </c>
      <c r="B22" s="195">
        <f>IF('P9'!A18="","",'P9'!A18)</f>
        <v>58</v>
      </c>
      <c r="C22" s="196">
        <f>IF('P9'!B18="","",'P9'!B18)</f>
        <v>57</v>
      </c>
      <c r="D22" s="195" t="str">
        <f>IF('P9'!C18="","",'P9'!C18)</f>
        <v>SK</v>
      </c>
      <c r="E22" s="197" t="str">
        <f>IF('P9'!F18="","",'P9'!F18)</f>
        <v>Mia Tiller Mjøs</v>
      </c>
      <c r="F22" s="197" t="str">
        <f>IF('P9'!G18="","",'P9'!G18)</f>
        <v>Trondheim AK</v>
      </c>
      <c r="G22" s="198">
        <f>IF('P9'!N18=0,"",'P9'!N18)</f>
        <v>45</v>
      </c>
      <c r="H22" s="198">
        <f>IF('P9'!O18=0,"",'P9'!O18)</f>
        <v>62</v>
      </c>
      <c r="I22" s="198">
        <f>IF('P9'!P18=0,"",'P9'!P18)</f>
        <v>107</v>
      </c>
      <c r="J22" s="199">
        <f>IF('P9'!Q18=0,"",'P9'!Q18)</f>
        <v>152.58609525047052</v>
      </c>
      <c r="K22" s="79">
        <v>3</v>
      </c>
    </row>
    <row r="23" spans="1:11" ht="15.6" x14ac:dyDescent="0.3">
      <c r="A23" s="194"/>
      <c r="B23" s="195"/>
      <c r="C23" s="196"/>
      <c r="D23" s="195"/>
      <c r="E23" s="197"/>
      <c r="F23" s="197"/>
      <c r="G23" s="198"/>
      <c r="H23" s="198"/>
      <c r="I23" s="198"/>
      <c r="J23" s="199"/>
      <c r="K23" s="79"/>
    </row>
    <row r="24" spans="1:11" ht="15.6" x14ac:dyDescent="0.3">
      <c r="A24" s="194">
        <v>1</v>
      </c>
      <c r="B24" s="195">
        <f>IF('P10'!A9="","",'P10'!A9)</f>
        <v>63</v>
      </c>
      <c r="C24" s="196">
        <f>IF('P10'!B9="","",'P10'!B9)</f>
        <v>62.6</v>
      </c>
      <c r="D24" s="195" t="str">
        <f>IF('P10'!C9="","",'P10'!C9)</f>
        <v>SK</v>
      </c>
      <c r="E24" s="197" t="str">
        <f>IF('P10'!F9="","",'P10'!F9)</f>
        <v>Marit Årdalsbakke</v>
      </c>
      <c r="F24" s="197" t="str">
        <f>IF('P10'!G9="","",'P10'!G9)</f>
        <v>Tambarskjelvar IL</v>
      </c>
      <c r="G24" s="198">
        <f>IF('P10'!N9=0,"",'P10'!N9)</f>
        <v>84</v>
      </c>
      <c r="H24" s="198">
        <f>IF('P10'!O9=0,"",'P10'!O9)</f>
        <v>92</v>
      </c>
      <c r="I24" s="198">
        <f>IF('P10'!P9=0,"",'P10'!P9)</f>
        <v>176</v>
      </c>
      <c r="J24" s="199">
        <f>IF('P10'!Q9=0,"",'P10'!Q9)</f>
        <v>234.88719865186386</v>
      </c>
      <c r="K24" s="79">
        <v>12</v>
      </c>
    </row>
    <row r="25" spans="1:11" ht="15.6" x14ac:dyDescent="0.3">
      <c r="A25" s="194">
        <v>2</v>
      </c>
      <c r="B25" s="195">
        <f>IF('P10'!A10="","",'P10'!A10)</f>
        <v>63</v>
      </c>
      <c r="C25" s="196">
        <f>IF('P10'!B10="","",'P10'!B10)</f>
        <v>62.4</v>
      </c>
      <c r="D25" s="195" t="str">
        <f>IF('P10'!C10="","",'P10'!C10)</f>
        <v>JK</v>
      </c>
      <c r="E25" s="197" t="str">
        <f>IF('P10'!F10="","",'P10'!F10)</f>
        <v>Emma Hald</v>
      </c>
      <c r="F25" s="197" t="str">
        <f>IF('P10'!G10="","",'P10'!G10)</f>
        <v>AK Bjørgvin</v>
      </c>
      <c r="G25" s="198">
        <f>IF('P10'!N10=0,"",'P10'!N10)</f>
        <v>76</v>
      </c>
      <c r="H25" s="198">
        <f>IF('P10'!O10=0,"",'P10'!O10)</f>
        <v>89</v>
      </c>
      <c r="I25" s="198">
        <f>IF('P10'!P10=0,"",'P10'!P10)</f>
        <v>165</v>
      </c>
      <c r="J25" s="199">
        <f>IF('P10'!Q10=0,"",'P10'!Q10)</f>
        <v>220.68077280783197</v>
      </c>
      <c r="K25" s="79">
        <v>10</v>
      </c>
    </row>
    <row r="26" spans="1:11" ht="15.6" x14ac:dyDescent="0.3">
      <c r="A26" s="194">
        <v>3</v>
      </c>
      <c r="B26" s="195">
        <f>IF('P10'!A11="","",'P10'!A11)</f>
        <v>63</v>
      </c>
      <c r="C26" s="196">
        <f>IF('P10'!B11="","",'P10'!B11)</f>
        <v>60.7</v>
      </c>
      <c r="D26" s="195" t="str">
        <f>IF('P10'!C11="","",'P10'!C11)</f>
        <v>SK</v>
      </c>
      <c r="E26" s="197" t="str">
        <f>IF('P10'!F11="","",'P10'!F11)</f>
        <v>Mari Rotmo</v>
      </c>
      <c r="F26" s="197" t="str">
        <f>IF('P10'!G11="","",'P10'!G11)</f>
        <v>Trondheim AK</v>
      </c>
      <c r="G26" s="198">
        <f>IF('P10'!N11=0,"",'P10'!N11)</f>
        <v>62</v>
      </c>
      <c r="H26" s="198">
        <f>IF('P10'!O11=0,"",'P10'!O11)</f>
        <v>86</v>
      </c>
      <c r="I26" s="198">
        <f>IF('P10'!P11=0,"",'P10'!P11)</f>
        <v>148</v>
      </c>
      <c r="J26" s="199">
        <f>IF('P10'!Q11=0,"",'P10'!Q11)</f>
        <v>201.71921701513958</v>
      </c>
      <c r="K26" s="79">
        <v>9</v>
      </c>
    </row>
    <row r="27" spans="1:11" ht="15.6" x14ac:dyDescent="0.3">
      <c r="A27" s="194">
        <v>4</v>
      </c>
      <c r="B27" s="195">
        <f>IF('P10'!A12="","",'P10'!A12)</f>
        <v>63</v>
      </c>
      <c r="C27" s="196">
        <f>IF('P10'!B12="","",'P10'!B12)</f>
        <v>62.3</v>
      </c>
      <c r="D27" s="195" t="str">
        <f>IF('P10'!C12="","",'P10'!C12)</f>
        <v>SK</v>
      </c>
      <c r="E27" s="197" t="str">
        <f>IF('P10'!F12="","",'P10'!F12)</f>
        <v>Birgitte Lund Fredriksen</v>
      </c>
      <c r="F27" s="197" t="str">
        <f>IF('P10'!G12="","",'P10'!G12)</f>
        <v>Hillevåg AK</v>
      </c>
      <c r="G27" s="198">
        <f>IF('P10'!N12=0,"",'P10'!N12)</f>
        <v>56</v>
      </c>
      <c r="H27" s="198">
        <f>IF('P10'!O12=0,"",'P10'!O12)</f>
        <v>80</v>
      </c>
      <c r="I27" s="198">
        <f>IF('P10'!P12=0,"",'P10'!P12)</f>
        <v>136</v>
      </c>
      <c r="J27" s="199">
        <f>IF('P10'!Q12=0,"",'P10'!Q12)</f>
        <v>182.09114338274742</v>
      </c>
      <c r="K27" s="79">
        <v>8</v>
      </c>
    </row>
    <row r="28" spans="1:11" ht="15.6" x14ac:dyDescent="0.3">
      <c r="A28" s="194">
        <v>5</v>
      </c>
      <c r="B28" s="195">
        <f>IF('P10'!A15="","",'P10'!A15)</f>
        <v>63</v>
      </c>
      <c r="C28" s="196">
        <f>IF('P10'!B15="","",'P10'!B15)</f>
        <v>61.6</v>
      </c>
      <c r="D28" s="195" t="str">
        <f>IF('P10'!C15="","",'P10'!C15)</f>
        <v>SK</v>
      </c>
      <c r="E28" s="201" t="str">
        <f>IF('P10'!F15="","",'P10'!F15)</f>
        <v>Celine Mariell Bertheussen</v>
      </c>
      <c r="F28" s="197" t="str">
        <f>IF('P10'!G15="","",'P10'!G15)</f>
        <v>Christiania AK</v>
      </c>
      <c r="G28" s="198">
        <f>IF('P10'!N15=0,"",'P10'!N15)</f>
        <v>60</v>
      </c>
      <c r="H28" s="198">
        <f>IF('P10'!O15=0,"",'P10'!O15)</f>
        <v>74</v>
      </c>
      <c r="I28" s="198">
        <f>IF('P10'!P15=0,"",'P10'!P15)</f>
        <v>134</v>
      </c>
      <c r="J28" s="199">
        <f>IF('P10'!Q15=0,"",'P10'!Q15)</f>
        <v>180.79489967546783</v>
      </c>
      <c r="K28" s="79">
        <v>7</v>
      </c>
    </row>
    <row r="29" spans="1:11" ht="15.6" x14ac:dyDescent="0.3">
      <c r="A29" s="194">
        <v>6</v>
      </c>
      <c r="B29" s="195">
        <f>IF('P10'!A13="","",'P10'!A13)</f>
        <v>63</v>
      </c>
      <c r="C29" s="196">
        <f>IF('P10'!B13="","",'P10'!B13)</f>
        <v>59.9</v>
      </c>
      <c r="D29" s="195" t="str">
        <f>IF('P10'!C13="","",'P10'!C13)</f>
        <v>SK</v>
      </c>
      <c r="E29" s="197" t="str">
        <f>IF('P10'!F13="","",'P10'!F13)</f>
        <v>Kristin Solbakken</v>
      </c>
      <c r="F29" s="197" t="str">
        <f>IF('P10'!G13="","",'P10'!G13)</f>
        <v>Nidelv IL</v>
      </c>
      <c r="G29" s="198">
        <f>IF('P10'!N13=0,"",'P10'!N13)</f>
        <v>54</v>
      </c>
      <c r="H29" s="198">
        <f>IF('P10'!O13=0,"",'P10'!O13)</f>
        <v>75</v>
      </c>
      <c r="I29" s="198">
        <f>IF('P10'!P13=0,"",'P10'!P13)</f>
        <v>129</v>
      </c>
      <c r="J29" s="199">
        <f>IF('P10'!Q13=0,"",'P10'!Q13)</f>
        <v>177.46311576979713</v>
      </c>
      <c r="K29" s="79">
        <v>6</v>
      </c>
    </row>
    <row r="30" spans="1:11" ht="15.6" x14ac:dyDescent="0.3">
      <c r="A30" s="194">
        <v>7</v>
      </c>
      <c r="B30" s="195">
        <f>IF('P10'!A17="","",'P10'!A17)</f>
        <v>63</v>
      </c>
      <c r="C30" s="196">
        <f>IF('P10'!B17="","",'P10'!B17)</f>
        <v>62.5</v>
      </c>
      <c r="D30" s="195" t="str">
        <f>IF('P10'!C17="","",'P10'!C17)</f>
        <v>SK</v>
      </c>
      <c r="E30" s="197" t="str">
        <f>IF('P10'!F17="","",'P10'!F17)</f>
        <v>Anita Skimten Monsen</v>
      </c>
      <c r="F30" s="197" t="str">
        <f>IF('P10'!G17="","",'P10'!G17)</f>
        <v>Oslo AK</v>
      </c>
      <c r="G30" s="198">
        <f>IF('P10'!N17=0,"",'P10'!N17)</f>
        <v>57</v>
      </c>
      <c r="H30" s="198">
        <f>IF('P10'!O17=0,"",'P10'!O17)</f>
        <v>70</v>
      </c>
      <c r="I30" s="198">
        <f>IF('P10'!P17=0,"",'P10'!P17)</f>
        <v>127</v>
      </c>
      <c r="J30" s="199">
        <f>IF('P10'!Q17=0,"",'P10'!Q17)</f>
        <v>169.67448138134026</v>
      </c>
      <c r="K30" s="79">
        <v>5</v>
      </c>
    </row>
    <row r="31" spans="1:11" ht="15.6" x14ac:dyDescent="0.3">
      <c r="A31" s="194">
        <v>8</v>
      </c>
      <c r="B31" s="195">
        <f>IF('P10'!A14="","",'P10'!A14)</f>
        <v>63</v>
      </c>
      <c r="C31" s="196">
        <f>IF('P10'!B14="","",'P10'!B14)</f>
        <v>60.1</v>
      </c>
      <c r="D31" s="195" t="str">
        <f>IF('P10'!C14="","",'P10'!C14)</f>
        <v>UK</v>
      </c>
      <c r="E31" s="197" t="str">
        <f>IF('P10'!F14="","",'P10'!F14)</f>
        <v>Sofie Prytz Løwer</v>
      </c>
      <c r="F31" s="197" t="str">
        <f>IF('P10'!G14="","",'P10'!G14)</f>
        <v>Larvik AK</v>
      </c>
      <c r="G31" s="198">
        <f>IF('P10'!N14=0,"",'P10'!N14)</f>
        <v>56</v>
      </c>
      <c r="H31" s="198">
        <f>IF('P10'!O14=0,"",'P10'!O14)</f>
        <v>69</v>
      </c>
      <c r="I31" s="198">
        <f>IF('P10'!P14=0,"",'P10'!P14)</f>
        <v>125</v>
      </c>
      <c r="J31" s="199">
        <f>IF('P10'!Q14=0,"",'P10'!Q14)</f>
        <v>171.55744340519865</v>
      </c>
      <c r="K31" s="79">
        <v>4</v>
      </c>
    </row>
    <row r="32" spans="1:11" ht="15.6" x14ac:dyDescent="0.3">
      <c r="A32" s="194">
        <v>9</v>
      </c>
      <c r="B32" s="195">
        <f>IF('P10'!A16="","",'P10'!A16)</f>
        <v>63</v>
      </c>
      <c r="C32" s="196">
        <f>IF('P10'!B16="","",'P10'!B16)</f>
        <v>62.7</v>
      </c>
      <c r="D32" s="195" t="str">
        <f>IF('P10'!C16="","",'P10'!C16)</f>
        <v>SK</v>
      </c>
      <c r="E32" s="197" t="str">
        <f>IF('P10'!F16="","",'P10'!F16)</f>
        <v>Ingeborg Bern Egeland</v>
      </c>
      <c r="F32" s="197" t="str">
        <f>IF('P10'!G16="","",'P10'!G16)</f>
        <v>AK Bjørgvin</v>
      </c>
      <c r="G32" s="198">
        <f>IF('P10'!N16=0,"",'P10'!N16)</f>
        <v>52</v>
      </c>
      <c r="H32" s="198">
        <f>IF('P10'!O16=0,"",'P10'!O16)</f>
        <v>66</v>
      </c>
      <c r="I32" s="198">
        <f>IF('P10'!P16=0,"",'P10'!P16)</f>
        <v>118</v>
      </c>
      <c r="J32" s="199">
        <f>IF('P10'!Q16=0,"",'P10'!Q16)</f>
        <v>157.31283800190582</v>
      </c>
      <c r="K32" s="79">
        <v>3</v>
      </c>
    </row>
    <row r="33" spans="1:11" ht="15.6" x14ac:dyDescent="0.3">
      <c r="A33" s="194">
        <v>10</v>
      </c>
      <c r="B33" s="195">
        <f>IF('P10'!A19="","",'P10'!A19)</f>
        <v>63</v>
      </c>
      <c r="C33" s="196">
        <f>IF('P10'!B19="","",'P10'!B19)</f>
        <v>62</v>
      </c>
      <c r="D33" s="195" t="str">
        <f>IF('P10'!C19="","",'P10'!C19)</f>
        <v>JK</v>
      </c>
      <c r="E33" s="197" t="str">
        <f>IF('P10'!F19="","",'P10'!F19)</f>
        <v>Celina Ramstad</v>
      </c>
      <c r="F33" s="197" t="str">
        <f>IF('P10'!G19="","",'P10'!G19)</f>
        <v>Haugesund VK</v>
      </c>
      <c r="G33" s="198">
        <f>IF('P10'!N19=0,"",'P10'!N19)</f>
        <v>50</v>
      </c>
      <c r="H33" s="198">
        <f>IF('P10'!O19=0,"",'P10'!O19)</f>
        <v>65</v>
      </c>
      <c r="I33" s="198">
        <f>IF('P10'!P19=0,"",'P10'!P19)</f>
        <v>115</v>
      </c>
      <c r="J33" s="199">
        <f>IF('P10'!Q19=0,"",'P10'!Q19)</f>
        <v>154.4776413784212</v>
      </c>
      <c r="K33" s="79">
        <v>2</v>
      </c>
    </row>
    <row r="34" spans="1:11" ht="15.6" x14ac:dyDescent="0.3">
      <c r="A34" s="194">
        <v>11</v>
      </c>
      <c r="B34" s="195">
        <f>IF('P10'!A18="","",'P10'!A18)</f>
        <v>63</v>
      </c>
      <c r="C34" s="196">
        <f>IF('P10'!B18="","",'P10'!B18)</f>
        <v>61.7</v>
      </c>
      <c r="D34" s="195" t="str">
        <f>IF('P10'!C18="","",'P10'!C18)</f>
        <v>SK</v>
      </c>
      <c r="E34" s="197" t="str">
        <f>IF('P10'!F18="","",'P10'!F18)</f>
        <v>Marit B. Nilsen</v>
      </c>
      <c r="F34" s="197" t="str">
        <f>IF('P10'!G18="","",'P10'!G18)</f>
        <v>Trondheim AK</v>
      </c>
      <c r="G34" s="198">
        <f>IF('P10'!N18=0,"",'P10'!N18)</f>
        <v>45</v>
      </c>
      <c r="H34" s="198">
        <f>IF('P10'!O18=0,"",'P10'!O18)</f>
        <v>69</v>
      </c>
      <c r="I34" s="198">
        <f>IF('P10'!P18=0,"",'P10'!P18)</f>
        <v>114</v>
      </c>
      <c r="J34" s="199">
        <f>IF('P10'!Q18=0,"",'P10'!Q18)</f>
        <v>153.64036739432257</v>
      </c>
      <c r="K34" s="79">
        <v>1</v>
      </c>
    </row>
    <row r="35" spans="1:11" ht="15.6" x14ac:dyDescent="0.3">
      <c r="A35" s="194"/>
      <c r="B35" s="195"/>
      <c r="C35" s="196"/>
      <c r="D35" s="195"/>
      <c r="E35" s="197"/>
      <c r="F35" s="197"/>
      <c r="G35" s="198"/>
      <c r="H35" s="198"/>
      <c r="I35" s="198"/>
      <c r="J35" s="199"/>
      <c r="K35" s="79"/>
    </row>
    <row r="36" spans="1:11" ht="15.6" x14ac:dyDescent="0.3">
      <c r="A36" s="194">
        <v>1</v>
      </c>
      <c r="B36" s="195">
        <f>IF('P12'!A9="","",'P12'!A9)</f>
        <v>69</v>
      </c>
      <c r="C36" s="196">
        <f>IF('P12'!B9="","",'P12'!B9)</f>
        <v>63.2</v>
      </c>
      <c r="D36" s="195" t="str">
        <f>IF('P12'!C9="","",'P12'!C9)</f>
        <v>SK</v>
      </c>
      <c r="E36" s="197" t="str">
        <f>IF('P12'!F9="","",'P12'!F9)</f>
        <v>Ine Andersson</v>
      </c>
      <c r="F36" s="197" t="str">
        <f>IF('P12'!G9="","",'P12'!G9)</f>
        <v>Tambarskjelvar IL</v>
      </c>
      <c r="G36" s="198">
        <f>IF('P12'!N9=0,"",'P12'!N9)</f>
        <v>80</v>
      </c>
      <c r="H36" s="198">
        <f>IF('P12'!O9=0,"",'P12'!O9)</f>
        <v>97</v>
      </c>
      <c r="I36" s="198">
        <f>IF('P12'!P9=0,"",'P12'!P9)</f>
        <v>177</v>
      </c>
      <c r="J36" s="200">
        <f>IF('P12'!Q9=0,"",'P12'!Q9)</f>
        <v>234.72356644122027</v>
      </c>
      <c r="K36" s="5">
        <v>12</v>
      </c>
    </row>
    <row r="37" spans="1:11" ht="15.6" x14ac:dyDescent="0.3">
      <c r="A37" s="194">
        <v>2</v>
      </c>
      <c r="B37" s="195">
        <f>IF('P12'!A10="","",'P12'!A10)</f>
        <v>69</v>
      </c>
      <c r="C37" s="196">
        <f>IF('P12'!B10="","",'P12'!B10)</f>
        <v>68.7</v>
      </c>
      <c r="D37" s="195" t="str">
        <f>IF('P12'!C10="","",'P12'!C10)</f>
        <v>SK</v>
      </c>
      <c r="E37" s="197" t="str">
        <f>IF('P12'!F10="","",'P12'!F10)</f>
        <v>Janne Skorpen Knudsen</v>
      </c>
      <c r="F37" s="197" t="str">
        <f>IF('P12'!G10="","",'P12'!G10)</f>
        <v>AK Bjørgvin</v>
      </c>
      <c r="G37" s="198">
        <f>IF('P12'!N10=0,"",'P12'!N10)</f>
        <v>71</v>
      </c>
      <c r="H37" s="198">
        <f>IF('P12'!O10=0,"",'P12'!O10)</f>
        <v>95</v>
      </c>
      <c r="I37" s="198">
        <f>IF('P12'!P10=0,"",'P12'!P10)</f>
        <v>166</v>
      </c>
      <c r="J37" s="200">
        <f>IF('P12'!Q10=0,"",'P12'!Q10)</f>
        <v>208.84900008266453</v>
      </c>
      <c r="K37" s="5">
        <v>10</v>
      </c>
    </row>
    <row r="38" spans="1:11" ht="15.6" x14ac:dyDescent="0.3">
      <c r="A38" s="194">
        <v>3</v>
      </c>
      <c r="B38" s="195">
        <f>IF('P12'!A12="","",'P12'!A12)</f>
        <v>69</v>
      </c>
      <c r="C38" s="196">
        <f>IF('P12'!B12="","",'P12'!B12)</f>
        <v>65.8</v>
      </c>
      <c r="D38" s="195" t="str">
        <f>IF('P12'!C12="","",'P12'!C12)</f>
        <v>SK</v>
      </c>
      <c r="E38" s="197" t="str">
        <f>IF('P12'!F12="","",'P12'!F12)</f>
        <v>Marianne Hasfjord</v>
      </c>
      <c r="F38" s="197" t="str">
        <f>IF('P12'!G12="","",'P12'!G12)</f>
        <v>AK Bjørgvin</v>
      </c>
      <c r="G38" s="198">
        <f>IF('P12'!N12=0,"",'P12'!N12)</f>
        <v>67</v>
      </c>
      <c r="H38" s="198">
        <f>IF('P12'!O12=0,"",'P12'!O12)</f>
        <v>90</v>
      </c>
      <c r="I38" s="198">
        <f>IF('P12'!P12=0,"",'P12'!P12)</f>
        <v>157</v>
      </c>
      <c r="J38" s="200">
        <f>IF('P12'!Q12=0,"",'P12'!Q12)</f>
        <v>202.83583075882248</v>
      </c>
      <c r="K38" s="5">
        <v>9</v>
      </c>
    </row>
    <row r="39" spans="1:11" ht="15.6" x14ac:dyDescent="0.3">
      <c r="A39" s="194">
        <v>4</v>
      </c>
      <c r="B39" s="195">
        <f>IF('P12'!A11="","",'P12'!A11)</f>
        <v>69</v>
      </c>
      <c r="C39" s="196">
        <f>IF('P12'!B11="","",'P12'!B11)</f>
        <v>69</v>
      </c>
      <c r="D39" s="195" t="str">
        <f>IF('P12'!C11="","",'P12'!C11)</f>
        <v>UK</v>
      </c>
      <c r="E39" s="197" t="str">
        <f>IF('P12'!F11="","",'P12'!F11)</f>
        <v>Maren Fikse</v>
      </c>
      <c r="F39" s="197" t="str">
        <f>IF('P12'!G11="","",'P12'!G11)</f>
        <v>Gjøvik AK</v>
      </c>
      <c r="G39" s="198">
        <f>IF('P12'!N11=0,"",'P12'!N11)</f>
        <v>67</v>
      </c>
      <c r="H39" s="198">
        <f>IF('P12'!O11=0,"",'P12'!O11)</f>
        <v>86</v>
      </c>
      <c r="I39" s="198">
        <f>IF('P12'!P11=0,"",'P12'!P11)</f>
        <v>153</v>
      </c>
      <c r="J39" s="200">
        <f>IF('P12'!Q11=0,"",'P12'!Q11)</f>
        <v>191.99363757099655</v>
      </c>
      <c r="K39" s="5">
        <v>8</v>
      </c>
    </row>
    <row r="40" spans="1:11" ht="15.6" x14ac:dyDescent="0.3">
      <c r="A40" s="194">
        <v>5</v>
      </c>
      <c r="B40" s="195">
        <f>IF('P12'!A13="","",'P12'!A13)</f>
        <v>69</v>
      </c>
      <c r="C40" s="196">
        <f>IF('P12'!B13="","",'P12'!B13)</f>
        <v>65.8</v>
      </c>
      <c r="D40" s="195" t="str">
        <f>IF('P12'!C13="","",'P12'!C13)</f>
        <v>SK</v>
      </c>
      <c r="E40" s="197" t="str">
        <f>IF('P12'!F13="","",'P12'!F13)</f>
        <v>Anna Tolås Omdal</v>
      </c>
      <c r="F40" s="197" t="str">
        <f>IF('P12'!G13="","",'P12'!G13)</f>
        <v>Vigrestad IK</v>
      </c>
      <c r="G40" s="198">
        <f>IF('P12'!N13=0,"",'P12'!N13)</f>
        <v>70</v>
      </c>
      <c r="H40" s="198">
        <f>IF('P12'!O13=0,"",'P12'!O13)</f>
        <v>80</v>
      </c>
      <c r="I40" s="198">
        <f>IF('P12'!P13=0,"",'P12'!P13)</f>
        <v>150</v>
      </c>
      <c r="J40" s="200">
        <f>IF('P12'!Q13=0,"",'P12'!Q13)</f>
        <v>193.79219499250556</v>
      </c>
      <c r="K40" s="5">
        <v>7</v>
      </c>
    </row>
    <row r="41" spans="1:11" ht="15.6" x14ac:dyDescent="0.3">
      <c r="A41" s="194">
        <v>6</v>
      </c>
      <c r="B41" s="195">
        <f>IF('P12'!A14="","",'P12'!A14)</f>
        <v>69</v>
      </c>
      <c r="C41" s="196">
        <f>IF('P12'!B14="","",'P12'!B14)</f>
        <v>68</v>
      </c>
      <c r="D41" s="195" t="str">
        <f>IF('P12'!C14="","",'P12'!C14)</f>
        <v>SK</v>
      </c>
      <c r="E41" s="197" t="str">
        <f>IF('P12'!F14="","",'P12'!F14)</f>
        <v>Elisabeth Settem</v>
      </c>
      <c r="F41" s="197" t="str">
        <f>IF('P12'!G14="","",'P12'!G14)</f>
        <v>Trondheim AK</v>
      </c>
      <c r="G41" s="198">
        <f>IF('P12'!N14=0,"",'P12'!N14)</f>
        <v>61</v>
      </c>
      <c r="H41" s="198">
        <f>IF('P12'!O14=0,"",'P12'!O14)</f>
        <v>84</v>
      </c>
      <c r="I41" s="198">
        <f>IF('P12'!P14=0,"",'P12'!P14)</f>
        <v>145</v>
      </c>
      <c r="J41" s="200">
        <f>IF('P12'!Q14=0,"",'P12'!Q14)</f>
        <v>183.557029054655</v>
      </c>
      <c r="K41" s="5">
        <v>6</v>
      </c>
    </row>
    <row r="42" spans="1:11" ht="15.6" x14ac:dyDescent="0.3">
      <c r="A42" s="194"/>
      <c r="B42" s="195"/>
      <c r="C42" s="196"/>
      <c r="D42" s="195"/>
      <c r="E42" s="197"/>
      <c r="F42" s="197"/>
      <c r="G42" s="198"/>
      <c r="H42" s="198"/>
      <c r="I42" s="198"/>
      <c r="J42" s="200"/>
      <c r="K42" s="5"/>
    </row>
    <row r="43" spans="1:11" ht="15.6" x14ac:dyDescent="0.3">
      <c r="A43" s="194">
        <v>1</v>
      </c>
      <c r="B43" s="195">
        <f>IF('P14'!A9="","",'P14'!A9)</f>
        <v>75</v>
      </c>
      <c r="C43" s="196">
        <f>IF('P14'!B9="","",'P14'!B9)</f>
        <v>71</v>
      </c>
      <c r="D43" s="195" t="str">
        <f>IF('P14'!C9="","",'P14'!C9)</f>
        <v>SK</v>
      </c>
      <c r="E43" s="197" t="str">
        <f>IF('P14'!F9="","",'P14'!F9)</f>
        <v>Ruth Kasirye</v>
      </c>
      <c r="F43" s="197" t="str">
        <f>IF('P14'!G9="","",'P14'!G9)</f>
        <v>Tønsberg-Kam.</v>
      </c>
      <c r="G43" s="198">
        <f>IF('P14'!N9=0,"",'P14'!N9)</f>
        <v>101</v>
      </c>
      <c r="H43" s="198">
        <f>IF('P14'!O9=0,"",'P14'!O9)</f>
        <v>127</v>
      </c>
      <c r="I43" s="198">
        <f>IF('P14'!P9=0,"",'P14'!P9)</f>
        <v>228</v>
      </c>
      <c r="J43" s="200">
        <f>IF('P14'!Q9=0,"",'P14'!Q9)</f>
        <v>281.37570847655991</v>
      </c>
      <c r="K43" s="5">
        <v>12</v>
      </c>
    </row>
    <row r="44" spans="1:11" ht="15.6" x14ac:dyDescent="0.3">
      <c r="A44" s="194">
        <v>2</v>
      </c>
      <c r="B44" s="195">
        <f>IF('P14'!A11="","",'P14'!A11)</f>
        <v>75</v>
      </c>
      <c r="C44" s="196">
        <f>IF('P14'!B11="","",'P14'!B11)</f>
        <v>70.099999999999994</v>
      </c>
      <c r="D44" s="195" t="str">
        <f>IF('P14'!C11="","",'P14'!C11)</f>
        <v>SK</v>
      </c>
      <c r="E44" s="197" t="str">
        <f>IF('P14'!F11="","",'P14'!F11)</f>
        <v>Ingvild Brynjulfsen</v>
      </c>
      <c r="F44" s="197" t="str">
        <f>IF('P14'!G11="","",'P14'!G11)</f>
        <v>Trondheim AK</v>
      </c>
      <c r="G44" s="198">
        <f>IF('P14'!N11=0,"",'P14'!N11)</f>
        <v>74</v>
      </c>
      <c r="H44" s="198">
        <f>IF('P14'!O11=0,"",'P14'!O11)</f>
        <v>92</v>
      </c>
      <c r="I44" s="198">
        <f>IF('P14'!P11=0,"",'P14'!P11)</f>
        <v>166</v>
      </c>
      <c r="J44" s="200">
        <f>IF('P14'!Q11=0,"",'P14'!Q11)</f>
        <v>206.37626652736199</v>
      </c>
      <c r="K44" s="5">
        <v>10</v>
      </c>
    </row>
    <row r="45" spans="1:11" ht="15.6" x14ac:dyDescent="0.3">
      <c r="A45" s="194">
        <v>3</v>
      </c>
      <c r="B45" s="195">
        <f>IF('P14'!A10="","",'P14'!A10)</f>
        <v>75</v>
      </c>
      <c r="C45" s="196">
        <f>IF('P14'!B10="","",'P14'!B10)</f>
        <v>73.099999999999994</v>
      </c>
      <c r="D45" s="195" t="str">
        <f>IF('P14'!C10="","",'P14'!C10)</f>
        <v>SK</v>
      </c>
      <c r="E45" s="197" t="str">
        <f>IF('P14'!F10="","",'P14'!F10)</f>
        <v>Carolina Roa</v>
      </c>
      <c r="F45" s="197" t="str">
        <f>IF('P14'!G10="","",'P14'!G10)</f>
        <v>AK Bjørgvin</v>
      </c>
      <c r="G45" s="198">
        <f>IF('P14'!N10=0,"",'P14'!N10)</f>
        <v>72</v>
      </c>
      <c r="H45" s="198">
        <f>IF('P14'!O10=0,"",'P14'!O10)</f>
        <v>90</v>
      </c>
      <c r="I45" s="198">
        <f>IF('P14'!P10=0,"",'P14'!P10)</f>
        <v>162</v>
      </c>
      <c r="J45" s="200">
        <f>IF('P14'!Q10=0,"",'P14'!Q10)</f>
        <v>196.68084069971962</v>
      </c>
      <c r="K45" s="5">
        <v>9</v>
      </c>
    </row>
    <row r="46" spans="1:11" ht="15.6" x14ac:dyDescent="0.3">
      <c r="A46" s="194">
        <v>4</v>
      </c>
      <c r="B46" s="195">
        <f>IF('P14'!A12="","",'P14'!A12)</f>
        <v>75</v>
      </c>
      <c r="C46" s="196">
        <f>IF('P14'!B12="","",'P14'!B12)</f>
        <v>69.099999999999994</v>
      </c>
      <c r="D46" s="195" t="str">
        <f>IF('P14'!C12="","",'P14'!C12)</f>
        <v>SK</v>
      </c>
      <c r="E46" s="197" t="str">
        <f>IF('P14'!F12="","",'P14'!F12)</f>
        <v>Stine Mari Hasfjord</v>
      </c>
      <c r="F46" s="197" t="str">
        <f>IF('P14'!G12="","",'P14'!G12)</f>
        <v>AK Bjørgvin</v>
      </c>
      <c r="G46" s="198">
        <f>IF('P14'!N12=0,"",'P14'!N12)</f>
        <v>60</v>
      </c>
      <c r="H46" s="198">
        <f>IF('P14'!O12=0,"",'P14'!O12)</f>
        <v>85</v>
      </c>
      <c r="I46" s="198">
        <f>IF('P14'!P12=0,"",'P14'!P12)</f>
        <v>145</v>
      </c>
      <c r="J46" s="200">
        <f>IF('P14'!Q12=0,"",'P14'!Q12)</f>
        <v>181.79821706381372</v>
      </c>
      <c r="K46" s="5">
        <v>8</v>
      </c>
    </row>
    <row r="47" spans="1:11" ht="15.6" x14ac:dyDescent="0.3">
      <c r="A47" s="194">
        <v>5</v>
      </c>
      <c r="B47" s="195">
        <f>IF('P14'!A13="","",'P14'!A13)</f>
        <v>75</v>
      </c>
      <c r="C47" s="196">
        <f>IF('P14'!B13="","",'P14'!B13)</f>
        <v>71.7</v>
      </c>
      <c r="D47" s="195" t="str">
        <f>IF('P14'!C13="","",'P14'!C13)</f>
        <v>SK</v>
      </c>
      <c r="E47" s="197" t="str">
        <f>IF('P14'!F13="","",'P14'!F13)</f>
        <v>Rebecca Tiffin</v>
      </c>
      <c r="F47" s="197" t="str">
        <f>IF('P14'!G13="","",'P14'!G13)</f>
        <v>Oslo AK</v>
      </c>
      <c r="G47" s="198">
        <f>IF('P14'!N13=0,"",'P14'!N13)</f>
        <v>66</v>
      </c>
      <c r="H47" s="198">
        <f>IF('P14'!O13=0,"",'P14'!O13)</f>
        <v>74</v>
      </c>
      <c r="I47" s="198">
        <f>IF('P14'!P13=0,"",'P14'!P13)</f>
        <v>140</v>
      </c>
      <c r="J47" s="200">
        <f>IF('P14'!Q13=0,"",'P14'!Q13)</f>
        <v>171.81313468275857</v>
      </c>
      <c r="K47" s="5">
        <v>7</v>
      </c>
    </row>
    <row r="48" spans="1:11" ht="15.6" x14ac:dyDescent="0.3">
      <c r="A48" s="194">
        <v>6</v>
      </c>
      <c r="B48" s="195">
        <f>IF('P4'!A10="","",'P4'!A10)</f>
        <v>75</v>
      </c>
      <c r="C48" s="196">
        <f>IF('P4'!B10="","",'P4'!B10)</f>
        <v>72.400000000000006</v>
      </c>
      <c r="D48" s="195" t="str">
        <f>IF('P4'!C10="","",'P4'!C10)</f>
        <v>K2</v>
      </c>
      <c r="E48" s="197" t="str">
        <f>IF('P4'!F10="","",'P4'!F10)</f>
        <v>Linda På Kroken</v>
      </c>
      <c r="F48" s="197" t="str">
        <f>IF('P4'!G10="","",'P4'!G10)</f>
        <v>Trondheim AK</v>
      </c>
      <c r="G48" s="198">
        <f>IF('P4'!N10=0,"",'P4'!N10)</f>
        <v>61</v>
      </c>
      <c r="H48" s="198">
        <f>IF('P4'!O10=0,"",'P4'!O10)</f>
        <v>72</v>
      </c>
      <c r="I48" s="198">
        <f>IF('P4'!P10=0,"",'P4'!P10)</f>
        <v>133</v>
      </c>
      <c r="J48" s="199">
        <f>IF('P4'!Q10=0,"",'P4'!Q10)</f>
        <v>162.33500867297019</v>
      </c>
      <c r="K48" s="79">
        <v>6</v>
      </c>
    </row>
    <row r="49" spans="1:11" ht="15.6" x14ac:dyDescent="0.3">
      <c r="A49" s="194"/>
      <c r="B49" s="195"/>
      <c r="C49" s="196"/>
      <c r="D49" s="195"/>
      <c r="E49" s="197"/>
      <c r="F49" s="197"/>
      <c r="G49" s="198"/>
      <c r="H49" s="198"/>
      <c r="I49" s="198"/>
      <c r="J49" s="199"/>
      <c r="K49" s="79"/>
    </row>
    <row r="50" spans="1:11" ht="15.6" x14ac:dyDescent="0.3">
      <c r="A50" s="194">
        <v>1</v>
      </c>
      <c r="B50" s="195" t="str">
        <f>IF('P14'!A14="","",'P14'!A14)</f>
        <v>+75</v>
      </c>
      <c r="C50" s="196">
        <f>IF('P14'!B14="","",'P14'!B14)</f>
        <v>90.5</v>
      </c>
      <c r="D50" s="195" t="str">
        <f>IF('P14'!C14="","",'P14'!C14)</f>
        <v>JK</v>
      </c>
      <c r="E50" s="197" t="str">
        <f>IF('P14'!F14="","",'P14'!F14)</f>
        <v>Beatrice Llano</v>
      </c>
      <c r="F50" s="197" t="str">
        <f>IF('P14'!G14="","",'P14'!G14)</f>
        <v>AK Bjørgvin</v>
      </c>
      <c r="G50" s="198">
        <f>IF('P14'!N14=0,"",'P14'!N14)</f>
        <v>81</v>
      </c>
      <c r="H50" s="198">
        <f>IF('P14'!O14=0,"",'P14'!O14)</f>
        <v>100</v>
      </c>
      <c r="I50" s="198">
        <f>IF('P14'!P14=0,"",'P14'!P14)</f>
        <v>181</v>
      </c>
      <c r="J50" s="200">
        <f>IF('P14'!Q14=0,"",'P14'!Q14)</f>
        <v>198.90712707815035</v>
      </c>
      <c r="K50" s="5">
        <v>12</v>
      </c>
    </row>
    <row r="51" spans="1:11" ht="15.6" x14ac:dyDescent="0.3">
      <c r="A51" s="194">
        <v>2</v>
      </c>
      <c r="B51" s="195" t="str">
        <f>IF('P14'!A15="","",'P14'!A15)</f>
        <v>+75</v>
      </c>
      <c r="C51" s="196">
        <f>IF('P14'!B15="","",'P14'!B15)</f>
        <v>75.099999999999994</v>
      </c>
      <c r="D51" s="195" t="str">
        <f>IF('P14'!C15="","",'P14'!C15)</f>
        <v>SK</v>
      </c>
      <c r="E51" s="197" t="str">
        <f>IF('P14'!F15="","",'P14'!F15)</f>
        <v>Asta Rønning Fjærli</v>
      </c>
      <c r="F51" s="197" t="str">
        <f>IF('P14'!G15="","",'P14'!G15)</f>
        <v>Trondheim AK</v>
      </c>
      <c r="G51" s="198">
        <f>IF('P14'!N15=0,"",'P14'!N15)</f>
        <v>73</v>
      </c>
      <c r="H51" s="198">
        <f>IF('P14'!O15=0,"",'P14'!O15)</f>
        <v>85</v>
      </c>
      <c r="I51" s="198">
        <f>IF('P14'!P15=0,"",'P14'!P15)</f>
        <v>158</v>
      </c>
      <c r="J51" s="200">
        <f>IF('P14'!Q15=0,"",'P14'!Q15)</f>
        <v>189.05207393997028</v>
      </c>
      <c r="K51" s="5">
        <v>10</v>
      </c>
    </row>
    <row r="52" spans="1:11" ht="15.6" x14ac:dyDescent="0.3">
      <c r="A52" s="194">
        <v>3</v>
      </c>
      <c r="B52" s="195" t="str">
        <f>IF('P14'!A16="","",'P14'!A16)</f>
        <v>+75</v>
      </c>
      <c r="C52" s="196">
        <f>IF('P14'!B16="","",'P14'!B16)</f>
        <v>76.400000000000006</v>
      </c>
      <c r="D52" s="195" t="str">
        <f>IF('P14'!C16="","",'P14'!C16)</f>
        <v>SK</v>
      </c>
      <c r="E52" s="197" t="str">
        <f>IF('P14'!F16="","",'P14'!F16)</f>
        <v>Martine Halvorsen Sønju</v>
      </c>
      <c r="F52" s="197" t="str">
        <f>IF('P14'!G16="","",'P14'!G16)</f>
        <v>Trondheim AK</v>
      </c>
      <c r="G52" s="198">
        <f>IF('P14'!N16=0,"",'P14'!N16)</f>
        <v>73</v>
      </c>
      <c r="H52" s="198">
        <f>IF('P14'!O16=0,"",'P14'!O16)</f>
        <v>84</v>
      </c>
      <c r="I52" s="198">
        <f>IF('P14'!P16=0,"",'P14'!P16)</f>
        <v>157</v>
      </c>
      <c r="J52" s="200">
        <f>IF('P14'!Q16=0,"",'P14'!Q16)</f>
        <v>186.1796351929319</v>
      </c>
      <c r="K52" s="5">
        <v>9</v>
      </c>
    </row>
    <row r="53" spans="1:11" ht="15.6" x14ac:dyDescent="0.3">
      <c r="A53" s="194">
        <v>4</v>
      </c>
      <c r="B53" s="195" t="str">
        <f>IF('P14'!A18="","",'P14'!A18)</f>
        <v>+75</v>
      </c>
      <c r="C53" s="196">
        <f>IF('P14'!B18="","",'P14'!B18)</f>
        <v>76.599999999999994</v>
      </c>
      <c r="D53" s="195" t="str">
        <f>IF('P14'!C18="","",'P14'!C18)</f>
        <v>SK</v>
      </c>
      <c r="E53" s="197" t="str">
        <f>IF('P14'!F18="","",'P14'!F18)</f>
        <v>Synne S. Rogstad</v>
      </c>
      <c r="F53" s="197" t="str">
        <f>IF('P14'!G18="","",'P14'!G18)</f>
        <v>Trondheim AK</v>
      </c>
      <c r="G53" s="198">
        <f>IF('P14'!N18=0,"",'P14'!N18)</f>
        <v>64</v>
      </c>
      <c r="H53" s="198">
        <f>IF('P14'!O18=0,"",'P14'!O18)</f>
        <v>83</v>
      </c>
      <c r="I53" s="198">
        <f>IF('P14'!P18=0,"",'P14'!P18)</f>
        <v>147</v>
      </c>
      <c r="J53" s="200">
        <f>IF('P14'!Q18=0,"",'P14'!Q18)</f>
        <v>174.08676198228858</v>
      </c>
      <c r="K53" s="5">
        <v>8</v>
      </c>
    </row>
    <row r="54" spans="1:11" ht="15.6" x14ac:dyDescent="0.3">
      <c r="A54" s="194">
        <v>5</v>
      </c>
      <c r="B54" s="195" t="str">
        <f>IF('P14'!A17="","",'P14'!A17)</f>
        <v>+75</v>
      </c>
      <c r="C54" s="196">
        <f>IF('P14'!B17="","",'P14'!B17)</f>
        <v>79</v>
      </c>
      <c r="D54" s="195" t="str">
        <f>IF('P14'!C17="","",'P14'!C17)</f>
        <v>SK</v>
      </c>
      <c r="E54" s="197" t="str">
        <f>IF('P14'!F17="","",'P14'!F17)</f>
        <v>Tiril Tøien</v>
      </c>
      <c r="F54" s="197" t="str">
        <f>IF('P14'!G17="","",'P14'!G17)</f>
        <v>Nidelv IL</v>
      </c>
      <c r="G54" s="198">
        <f>IF('P14'!N17=0,"",'P14'!N17)</f>
        <v>65</v>
      </c>
      <c r="H54" s="198">
        <f>IF('P14'!O17=0,"",'P14'!O17)</f>
        <v>78</v>
      </c>
      <c r="I54" s="198">
        <f>IF('P14'!P17=0,"",'P14'!P17)</f>
        <v>143</v>
      </c>
      <c r="J54" s="200">
        <f>IF('P14'!Q17=0,"",'P14'!Q17)</f>
        <v>166.75022663674804</v>
      </c>
      <c r="K54" s="5">
        <v>7</v>
      </c>
    </row>
    <row r="55" spans="1:11" ht="15.6" x14ac:dyDescent="0.3">
      <c r="A55" s="194">
        <v>6</v>
      </c>
      <c r="B55" s="195" t="str">
        <f>IF('P14'!A20="","",'P14'!A20)</f>
        <v>+75</v>
      </c>
      <c r="C55" s="196">
        <f>IF('P14'!B20="","",'P14'!B20)</f>
        <v>78</v>
      </c>
      <c r="D55" s="195" t="str">
        <f>IF('P14'!C20="","",'P14'!C20)</f>
        <v>SK</v>
      </c>
      <c r="E55" s="201" t="str">
        <f>IF('P14'!F20="","",'P14'!F20)</f>
        <v>Kine Sofie Ofte Grimeland</v>
      </c>
      <c r="F55" s="197" t="str">
        <f>IF('P14'!G20="","",'P14'!G20)</f>
        <v>AK Bjørgvin</v>
      </c>
      <c r="G55" s="198">
        <f>IF('P14'!N20=0,"",'P14'!N20)</f>
        <v>59</v>
      </c>
      <c r="H55" s="198">
        <f>IF('P14'!O20=0,"",'P14'!O20)</f>
        <v>79</v>
      </c>
      <c r="I55" s="198">
        <f>IF('P14'!P20=0,"",'P14'!P20)</f>
        <v>138</v>
      </c>
      <c r="J55" s="200">
        <f>IF('P14'!Q20=0,"",'P14'!Q20)</f>
        <v>161.936394579932</v>
      </c>
      <c r="K55" s="5">
        <v>6</v>
      </c>
    </row>
    <row r="56" spans="1:11" ht="15.6" x14ac:dyDescent="0.3">
      <c r="A56" s="194">
        <v>7</v>
      </c>
      <c r="B56" s="195" t="str">
        <f>IF('P14'!A19="","",'P14'!A19)</f>
        <v>+75</v>
      </c>
      <c r="C56" s="196">
        <f>IF('P14'!B19="","",'P14'!B19)</f>
        <v>86.9</v>
      </c>
      <c r="D56" s="195" t="str">
        <f>IF('P14'!C19="","",'P14'!C19)</f>
        <v>UK</v>
      </c>
      <c r="E56" s="197" t="str">
        <f>IF('P14'!F19="","",'P14'!F19)</f>
        <v>Marta Josefine Skretting</v>
      </c>
      <c r="F56" s="197" t="str">
        <f>IF('P14'!G19="","",'P14'!G19)</f>
        <v>Vigrestad IK</v>
      </c>
      <c r="G56" s="198">
        <f>IF('P14'!N19=0,"",'P14'!N19)</f>
        <v>62</v>
      </c>
      <c r="H56" s="198">
        <f>IF('P14'!O19=0,"",'P14'!O19)</f>
        <v>76</v>
      </c>
      <c r="I56" s="198">
        <f>IF('P14'!P19=0,"",'P14'!P19)</f>
        <v>138</v>
      </c>
      <c r="J56" s="200">
        <f>IF('P14'!Q19=0,"",'P14'!Q19)</f>
        <v>154.13093883200293</v>
      </c>
      <c r="K56" s="5">
        <v>5</v>
      </c>
    </row>
    <row r="57" spans="1:11" x14ac:dyDescent="0.25">
      <c r="A57" s="48"/>
    </row>
    <row r="58" spans="1:11" ht="27.6" x14ac:dyDescent="0.45">
      <c r="A58" s="214" t="s">
        <v>27</v>
      </c>
      <c r="B58" s="214"/>
      <c r="C58" s="214"/>
      <c r="D58" s="214"/>
      <c r="E58" s="214"/>
      <c r="F58" s="214"/>
      <c r="G58" s="214"/>
      <c r="H58" s="214"/>
      <c r="I58" s="214"/>
      <c r="J58" s="214"/>
    </row>
    <row r="59" spans="1:11" ht="17.399999999999999" x14ac:dyDescent="0.3">
      <c r="A59" s="50"/>
      <c r="B59" s="50"/>
      <c r="C59" s="50"/>
      <c r="D59" s="50"/>
      <c r="E59" s="73"/>
      <c r="F59" s="73"/>
      <c r="G59" s="54"/>
      <c r="H59" s="54"/>
      <c r="I59" s="54"/>
      <c r="J59" s="75"/>
    </row>
    <row r="60" spans="1:11" ht="15.6" x14ac:dyDescent="0.3">
      <c r="A60" s="194">
        <v>1</v>
      </c>
      <c r="B60" s="195">
        <f>IF('P8'!A9="","",'P8'!A9)</f>
        <v>62</v>
      </c>
      <c r="C60" s="196">
        <f>IF('P8'!B9="","",'P8'!B9)</f>
        <v>62</v>
      </c>
      <c r="D60" s="195" t="str">
        <f>IF('P8'!C9="","",'P8'!C9)</f>
        <v>SM</v>
      </c>
      <c r="E60" s="197" t="str">
        <f>IF('P8'!F9="","",'P8'!F9)</f>
        <v>Thomas Eide</v>
      </c>
      <c r="F60" s="197" t="str">
        <f>IF('P8'!G9="","",'P8'!G9)</f>
        <v>Stavanger VK</v>
      </c>
      <c r="G60" s="198">
        <f>IF('P8'!N9=0,"",'P8'!N9)</f>
        <v>105</v>
      </c>
      <c r="H60" s="198">
        <f>IF('P8'!O9=0,"",'P8'!O9)</f>
        <v>130</v>
      </c>
      <c r="I60" s="198">
        <f>IF('P8'!P9=0,"",'P8'!P9)</f>
        <v>235</v>
      </c>
      <c r="J60" s="199">
        <f>IF('P8'!Q9=0,"",'P8'!Q9)</f>
        <v>339.86720171335656</v>
      </c>
      <c r="K60" s="79">
        <v>12</v>
      </c>
    </row>
    <row r="61" spans="1:11" ht="15.6" x14ac:dyDescent="0.3">
      <c r="A61" s="194">
        <v>2</v>
      </c>
      <c r="B61" s="195">
        <f>IF('P8'!A10="","",'P8'!A10)</f>
        <v>62</v>
      </c>
      <c r="C61" s="196">
        <f>IF('P8'!B10="","",'P8'!B10)</f>
        <v>61.6</v>
      </c>
      <c r="D61" s="195" t="str">
        <f>IF('P8'!C10="","",'P8'!C10)</f>
        <v>UM</v>
      </c>
      <c r="E61" s="197" t="str">
        <f>IF('P8'!F10="","",'P8'!F10)</f>
        <v>Robert Andre Moldestad</v>
      </c>
      <c r="F61" s="197" t="str">
        <f>IF('P8'!G10="","",'P8'!G10)</f>
        <v>Breimsbygda IL</v>
      </c>
      <c r="G61" s="198">
        <f>IF('P8'!N10=0,"",'P8'!N10)</f>
        <v>80</v>
      </c>
      <c r="H61" s="198">
        <f>IF('P8'!O10=0,"",'P8'!O10)</f>
        <v>100</v>
      </c>
      <c r="I61" s="198">
        <f>IF('P8'!P10=0,"",'P8'!P10)</f>
        <v>180</v>
      </c>
      <c r="J61" s="199">
        <f>IF('P8'!Q10=0,"",'P8'!Q10)</f>
        <v>261.53267348176144</v>
      </c>
      <c r="K61" s="79">
        <v>10</v>
      </c>
    </row>
    <row r="62" spans="1:11" ht="15.6" x14ac:dyDescent="0.3">
      <c r="A62" s="194"/>
      <c r="B62" s="195"/>
      <c r="C62" s="196"/>
      <c r="D62" s="195"/>
      <c r="E62" s="197"/>
      <c r="F62" s="197"/>
      <c r="G62" s="198"/>
      <c r="H62" s="198"/>
      <c r="I62" s="198"/>
      <c r="J62" s="199"/>
      <c r="K62" s="79"/>
    </row>
    <row r="63" spans="1:11" ht="15.6" x14ac:dyDescent="0.3">
      <c r="A63" s="194">
        <v>1</v>
      </c>
      <c r="B63" s="195">
        <f>IF('P8'!A11="","",'P8'!A11)</f>
        <v>69</v>
      </c>
      <c r="C63" s="196">
        <f>IF('P8'!B11="","",'P8'!B11)</f>
        <v>68.900000000000006</v>
      </c>
      <c r="D63" s="195" t="str">
        <f>IF('P8'!C11="","",'P8'!C11)</f>
        <v>SM</v>
      </c>
      <c r="E63" s="197" t="str">
        <f>IF('P8'!F11="","",'P8'!F11)</f>
        <v>Daniel Roness</v>
      </c>
      <c r="F63" s="197" t="str">
        <f>IF('P8'!G11="","",'P8'!G11)</f>
        <v>Spydeberg Atletene</v>
      </c>
      <c r="G63" s="198">
        <f>IF('P8'!N11=0,"",'P8'!N11)</f>
        <v>112</v>
      </c>
      <c r="H63" s="198">
        <f>IF('P8'!O11=0,"",'P8'!O11)</f>
        <v>138</v>
      </c>
      <c r="I63" s="198">
        <f>IF('P8'!P11=0,"",'P8'!P11)</f>
        <v>250</v>
      </c>
      <c r="J63" s="199">
        <f>IF('P8'!Q11=0,"",'P8'!Q11)</f>
        <v>336.62732320463874</v>
      </c>
      <c r="K63" s="79">
        <v>12</v>
      </c>
    </row>
    <row r="64" spans="1:11" ht="15.6" x14ac:dyDescent="0.3">
      <c r="A64" s="194">
        <v>2</v>
      </c>
      <c r="B64" s="195">
        <f>IF('P8'!A12="","",'P8'!A12)</f>
        <v>69</v>
      </c>
      <c r="C64" s="196">
        <f>IF('P8'!B12="","",'P8'!B12)</f>
        <v>67.900000000000006</v>
      </c>
      <c r="D64" s="195" t="str">
        <f>IF('P8'!C12="","",'P8'!C12)</f>
        <v>SM</v>
      </c>
      <c r="E64" s="197" t="str">
        <f>IF('P8'!F12="","",'P8'!F12)</f>
        <v>Martin Wenstad Janssen</v>
      </c>
      <c r="F64" s="197" t="str">
        <f>IF('P8'!G12="","",'P8'!G12)</f>
        <v>Christiania AK</v>
      </c>
      <c r="G64" s="198">
        <f>IF('P8'!N12=0,"",'P8'!N12)</f>
        <v>90</v>
      </c>
      <c r="H64" s="198">
        <f>IF('P8'!O12=0,"",'P8'!O12)</f>
        <v>115</v>
      </c>
      <c r="I64" s="198">
        <f>IF('P8'!P12=0,"",'P8'!P12)</f>
        <v>205</v>
      </c>
      <c r="J64" s="199">
        <f>IF('P8'!Q12=0,"",'P8'!Q12)</f>
        <v>278.65293201364301</v>
      </c>
      <c r="K64" s="79">
        <v>10</v>
      </c>
    </row>
    <row r="65" spans="1:11" ht="15.6" x14ac:dyDescent="0.3">
      <c r="A65" s="194">
        <v>3</v>
      </c>
      <c r="B65" s="195">
        <f>IF('P8'!A14="","",'P8'!A14)</f>
        <v>69</v>
      </c>
      <c r="C65" s="196">
        <f>IF('P8'!B14="","",'P8'!B14)</f>
        <v>67.7</v>
      </c>
      <c r="D65" s="195" t="str">
        <f>IF('P8'!C14="","",'P8'!C14)</f>
        <v>JM</v>
      </c>
      <c r="E65" s="197" t="str">
        <f>IF('P8'!F14="","",'P8'!F14)</f>
        <v>Runar Klungervik</v>
      </c>
      <c r="F65" s="197" t="str">
        <f>IF('P8'!G14="","",'P8'!G14)</f>
        <v>Hitra VK</v>
      </c>
      <c r="G65" s="198">
        <f>IF('P8'!N14=0,"",'P8'!N14)</f>
        <v>90</v>
      </c>
      <c r="H65" s="198">
        <f>IF('P8'!O14=0,"",'P8'!O14)</f>
        <v>113</v>
      </c>
      <c r="I65" s="198">
        <f>IF('P8'!P14=0,"",'P8'!P14)</f>
        <v>203</v>
      </c>
      <c r="J65" s="199">
        <f>IF('P8'!Q14=0,"",'P8'!Q14)</f>
        <v>276.46546119922317</v>
      </c>
      <c r="K65" s="79">
        <v>9</v>
      </c>
    </row>
    <row r="66" spans="1:11" ht="15.6" x14ac:dyDescent="0.3">
      <c r="A66" s="194">
        <v>4</v>
      </c>
      <c r="B66" s="195">
        <f>IF('P8'!A13="","",'P8'!A13)</f>
        <v>69</v>
      </c>
      <c r="C66" s="196">
        <f>IF('P8'!B13="","",'P8'!B13)</f>
        <v>68.099999999999994</v>
      </c>
      <c r="D66" s="195" t="str">
        <f>IF('P8'!C13="","",'P8'!C13)</f>
        <v>SM</v>
      </c>
      <c r="E66" s="197" t="str">
        <f>IF('P8'!F13="","",'P8'!F13)</f>
        <v>Ole Martin Aas</v>
      </c>
      <c r="F66" s="197" t="str">
        <f>IF('P8'!G13="","",'P8'!G13)</f>
        <v>T &amp; IL National</v>
      </c>
      <c r="G66" s="198">
        <f>IF('P8'!N13=0,"",'P8'!N13)</f>
        <v>91</v>
      </c>
      <c r="H66" s="198">
        <f>IF('P8'!O13=0,"",'P8'!O13)</f>
        <v>106</v>
      </c>
      <c r="I66" s="198">
        <f>IF('P8'!P13=0,"",'P8'!P13)</f>
        <v>197</v>
      </c>
      <c r="J66" s="199">
        <f>IF('P8'!Q13=0,"",'P8'!Q13)</f>
        <v>267.2673734099431</v>
      </c>
      <c r="K66" s="79">
        <v>8</v>
      </c>
    </row>
    <row r="67" spans="1:11" ht="15.6" x14ac:dyDescent="0.3">
      <c r="A67" s="194">
        <v>5</v>
      </c>
      <c r="B67" s="195">
        <f>IF('P5'!A10="","",'P5'!A10)</f>
        <v>69</v>
      </c>
      <c r="C67" s="196">
        <f>IF('P5'!B10="","",'P5'!B10)</f>
        <v>66.8</v>
      </c>
      <c r="D67" s="195" t="str">
        <f>IF('P5'!C10="","",'P5'!C10)</f>
        <v>JM</v>
      </c>
      <c r="E67" s="197" t="str">
        <f>IF('P5'!F10="","",'P5'!F10)</f>
        <v>Alexander Kolstø Våge</v>
      </c>
      <c r="F67" s="197" t="str">
        <f>IF('P5'!G10="","",'P5'!G10)</f>
        <v>Tysvær VK</v>
      </c>
      <c r="G67" s="198">
        <f>IF('P5'!N10=0,"",'P5'!N10)</f>
        <v>87</v>
      </c>
      <c r="H67" s="198">
        <f>IF('P5'!O10=0,"",'P5'!O10)</f>
        <v>104</v>
      </c>
      <c r="I67" s="198">
        <f>IF('P5'!P10=0,"",'P5'!P10)</f>
        <v>191</v>
      </c>
      <c r="J67" s="199">
        <f>IF('P5'!Q10=0,"",'P5'!Q10)</f>
        <v>262.42164184999854</v>
      </c>
      <c r="K67" s="79">
        <v>7</v>
      </c>
    </row>
    <row r="68" spans="1:11" ht="15.6" x14ac:dyDescent="0.3">
      <c r="A68" s="194">
        <v>6</v>
      </c>
      <c r="B68" s="195">
        <f>IF('P5'!A11="","",'P5'!A11)</f>
        <v>69</v>
      </c>
      <c r="C68" s="196">
        <f>IF('P5'!B11="","",'P5'!B11)</f>
        <v>68.099999999999994</v>
      </c>
      <c r="D68" s="195" t="str">
        <f>IF('P5'!C11="","",'P5'!C11)</f>
        <v>SM</v>
      </c>
      <c r="E68" s="197" t="str">
        <f>IF('P5'!F11="","",'P5'!F11)</f>
        <v>Tord Aronsen</v>
      </c>
      <c r="F68" s="197" t="str">
        <f>IF('P5'!G11="","",'P5'!G11)</f>
        <v>Trondheim AK</v>
      </c>
      <c r="G68" s="198">
        <f>IF('P5'!N11=0,"",'P5'!N11)</f>
        <v>77</v>
      </c>
      <c r="H68" s="198">
        <f>IF('P5'!O11=0,"",'P5'!O11)</f>
        <v>107</v>
      </c>
      <c r="I68" s="198">
        <f>IF('P5'!P11=0,"",'P5'!P11)</f>
        <v>184</v>
      </c>
      <c r="J68" s="199">
        <f>IF('P5'!Q11=0,"",'P5'!Q11)</f>
        <v>249.63044013923621</v>
      </c>
      <c r="K68" s="79">
        <v>6</v>
      </c>
    </row>
    <row r="69" spans="1:11" ht="15.6" x14ac:dyDescent="0.3">
      <c r="A69" s="194">
        <v>7</v>
      </c>
      <c r="B69" s="195">
        <f>IF('P5'!A9="","",'P5'!A9)</f>
        <v>69</v>
      </c>
      <c r="C69" s="196">
        <f>IF('P5'!B9="","",'P5'!B9)</f>
        <v>67.5</v>
      </c>
      <c r="D69" s="195" t="str">
        <f>IF('P5'!C9="","",'P5'!C9)</f>
        <v>SM</v>
      </c>
      <c r="E69" s="197" t="str">
        <f>IF('P5'!F9="","",'P5'!F9)</f>
        <v>Nicolas Johnsen</v>
      </c>
      <c r="F69" s="197" t="str">
        <f>IF('P5'!G9="","",'P5'!G9)</f>
        <v>Trondheim AK</v>
      </c>
      <c r="G69" s="198">
        <f>IF('P5'!N9=0,"",'P5'!N9)</f>
        <v>82</v>
      </c>
      <c r="H69" s="198">
        <f>IF('P5'!O9=0,"",'P5'!O9)</f>
        <v>98</v>
      </c>
      <c r="I69" s="198">
        <f>IF('P5'!P9=0,"",'P5'!P9)</f>
        <v>180</v>
      </c>
      <c r="J69" s="199">
        <f>IF('P5'!Q9=0,"",'P5'!Q9)</f>
        <v>245.61649425066585</v>
      </c>
      <c r="K69" s="79">
        <v>5</v>
      </c>
    </row>
    <row r="70" spans="1:11" ht="15.6" x14ac:dyDescent="0.3">
      <c r="A70" s="194"/>
      <c r="B70" s="195"/>
      <c r="C70" s="196"/>
      <c r="D70" s="195"/>
      <c r="E70" s="197"/>
      <c r="F70" s="197"/>
      <c r="G70" s="198"/>
      <c r="H70" s="198"/>
      <c r="I70" s="198"/>
      <c r="J70" s="199"/>
      <c r="K70" s="79"/>
    </row>
    <row r="71" spans="1:11" ht="15.6" x14ac:dyDescent="0.3">
      <c r="A71" s="194">
        <v>1</v>
      </c>
      <c r="B71" s="195">
        <f>IF('P8'!A16="","",'P8'!A16)</f>
        <v>77</v>
      </c>
      <c r="C71" s="196">
        <f>IF('P8'!B16="","",'P8'!B16)</f>
        <v>74.7</v>
      </c>
      <c r="D71" s="195" t="str">
        <f>IF('P8'!C16="","",'P8'!C16)</f>
        <v>SM</v>
      </c>
      <c r="E71" s="197" t="str">
        <f>IF('P8'!F16="","",'P8'!F16)</f>
        <v>Jantsen Øverås</v>
      </c>
      <c r="F71" s="197" t="str">
        <f>IF('P8'!G16="","",'P8'!G16)</f>
        <v>Tambarskjelvar IL</v>
      </c>
      <c r="G71" s="198">
        <f>IF('P8'!N16=0,"",'P8'!N16)</f>
        <v>120</v>
      </c>
      <c r="H71" s="198">
        <f>IF('P8'!O16=0,"",'P8'!O16)</f>
        <v>145</v>
      </c>
      <c r="I71" s="198">
        <f>IF('P8'!P16=0,"",'P8'!P16)</f>
        <v>265</v>
      </c>
      <c r="J71" s="199">
        <f>IF('P8'!Q16=0,"",'P8'!Q16)</f>
        <v>339.58064845164802</v>
      </c>
      <c r="K71" s="79">
        <v>12</v>
      </c>
    </row>
    <row r="72" spans="1:11" ht="15.6" x14ac:dyDescent="0.3">
      <c r="A72" s="194">
        <v>2</v>
      </c>
      <c r="B72" s="195">
        <f>IF('P8'!A20="","",'P8'!A20)</f>
        <v>77</v>
      </c>
      <c r="C72" s="196">
        <f>IF('P8'!B20="","",'P8'!B20)</f>
        <v>74.5</v>
      </c>
      <c r="D72" s="195" t="str">
        <f>IF('P8'!C20="","",'P8'!C20)</f>
        <v>UM</v>
      </c>
      <c r="E72" s="197" t="str">
        <f>IF('P8'!F20="","",'P8'!F20)</f>
        <v>Eskil Andersen</v>
      </c>
      <c r="F72" s="197" t="str">
        <f>IF('P8'!G20="","",'P8'!G20)</f>
        <v>Stavanger VK</v>
      </c>
      <c r="G72" s="198">
        <f>IF('P8'!N20=0,"",'P8'!N20)</f>
        <v>114</v>
      </c>
      <c r="H72" s="198">
        <f>IF('P8'!O20=0,"",'P8'!O20)</f>
        <v>142</v>
      </c>
      <c r="I72" s="198">
        <f>IF('P8'!P20=0,"",'P8'!P20)</f>
        <v>256</v>
      </c>
      <c r="J72" s="199">
        <f>IF('P8'!Q20=0,"",'P8'!Q20)</f>
        <v>328.5634191788447</v>
      </c>
      <c r="K72" s="79">
        <v>10</v>
      </c>
    </row>
    <row r="73" spans="1:11" ht="15.6" x14ac:dyDescent="0.3">
      <c r="A73" s="194">
        <v>3</v>
      </c>
      <c r="B73" s="195">
        <f>IF('P8'!A19="","",'P8'!A19)</f>
        <v>77</v>
      </c>
      <c r="C73" s="196">
        <f>IF('P8'!B19="","",'P8'!B19)</f>
        <v>72.400000000000006</v>
      </c>
      <c r="D73" s="195" t="str">
        <f>IF('P8'!C19="","",'P8'!C19)</f>
        <v>JM</v>
      </c>
      <c r="E73" s="197" t="str">
        <f>IF('P8'!F19="","",'P8'!F19)</f>
        <v>Jo-Magne Rønning Elden</v>
      </c>
      <c r="F73" s="197" t="str">
        <f>IF('P8'!G19="","",'P8'!G19)</f>
        <v>Nidelv IL</v>
      </c>
      <c r="G73" s="198">
        <f>IF('P8'!N19=0,"",'P8'!N19)</f>
        <v>110</v>
      </c>
      <c r="H73" s="198">
        <f>IF('P8'!O19=0,"",'P8'!O19)</f>
        <v>134</v>
      </c>
      <c r="I73" s="198">
        <f>IF('P8'!P19=0,"",'P8'!P19)</f>
        <v>244</v>
      </c>
      <c r="J73" s="199">
        <f>IF('P8'!Q19=0,"",'P8'!Q19)</f>
        <v>318.55074461305776</v>
      </c>
      <c r="K73" s="79">
        <v>9</v>
      </c>
    </row>
    <row r="74" spans="1:11" ht="15.6" x14ac:dyDescent="0.3">
      <c r="A74" s="194">
        <v>4</v>
      </c>
      <c r="B74" s="195">
        <f>IF('P8'!A21="","",'P8'!A21)</f>
        <v>77</v>
      </c>
      <c r="C74" s="196">
        <f>IF('P8'!B21="","",'P8'!B21)</f>
        <v>75.099999999999994</v>
      </c>
      <c r="D74" s="195" t="str">
        <f>IF('P8'!C21="","",'P8'!C21)</f>
        <v>SM</v>
      </c>
      <c r="E74" s="197" t="str">
        <f>IF('P8'!F21="","",'P8'!F21)</f>
        <v>Fredrik Kvist Gyllensten</v>
      </c>
      <c r="F74" s="197" t="str">
        <f>IF('P8'!G21="","",'P8'!G21)</f>
        <v>Christiania AK</v>
      </c>
      <c r="G74" s="198">
        <f>IF('P8'!N21=0,"",'P8'!N21)</f>
        <v>110</v>
      </c>
      <c r="H74" s="198">
        <f>IF('P8'!O21=0,"",'P8'!O21)</f>
        <v>131</v>
      </c>
      <c r="I74" s="198">
        <f>IF('P8'!P21=0,"",'P8'!P21)</f>
        <v>241</v>
      </c>
      <c r="J74" s="199">
        <f>IF('P8'!Q21=0,"",'P8'!Q21)</f>
        <v>307.86591787794896</v>
      </c>
      <c r="K74" s="79">
        <v>8</v>
      </c>
    </row>
    <row r="75" spans="1:11" ht="15.6" x14ac:dyDescent="0.3">
      <c r="A75" s="194">
        <v>5</v>
      </c>
      <c r="B75" s="195">
        <f>IF('P8'!A18="","",'P8'!A18)</f>
        <v>77</v>
      </c>
      <c r="C75" s="196">
        <f>IF('P8'!B18="","",'P8'!B18)</f>
        <v>76.900000000000006</v>
      </c>
      <c r="D75" s="195" t="str">
        <f>IF('P8'!C18="","",'P8'!C18)</f>
        <v>SM</v>
      </c>
      <c r="E75" s="197" t="str">
        <f>IF('P8'!F18="","",'P8'!F18)</f>
        <v>Alexander Hanssen</v>
      </c>
      <c r="F75" s="197" t="str">
        <f>IF('P8'!G18="","",'P8'!G18)</f>
        <v>Nidelv IL</v>
      </c>
      <c r="G75" s="198">
        <f>IF('P8'!N18=0,"",'P8'!N18)</f>
        <v>102</v>
      </c>
      <c r="H75" s="198">
        <f>IF('P8'!O18=0,"",'P8'!O18)</f>
        <v>128</v>
      </c>
      <c r="I75" s="198">
        <f>IF('P8'!P18=0,"",'P8'!P18)</f>
        <v>230</v>
      </c>
      <c r="J75" s="199">
        <f>IF('P8'!Q18=0,"",'P8'!Q18)</f>
        <v>289.85248873449035</v>
      </c>
      <c r="K75" s="79">
        <v>7</v>
      </c>
    </row>
    <row r="76" spans="1:11" ht="15.6" x14ac:dyDescent="0.3">
      <c r="A76" s="194">
        <v>6</v>
      </c>
      <c r="B76" s="195">
        <f>IF('P5'!A12="","",'P5'!A12)</f>
        <v>77</v>
      </c>
      <c r="C76" s="196">
        <f>IF('P5'!B12="","",'P5'!B12)</f>
        <v>73.7</v>
      </c>
      <c r="D76" s="195" t="str">
        <f>IF('P5'!C12="","",'P5'!C12)</f>
        <v>M1</v>
      </c>
      <c r="E76" s="197" t="str">
        <f>IF('P5'!F12="","",'P5'!F12)</f>
        <v>Steinar Kvame</v>
      </c>
      <c r="F76" s="197" t="str">
        <f>IF('P5'!G12="","",'P5'!G12)</f>
        <v>Tambarskjelvar IL</v>
      </c>
      <c r="G76" s="198">
        <f>IF('P5'!N12=0,"",'P5'!N12)</f>
        <v>100</v>
      </c>
      <c r="H76" s="198">
        <f>IF('P5'!O12=0,"",'P5'!O12)</f>
        <v>120</v>
      </c>
      <c r="I76" s="198">
        <f>IF('P5'!P12=0,"",'P5'!P12)</f>
        <v>220</v>
      </c>
      <c r="J76" s="199">
        <f>IF('P5'!Q12=0,"",'P5'!Q12)</f>
        <v>284.16520651624631</v>
      </c>
      <c r="K76" s="79">
        <v>6</v>
      </c>
    </row>
    <row r="77" spans="1:11" ht="15.6" x14ac:dyDescent="0.3">
      <c r="A77" s="194">
        <v>7</v>
      </c>
      <c r="B77" s="195">
        <f>IF('P5'!A13="","",'P5'!A13)</f>
        <v>77</v>
      </c>
      <c r="C77" s="196">
        <f>IF('P5'!B13="","",'P5'!B13)</f>
        <v>75.8</v>
      </c>
      <c r="D77" s="195" t="str">
        <f>IF('P5'!C13="","",'P5'!C13)</f>
        <v>M3</v>
      </c>
      <c r="E77" s="197" t="str">
        <f>IF('P5'!F13="","",'P5'!F13)</f>
        <v>Torstein Gjervan</v>
      </c>
      <c r="F77" s="197" t="str">
        <f>IF('P5'!G13="","",'P5'!G13)</f>
        <v>Trondheim AK</v>
      </c>
      <c r="G77" s="198">
        <f>IF('P5'!N13=0,"",'P5'!N13)</f>
        <v>98</v>
      </c>
      <c r="H77" s="198">
        <f>IF('P5'!O13=0,"",'P5'!O13)</f>
        <v>120</v>
      </c>
      <c r="I77" s="198">
        <f>IF('P5'!P13=0,"",'P5'!P13)</f>
        <v>218</v>
      </c>
      <c r="J77" s="199">
        <f>IF('P5'!Q13=0,"",'P5'!Q13)</f>
        <v>276.99489878111444</v>
      </c>
      <c r="K77" s="79">
        <v>5</v>
      </c>
    </row>
    <row r="78" spans="1:11" ht="15.6" x14ac:dyDescent="0.3">
      <c r="A78" s="194">
        <v>8</v>
      </c>
      <c r="B78" s="195">
        <f>IF('P8'!A22="","",'P8'!A22)</f>
        <v>77</v>
      </c>
      <c r="C78" s="196">
        <f>IF('P8'!B22="","",'P8'!B22)</f>
        <v>75.3</v>
      </c>
      <c r="D78" s="195" t="str">
        <f>IF('P8'!C22="","",'P8'!C22)</f>
        <v>SM</v>
      </c>
      <c r="E78" s="197" t="str">
        <f>IF('P8'!F22="","",'P8'!F22)</f>
        <v>Raymond Toft</v>
      </c>
      <c r="F78" s="197" t="str">
        <f>IF('P8'!G22="","",'P8'!G22)</f>
        <v>Trondheim AK</v>
      </c>
      <c r="G78" s="198">
        <f>IF('P8'!N22=0,"",'P8'!N22)</f>
        <v>95</v>
      </c>
      <c r="H78" s="198">
        <f>IF('P8'!O22=0,"",'P8'!O22)</f>
        <v>116</v>
      </c>
      <c r="I78" s="198">
        <f>IF('P8'!P22=0,"",'P8'!P22)</f>
        <v>211</v>
      </c>
      <c r="J78" s="199">
        <f>IF('P8'!Q22=0,"",'P8'!Q22)</f>
        <v>269.1266270168195</v>
      </c>
      <c r="K78" s="79">
        <v>4</v>
      </c>
    </row>
    <row r="79" spans="1:11" ht="15.6" x14ac:dyDescent="0.3">
      <c r="A79" s="194">
        <v>9</v>
      </c>
      <c r="B79" s="195">
        <f>IF('P5'!A16="","",'P5'!A16)</f>
        <v>77</v>
      </c>
      <c r="C79" s="196">
        <f>IF('P5'!B16="","",'P5'!B16)</f>
        <v>75.8</v>
      </c>
      <c r="D79" s="195" t="str">
        <f>IF('P5'!C16="","",'P5'!C16)</f>
        <v>SM</v>
      </c>
      <c r="E79" s="197" t="str">
        <f>IF('P5'!F16="","",'P5'!F16)</f>
        <v>Torje Bragstad Venseth</v>
      </c>
      <c r="F79" s="197" t="str">
        <f>IF('P5'!G16="","",'P5'!G16)</f>
        <v>Nidelv IL</v>
      </c>
      <c r="G79" s="198">
        <f>IF('P5'!N16=0,"",'P5'!N16)</f>
        <v>90</v>
      </c>
      <c r="H79" s="198">
        <f>IF('P5'!O16=0,"",'P5'!O16)</f>
        <v>116</v>
      </c>
      <c r="I79" s="198">
        <f>IF('P5'!P16=0,"",'P5'!P16)</f>
        <v>206</v>
      </c>
      <c r="J79" s="199">
        <f>IF('P5'!Q16=0,"",'P5'!Q16)</f>
        <v>261.74747316013566</v>
      </c>
      <c r="K79" s="79">
        <v>3</v>
      </c>
    </row>
    <row r="80" spans="1:11" ht="15.6" x14ac:dyDescent="0.3">
      <c r="A80" s="194">
        <v>10</v>
      </c>
      <c r="B80" s="195">
        <f>IF('P5'!A17="","",'P5'!A17)</f>
        <v>77</v>
      </c>
      <c r="C80" s="196">
        <f>IF('P5'!B17="","",'P5'!B17)</f>
        <v>77</v>
      </c>
      <c r="D80" s="195" t="str">
        <f>IF('P5'!C17="","",'P5'!C17)</f>
        <v>M3</v>
      </c>
      <c r="E80" s="197" t="str">
        <f>IF('P5'!F17="","",'P5'!F17)</f>
        <v>Jan Robert Solli</v>
      </c>
      <c r="F80" s="197" t="str">
        <f>IF('P5'!G17="","",'P5'!G17)</f>
        <v>Tønsberg-Kam.</v>
      </c>
      <c r="G80" s="198">
        <f>IF('P5'!N17=0,"",'P5'!N17)</f>
        <v>90</v>
      </c>
      <c r="H80" s="198">
        <f>IF('P5'!O17=0,"",'P5'!O17)</f>
        <v>115</v>
      </c>
      <c r="I80" s="198">
        <f>IF('P5'!P17=0,"",'P5'!P17)</f>
        <v>205</v>
      </c>
      <c r="J80" s="199">
        <f>IF('P5'!Q17=0,"",'P5'!Q17)</f>
        <v>258.15733028426536</v>
      </c>
      <c r="K80" s="79">
        <v>2</v>
      </c>
    </row>
    <row r="81" spans="1:11" ht="15.6" x14ac:dyDescent="0.3">
      <c r="A81" s="194">
        <v>11</v>
      </c>
      <c r="B81" s="195">
        <f>IF('P5'!A14="","",'P5'!A14)</f>
        <v>77</v>
      </c>
      <c r="C81" s="196">
        <f>IF('P5'!B14="","",'P5'!B14)</f>
        <v>76.5</v>
      </c>
      <c r="D81" s="195" t="str">
        <f>IF('P5'!C14="","",'P5'!C14)</f>
        <v>SM</v>
      </c>
      <c r="E81" s="197" t="str">
        <f>IF('P5'!F14="","",'P5'!F14)</f>
        <v>Bjørn Emil Evensen</v>
      </c>
      <c r="F81" s="197" t="str">
        <f>IF('P5'!G14="","",'P5'!G14)</f>
        <v>Trondheim AK</v>
      </c>
      <c r="G81" s="198">
        <f>IF('P5'!N14=0,"",'P5'!N14)</f>
        <v>94</v>
      </c>
      <c r="H81" s="198">
        <f>IF('P5'!O14=0,"",'P5'!O14)</f>
        <v>110</v>
      </c>
      <c r="I81" s="198">
        <f>IF('P5'!P14=0,"",'P5'!P14)</f>
        <v>204</v>
      </c>
      <c r="J81" s="199">
        <f>IF('P5'!Q14=0,"",'P5'!Q14)</f>
        <v>257.84754569343477</v>
      </c>
      <c r="K81" s="79">
        <v>1</v>
      </c>
    </row>
    <row r="82" spans="1:11" ht="15.6" x14ac:dyDescent="0.3">
      <c r="A82" s="194">
        <v>12</v>
      </c>
      <c r="B82" s="195">
        <f>IF('P5'!A15="","",'P5'!A15)</f>
        <v>77</v>
      </c>
      <c r="C82" s="196">
        <f>IF('P5'!B15="","",'P5'!B15)</f>
        <v>75.5</v>
      </c>
      <c r="D82" s="195" t="str">
        <f>IF('P5'!C15="","",'P5'!C15)</f>
        <v>SM</v>
      </c>
      <c r="E82" s="197" t="str">
        <f>IF('P5'!F15="","",'P5'!F15)</f>
        <v>Sveinung Isaksen</v>
      </c>
      <c r="F82" s="197" t="str">
        <f>IF('P5'!G15="","",'P5'!G15)</f>
        <v>Nidelv IL</v>
      </c>
      <c r="G82" s="198">
        <f>IF('P5'!N15=0,"",'P5'!N15)</f>
        <v>88</v>
      </c>
      <c r="H82" s="198">
        <f>IF('P5'!O15=0,"",'P5'!O15)</f>
        <v>112</v>
      </c>
      <c r="I82" s="198">
        <f>IF('P5'!P15=0,"",'P5'!P15)</f>
        <v>200</v>
      </c>
      <c r="J82" s="199">
        <f>IF('P5'!Q15=0,"",'P5'!Q15)</f>
        <v>254.70515830951447</v>
      </c>
      <c r="K82" s="79">
        <v>1</v>
      </c>
    </row>
    <row r="83" spans="1:11" ht="15.6" x14ac:dyDescent="0.3">
      <c r="A83" s="194"/>
      <c r="B83" s="195">
        <f>IF('P8'!A17="","",'P8'!A17)</f>
        <v>77</v>
      </c>
      <c r="C83" s="196">
        <f>IF('P8'!B17="","",'P8'!B17)</f>
        <v>77</v>
      </c>
      <c r="D83" s="195" t="str">
        <f>IF('P8'!C17="","",'P8'!C17)</f>
        <v>SM</v>
      </c>
      <c r="E83" s="197" t="str">
        <f>IF('P8'!F17="","",'P8'!F17)</f>
        <v>Roger B. Myrholt</v>
      </c>
      <c r="F83" s="197" t="str">
        <f>IF('P8'!G17="","",'P8'!G17)</f>
        <v>Tønsberg-Kam.</v>
      </c>
      <c r="G83" s="198" t="str">
        <f>IF('P8'!N17=0,"",'P8'!N17)</f>
        <v/>
      </c>
      <c r="H83" s="198" t="str">
        <f>IF('P8'!O17=0,"",'P8'!O17)</f>
        <v/>
      </c>
      <c r="I83" s="198" t="str">
        <f>IF('P8'!P17=0,"",'P8'!P17)</f>
        <v/>
      </c>
      <c r="J83" s="199" t="str">
        <f>IF('P8'!Q17=0,"",'P8'!Q17)</f>
        <v/>
      </c>
      <c r="K83" s="79"/>
    </row>
    <row r="84" spans="1:11" ht="15.6" x14ac:dyDescent="0.3">
      <c r="A84" s="194"/>
      <c r="B84" s="195">
        <f>IF('P8'!A15="","",'P8'!A15)</f>
        <v>77</v>
      </c>
      <c r="C84" s="196">
        <f>IF('P8'!B15="","",'P8'!B15)</f>
        <v>76.3</v>
      </c>
      <c r="D84" s="195" t="str">
        <f>IF('P8'!C15="","",'P8'!C15)</f>
        <v>M1</v>
      </c>
      <c r="E84" s="197" t="str">
        <f>IF('P8'!F15="","",'P8'!F15)</f>
        <v>Ronny Matnisdal</v>
      </c>
      <c r="F84" s="197" t="str">
        <f>IF('P8'!G15="","",'P8'!G15)</f>
        <v>Vigrestad IK</v>
      </c>
      <c r="G84" s="198" t="str">
        <f>IF('P8'!N15=0,"",'P8'!N15)</f>
        <v/>
      </c>
      <c r="H84" s="198" t="str">
        <f>IF('P8'!O15=0,"",'P8'!O15)</f>
        <v/>
      </c>
      <c r="I84" s="198" t="str">
        <f>IF('P8'!P15=0,"",'P8'!P15)</f>
        <v/>
      </c>
      <c r="J84" s="199" t="str">
        <f>IF('P8'!Q15=0,"",'P8'!Q15)</f>
        <v/>
      </c>
      <c r="K84" s="79"/>
    </row>
    <row r="85" spans="1:11" ht="15.6" x14ac:dyDescent="0.3">
      <c r="A85" s="194"/>
      <c r="B85" s="195"/>
      <c r="C85" s="196"/>
      <c r="D85" s="195"/>
      <c r="E85" s="197"/>
      <c r="F85" s="197"/>
      <c r="G85" s="198"/>
      <c r="H85" s="198"/>
      <c r="I85" s="198"/>
      <c r="J85" s="199"/>
      <c r="K85" s="79"/>
    </row>
    <row r="86" spans="1:11" ht="15.6" x14ac:dyDescent="0.3">
      <c r="A86" s="194">
        <v>1</v>
      </c>
      <c r="B86" s="195">
        <f>IF('P11'!A9="","",'P11'!A9)</f>
        <v>85</v>
      </c>
      <c r="C86" s="196">
        <f>IF('P11'!B9="","",'P11'!B9)</f>
        <v>84.9</v>
      </c>
      <c r="D86" s="195" t="str">
        <f>IF('P11'!C9="","",'P11'!C9)</f>
        <v>SM</v>
      </c>
      <c r="E86" s="197" t="str">
        <f>IF('P11'!F9="","",'P11'!F9)</f>
        <v>Sebastian Farmen</v>
      </c>
      <c r="F86" s="197" t="str">
        <f>IF('P11'!G9="","",'P11'!G9)</f>
        <v>Larvik AK</v>
      </c>
      <c r="G86" s="198">
        <f>IF('P11'!N9=0,"",'P11'!N9)</f>
        <v>123</v>
      </c>
      <c r="H86" s="198">
        <f>IF('P11'!O9=0,"",'P11'!O9)</f>
        <v>163</v>
      </c>
      <c r="I86" s="198">
        <f>IF('P11'!P9=0,"",'P11'!P9)</f>
        <v>286</v>
      </c>
      <c r="J86" s="200">
        <f>IF('P11'!Q9=0,"",'P11'!Q9)</f>
        <v>341.97970499389106</v>
      </c>
      <c r="K86">
        <v>12</v>
      </c>
    </row>
    <row r="87" spans="1:11" ht="15.6" x14ac:dyDescent="0.3">
      <c r="A87" s="194">
        <v>2</v>
      </c>
      <c r="B87" s="195">
        <f>IF('P11'!A12="","",'P11'!A12)</f>
        <v>85</v>
      </c>
      <c r="C87" s="196">
        <f>IF('P11'!B12="","",'P11'!B12)</f>
        <v>83.9</v>
      </c>
      <c r="D87" s="195" t="str">
        <f>IF('P11'!C12="","",'P11'!C12)</f>
        <v>SM</v>
      </c>
      <c r="E87" s="197" t="str">
        <f>IF('P11'!F12="","",'P11'!F12)</f>
        <v>Yngve Apneseth</v>
      </c>
      <c r="F87" s="197" t="str">
        <f>IF('P11'!G12="","",'P11'!G12)</f>
        <v>Tambarskjelvar IL</v>
      </c>
      <c r="G87" s="198">
        <f>IF('P11'!N12=0,"",'P11'!N12)</f>
        <v>124</v>
      </c>
      <c r="H87" s="198">
        <f>IF('P11'!O12=0,"",'P11'!O12)</f>
        <v>153</v>
      </c>
      <c r="I87" s="198">
        <f>IF('P11'!P12=0,"",'P11'!P12)</f>
        <v>277</v>
      </c>
      <c r="J87" s="200">
        <f>IF('P11'!Q12=0,"",'P11'!Q12)</f>
        <v>333.18912260762784</v>
      </c>
      <c r="K87">
        <v>10</v>
      </c>
    </row>
    <row r="88" spans="1:11" ht="15.6" x14ac:dyDescent="0.3">
      <c r="A88" s="194">
        <v>3</v>
      </c>
      <c r="B88" s="195">
        <f>IF('P11'!A11="","",'P11'!A11)</f>
        <v>85</v>
      </c>
      <c r="C88" s="196">
        <f>IF('P11'!B11="","",'P11'!B11)</f>
        <v>85</v>
      </c>
      <c r="D88" s="195" t="str">
        <f>IF('P11'!C11="","",'P11'!C11)</f>
        <v>SM</v>
      </c>
      <c r="E88" s="197" t="str">
        <f>IF('P11'!F11="","",'P11'!F11)</f>
        <v>Kevin Lund</v>
      </c>
      <c r="F88" s="197" t="str">
        <f>IF('P11'!G11="","",'P11'!G11)</f>
        <v>Hitra VK</v>
      </c>
      <c r="G88" s="198">
        <f>IF('P11'!N11=0,"",'P11'!N11)</f>
        <v>120</v>
      </c>
      <c r="H88" s="198">
        <f>IF('P11'!O11=0,"",'P11'!O11)</f>
        <v>147</v>
      </c>
      <c r="I88" s="198">
        <f>IF('P11'!P11=0,"",'P11'!P11)</f>
        <v>267</v>
      </c>
      <c r="J88" s="200">
        <f>IF('P11'!Q11=0,"",'P11'!Q11)</f>
        <v>319.07432236853509</v>
      </c>
      <c r="K88">
        <v>9</v>
      </c>
    </row>
    <row r="89" spans="1:11" ht="15.6" x14ac:dyDescent="0.3">
      <c r="A89" s="194">
        <v>4</v>
      </c>
      <c r="B89" s="195">
        <f>IF('P2'!A23="","",'P2'!A23)</f>
        <v>85</v>
      </c>
      <c r="C89" s="196">
        <f>IF('P2'!B23="","",'P2'!B23)</f>
        <v>84.9</v>
      </c>
      <c r="D89" s="195" t="str">
        <f>IF('P2'!C23="","",'P2'!C23)</f>
        <v>SM</v>
      </c>
      <c r="E89" s="197" t="str">
        <f>IF('P2'!F23="","",'P2'!F23)</f>
        <v>Leik Simon Aas</v>
      </c>
      <c r="F89" s="197" t="str">
        <f>IF('P2'!G23="","",'P2'!G23)</f>
        <v>T &amp; IL National</v>
      </c>
      <c r="G89" s="198">
        <f>IF('P2'!N23=0,"",'P2'!N23)</f>
        <v>120</v>
      </c>
      <c r="H89" s="198">
        <f>IF('P2'!O23=0,"",'P2'!O23)</f>
        <v>146</v>
      </c>
      <c r="I89" s="198">
        <f>IF('P2'!P23=0,"",'P2'!P23)</f>
        <v>266</v>
      </c>
      <c r="J89" s="199">
        <f>IF('P2'!Q23=0,"",'P2'!Q23)</f>
        <v>318.06504030900356</v>
      </c>
      <c r="K89" s="79">
        <v>8</v>
      </c>
    </row>
    <row r="90" spans="1:11" ht="15.6" x14ac:dyDescent="0.3">
      <c r="A90" s="194">
        <v>5</v>
      </c>
      <c r="B90" s="195">
        <f>IF('P11'!A10="","",'P11'!A10)</f>
        <v>85</v>
      </c>
      <c r="C90" s="196">
        <f>IF('P11'!B10="","",'P11'!B10)</f>
        <v>83.9</v>
      </c>
      <c r="D90" s="195" t="str">
        <f>IF('P11'!C10="","",'P11'!C10)</f>
        <v>SM</v>
      </c>
      <c r="E90" s="197" t="str">
        <f>IF('P11'!F10="","",'P11'!F10)</f>
        <v>Tomas Fjeldberg</v>
      </c>
      <c r="F90" s="197" t="str">
        <f>IF('P11'!G10="","",'P11'!G10)</f>
        <v>Spydeberg Atletene</v>
      </c>
      <c r="G90" s="198">
        <f>IF('P11'!N10=0,"",'P11'!N10)</f>
        <v>125</v>
      </c>
      <c r="H90" s="198">
        <f>IF('P11'!O10=0,"",'P11'!O10)</f>
        <v>135</v>
      </c>
      <c r="I90" s="198">
        <f>IF('P11'!P10=0,"",'P11'!P10)</f>
        <v>260</v>
      </c>
      <c r="J90" s="200">
        <f>IF('P11'!Q10=0,"",'P11'!Q10)</f>
        <v>312.74069270030049</v>
      </c>
      <c r="K90">
        <v>7</v>
      </c>
    </row>
    <row r="91" spans="1:11" ht="15.6" x14ac:dyDescent="0.3">
      <c r="A91" s="194">
        <v>6</v>
      </c>
      <c r="B91" s="195">
        <f>IF('P11'!A13="","",'P11'!A13)</f>
        <v>85</v>
      </c>
      <c r="C91" s="196">
        <f>IF('P11'!B13="","",'P11'!B13)</f>
        <v>82.6</v>
      </c>
      <c r="D91" s="195" t="str">
        <f>IF('P11'!C13="","",'P11'!C13)</f>
        <v>SM</v>
      </c>
      <c r="E91" s="197" t="str">
        <f>IF('P11'!F13="","",'P11'!F13)</f>
        <v>Roy Sømme Ommedal</v>
      </c>
      <c r="F91" s="197" t="str">
        <f>IF('P11'!G13="","",'P11'!G13)</f>
        <v>Vigrestad IK</v>
      </c>
      <c r="G91" s="198">
        <f>IF('P11'!N13=0,"",'P11'!N13)</f>
        <v>110</v>
      </c>
      <c r="H91" s="198">
        <f>IF('P11'!O13=0,"",'P11'!O13)</f>
        <v>137</v>
      </c>
      <c r="I91" s="198">
        <f>IF('P11'!P13=0,"",'P11'!P13)</f>
        <v>247</v>
      </c>
      <c r="J91" s="200">
        <f>IF('P11'!Q13=0,"",'P11'!Q13)</f>
        <v>299.48034730173737</v>
      </c>
      <c r="K91">
        <v>6</v>
      </c>
    </row>
    <row r="92" spans="1:11" ht="15.6" x14ac:dyDescent="0.3">
      <c r="A92" s="194">
        <v>7</v>
      </c>
      <c r="B92" s="195">
        <f>IF('P11'!A14="","",'P11'!A14)</f>
        <v>85</v>
      </c>
      <c r="C92" s="196">
        <f>IF('P11'!B14="","",'P11'!B14)</f>
        <v>80.900000000000006</v>
      </c>
      <c r="D92" s="195" t="str">
        <f>IF('P11'!C14="","",'P11'!C14)</f>
        <v>SM</v>
      </c>
      <c r="E92" s="197" t="str">
        <f>IF('P11'!F14="","",'P11'!F14)</f>
        <v>Robin Lange</v>
      </c>
      <c r="F92" s="197" t="str">
        <f>IF('P11'!G14="","",'P11'!G14)</f>
        <v>AK Bjørgvin</v>
      </c>
      <c r="G92" s="198">
        <f>IF('P11'!N14=0,"",'P11'!N14)</f>
        <v>105</v>
      </c>
      <c r="H92" s="198">
        <f>IF('P11'!O14=0,"",'P11'!O14)</f>
        <v>140</v>
      </c>
      <c r="I92" s="198">
        <f>IF('P11'!P14=0,"",'P11'!P14)</f>
        <v>245</v>
      </c>
      <c r="J92" s="200">
        <f>IF('P11'!Q14=0,"",'P11'!Q14)</f>
        <v>300.30257453822077</v>
      </c>
      <c r="K92">
        <v>5</v>
      </c>
    </row>
    <row r="93" spans="1:11" ht="15.6" x14ac:dyDescent="0.3">
      <c r="A93" s="194">
        <v>8</v>
      </c>
      <c r="B93" s="195">
        <f>IF('P11'!A16="","",'P11'!A16)</f>
        <v>85</v>
      </c>
      <c r="C93" s="196">
        <f>IF('P11'!B16="","",'P11'!B16)</f>
        <v>83.2</v>
      </c>
      <c r="D93" s="195" t="str">
        <f>IF('P11'!C16="","",'P11'!C16)</f>
        <v>SM</v>
      </c>
      <c r="E93" s="197" t="str">
        <f>IF('P11'!F16="","",'P11'!F16)</f>
        <v>Eirik Mølmshaug</v>
      </c>
      <c r="F93" s="197" t="str">
        <f>IF('P11'!G16="","",'P11'!G16)</f>
        <v>Lørenskog AK</v>
      </c>
      <c r="G93" s="198">
        <f>IF('P11'!N16=0,"",'P11'!N16)</f>
        <v>102</v>
      </c>
      <c r="H93" s="198">
        <f>IF('P11'!O16=0,"",'P11'!O16)</f>
        <v>139</v>
      </c>
      <c r="I93" s="198">
        <f>IF('P11'!P16=0,"",'P11'!P16)</f>
        <v>241</v>
      </c>
      <c r="J93" s="200">
        <f>IF('P11'!Q16=0,"",'P11'!Q16)</f>
        <v>291.12234444166984</v>
      </c>
      <c r="K93">
        <v>4</v>
      </c>
    </row>
    <row r="94" spans="1:11" ht="15.6" x14ac:dyDescent="0.3">
      <c r="A94" s="194">
        <v>9</v>
      </c>
      <c r="B94" s="195">
        <f>IF('P11'!A15="","",'P11'!A15)</f>
        <v>85</v>
      </c>
      <c r="C94" s="196">
        <f>IF('P11'!B15="","",'P11'!B15)</f>
        <v>84</v>
      </c>
      <c r="D94" s="195" t="str">
        <f>IF('P11'!C15="","",'P11'!C15)</f>
        <v>SM</v>
      </c>
      <c r="E94" s="197" t="str">
        <f>IF('P11'!F15="","",'P11'!F15)</f>
        <v>Morten Almås</v>
      </c>
      <c r="F94" s="197" t="str">
        <f>IF('P11'!G15="","",'P11'!G15)</f>
        <v>Nidelv IL</v>
      </c>
      <c r="G94" s="198">
        <f>IF('P11'!N15=0,"",'P11'!N15)</f>
        <v>109</v>
      </c>
      <c r="H94" s="198">
        <f>IF('P11'!O15=0,"",'P11'!O15)</f>
        <v>132</v>
      </c>
      <c r="I94" s="198">
        <f>IF('P11'!P15=0,"",'P11'!P15)</f>
        <v>241</v>
      </c>
      <c r="J94" s="200">
        <f>IF('P11'!Q15=0,"",'P11'!Q15)</f>
        <v>289.71243316455752</v>
      </c>
      <c r="K94">
        <v>3</v>
      </c>
    </row>
    <row r="95" spans="1:11" ht="15.6" x14ac:dyDescent="0.3">
      <c r="A95" s="194">
        <v>10</v>
      </c>
      <c r="B95" s="195">
        <f>IF('P11'!A20="","",'P11'!A20)</f>
        <v>85</v>
      </c>
      <c r="C95" s="196">
        <f>IF('P11'!B20="","",'P11'!B20)</f>
        <v>82.8</v>
      </c>
      <c r="D95" s="195" t="str">
        <f>IF('P11'!C20="","",'P11'!C20)</f>
        <v>SM</v>
      </c>
      <c r="E95" s="197" t="str">
        <f>IF('P11'!F20="","",'P11'!F20)</f>
        <v>Sigleif Myklebust Ravnestad</v>
      </c>
      <c r="F95" s="197" t="str">
        <f>IF('P11'!G20="","",'P11'!G20)</f>
        <v>Tysvær VK</v>
      </c>
      <c r="G95" s="198">
        <f>IF('P11'!N20=0,"",'P11'!N20)</f>
        <v>104</v>
      </c>
      <c r="H95" s="198">
        <f>IF('P11'!O20=0,"",'P11'!O20)</f>
        <v>130</v>
      </c>
      <c r="I95" s="198">
        <f>IF('P11'!P20=0,"",'P11'!P20)</f>
        <v>234</v>
      </c>
      <c r="J95" s="200">
        <f>IF('P11'!Q20=0,"",'P11'!Q20)</f>
        <v>283.36523168361947</v>
      </c>
      <c r="K95">
        <v>2</v>
      </c>
    </row>
    <row r="96" spans="1:11" ht="15.6" x14ac:dyDescent="0.3">
      <c r="A96" s="194">
        <v>11</v>
      </c>
      <c r="B96" s="195">
        <f>IF('P11'!A19="","",'P11'!A19)</f>
        <v>85</v>
      </c>
      <c r="C96" s="196">
        <f>IF('P11'!B19="","",'P11'!B19)</f>
        <v>83.7</v>
      </c>
      <c r="D96" s="195" t="str">
        <f>IF('P11'!C19="","",'P11'!C19)</f>
        <v>SM</v>
      </c>
      <c r="E96" s="197" t="str">
        <f>IF('P11'!F19="","",'P11'!F19)</f>
        <v>Gabriel Carvajal</v>
      </c>
      <c r="F96" s="197" t="str">
        <f>IF('P11'!G19="","",'P11'!G19)</f>
        <v>Hitra VK</v>
      </c>
      <c r="G96" s="198">
        <f>IF('P11'!N19=0,"",'P11'!N19)</f>
        <v>101</v>
      </c>
      <c r="H96" s="198">
        <f>IF('P11'!O19=0,"",'P11'!O19)</f>
        <v>128</v>
      </c>
      <c r="I96" s="198">
        <f>IF('P11'!P19=0,"",'P11'!P19)</f>
        <v>229</v>
      </c>
      <c r="J96" s="200">
        <f>IF('P11'!Q19=0,"",'P11'!Q19)</f>
        <v>275.78500655564608</v>
      </c>
      <c r="K96">
        <v>1</v>
      </c>
    </row>
    <row r="97" spans="1:11" ht="15.6" x14ac:dyDescent="0.3">
      <c r="A97" s="194">
        <v>12</v>
      </c>
      <c r="B97" s="195">
        <f>IF('P6'!A9="","",'P6'!A9)</f>
        <v>85</v>
      </c>
      <c r="C97" s="196">
        <f>IF('P6'!B9="","",'P6'!B9)</f>
        <v>82.9</v>
      </c>
      <c r="D97" s="195" t="str">
        <f>IF('P6'!C9="","",'P6'!C9)</f>
        <v>SM</v>
      </c>
      <c r="E97" s="197" t="str">
        <f>IF('P6'!F9="","",'P6'!F9)</f>
        <v>Ruben Wåge Kristiansen</v>
      </c>
      <c r="F97" s="197" t="str">
        <f>IF('P6'!G9="","",'P6'!G9)</f>
        <v>Trondheim AK</v>
      </c>
      <c r="G97" s="198">
        <f>IF('P6'!N9=0,"",'P6'!N9)</f>
        <v>103</v>
      </c>
      <c r="H97" s="198">
        <f>IF('P6'!O9=0,"",'P6'!O9)</f>
        <v>125</v>
      </c>
      <c r="I97" s="198">
        <f>IF('P6'!P9=0,"",'P6'!P9)</f>
        <v>228</v>
      </c>
      <c r="J97" s="199">
        <f>IF('P6'!Q9=0,"",'P6'!Q9)</f>
        <v>275.92837408614116</v>
      </c>
      <c r="K97" s="79">
        <v>1</v>
      </c>
    </row>
    <row r="98" spans="1:11" ht="15.6" x14ac:dyDescent="0.3">
      <c r="A98" s="194">
        <v>13</v>
      </c>
      <c r="B98" s="195">
        <f>IF('P11'!A17="","",'P11'!A17)</f>
        <v>85</v>
      </c>
      <c r="C98" s="196">
        <f>IF('P11'!B17="","",'P11'!B17)</f>
        <v>84</v>
      </c>
      <c r="D98" s="195" t="str">
        <f>IF('P11'!C17="","",'P11'!C17)</f>
        <v>JM</v>
      </c>
      <c r="E98" s="197" t="str">
        <f>IF('P11'!F17="","",'P11'!F17)</f>
        <v>Izak Süssmann</v>
      </c>
      <c r="F98" s="197" t="str">
        <f>IF('P11'!G17="","",'P11'!G17)</f>
        <v>Stavanger VK</v>
      </c>
      <c r="G98" s="198">
        <f>IF('P11'!N17=0,"",'P11'!N17)</f>
        <v>100</v>
      </c>
      <c r="H98" s="198">
        <f>IF('P11'!O17=0,"",'P11'!O17)</f>
        <v>122</v>
      </c>
      <c r="I98" s="198">
        <f>IF('P11'!P17=0,"",'P11'!P17)</f>
        <v>222</v>
      </c>
      <c r="J98" s="200">
        <f>IF('P11'!Q17=0,"",'P11'!Q17)</f>
        <v>266.87203386942645</v>
      </c>
      <c r="K98">
        <v>1</v>
      </c>
    </row>
    <row r="99" spans="1:11" ht="15.6" x14ac:dyDescent="0.3">
      <c r="A99" s="194">
        <v>14</v>
      </c>
      <c r="B99" s="195">
        <f>IF('P11'!A18="","",'P11'!A18)</f>
        <v>85</v>
      </c>
      <c r="C99" s="196">
        <f>IF('P11'!B18="","",'P11'!B18)</f>
        <v>84</v>
      </c>
      <c r="D99" s="195" t="str">
        <f>IF('P11'!C18="","",'P11'!C18)</f>
        <v>SM</v>
      </c>
      <c r="E99" s="197" t="str">
        <f>IF('P11'!F18="","",'P11'!F18)</f>
        <v>Patricio Yanez</v>
      </c>
      <c r="F99" s="197" t="str">
        <f>IF('P11'!G18="","",'P11'!G18)</f>
        <v>AK Bjørgvin</v>
      </c>
      <c r="G99" s="198">
        <f>IF('P11'!N18=0,"",'P11'!N18)</f>
        <v>90</v>
      </c>
      <c r="H99" s="198">
        <f>IF('P11'!O18=0,"",'P11'!O18)</f>
        <v>124</v>
      </c>
      <c r="I99" s="198">
        <f>IF('P11'!P18=0,"",'P11'!P18)</f>
        <v>214</v>
      </c>
      <c r="J99" s="200">
        <f>IF('P11'!Q18=0,"",'P11'!Q18)</f>
        <v>257.25502363989756</v>
      </c>
      <c r="K99">
        <v>1</v>
      </c>
    </row>
    <row r="100" spans="1:11" ht="15.6" x14ac:dyDescent="0.3">
      <c r="A100" s="194">
        <v>15</v>
      </c>
      <c r="B100" s="195">
        <f>IF('P6'!A10="","",'P6'!A10)</f>
        <v>85</v>
      </c>
      <c r="C100" s="196">
        <f>IF('P6'!B10="","",'P6'!B10)</f>
        <v>83.8</v>
      </c>
      <c r="D100" s="195" t="str">
        <f>IF('P6'!C10="","",'P6'!C10)</f>
        <v>SM</v>
      </c>
      <c r="E100" s="197" t="str">
        <f>IF('P6'!F10="","",'P6'!F10)</f>
        <v>Per Espen Omberg</v>
      </c>
      <c r="F100" s="197" t="str">
        <f>IF('P6'!G10="","",'P6'!G10)</f>
        <v>T &amp; IL National</v>
      </c>
      <c r="G100" s="198">
        <f>IF('P6'!N10=0,"",'P6'!N10)</f>
        <v>94</v>
      </c>
      <c r="H100" s="198">
        <f>IF('P6'!O10=0,"",'P6'!O10)</f>
        <v>117</v>
      </c>
      <c r="I100" s="198">
        <f>IF('P6'!P10=0,"",'P6'!P10)</f>
        <v>211</v>
      </c>
      <c r="J100" s="199">
        <f>IF('P6'!Q10=0,"",'P6'!Q10)</f>
        <v>253.95407911229378</v>
      </c>
      <c r="K100" s="79">
        <v>1</v>
      </c>
    </row>
    <row r="101" spans="1:11" ht="15.6" x14ac:dyDescent="0.3">
      <c r="A101" s="194">
        <v>16</v>
      </c>
      <c r="B101" s="195">
        <f>IF('P6'!A11="","",'P6'!A11)</f>
        <v>85</v>
      </c>
      <c r="C101" s="196">
        <f>IF('P6'!B11="","",'P6'!B11)</f>
        <v>85</v>
      </c>
      <c r="D101" s="195" t="str">
        <f>IF('P6'!C11="","",'P6'!C11)</f>
        <v>SM</v>
      </c>
      <c r="E101" s="197" t="str">
        <f>IF('P6'!F11="","",'P6'!F11)</f>
        <v>Kenneth Friberg</v>
      </c>
      <c r="F101" s="197" t="str">
        <f>IF('P6'!G11="","",'P6'!G11)</f>
        <v>Oslo AK</v>
      </c>
      <c r="G101" s="198">
        <f>IF('P6'!N11=0,"",'P6'!N11)</f>
        <v>90</v>
      </c>
      <c r="H101" s="198">
        <f>IF('P6'!O11=0,"",'P6'!O11)</f>
        <v>120</v>
      </c>
      <c r="I101" s="198">
        <f>IF('P6'!P11=0,"",'P6'!P11)</f>
        <v>210</v>
      </c>
      <c r="J101" s="199">
        <f>IF('P6'!Q11=0,"",'P6'!Q11)</f>
        <v>250.9573321999714</v>
      </c>
      <c r="K101" s="79">
        <v>1</v>
      </c>
    </row>
    <row r="102" spans="1:11" ht="15.6" x14ac:dyDescent="0.3">
      <c r="A102" s="194">
        <v>17</v>
      </c>
      <c r="B102" s="195">
        <f>IF('P6'!A12="","",'P6'!A12)</f>
        <v>85</v>
      </c>
      <c r="C102" s="196">
        <f>IF('P6'!B12="","",'P6'!B12)</f>
        <v>84.1</v>
      </c>
      <c r="D102" s="195" t="str">
        <f>IF('P6'!C12="","",'P6'!C12)</f>
        <v>SM</v>
      </c>
      <c r="E102" s="197" t="str">
        <f>IF('P6'!F12="","",'P6'!F12)</f>
        <v>Magnus German Hove</v>
      </c>
      <c r="F102" s="197" t="str">
        <f>IF('P6'!G12="","",'P6'!G12)</f>
        <v>Trondheim AK</v>
      </c>
      <c r="G102" s="198">
        <f>IF('P6'!N12=0,"",'P6'!N12)</f>
        <v>88</v>
      </c>
      <c r="H102" s="198">
        <f>IF('P6'!O12=0,"",'P6'!O12)</f>
        <v>109</v>
      </c>
      <c r="I102" s="198">
        <f>IF('P6'!P12=0,"",'P6'!P12)</f>
        <v>197</v>
      </c>
      <c r="J102" s="199">
        <f>IF('P6'!Q12=0,"",'P6'!Q12)</f>
        <v>236.67702264160636</v>
      </c>
      <c r="K102" s="79">
        <v>1</v>
      </c>
    </row>
    <row r="103" spans="1:11" ht="15.6" x14ac:dyDescent="0.3">
      <c r="A103" s="194"/>
      <c r="B103" s="195"/>
      <c r="C103" s="196"/>
      <c r="D103" s="195"/>
      <c r="E103" s="197"/>
      <c r="F103" s="197"/>
      <c r="G103" s="198"/>
      <c r="H103" s="198"/>
      <c r="I103" s="198"/>
      <c r="J103" s="199"/>
      <c r="K103" s="79"/>
    </row>
    <row r="104" spans="1:11" ht="15.6" x14ac:dyDescent="0.3">
      <c r="A104" s="194">
        <v>1</v>
      </c>
      <c r="B104" s="195">
        <f>IF('P13'!A10="","",'P13'!A10)</f>
        <v>94</v>
      </c>
      <c r="C104" s="196">
        <f>IF('P13'!B10="","",'P13'!B10)</f>
        <v>94</v>
      </c>
      <c r="D104" s="195" t="str">
        <f>IF('P13'!C10="","",'P13'!C10)</f>
        <v>SM</v>
      </c>
      <c r="E104" s="197" t="str">
        <f>IF('P13'!F10="","",'P13'!F10)</f>
        <v>Tore Gjøringbø</v>
      </c>
      <c r="F104" s="197" t="str">
        <f>IF('P13'!G10="","",'P13'!G10)</f>
        <v>Tambarskjelvar IL</v>
      </c>
      <c r="G104" s="198">
        <f>IF('P13'!N10=0,"",'P13'!N10)</f>
        <v>129</v>
      </c>
      <c r="H104" s="198">
        <f>IF('P13'!O10=0,"",'P13'!O10)</f>
        <v>162</v>
      </c>
      <c r="I104" s="198">
        <f>IF('P13'!P10=0,"",'P13'!P10)</f>
        <v>291</v>
      </c>
      <c r="J104" s="200">
        <f>IF('P13'!Q10=0,"",'P13'!Q10)</f>
        <v>331.98458237433931</v>
      </c>
      <c r="K104" s="5">
        <v>12</v>
      </c>
    </row>
    <row r="105" spans="1:11" ht="15.6" x14ac:dyDescent="0.3">
      <c r="A105" s="194">
        <v>2</v>
      </c>
      <c r="B105" s="195">
        <f>IF('P13'!A9="","",'P13'!A9)</f>
        <v>94</v>
      </c>
      <c r="C105" s="196">
        <f>IF('P13'!B9="","",'P13'!B9)</f>
        <v>92.6</v>
      </c>
      <c r="D105" s="195" t="str">
        <f>IF('P13'!C9="","",'P13'!C9)</f>
        <v>SM</v>
      </c>
      <c r="E105" s="197" t="str">
        <f>IF('P13'!F9="","",'P13'!F9)</f>
        <v>Håvard Grostad</v>
      </c>
      <c r="F105" s="197" t="str">
        <f>IF('P13'!G9="","",'P13'!G9)</f>
        <v>Nidelv IL</v>
      </c>
      <c r="G105" s="198">
        <f>IF('P13'!N9=0,"",'P13'!N9)</f>
        <v>132</v>
      </c>
      <c r="H105" s="198">
        <f>IF('P13'!O9=0,"",'P13'!O9)</f>
        <v>158</v>
      </c>
      <c r="I105" s="198">
        <f>IF('P13'!P9=0,"",'P13'!P9)</f>
        <v>290</v>
      </c>
      <c r="J105" s="200">
        <f>IF('P13'!Q9=0,"",'P13'!Q9)</f>
        <v>332.99333360513316</v>
      </c>
      <c r="K105" s="5">
        <v>10</v>
      </c>
    </row>
    <row r="106" spans="1:11" ht="15.6" x14ac:dyDescent="0.3">
      <c r="A106" s="194">
        <v>3</v>
      </c>
      <c r="B106" s="195">
        <f>IF('P13'!A11="","",'P13'!A11)</f>
        <v>94</v>
      </c>
      <c r="C106" s="196">
        <f>IF('P13'!B11="","",'P13'!B11)</f>
        <v>92.8</v>
      </c>
      <c r="D106" s="195" t="str">
        <f>IF('P13'!C11="","",'P13'!C11)</f>
        <v>SM</v>
      </c>
      <c r="E106" s="197" t="str">
        <f>IF('P13'!F11="","",'P13'!F11)</f>
        <v>Phillip Houghton</v>
      </c>
      <c r="F106" s="197" t="str">
        <f>IF('P13'!G11="","",'P13'!G11)</f>
        <v>AK Bjørgvin</v>
      </c>
      <c r="G106" s="198">
        <f>IF('P13'!N11=0,"",'P13'!N11)</f>
        <v>114</v>
      </c>
      <c r="H106" s="198">
        <f>IF('P13'!O11=0,"",'P13'!O11)</f>
        <v>150</v>
      </c>
      <c r="I106" s="198">
        <f>IF('P13'!P11=0,"",'P13'!P11)</f>
        <v>264</v>
      </c>
      <c r="J106" s="200">
        <f>IF('P13'!Q11=0,"",'P13'!Q11)</f>
        <v>302.85372495397883</v>
      </c>
      <c r="K106" s="5">
        <v>9</v>
      </c>
    </row>
    <row r="107" spans="1:11" ht="15.6" x14ac:dyDescent="0.3">
      <c r="A107" s="194">
        <v>4</v>
      </c>
      <c r="B107" s="195">
        <f>IF('P13'!A13="","",'P13'!A13)</f>
        <v>94</v>
      </c>
      <c r="C107" s="196">
        <f>IF('P13'!B13="","",'P13'!B13)</f>
        <v>90.5</v>
      </c>
      <c r="D107" s="195" t="str">
        <f>IF('P13'!C13="","",'P13'!C13)</f>
        <v>SM</v>
      </c>
      <c r="E107" s="197" t="str">
        <f>IF('P13'!F13="","",'P13'!F13)</f>
        <v>Svein Arne Follinglo</v>
      </c>
      <c r="F107" s="197" t="str">
        <f>IF('P13'!G13="","",'P13'!G13)</f>
        <v>Gjøvik AK</v>
      </c>
      <c r="G107" s="198">
        <f>IF('P13'!N13=0,"",'P13'!N13)</f>
        <v>118</v>
      </c>
      <c r="H107" s="198">
        <f>IF('P13'!O13=0,"",'P13'!O13)</f>
        <v>140</v>
      </c>
      <c r="I107" s="198">
        <f>IF('P13'!P13=0,"",'P13'!P13)</f>
        <v>258</v>
      </c>
      <c r="J107" s="200">
        <f>IF('P13'!Q13=0,"",'P13'!Q13)</f>
        <v>299.28664358782186</v>
      </c>
      <c r="K107" s="5">
        <v>8</v>
      </c>
    </row>
    <row r="108" spans="1:11" ht="15.6" x14ac:dyDescent="0.3">
      <c r="A108" s="194">
        <v>5</v>
      </c>
      <c r="B108" s="195">
        <f>IF('P13'!A12="","",'P13'!A12)</f>
        <v>94</v>
      </c>
      <c r="C108" s="196">
        <f>IF('P13'!B12="","",'P13'!B12)</f>
        <v>94</v>
      </c>
      <c r="D108" s="195" t="str">
        <f>IF('P13'!C12="","",'P13'!C12)</f>
        <v>SM</v>
      </c>
      <c r="E108" s="197" t="str">
        <f>IF('P13'!F12="","",'P13'!F12)</f>
        <v>Stein Inge Holstad</v>
      </c>
      <c r="F108" s="197" t="str">
        <f>IF('P13'!G12="","",'P13'!G12)</f>
        <v>Tambarskjelvar IL</v>
      </c>
      <c r="G108" s="198">
        <f>IF('P13'!N12=0,"",'P13'!N12)</f>
        <v>116</v>
      </c>
      <c r="H108" s="198">
        <f>IF('P13'!O12=0,"",'P13'!O12)</f>
        <v>140</v>
      </c>
      <c r="I108" s="198">
        <f>IF('P13'!P12=0,"",'P13'!P12)</f>
        <v>256</v>
      </c>
      <c r="J108" s="200">
        <f>IF('P13'!Q12=0,"",'P13'!Q12)</f>
        <v>292.05516525027787</v>
      </c>
      <c r="K108" s="5">
        <v>7</v>
      </c>
    </row>
    <row r="109" spans="1:11" ht="15.6" x14ac:dyDescent="0.3">
      <c r="A109" s="194">
        <v>6</v>
      </c>
      <c r="B109" s="195">
        <f>IF('P13'!A15="","",'P13'!A15)</f>
        <v>94</v>
      </c>
      <c r="C109" s="196">
        <f>IF('P13'!B15="","",'P13'!B15)</f>
        <v>93.5</v>
      </c>
      <c r="D109" s="195" t="str">
        <f>IF('P13'!C15="","",'P13'!C15)</f>
        <v>JM</v>
      </c>
      <c r="E109" s="197" t="str">
        <f>IF('P13'!F15="","",'P13'!F15)</f>
        <v>Ole Magnus Strand</v>
      </c>
      <c r="F109" s="197" t="str">
        <f>IF('P13'!G15="","",'P13'!G15)</f>
        <v>Hitra VK</v>
      </c>
      <c r="G109" s="198">
        <f>IF('P13'!N15=0,"",'P13'!N15)</f>
        <v>108</v>
      </c>
      <c r="H109" s="198">
        <f>IF('P13'!O15=0,"",'P13'!O15)</f>
        <v>143</v>
      </c>
      <c r="I109" s="198">
        <f>IF('P13'!P15=0,"",'P13'!P15)</f>
        <v>251</v>
      </c>
      <c r="J109" s="200">
        <f>IF('P13'!Q15=0,"",'P13'!Q15)</f>
        <v>287.00574243615688</v>
      </c>
      <c r="K109" s="5">
        <v>6</v>
      </c>
    </row>
    <row r="110" spans="1:11" ht="15.6" x14ac:dyDescent="0.3">
      <c r="A110" s="194">
        <v>7</v>
      </c>
      <c r="B110" s="195">
        <f>IF('P13'!A17="","",'P13'!A17)</f>
        <v>94</v>
      </c>
      <c r="C110" s="196">
        <f>IF('P13'!B17="","",'P13'!B17)</f>
        <v>92.7</v>
      </c>
      <c r="D110" s="195" t="str">
        <f>IF('P13'!C17="","",'P13'!C17)</f>
        <v>SM</v>
      </c>
      <c r="E110" s="197" t="str">
        <f>IF('P13'!F17="","",'P13'!F17)</f>
        <v>Chisom Okeke</v>
      </c>
      <c r="F110" s="197" t="str">
        <f>IF('P13'!G17="","",'P13'!G17)</f>
        <v>Christiania AK</v>
      </c>
      <c r="G110" s="198">
        <f>IF('P13'!N17=0,"",'P13'!N17)</f>
        <v>110</v>
      </c>
      <c r="H110" s="198">
        <f>IF('P13'!O17=0,"",'P13'!O17)</f>
        <v>140</v>
      </c>
      <c r="I110" s="198">
        <f>IF('P13'!P17=0,"",'P13'!P17)</f>
        <v>250</v>
      </c>
      <c r="J110" s="200">
        <f>IF('P13'!Q17=0,"",'P13'!Q17)</f>
        <v>286.92803966235471</v>
      </c>
      <c r="K110" s="5">
        <v>5</v>
      </c>
    </row>
    <row r="111" spans="1:11" ht="15.6" x14ac:dyDescent="0.3">
      <c r="A111" s="194">
        <v>8</v>
      </c>
      <c r="B111" s="195">
        <f>IF('P13'!A14="","",'P13'!A14)</f>
        <v>94</v>
      </c>
      <c r="C111" s="196">
        <f>IF('P13'!B14="","",'P13'!B14)</f>
        <v>88.2</v>
      </c>
      <c r="D111" s="195" t="str">
        <f>IF('P13'!C14="","",'P13'!C14)</f>
        <v>JM</v>
      </c>
      <c r="E111" s="197" t="str">
        <f>IF('P13'!F14="","",'P13'!F14)</f>
        <v>Hans Sande</v>
      </c>
      <c r="F111" s="197" t="str">
        <f>IF('P13'!G14="","",'P13'!G14)</f>
        <v>IL Brodd</v>
      </c>
      <c r="G111" s="198">
        <f>IF('P13'!N14=0,"",'P13'!N14)</f>
        <v>107</v>
      </c>
      <c r="H111" s="198">
        <f>IF('P13'!O14=0,"",'P13'!O14)</f>
        <v>141</v>
      </c>
      <c r="I111" s="198">
        <f>IF('P13'!P14=0,"",'P13'!P14)</f>
        <v>248</v>
      </c>
      <c r="J111" s="200">
        <f>IF('P13'!Q14=0,"",'P13'!Q14)</f>
        <v>291.12439580242068</v>
      </c>
      <c r="K111" s="5">
        <v>4</v>
      </c>
    </row>
    <row r="112" spans="1:11" ht="15.6" x14ac:dyDescent="0.3">
      <c r="A112" s="194">
        <v>9</v>
      </c>
      <c r="B112" s="195">
        <f>IF('P6'!A13="","",'P6'!A13)</f>
        <v>94</v>
      </c>
      <c r="C112" s="196">
        <f>IF('P6'!B13="","",'P6'!B13)</f>
        <v>93.1</v>
      </c>
      <c r="D112" s="195" t="str">
        <f>IF('P6'!C13="","",'P6'!C13)</f>
        <v>SM</v>
      </c>
      <c r="E112" s="197" t="str">
        <f>IF('P6'!F13="","",'P6'!F13)</f>
        <v>Jone Stornes</v>
      </c>
      <c r="F112" s="197" t="str">
        <f>IF('P6'!G13="","",'P6'!G13)</f>
        <v>Vigrestad IK</v>
      </c>
      <c r="G112" s="198">
        <f>IF('P6'!N13=0,"",'P6'!N13)</f>
        <v>101</v>
      </c>
      <c r="H112" s="198">
        <f>IF('P6'!O13=0,"",'P6'!O13)</f>
        <v>125</v>
      </c>
      <c r="I112" s="198">
        <f>IF('P6'!P13=0,"",'P6'!P13)</f>
        <v>226</v>
      </c>
      <c r="J112" s="199">
        <f>IF('P6'!Q13=0,"",'P6'!Q13)</f>
        <v>258.89809874555527</v>
      </c>
      <c r="K112" s="79">
        <v>3</v>
      </c>
    </row>
    <row r="113" spans="1:11" ht="15.6" x14ac:dyDescent="0.3">
      <c r="A113" s="194">
        <v>10</v>
      </c>
      <c r="B113" s="195">
        <f>IF('P13'!A16="","",'P13'!A16)</f>
        <v>94</v>
      </c>
      <c r="C113" s="196">
        <f>IF('P13'!B16="","",'P13'!B16)</f>
        <v>92.8</v>
      </c>
      <c r="D113" s="195" t="str">
        <f>IF('P13'!C16="","",'P13'!C16)</f>
        <v>JM</v>
      </c>
      <c r="E113" s="197" t="str">
        <f>IF('P13'!F16="","",'P13'!F16)</f>
        <v>Mathias Hybertsen</v>
      </c>
      <c r="F113" s="197" t="str">
        <f>IF('P13'!G16="","",'P13'!G16)</f>
        <v>Nidelv IL</v>
      </c>
      <c r="G113" s="198">
        <f>IF('P13'!N16=0,"",'P13'!N16)</f>
        <v>104</v>
      </c>
      <c r="H113" s="198">
        <f>IF('P13'!O16=0,"",'P13'!O16)</f>
        <v>121</v>
      </c>
      <c r="I113" s="198">
        <f>IF('P13'!P16=0,"",'P13'!P16)</f>
        <v>225</v>
      </c>
      <c r="J113" s="200">
        <f>IF('P13'!Q16=0,"",'P13'!Q16)</f>
        <v>258.11397013123195</v>
      </c>
      <c r="K113" s="5">
        <v>2</v>
      </c>
    </row>
    <row r="114" spans="1:11" ht="15.6" x14ac:dyDescent="0.3">
      <c r="A114" s="194">
        <v>11</v>
      </c>
      <c r="B114" s="195">
        <f>IF('P6'!A15="","",'P6'!A15)</f>
        <v>94</v>
      </c>
      <c r="C114" s="196">
        <f>IF('P6'!B15="","",'P6'!B15)</f>
        <v>92.3</v>
      </c>
      <c r="D114" s="195" t="str">
        <f>IF('P6'!C15="","",'P6'!C15)</f>
        <v>SM</v>
      </c>
      <c r="E114" s="197" t="str">
        <f>IF('P6'!F15="","",'P6'!F15)</f>
        <v>Kritoffer Ytterbø</v>
      </c>
      <c r="F114" s="197" t="str">
        <f>IF('P6'!G15="","",'P6'!G15)</f>
        <v>Trondheim AK</v>
      </c>
      <c r="G114" s="198">
        <f>IF('P6'!N15=0,"",'P6'!N15)</f>
        <v>100</v>
      </c>
      <c r="H114" s="198">
        <f>IF('P6'!O15=0,"",'P6'!O15)</f>
        <v>125</v>
      </c>
      <c r="I114" s="198">
        <f>IF('P6'!P15=0,"",'P6'!P15)</f>
        <v>225</v>
      </c>
      <c r="J114" s="199">
        <f>IF('P6'!Q15=0,"",'P6'!Q15)</f>
        <v>258.72426762394809</v>
      </c>
      <c r="K114" s="79">
        <v>1</v>
      </c>
    </row>
    <row r="115" spans="1:11" ht="15.6" x14ac:dyDescent="0.3">
      <c r="A115" s="194">
        <v>12</v>
      </c>
      <c r="B115" s="195">
        <f>IF('P6'!A14="","",'P6'!A14)</f>
        <v>94</v>
      </c>
      <c r="C115" s="196">
        <f>IF('P6'!B14="","",'P6'!B14)</f>
        <v>92.9</v>
      </c>
      <c r="D115" s="195" t="str">
        <f>IF('P6'!C14="","",'P6'!C14)</f>
        <v>SM</v>
      </c>
      <c r="E115" s="197" t="str">
        <f>IF('P6'!F14="","",'P6'!F14)</f>
        <v>Bent Furevik</v>
      </c>
      <c r="F115" s="197" t="str">
        <f>IF('P6'!G14="","",'P6'!G14)</f>
        <v>Lørenskog AK</v>
      </c>
      <c r="G115" s="198">
        <f>IF('P6'!N14=0,"",'P6'!N14)</f>
        <v>98</v>
      </c>
      <c r="H115" s="198">
        <f>IF('P6'!O14=0,"",'P6'!O14)</f>
        <v>120</v>
      </c>
      <c r="I115" s="198">
        <f>IF('P6'!P14=0,"",'P6'!P14)</f>
        <v>218</v>
      </c>
      <c r="J115" s="199">
        <f>IF('P6'!Q14=0,"",'P6'!Q14)</f>
        <v>249.9666466566058</v>
      </c>
      <c r="K115" s="79">
        <v>1</v>
      </c>
    </row>
    <row r="116" spans="1:11" ht="15.6" x14ac:dyDescent="0.3">
      <c r="A116" s="194">
        <v>13</v>
      </c>
      <c r="B116" s="195">
        <f>IF('P6'!A16="","",'P6'!A16)</f>
        <v>94</v>
      </c>
      <c r="C116" s="196">
        <f>IF('P6'!B16="","",'P6'!B16)</f>
        <v>91.1</v>
      </c>
      <c r="D116" s="195" t="str">
        <f>IF('P6'!C16="","",'P6'!C16)</f>
        <v>SM</v>
      </c>
      <c r="E116" s="197" t="str">
        <f>IF('P6'!F16="","",'P6'!F16)</f>
        <v>Andreas Nordmo Skauen</v>
      </c>
      <c r="F116" s="197" t="str">
        <f>IF('P6'!G16="","",'P6'!G16)</f>
        <v>Oslo AK</v>
      </c>
      <c r="G116" s="198">
        <f>IF('P6'!N16=0,"",'P6'!N16)</f>
        <v>93</v>
      </c>
      <c r="H116" s="198">
        <f>IF('P6'!O16=0,"",'P6'!O16)</f>
        <v>120</v>
      </c>
      <c r="I116" s="198">
        <f>IF('P6'!P16=0,"",'P6'!P16)</f>
        <v>213</v>
      </c>
      <c r="J116" s="199">
        <f>IF('P6'!Q16=0,"",'P6'!Q16)</f>
        <v>246.35133577295775</v>
      </c>
      <c r="K116" s="79">
        <v>1</v>
      </c>
    </row>
    <row r="117" spans="1:11" ht="15.6" x14ac:dyDescent="0.3">
      <c r="A117" s="194"/>
      <c r="B117" s="195"/>
      <c r="C117" s="196"/>
      <c r="D117" s="195"/>
      <c r="E117" s="197"/>
      <c r="F117" s="197"/>
      <c r="G117" s="198"/>
      <c r="H117" s="198"/>
      <c r="I117" s="198"/>
      <c r="J117" s="199"/>
      <c r="K117" s="79"/>
    </row>
    <row r="118" spans="1:11" ht="15.6" x14ac:dyDescent="0.3">
      <c r="A118" s="194">
        <v>1</v>
      </c>
      <c r="B118" s="195">
        <f>IF('P15'!A9="","",'P15'!A9)</f>
        <v>105</v>
      </c>
      <c r="C118" s="196">
        <f>IF('P15'!B9="","",'P15'!B9)</f>
        <v>101.4</v>
      </c>
      <c r="D118" s="195" t="str">
        <f>IF('P15'!C9="","",'P15'!C9)</f>
        <v>SM</v>
      </c>
      <c r="E118" s="197" t="str">
        <f>IF('P15'!F9="","",'P15'!F9)</f>
        <v>Sindre Rørstadbotnen</v>
      </c>
      <c r="F118" s="197" t="str">
        <f>IF('P15'!G9="","",'P15'!G9)</f>
        <v>Tambarskjelvar IL</v>
      </c>
      <c r="G118" s="198">
        <f>IF('P15'!N9=0,"",'P15'!N9)</f>
        <v>137</v>
      </c>
      <c r="H118" s="198">
        <f>IF('P15'!O9=0,"",'P15'!O9)</f>
        <v>176</v>
      </c>
      <c r="I118" s="198">
        <f>IF('P15'!P9=0,"",'P15'!P9)</f>
        <v>313</v>
      </c>
      <c r="J118" s="200">
        <f>IF('P15'!Q9=0,"",'P15'!Q9)</f>
        <v>346.41469488398087</v>
      </c>
      <c r="K118" s="5">
        <v>12</v>
      </c>
    </row>
    <row r="119" spans="1:11" ht="15.6" x14ac:dyDescent="0.3">
      <c r="A119" s="194">
        <v>2</v>
      </c>
      <c r="B119" s="195">
        <f>IF('P15'!A11="","",'P15'!A11)</f>
        <v>105</v>
      </c>
      <c r="C119" s="196">
        <f>IF('P15'!B11="","",'P15'!B11)</f>
        <v>97.6</v>
      </c>
      <c r="D119" s="195" t="str">
        <f>IF('P15'!C11="","",'P15'!C11)</f>
        <v>SM</v>
      </c>
      <c r="E119" s="197" t="str">
        <f>IF('P15'!F11="","",'P15'!F11)</f>
        <v>Kristian Helleren</v>
      </c>
      <c r="F119" s="197" t="str">
        <f>IF('P15'!G11="","",'P15'!G11)</f>
        <v>Vigrestad IK</v>
      </c>
      <c r="G119" s="198">
        <f>IF('P15'!N11=0,"",'P15'!N11)</f>
        <v>135</v>
      </c>
      <c r="H119" s="198">
        <f>IF('P15'!O11=0,"",'P15'!O11)</f>
        <v>158</v>
      </c>
      <c r="I119" s="198">
        <f>IF('P15'!P11=0,"",'P15'!P11)</f>
        <v>293</v>
      </c>
      <c r="J119" s="200">
        <f>IF('P15'!Q11=0,"",'P15'!Q11)</f>
        <v>329.11241502651831</v>
      </c>
      <c r="K119" s="5">
        <v>10</v>
      </c>
    </row>
    <row r="120" spans="1:11" ht="15.6" x14ac:dyDescent="0.3">
      <c r="A120" s="194">
        <v>3</v>
      </c>
      <c r="B120" s="195">
        <f>IF('P15'!A12="","",'P15'!A12)</f>
        <v>105</v>
      </c>
      <c r="C120" s="196">
        <f>IF('P15'!B12="","",'P15'!B12)</f>
        <v>103.6</v>
      </c>
      <c r="D120" s="195" t="str">
        <f>IF('P15'!C12="","",'P15'!C12)</f>
        <v>M2</v>
      </c>
      <c r="E120" s="197" t="str">
        <f>IF('P15'!F12="","",'P15'!F12)</f>
        <v>Ronny Fevåg</v>
      </c>
      <c r="F120" s="197" t="str">
        <f>IF('P15'!G12="","",'P15'!G12)</f>
        <v>Trondheim AK</v>
      </c>
      <c r="G120" s="198">
        <f>IF('P15'!N12=0,"",'P15'!N12)</f>
        <v>108</v>
      </c>
      <c r="H120" s="198">
        <f>IF('P15'!O12=0,"",'P15'!O12)</f>
        <v>145</v>
      </c>
      <c r="I120" s="198">
        <f>IF('P15'!P12=0,"",'P15'!P12)</f>
        <v>253</v>
      </c>
      <c r="J120" s="200">
        <f>IF('P15'!Q12=0,"",'P15'!Q12)</f>
        <v>277.81389608066002</v>
      </c>
      <c r="K120" s="5">
        <v>9</v>
      </c>
    </row>
    <row r="121" spans="1:11" ht="15.6" x14ac:dyDescent="0.3">
      <c r="A121" s="194">
        <v>4</v>
      </c>
      <c r="B121" s="195">
        <f>IF('P15'!A14="","",'P15'!A14)</f>
        <v>105</v>
      </c>
      <c r="C121" s="196">
        <f>IF('P15'!B14="","",'P15'!B14)</f>
        <v>101.5</v>
      </c>
      <c r="D121" s="195" t="str">
        <f>IF('P15'!C14="","",'P15'!C14)</f>
        <v>SM</v>
      </c>
      <c r="E121" s="197" t="str">
        <f>IF('P15'!F14="","",'P15'!F14)</f>
        <v>Lars Joachim Nilsen</v>
      </c>
      <c r="F121" s="197" t="str">
        <f>IF('P15'!G14="","",'P15'!G14)</f>
        <v>T &amp; IL National</v>
      </c>
      <c r="G121" s="198">
        <f>IF('P15'!N14=0,"",'P15'!N14)</f>
        <v>113</v>
      </c>
      <c r="H121" s="198">
        <f>IF('P15'!O14=0,"",'P15'!O14)</f>
        <v>135</v>
      </c>
      <c r="I121" s="198">
        <f>IF('P15'!P14=0,"",'P15'!P14)</f>
        <v>248</v>
      </c>
      <c r="J121" s="200">
        <f>IF('P15'!Q14=0,"",'P15'!Q14)</f>
        <v>274.37443019546907</v>
      </c>
      <c r="K121" s="5">
        <v>8</v>
      </c>
    </row>
    <row r="122" spans="1:11" ht="15.6" x14ac:dyDescent="0.3">
      <c r="A122" s="194">
        <v>5</v>
      </c>
      <c r="B122" s="195">
        <f>IF('P15'!A13="","",'P15'!A13)</f>
        <v>105</v>
      </c>
      <c r="C122" s="196">
        <f>IF('P15'!B13="","",'P15'!B13)</f>
        <v>100.5</v>
      </c>
      <c r="D122" s="195" t="str">
        <f>IF('P15'!C13="","",'P15'!C13)</f>
        <v>SM</v>
      </c>
      <c r="E122" s="197" t="str">
        <f>IF('P15'!F13="","",'P15'!F13)</f>
        <v>Evald Osnes Devik</v>
      </c>
      <c r="F122" s="197" t="str">
        <f>IF('P15'!G13="","",'P15'!G13)</f>
        <v>IL Brodd</v>
      </c>
      <c r="G122" s="198">
        <f>IF('P15'!N13=0,"",'P15'!N13)</f>
        <v>105</v>
      </c>
      <c r="H122" s="198">
        <f>IF('P15'!O13=0,"",'P15'!O13)</f>
        <v>140</v>
      </c>
      <c r="I122" s="198">
        <f>IF('P15'!P13=0,"",'P15'!P13)</f>
        <v>245</v>
      </c>
      <c r="J122" s="200">
        <f>IF('P15'!Q13=0,"",'P15'!Q13)</f>
        <v>272.06867884343887</v>
      </c>
      <c r="K122" s="5">
        <v>7</v>
      </c>
    </row>
    <row r="123" spans="1:11" ht="15.6" x14ac:dyDescent="0.3">
      <c r="A123" s="194">
        <v>6</v>
      </c>
      <c r="B123" s="195">
        <f>IF('P6'!A17="","",'P6'!A17)</f>
        <v>105</v>
      </c>
      <c r="C123" s="196">
        <f>IF('P6'!B17="","",'P6'!B17)</f>
        <v>100.5</v>
      </c>
      <c r="D123" s="195" t="str">
        <f>IF('P6'!C17="","",'P6'!C17)</f>
        <v>SM</v>
      </c>
      <c r="E123" s="197" t="str">
        <f>IF('P6'!F17="","",'P6'!F17)</f>
        <v>Tomas Erlandsen</v>
      </c>
      <c r="F123" s="197" t="str">
        <f>IF('P6'!G17="","",'P6'!G17)</f>
        <v>Lørenskog AK</v>
      </c>
      <c r="G123" s="198">
        <f>IF('P6'!N17=0,"",'P6'!N17)</f>
        <v>103</v>
      </c>
      <c r="H123" s="198">
        <f>IF('P6'!O17=0,"",'P6'!O17)</f>
        <v>125</v>
      </c>
      <c r="I123" s="198">
        <f>IF('P6'!P17=0,"",'P6'!P17)</f>
        <v>228</v>
      </c>
      <c r="J123" s="199">
        <f>IF('P6'!Q17=0,"",'P6'!Q17)</f>
        <v>253.19044398491454</v>
      </c>
      <c r="K123" s="79">
        <v>6</v>
      </c>
    </row>
    <row r="124" spans="1:11" ht="15.6" x14ac:dyDescent="0.3">
      <c r="A124" s="194"/>
      <c r="B124" s="195">
        <f>IF('P15'!A10="","",'P15'!A10)</f>
        <v>105</v>
      </c>
      <c r="C124" s="196">
        <f>IF('P15'!B10="","",'P15'!B10)</f>
        <v>102.5</v>
      </c>
      <c r="D124" s="195" t="str">
        <f>IF('P15'!C10="","",'P15'!C10)</f>
        <v>M1</v>
      </c>
      <c r="E124" s="197" t="str">
        <f>IF('P15'!F10="","",'P15'!F10)</f>
        <v>Per Hordnes</v>
      </c>
      <c r="F124" s="197" t="str">
        <f>IF('P15'!G10="","",'P15'!G10)</f>
        <v>AK Bjørgvin</v>
      </c>
      <c r="G124" s="198">
        <f>IF('P15'!N10=0,"",'P15'!N10)</f>
        <v>141</v>
      </c>
      <c r="H124" s="198" t="str">
        <f>IF('P15'!O10=0,"",'P15'!O10)</f>
        <v/>
      </c>
      <c r="I124" s="198" t="str">
        <f>IF('P15'!P10=0,"",'P15'!P10)</f>
        <v/>
      </c>
      <c r="J124" s="200" t="str">
        <f>IF('P15'!Q10=0,"",'P15'!Q10)</f>
        <v/>
      </c>
    </row>
    <row r="125" spans="1:11" ht="15.6" x14ac:dyDescent="0.3">
      <c r="A125" s="194"/>
      <c r="B125" s="195"/>
      <c r="C125" s="196"/>
      <c r="D125" s="195"/>
      <c r="E125" s="197"/>
      <c r="F125" s="197"/>
      <c r="G125" s="198"/>
      <c r="H125" s="198"/>
      <c r="I125" s="198"/>
      <c r="J125" s="199"/>
      <c r="K125" s="79"/>
    </row>
    <row r="126" spans="1:11" ht="15.6" x14ac:dyDescent="0.3">
      <c r="A126" s="194">
        <v>1</v>
      </c>
      <c r="B126" s="195" t="str">
        <f>IF('P15'!A15="","",'P15'!A15)</f>
        <v>+105</v>
      </c>
      <c r="C126" s="196">
        <f>IF('P15'!B15="","",'P15'!B15)</f>
        <v>113.2</v>
      </c>
      <c r="D126" s="195" t="str">
        <f>IF('P15'!C15="","",'P15'!C15)</f>
        <v>SM</v>
      </c>
      <c r="E126" s="197" t="str">
        <f>IF('P15'!F15="","",'P15'!F15)</f>
        <v>Kim Eirik Tollefsen</v>
      </c>
      <c r="F126" s="197" t="str">
        <f>IF('P15'!G15="","",'P15'!G15)</f>
        <v>Tønsberg-Kam.</v>
      </c>
      <c r="G126" s="198">
        <f>IF('P15'!N15=0,"",'P15'!N15)</f>
        <v>156</v>
      </c>
      <c r="H126" s="198">
        <f>IF('P15'!O15=0,"",'P15'!O15)</f>
        <v>190</v>
      </c>
      <c r="I126" s="198">
        <f>IF('P15'!P15=0,"",'P15'!P15)</f>
        <v>346</v>
      </c>
      <c r="J126" s="200">
        <f>IF('P15'!Q15=0,"",'P15'!Q15)</f>
        <v>369.02618106210338</v>
      </c>
      <c r="K126" s="5">
        <v>12</v>
      </c>
    </row>
    <row r="127" spans="1:11" ht="15.6" x14ac:dyDescent="0.3">
      <c r="A127" s="194">
        <v>2</v>
      </c>
      <c r="B127" s="195" t="str">
        <f>IF('P15'!A16="","",'P15'!A16)</f>
        <v>+105</v>
      </c>
      <c r="C127" s="196">
        <f>IF('P15'!B16="","",'P15'!B16)</f>
        <v>133.1</v>
      </c>
      <c r="D127" s="195" t="str">
        <f>IF('P15'!C16="","",'P15'!C16)</f>
        <v>SM</v>
      </c>
      <c r="E127" s="197" t="str">
        <f>IF('P15'!F16="","",'P15'!F16)</f>
        <v>Vebjørn Varlid</v>
      </c>
      <c r="F127" s="197" t="str">
        <f>IF('P15'!G16="","",'P15'!G16)</f>
        <v>Tambarskjelvar IL</v>
      </c>
      <c r="G127" s="198">
        <f>IF('P15'!N16=0,"",'P15'!N16)</f>
        <v>152</v>
      </c>
      <c r="H127" s="198">
        <f>IF('P15'!O16=0,"",'P15'!O16)</f>
        <v>180</v>
      </c>
      <c r="I127" s="198">
        <f>IF('P15'!P16=0,"",'P15'!P16)</f>
        <v>332</v>
      </c>
      <c r="J127" s="200">
        <f>IF('P15'!Q16=0,"",'P15'!Q16)</f>
        <v>340.46885696989358</v>
      </c>
      <c r="K127" s="5">
        <v>10</v>
      </c>
    </row>
    <row r="128" spans="1:11" ht="15.6" x14ac:dyDescent="0.3">
      <c r="A128" s="194">
        <v>3</v>
      </c>
      <c r="B128" s="195" t="str">
        <f>IF('P15'!A17="","",'P15'!A17)</f>
        <v>+105</v>
      </c>
      <c r="C128" s="196">
        <f>IF('P15'!B17="","",'P15'!B17)</f>
        <v>106.3</v>
      </c>
      <c r="D128" s="195" t="str">
        <f>IF('P15'!C17="","",'P15'!C17)</f>
        <v>M2</v>
      </c>
      <c r="E128" s="197" t="str">
        <f>IF('P15'!F17="","",'P15'!F17)</f>
        <v>Børge Aadland</v>
      </c>
      <c r="F128" s="197" t="str">
        <f>IF('P15'!G17="","",'P15'!G17)</f>
        <v>AK Bjørgvin</v>
      </c>
      <c r="G128" s="198">
        <f>IF('P15'!N17=0,"",'P15'!N17)</f>
        <v>123</v>
      </c>
      <c r="H128" s="198">
        <f>IF('P15'!O17=0,"",'P15'!O17)</f>
        <v>170</v>
      </c>
      <c r="I128" s="198">
        <f>IF('P15'!P17=0,"",'P15'!P17)</f>
        <v>293</v>
      </c>
      <c r="J128" s="200">
        <f>IF('P15'!Q17=0,"",'P15'!Q17)</f>
        <v>318.84923946298449</v>
      </c>
      <c r="K128" s="5">
        <v>9</v>
      </c>
    </row>
    <row r="129" spans="1:11" ht="15.6" x14ac:dyDescent="0.3">
      <c r="A129" s="194">
        <v>4</v>
      </c>
      <c r="B129" s="195" t="str">
        <f>IF('P15'!A18="","",'P15'!A18)</f>
        <v>+105</v>
      </c>
      <c r="C129" s="196">
        <f>IF('P15'!B18="","",'P15'!B18)</f>
        <v>106.6</v>
      </c>
      <c r="D129" s="195" t="str">
        <f>IF('P15'!C18="","",'P15'!C18)</f>
        <v>SM</v>
      </c>
      <c r="E129" s="197" t="str">
        <f>IF('P15'!F18="","",'P15'!F18)</f>
        <v>Ørjan Hagelund</v>
      </c>
      <c r="F129" s="197" t="str">
        <f>IF('P15'!G18="","",'P15'!G18)</f>
        <v>Stavanger VK</v>
      </c>
      <c r="G129" s="198">
        <f>IF('P15'!N18=0,"",'P15'!N18)</f>
        <v>130</v>
      </c>
      <c r="H129" s="198">
        <f>IF('P15'!O18=0,"",'P15'!O18)</f>
        <v>155</v>
      </c>
      <c r="I129" s="198">
        <f>IF('P15'!P18=0,"",'P15'!P18)</f>
        <v>285</v>
      </c>
      <c r="J129" s="200">
        <f>IF('P15'!Q18=0,"",'P15'!Q18)</f>
        <v>309.84590237814444</v>
      </c>
      <c r="K129" s="5">
        <v>8</v>
      </c>
    </row>
    <row r="130" spans="1:11" ht="15.6" x14ac:dyDescent="0.3">
      <c r="A130" s="194">
        <v>5</v>
      </c>
      <c r="B130" s="195" t="str">
        <f>IF('P15'!A19="","",'P15'!A19)</f>
        <v>+105</v>
      </c>
      <c r="C130" s="196">
        <f>IF('P15'!B19="","",'P15'!B19)</f>
        <v>118</v>
      </c>
      <c r="D130" s="195" t="str">
        <f>IF('P15'!C19="","",'P15'!C19)</f>
        <v>SM</v>
      </c>
      <c r="E130" s="197" t="str">
        <f>IF('P15'!F19="","",'P15'!F19)</f>
        <v>Jon Peter Ueland</v>
      </c>
      <c r="F130" s="197" t="str">
        <f>IF('P15'!G19="","",'P15'!G19)</f>
        <v>Vigrestad IK</v>
      </c>
      <c r="G130" s="198">
        <f>IF('P15'!N19=0,"",'P15'!N19)</f>
        <v>124</v>
      </c>
      <c r="H130" s="198">
        <f>IF('P15'!O19=0,"",'P15'!O19)</f>
        <v>159</v>
      </c>
      <c r="I130" s="198">
        <f>IF('P15'!P19=0,"",'P15'!P19)</f>
        <v>283</v>
      </c>
      <c r="J130" s="200">
        <f>IF('P15'!Q19=0,"",'P15'!Q19)</f>
        <v>298.2964995799752</v>
      </c>
      <c r="K130" s="5">
        <v>7</v>
      </c>
    </row>
    <row r="131" spans="1:11" ht="15.6" x14ac:dyDescent="0.3">
      <c r="A131" s="194">
        <v>6</v>
      </c>
      <c r="B131" s="195" t="str">
        <f>IF('P15'!A20="","",'P15'!A20)</f>
        <v>+105</v>
      </c>
      <c r="C131" s="196">
        <f>IF('P15'!B20="","",'P15'!B20)</f>
        <v>121.5</v>
      </c>
      <c r="D131" s="195" t="str">
        <f>IF('P15'!C20="","",'P15'!C20)</f>
        <v>SM</v>
      </c>
      <c r="E131" s="197" t="str">
        <f>IF('P15'!F20="","",'P15'!F20)</f>
        <v>Kristian Kvalen</v>
      </c>
      <c r="F131" s="197" t="str">
        <f>IF('P15'!G20="","",'P15'!G20)</f>
        <v>Nidelv IL</v>
      </c>
      <c r="G131" s="198">
        <f>IF('P15'!N20=0,"",'P15'!N20)</f>
        <v>120</v>
      </c>
      <c r="H131" s="198">
        <f>IF('P15'!O20=0,"",'P15'!O20)</f>
        <v>151</v>
      </c>
      <c r="I131" s="198">
        <f>IF('P15'!P20=0,"",'P15'!P20)</f>
        <v>271</v>
      </c>
      <c r="J131" s="200">
        <f>IF('P15'!Q20=0,"",'P15'!Q20)</f>
        <v>283.48993617310686</v>
      </c>
      <c r="K131" s="5">
        <v>6</v>
      </c>
    </row>
    <row r="132" spans="1:11" ht="15.6" x14ac:dyDescent="0.3">
      <c r="A132" s="194">
        <v>7</v>
      </c>
      <c r="B132" s="195" t="str">
        <f>IF('P15'!A21="","",'P15'!A21)</f>
        <v>+105</v>
      </c>
      <c r="C132" s="196">
        <f>IF('P15'!B21="","",'P15'!B21)</f>
        <v>114.2</v>
      </c>
      <c r="D132" s="195" t="str">
        <f>IF('P15'!C21="","",'P15'!C21)</f>
        <v>SM</v>
      </c>
      <c r="E132" s="197" t="str">
        <f>IF('P15'!F21="","",'P15'!F21)</f>
        <v>Jan Egil Austerheim</v>
      </c>
      <c r="F132" s="197" t="str">
        <f>IF('P15'!G21="","",'P15'!G21)</f>
        <v>Tysvær VK</v>
      </c>
      <c r="G132" s="198">
        <f>IF('P15'!N21=0,"",'P15'!N21)</f>
        <v>105</v>
      </c>
      <c r="H132" s="198">
        <f>IF('P15'!O21=0,"",'P15'!O21)</f>
        <v>136</v>
      </c>
      <c r="I132" s="198">
        <f>IF('P15'!P21=0,"",'P15'!P21)</f>
        <v>241</v>
      </c>
      <c r="J132" s="200">
        <f>IF('P15'!Q21=0,"",'P15'!Q21)</f>
        <v>256.3721126427111</v>
      </c>
      <c r="K132" s="5">
        <v>5</v>
      </c>
    </row>
    <row r="133" spans="1:11" ht="15.6" x14ac:dyDescent="0.3">
      <c r="A133" s="108"/>
      <c r="B133" s="109" t="str">
        <f>IF('P4'!A17="","",'P4'!A17)</f>
        <v/>
      </c>
      <c r="C133" s="110" t="str">
        <f>IF('P4'!B17="","",'P4'!B17)</f>
        <v/>
      </c>
      <c r="D133" s="109" t="str">
        <f>IF('P4'!C17="","",'P4'!C17)</f>
        <v/>
      </c>
      <c r="E133" s="112" t="str">
        <f>IF('P4'!F17="","",'P4'!F17)</f>
        <v/>
      </c>
      <c r="F133" s="112" t="str">
        <f>IF('P4'!G17="","",'P4'!G17)</f>
        <v/>
      </c>
      <c r="G133" s="113" t="str">
        <f>IF('P4'!N17=0,"",'P4'!N17)</f>
        <v/>
      </c>
      <c r="H133" s="113" t="str">
        <f>IF('P4'!O17=0,"",'P4'!O17)</f>
        <v/>
      </c>
      <c r="I133" s="113" t="str">
        <f>IF('P4'!P17=0,"",'P4'!P17)</f>
        <v/>
      </c>
      <c r="J133" s="114" t="str">
        <f>IF('P4'!Q17=0,"",'P4'!Q17)</f>
        <v/>
      </c>
      <c r="K133" s="79">
        <f>SUM(K4:K132)</f>
        <v>767</v>
      </c>
    </row>
    <row r="134" spans="1:11" ht="17.399999999999999" x14ac:dyDescent="0.3">
      <c r="C134" s="74"/>
      <c r="E134" s="213"/>
      <c r="F134" s="213"/>
      <c r="J134"/>
    </row>
    <row r="135" spans="1:11" ht="18" x14ac:dyDescent="0.35">
      <c r="C135" s="74"/>
      <c r="E135" s="184" t="s">
        <v>62</v>
      </c>
      <c r="F135" s="185">
        <f>SUM(K6,K8,K11,K12,K25,K32,K37,K38,K45,K46,K50,K55,K92,K99,K106,K128)</f>
        <v>127</v>
      </c>
      <c r="J135" s="172"/>
    </row>
    <row r="136" spans="1:11" ht="18" x14ac:dyDescent="0.35">
      <c r="C136" s="74"/>
      <c r="E136" s="184" t="s">
        <v>53</v>
      </c>
      <c r="F136" s="185">
        <f>SUM(K4,K10,K16,K22,K26,K34,K41,K44,K48,K51,K52,K53,K68,K69,K77,K78,K81,K97,K102,K114,K120)</f>
        <v>125</v>
      </c>
      <c r="I136" s="56"/>
      <c r="J136" s="172"/>
    </row>
    <row r="137" spans="1:11" ht="18" x14ac:dyDescent="0.35">
      <c r="C137" s="74"/>
      <c r="E137" s="184" t="s">
        <v>67</v>
      </c>
      <c r="F137" s="185">
        <f>SUM(K15,K24,K36,K71,K76,K87,K104,K108,K118,K127)</f>
        <v>103</v>
      </c>
      <c r="J137" s="172"/>
    </row>
    <row r="138" spans="1:11" ht="18" x14ac:dyDescent="0.35">
      <c r="C138" s="74"/>
      <c r="E138" s="184" t="s">
        <v>56</v>
      </c>
      <c r="F138" s="185">
        <f>SUM(K19,K20,K29,K54,K73,K75,K79,K82,K94,K105,K113,K131)</f>
        <v>65</v>
      </c>
      <c r="I138" s="56"/>
      <c r="J138" s="172"/>
    </row>
    <row r="139" spans="1:11" ht="18" x14ac:dyDescent="0.35">
      <c r="C139" s="74"/>
      <c r="E139" s="184" t="s">
        <v>60</v>
      </c>
      <c r="F139" s="185">
        <f>SUM(K40,K56,K91,K112,K119,K130)</f>
        <v>38</v>
      </c>
      <c r="J139" s="172"/>
    </row>
    <row r="140" spans="1:11" ht="18" x14ac:dyDescent="0.35">
      <c r="C140" s="74"/>
      <c r="E140" s="184" t="s">
        <v>54</v>
      </c>
      <c r="F140" s="185">
        <f>SUM(K5,K9,K31,K86)</f>
        <v>36</v>
      </c>
      <c r="J140" s="172"/>
    </row>
    <row r="141" spans="1:11" ht="18" x14ac:dyDescent="0.35">
      <c r="C141" s="74"/>
      <c r="E141" s="184" t="s">
        <v>68</v>
      </c>
      <c r="F141" s="185">
        <f>SUM(K60,K72,K98,K129)</f>
        <v>31</v>
      </c>
      <c r="J141" s="172"/>
    </row>
    <row r="142" spans="1:11" ht="18" x14ac:dyDescent="0.35">
      <c r="C142" s="74"/>
      <c r="E142" s="184" t="s">
        <v>70</v>
      </c>
      <c r="F142" s="185">
        <f>SUM(K28,K64,K74,K110)</f>
        <v>30</v>
      </c>
      <c r="I142" s="56"/>
      <c r="J142" s="172"/>
    </row>
    <row r="143" spans="1:11" ht="18" x14ac:dyDescent="0.35">
      <c r="C143" s="74"/>
      <c r="E143" s="184" t="s">
        <v>65</v>
      </c>
      <c r="F143" s="185">
        <f>SUM(K14,K67,K95,K132)</f>
        <v>26</v>
      </c>
      <c r="J143" s="172"/>
    </row>
    <row r="144" spans="1:11" ht="18" x14ac:dyDescent="0.35">
      <c r="C144" s="74"/>
      <c r="E144" s="184" t="s">
        <v>55</v>
      </c>
      <c r="F144" s="185">
        <f>SUM(K43,K80,K126)</f>
        <v>26</v>
      </c>
      <c r="J144" s="172"/>
    </row>
    <row r="145" spans="3:10" ht="18" x14ac:dyDescent="0.35">
      <c r="C145" s="74"/>
      <c r="E145" s="184" t="s">
        <v>71</v>
      </c>
      <c r="F145" s="185">
        <f>SUM(K65,K88,K96,K109)</f>
        <v>25</v>
      </c>
      <c r="I145" s="56"/>
      <c r="J145" s="172"/>
    </row>
    <row r="146" spans="3:10" ht="18" x14ac:dyDescent="0.35">
      <c r="C146" s="74"/>
      <c r="E146" s="184" t="s">
        <v>61</v>
      </c>
      <c r="F146" s="185">
        <f>SUM(K18,K21,K30,K47,K101,K116)</f>
        <v>25</v>
      </c>
      <c r="H146" s="173"/>
      <c r="J146" s="172"/>
    </row>
    <row r="147" spans="3:10" ht="18" x14ac:dyDescent="0.35">
      <c r="C147" s="74"/>
      <c r="E147" s="184" t="s">
        <v>63</v>
      </c>
      <c r="F147" s="185">
        <f>SUM(K66,K89,K100,K121)</f>
        <v>25</v>
      </c>
      <c r="J147" s="172"/>
    </row>
    <row r="148" spans="3:10" ht="18" x14ac:dyDescent="0.35">
      <c r="C148" s="74"/>
      <c r="E148" s="184" t="s">
        <v>58</v>
      </c>
      <c r="F148" s="185">
        <f>SUM(K63,K90)</f>
        <v>19</v>
      </c>
      <c r="J148" s="172"/>
    </row>
    <row r="149" spans="3:10" ht="18" x14ac:dyDescent="0.35">
      <c r="C149" s="74"/>
      <c r="E149" s="184" t="s">
        <v>74</v>
      </c>
      <c r="F149" s="185">
        <f>SUM(K39,K107)</f>
        <v>16</v>
      </c>
      <c r="J149" s="172"/>
    </row>
    <row r="150" spans="3:10" ht="18" x14ac:dyDescent="0.35">
      <c r="C150" s="74"/>
      <c r="E150" s="184" t="s">
        <v>64</v>
      </c>
      <c r="F150" s="185">
        <f>SUM(K17,K27)</f>
        <v>16</v>
      </c>
      <c r="I150" s="56"/>
      <c r="J150" s="172"/>
    </row>
    <row r="151" spans="3:10" ht="18" x14ac:dyDescent="0.35">
      <c r="C151" s="74"/>
      <c r="E151" s="184" t="s">
        <v>73</v>
      </c>
      <c r="F151" s="185">
        <f>SUM(K111,K122)</f>
        <v>11</v>
      </c>
      <c r="I151" s="56"/>
      <c r="J151" s="172"/>
    </row>
    <row r="152" spans="3:10" ht="18" x14ac:dyDescent="0.35">
      <c r="C152" s="74"/>
      <c r="E152" s="184" t="s">
        <v>66</v>
      </c>
      <c r="F152" s="185">
        <f>SUM(K93,K115,K123)</f>
        <v>11</v>
      </c>
      <c r="J152" s="172"/>
    </row>
    <row r="153" spans="3:10" ht="18" x14ac:dyDescent="0.35">
      <c r="C153" s="74"/>
      <c r="E153" s="184" t="s">
        <v>69</v>
      </c>
      <c r="F153" s="185">
        <f>SUM(K61)</f>
        <v>10</v>
      </c>
      <c r="I153" s="56"/>
      <c r="J153" s="172"/>
    </row>
    <row r="154" spans="3:10" ht="18" x14ac:dyDescent="0.35">
      <c r="C154" s="74"/>
      <c r="E154" s="184" t="s">
        <v>72</v>
      </c>
      <c r="F154" s="185">
        <f>SUM(K33)</f>
        <v>2</v>
      </c>
      <c r="J154" s="172"/>
    </row>
    <row r="155" spans="3:10" ht="15.6" x14ac:dyDescent="0.3">
      <c r="E155" s="187"/>
      <c r="F155" s="188">
        <f>SUM(F135:F154)</f>
        <v>767</v>
      </c>
    </row>
  </sheetData>
  <mergeCells count="8">
    <mergeCell ref="A58:J58"/>
    <mergeCell ref="E134:F134"/>
    <mergeCell ref="A1:J1"/>
    <mergeCell ref="A2:D2"/>
    <mergeCell ref="E2:F2"/>
    <mergeCell ref="G2:H2"/>
    <mergeCell ref="I2:J2"/>
    <mergeCell ref="A3:J3"/>
  </mergeCells>
  <pageMargins left="0.74803149606299213" right="0.74803149606299213" top="0.98425196850393704" bottom="0.98425196850393704" header="0.51181102362204722" footer="0.51181102362204722"/>
  <pageSetup paperSize="9" scale="76" fitToHeight="0" orientation="portrait" r:id="rId1"/>
  <headerFooter alignWithMargins="0"/>
  <rowBreaks count="2" manualBreakCount="2">
    <brk id="57" max="10" man="1"/>
    <brk id="103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15"/>
  <sheetViews>
    <sheetView zoomScaleNormal="100" workbookViewId="0">
      <pane ySplit="2" topLeftCell="A62" activePane="bottomLeft" state="frozen"/>
      <selection pane="bottomLeft" activeCell="F2" sqref="F2:G2"/>
    </sheetView>
  </sheetViews>
  <sheetFormatPr baseColWidth="10" defaultColWidth="8.77734375" defaultRowHeight="13.2" x14ac:dyDescent="0.25"/>
  <cols>
    <col min="1" max="1" width="4.5546875" customWidth="1"/>
    <col min="2" max="2" width="5.44140625" customWidth="1"/>
    <col min="3" max="3" width="8.44140625" customWidth="1"/>
    <col min="4" max="4" width="5.44140625" customWidth="1"/>
    <col min="5" max="5" width="10.44140625" style="51" customWidth="1"/>
    <col min="6" max="6" width="29.5546875" style="12" customWidth="1"/>
    <col min="7" max="7" width="21.5546875" style="12" customWidth="1"/>
    <col min="8" max="10" width="6.77734375" customWidth="1"/>
    <col min="11" max="11" width="9.5546875" style="74" customWidth="1"/>
    <col min="12" max="12" width="8.77734375" style="192"/>
  </cols>
  <sheetData>
    <row r="1" spans="1:12" s="71" customFormat="1" ht="34.799999999999997" x14ac:dyDescent="0.55000000000000004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190"/>
    </row>
    <row r="2" spans="1:12" s="72" customFormat="1" ht="26.25" customHeight="1" x14ac:dyDescent="0.4">
      <c r="A2" s="216" t="str">
        <f>IF('P1'!H5&gt;0,'P1'!H5,"")</f>
        <v>Trondheim AK</v>
      </c>
      <c r="B2" s="216"/>
      <c r="C2" s="216"/>
      <c r="D2" s="216"/>
      <c r="E2" s="216"/>
      <c r="F2" s="216" t="str">
        <f>IF('P1'!M5&gt;0,'P1'!M5,"")</f>
        <v>Trondheim</v>
      </c>
      <c r="G2" s="216"/>
      <c r="H2" s="217" t="str">
        <f>IF('P1'!O5&gt;0,'P1'!O5,"")</f>
        <v/>
      </c>
      <c r="I2" s="217"/>
      <c r="J2" s="218">
        <f>IF('P1'!R5&gt;0,'P1'!R5,"")</f>
        <v>42419</v>
      </c>
      <c r="K2" s="218"/>
      <c r="L2" s="191"/>
    </row>
    <row r="3" spans="1:12" ht="27.6" x14ac:dyDescent="0.45">
      <c r="A3" s="214" t="s">
        <v>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2" ht="15.6" x14ac:dyDescent="0.3">
      <c r="A4" s="108">
        <v>1</v>
      </c>
      <c r="B4" s="109">
        <f>IF('P4'!A9="","",'P4'!A9)</f>
        <v>69</v>
      </c>
      <c r="C4" s="110">
        <f>IF('P4'!B9="","",'P4'!B9)</f>
        <v>68.400000000000006</v>
      </c>
      <c r="D4" s="109" t="str">
        <f>IF('P4'!C9="","",'P4'!C9)</f>
        <v>K3</v>
      </c>
      <c r="E4" s="111">
        <f>IF('P4'!D9="","",'P4'!D9)</f>
        <v>25389</v>
      </c>
      <c r="F4" s="112" t="str">
        <f>IF('P4'!F9="","",'P4'!F9)</f>
        <v>Ann Beatrice Høien</v>
      </c>
      <c r="G4" s="112" t="str">
        <f>IF('P4'!G9="","",'P4'!G9)</f>
        <v>Vigrestad IK</v>
      </c>
      <c r="H4" s="113">
        <f>IF('P4'!N9=0,"",'P4'!N9)</f>
        <v>60</v>
      </c>
      <c r="I4" s="113">
        <f>IF('P4'!O9=0,"",'P4'!O9)</f>
        <v>68</v>
      </c>
      <c r="J4" s="113">
        <f>IF('P4'!P9=0,"",'P4'!P9)</f>
        <v>128</v>
      </c>
      <c r="K4" s="114">
        <f>IF('P4'!Q9=0,"",'P4'!Q9)</f>
        <v>161.46358724536867</v>
      </c>
      <c r="L4" s="192">
        <v>12</v>
      </c>
    </row>
    <row r="5" spans="1:12" ht="15.6" x14ac:dyDescent="0.3">
      <c r="A5" s="108"/>
      <c r="B5" s="109"/>
      <c r="C5" s="110"/>
      <c r="D5" s="109"/>
      <c r="E5" s="111"/>
      <c r="F5" s="112"/>
      <c r="G5" s="112"/>
      <c r="H5" s="113"/>
      <c r="I5" s="113"/>
      <c r="J5" s="113"/>
      <c r="K5" s="114"/>
    </row>
    <row r="6" spans="1:12" ht="15.6" x14ac:dyDescent="0.3">
      <c r="A6" s="108">
        <v>1</v>
      </c>
      <c r="B6" s="109">
        <f>IF('P4'!A10="","",'P4'!A10)</f>
        <v>75</v>
      </c>
      <c r="C6" s="110">
        <f>IF('P4'!B10="","",'P4'!B10)</f>
        <v>72.400000000000006</v>
      </c>
      <c r="D6" s="109" t="str">
        <f>IF('P4'!C10="","",'P4'!C10)</f>
        <v>K2</v>
      </c>
      <c r="E6" s="111">
        <f>IF('P4'!D10="","",'P4'!D10)</f>
        <v>27395</v>
      </c>
      <c r="F6" s="112" t="str">
        <f>IF('P4'!F10="","",'P4'!F10)</f>
        <v>Linda På Kroken</v>
      </c>
      <c r="G6" s="112" t="str">
        <f>IF('P4'!G10="","",'P4'!G10)</f>
        <v>Trondheim AK</v>
      </c>
      <c r="H6" s="113">
        <f>IF('P4'!N10=0,"",'P4'!N10)</f>
        <v>61</v>
      </c>
      <c r="I6" s="113">
        <f>IF('P4'!O10=0,"",'P4'!O10)</f>
        <v>72</v>
      </c>
      <c r="J6" s="113">
        <f>IF('P4'!P10=0,"",'P4'!P10)</f>
        <v>133</v>
      </c>
      <c r="K6" s="114">
        <f>IF('P4'!Q10=0,"",'P4'!Q10)</f>
        <v>162.33500867297019</v>
      </c>
      <c r="L6" s="192">
        <v>12</v>
      </c>
    </row>
    <row r="7" spans="1:12" ht="15.6" x14ac:dyDescent="0.3">
      <c r="A7" s="108"/>
      <c r="B7" s="109"/>
      <c r="C7" s="110"/>
      <c r="D7" s="109"/>
      <c r="E7" s="111"/>
      <c r="F7" s="112"/>
      <c r="G7" s="112"/>
      <c r="H7" s="113"/>
      <c r="I7" s="113"/>
      <c r="J7" s="113"/>
      <c r="K7" s="114"/>
    </row>
    <row r="8" spans="1:12" ht="15.6" x14ac:dyDescent="0.3">
      <c r="A8" s="108">
        <v>1</v>
      </c>
      <c r="B8" s="109" t="str">
        <f>IF('P4'!A11="","",'P4'!A11)</f>
        <v>+75</v>
      </c>
      <c r="C8" s="110">
        <f>IF('P4'!B11="","",'P4'!B11)</f>
        <v>78.7</v>
      </c>
      <c r="D8" s="109" t="str">
        <f>IF('P4'!C11="","",'P4'!C11)</f>
        <v>K2</v>
      </c>
      <c r="E8" s="111">
        <f>IF('P4'!D11="","",'P4'!D11)</f>
        <v>28090</v>
      </c>
      <c r="F8" s="112" t="str">
        <f>IF('P4'!F11="","",'P4'!F11)</f>
        <v>Marianne Lund</v>
      </c>
      <c r="G8" s="112" t="str">
        <f>IF('P4'!G11="","",'P4'!G11)</f>
        <v>Lenja AK</v>
      </c>
      <c r="H8" s="113">
        <f>IF('P4'!N11=0,"",'P4'!N11)</f>
        <v>37</v>
      </c>
      <c r="I8" s="113">
        <f>IF('P4'!O11=0,"",'P4'!O11)</f>
        <v>50</v>
      </c>
      <c r="J8" s="113">
        <f>IF('P4'!P11=0,"",'P4'!P11)</f>
        <v>87</v>
      </c>
      <c r="K8" s="114">
        <f>IF('P4'!Q11=0,"",'P4'!Q11)</f>
        <v>101.639083070864</v>
      </c>
      <c r="L8" s="192">
        <v>12</v>
      </c>
    </row>
    <row r="9" spans="1:12" ht="15.6" x14ac:dyDescent="0.3">
      <c r="A9" s="108"/>
      <c r="B9" s="109"/>
      <c r="C9" s="110"/>
      <c r="D9" s="109"/>
      <c r="E9" s="111"/>
      <c r="F9" s="112"/>
      <c r="G9" s="112"/>
      <c r="H9" s="113"/>
      <c r="I9" s="113"/>
      <c r="J9" s="113"/>
      <c r="K9" s="114"/>
    </row>
    <row r="10" spans="1:12" ht="15.6" x14ac:dyDescent="0.3">
      <c r="A10" s="108">
        <v>1</v>
      </c>
      <c r="B10" s="109">
        <f>IF('P4'!A12="","",'P4'!A12)</f>
        <v>58</v>
      </c>
      <c r="C10" s="110">
        <f>IF('P4'!B12="","",'P4'!B12)</f>
        <v>56.7</v>
      </c>
      <c r="D10" s="109" t="str">
        <f>IF('P4'!C12="","",'P4'!C12)</f>
        <v>K1</v>
      </c>
      <c r="E10" s="111">
        <f>IF('P4'!D12="","",'P4'!D12)</f>
        <v>28779</v>
      </c>
      <c r="F10" s="112" t="str">
        <f>IF('P4'!F12="","",'P4'!F12)</f>
        <v>Monica Dahle</v>
      </c>
      <c r="G10" s="112" t="str">
        <f>IF('P4'!G12="","",'P4'!G12)</f>
        <v>Tysvær VK</v>
      </c>
      <c r="H10" s="113">
        <f>IF('P4'!N12=0,"",'P4'!N12)</f>
        <v>48</v>
      </c>
      <c r="I10" s="113">
        <f>IF('P4'!O12=0,"",'P4'!O12)</f>
        <v>55</v>
      </c>
      <c r="J10" s="113">
        <f>IF('P4'!P12=0,"",'P4'!P12)</f>
        <v>103</v>
      </c>
      <c r="K10" s="114">
        <f>IF('P4'!Q12=0,"",'P4'!Q12)</f>
        <v>147.46116911539903</v>
      </c>
      <c r="L10" s="192">
        <v>12</v>
      </c>
    </row>
    <row r="11" spans="1:12" ht="15.6" x14ac:dyDescent="0.3">
      <c r="A11" s="108"/>
      <c r="B11" s="109">
        <f>IF('P9'!A11="","",'P9'!A11)</f>
        <v>58</v>
      </c>
      <c r="C11" s="110">
        <f>IF('P9'!B11="","",'P9'!B11)</f>
        <v>53.4</v>
      </c>
      <c r="D11" s="109" t="str">
        <f>IF('P9'!C11="","",'P9'!C11)</f>
        <v>K1</v>
      </c>
      <c r="E11" s="111">
        <f>IF('P9'!D11="","",'P9'!D11)</f>
        <v>28798</v>
      </c>
      <c r="F11" s="112" t="str">
        <f>IF('P9'!F11="","",'P9'!F11)</f>
        <v>Lena Hordnes</v>
      </c>
      <c r="G11" s="112" t="str">
        <f>IF('P9'!G11="","",'P9'!G11)</f>
        <v>AK Bjørgvin</v>
      </c>
      <c r="H11" s="113">
        <f>IF('P9'!N11=0,"",'P9'!N11)</f>
        <v>66</v>
      </c>
      <c r="I11" s="113" t="str">
        <f>IF('P9'!O11=0,"",'P9'!O11)</f>
        <v/>
      </c>
      <c r="J11" s="113" t="str">
        <f>IF('P9'!P11=0,"",'P9'!P11)</f>
        <v/>
      </c>
      <c r="K11" s="114" t="str">
        <f>IF('P9'!Q11=0,"",'P9'!Q11)</f>
        <v/>
      </c>
    </row>
    <row r="12" spans="1:12" ht="15.6" x14ac:dyDescent="0.3">
      <c r="A12" s="108"/>
      <c r="B12" s="109"/>
      <c r="C12" s="110"/>
      <c r="D12" s="109"/>
      <c r="E12" s="111"/>
      <c r="F12" s="112"/>
      <c r="G12" s="112"/>
      <c r="H12" s="113"/>
      <c r="I12" s="113"/>
      <c r="J12" s="113"/>
      <c r="K12" s="114"/>
    </row>
    <row r="13" spans="1:12" ht="15.6" x14ac:dyDescent="0.3">
      <c r="A13" s="108">
        <v>1</v>
      </c>
      <c r="B13" s="109">
        <f>IF('P4'!A13="","",'P4'!A13)</f>
        <v>69</v>
      </c>
      <c r="C13" s="110">
        <f>IF('P4'!B13="","",'P4'!B13)</f>
        <v>66.2</v>
      </c>
      <c r="D13" s="109" t="str">
        <f>IF('P4'!C13="","",'P4'!C13)</f>
        <v>K1</v>
      </c>
      <c r="E13" s="111">
        <f>IF('P4'!D13="","",'P4'!D13)</f>
        <v>28584</v>
      </c>
      <c r="F13" s="112" t="str">
        <f>IF('P4'!F13="","",'P4'!F13)</f>
        <v>Larisa Izumrudova</v>
      </c>
      <c r="G13" s="112" t="str">
        <f>IF('P4'!G13="","",'P4'!G13)</f>
        <v>Vigrestad IK</v>
      </c>
      <c r="H13" s="113">
        <f>IF('P4'!N13=0,"",'P4'!N13)</f>
        <v>54</v>
      </c>
      <c r="I13" s="113">
        <f>IF('P4'!O13=0,"",'P4'!O13)</f>
        <v>69</v>
      </c>
      <c r="J13" s="113">
        <f>IF('P4'!P13=0,"",'P4'!P13)</f>
        <v>123</v>
      </c>
      <c r="K13" s="114">
        <f>IF('P4'!Q13=0,"",'P4'!Q13)</f>
        <v>158.30447825044462</v>
      </c>
      <c r="L13" s="192">
        <v>12</v>
      </c>
    </row>
    <row r="14" spans="1:12" ht="15.6" x14ac:dyDescent="0.3">
      <c r="A14" s="108">
        <v>2</v>
      </c>
      <c r="B14" s="109">
        <f>IF('P4'!A14="","",'P4'!A14)</f>
        <v>69</v>
      </c>
      <c r="C14" s="110">
        <f>IF('P4'!B14="","",'P4'!B14)</f>
        <v>68.099999999999994</v>
      </c>
      <c r="D14" s="109" t="str">
        <f>IF('P4'!C14="","",'P4'!C14)</f>
        <v>K1</v>
      </c>
      <c r="E14" s="111">
        <f>IF('P4'!D14="","",'P4'!D14)</f>
        <v>29102</v>
      </c>
      <c r="F14" s="112" t="str">
        <f>IF('P4'!F14="","",'P4'!F14)</f>
        <v>Hilde Næss</v>
      </c>
      <c r="G14" s="112" t="str">
        <f>IF('P4'!G14="","",'P4'!G14)</f>
        <v>Lørenskog AK</v>
      </c>
      <c r="H14" s="113">
        <f>IF('P4'!N14=0,"",'P4'!N14)</f>
        <v>45</v>
      </c>
      <c r="I14" s="113">
        <f>IF('P4'!O14=0,"",'P4'!O14)</f>
        <v>58</v>
      </c>
      <c r="J14" s="113">
        <f>IF('P4'!P14=0,"",'P4'!P14)</f>
        <v>103</v>
      </c>
      <c r="K14" s="114">
        <f>IF('P4'!Q14=0,"",'P4'!Q14)</f>
        <v>130.27278715974981</v>
      </c>
      <c r="L14" s="192">
        <v>10</v>
      </c>
    </row>
    <row r="15" spans="1:12" ht="15.6" x14ac:dyDescent="0.3">
      <c r="A15" s="108"/>
      <c r="B15" s="109"/>
      <c r="C15" s="110"/>
      <c r="D15" s="109"/>
      <c r="E15" s="111"/>
      <c r="F15" s="112"/>
      <c r="G15" s="112"/>
      <c r="H15" s="113"/>
      <c r="I15" s="113"/>
      <c r="J15" s="113"/>
      <c r="K15" s="114"/>
    </row>
    <row r="16" spans="1:12" ht="15.6" x14ac:dyDescent="0.3">
      <c r="A16" s="108">
        <v>1</v>
      </c>
      <c r="B16" s="109">
        <f>IF('P4'!A15="","",'P4'!A15)</f>
        <v>75</v>
      </c>
      <c r="C16" s="110">
        <f>IF('P4'!B15="","",'P4'!B15)</f>
        <v>73.2</v>
      </c>
      <c r="D16" s="109" t="str">
        <f>IF('P4'!C15="","",'P4'!C15)</f>
        <v>K1</v>
      </c>
      <c r="E16" s="111">
        <f>IF('P4'!D15="","",'P4'!D15)</f>
        <v>29343</v>
      </c>
      <c r="F16" s="112" t="str">
        <f>IF('P4'!F15="","",'P4'!F15)</f>
        <v>Kira Ingelsrudøyen</v>
      </c>
      <c r="G16" s="112" t="str">
        <f>IF('P4'!G15="","",'P4'!G15)</f>
        <v>Larvik AK</v>
      </c>
      <c r="H16" s="113">
        <f>IF('P4'!N15=0,"",'P4'!N15)</f>
        <v>38</v>
      </c>
      <c r="I16" s="113">
        <f>IF('P4'!O15=0,"",'P4'!O15)</f>
        <v>47</v>
      </c>
      <c r="J16" s="113">
        <f>IF('P4'!P15=0,"",'P4'!P15)</f>
        <v>85</v>
      </c>
      <c r="K16" s="114">
        <f>IF('P4'!Q15=0,"",'P4'!Q15)</f>
        <v>103.11926726056912</v>
      </c>
      <c r="L16" s="192">
        <v>12</v>
      </c>
    </row>
    <row r="17" spans="1:12" ht="15.6" x14ac:dyDescent="0.3">
      <c r="A17" s="108"/>
      <c r="B17" s="109"/>
      <c r="C17" s="110"/>
      <c r="D17" s="109"/>
      <c r="E17" s="111"/>
      <c r="F17" s="112"/>
      <c r="G17" s="112"/>
      <c r="H17" s="113"/>
      <c r="I17" s="113"/>
      <c r="J17" s="113"/>
      <c r="K17" s="114"/>
    </row>
    <row r="18" spans="1:12" ht="15.6" x14ac:dyDescent="0.3">
      <c r="A18" s="108">
        <v>1</v>
      </c>
      <c r="B18" s="109" t="str">
        <f>IF('P4'!A16="","",'P4'!A16)</f>
        <v>+75</v>
      </c>
      <c r="C18" s="110">
        <f>IF('P4'!B16="","",'P4'!B16)</f>
        <v>81.099999999999994</v>
      </c>
      <c r="D18" s="109" t="str">
        <f>IF('P4'!C16="","",'P4'!C16)</f>
        <v>K1</v>
      </c>
      <c r="E18" s="111">
        <f>IF('P4'!D16="","",'P4'!D16)</f>
        <v>29367</v>
      </c>
      <c r="F18" s="112" t="str">
        <f>IF('P4'!F16="","",'P4'!F16)</f>
        <v>Ingeborg Endresen</v>
      </c>
      <c r="G18" s="112" t="str">
        <f>IF('P4'!G16="","",'P4'!G16)</f>
        <v>AK Bjørgvin</v>
      </c>
      <c r="H18" s="113">
        <f>IF('P4'!N16=0,"",'P4'!N16)</f>
        <v>43</v>
      </c>
      <c r="I18" s="113">
        <f>IF('P4'!O16=0,"",'P4'!O16)</f>
        <v>61</v>
      </c>
      <c r="J18" s="113">
        <f>IF('P4'!P16=0,"",'P4'!P16)</f>
        <v>104</v>
      </c>
      <c r="K18" s="114">
        <f>IF('P4'!Q16=0,"",'P4'!Q16)</f>
        <v>119.75792753674176</v>
      </c>
      <c r="L18" s="192">
        <v>12</v>
      </c>
    </row>
    <row r="19" spans="1:12" ht="27.6" x14ac:dyDescent="0.45">
      <c r="A19" s="214" t="s">
        <v>27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</row>
    <row r="20" spans="1:12" ht="15.6" x14ac:dyDescent="0.3">
      <c r="A20" s="108">
        <v>1</v>
      </c>
      <c r="B20" s="109">
        <f>IF('P1'!A9="","",'P1'!A9)</f>
        <v>77</v>
      </c>
      <c r="C20" s="110">
        <f>IF('P1'!B9="","",'P1'!B9)</f>
        <v>72.2</v>
      </c>
      <c r="D20" s="109" t="str">
        <f>IF('P1'!C9="","",'P1'!C9)</f>
        <v>M10</v>
      </c>
      <c r="E20" s="111">
        <f>IF('P1'!D9="","",'P1'!D9)</f>
        <v>13176</v>
      </c>
      <c r="F20" s="112" t="str">
        <f>IF('P1'!F9="","",'P1'!F9)</f>
        <v>Bjørn Lie</v>
      </c>
      <c r="G20" s="112" t="str">
        <f>IF('P1'!G9="","",'P1'!G9)</f>
        <v>Namsos VK</v>
      </c>
      <c r="H20" s="113">
        <f>IF('P1'!N9=0,"",'P1'!N9)</f>
        <v>25</v>
      </c>
      <c r="I20" s="113">
        <f>IF('P1'!O9=0,"",'P1'!O9)</f>
        <v>35</v>
      </c>
      <c r="J20" s="113">
        <f>IF('P1'!P9=0,"",'P1'!P9)</f>
        <v>60</v>
      </c>
      <c r="K20" s="115">
        <f>IF('P1'!Q9=0,"",'P1'!Q9)</f>
        <v>78.463900488076391</v>
      </c>
      <c r="L20" s="192">
        <v>12</v>
      </c>
    </row>
    <row r="21" spans="1:12" ht="15.6" x14ac:dyDescent="0.3">
      <c r="A21" s="108"/>
      <c r="B21" s="109"/>
      <c r="C21" s="110"/>
      <c r="D21" s="109"/>
      <c r="E21" s="111"/>
      <c r="F21" s="112"/>
      <c r="G21" s="112"/>
      <c r="H21" s="113"/>
      <c r="I21" s="113"/>
      <c r="J21" s="113"/>
      <c r="K21" s="115"/>
    </row>
    <row r="22" spans="1:12" ht="15.6" x14ac:dyDescent="0.3">
      <c r="A22" s="108">
        <v>1</v>
      </c>
      <c r="B22" s="109">
        <f>IF('P1'!A10="","",'P1'!A10)</f>
        <v>94</v>
      </c>
      <c r="C22" s="110">
        <f>IF('P1'!B10="","",'P1'!B10)</f>
        <v>91.9</v>
      </c>
      <c r="D22" s="109" t="str">
        <f>IF('P1'!C10="","",'P1'!C10)</f>
        <v>M9</v>
      </c>
      <c r="E22" s="111">
        <f>IF('P1'!D10="","",'P1'!D10)</f>
        <v>14761</v>
      </c>
      <c r="F22" s="112" t="str">
        <f>IF('P1'!F10="","",'P1'!F10)</f>
        <v>Roald Bjerkholt</v>
      </c>
      <c r="G22" s="112" t="str">
        <f>IF('P1'!G10="","",'P1'!G10)</f>
        <v>Larvik AK</v>
      </c>
      <c r="H22" s="113">
        <f>IF('P1'!N10=0,"",'P1'!N10)</f>
        <v>50</v>
      </c>
      <c r="I22" s="113">
        <f>IF('P1'!O10=0,"",'P1'!O10)</f>
        <v>60</v>
      </c>
      <c r="J22" s="113">
        <f>IF('P1'!P10=0,"",'P1'!P10)</f>
        <v>110</v>
      </c>
      <c r="K22" s="115">
        <f>IF('P1'!Q10=0,"",'P1'!Q10)</f>
        <v>126.72964184809855</v>
      </c>
      <c r="L22" s="192">
        <v>12</v>
      </c>
    </row>
    <row r="23" spans="1:12" ht="15.6" x14ac:dyDescent="0.3">
      <c r="A23" s="108"/>
      <c r="B23" s="109"/>
      <c r="C23" s="110"/>
      <c r="D23" s="109"/>
      <c r="E23" s="111"/>
      <c r="F23" s="112"/>
      <c r="G23" s="112"/>
      <c r="H23" s="113"/>
      <c r="I23" s="113"/>
      <c r="J23" s="113"/>
      <c r="K23" s="115"/>
    </row>
    <row r="24" spans="1:12" ht="15.6" x14ac:dyDescent="0.3">
      <c r="A24" s="108">
        <v>1</v>
      </c>
      <c r="B24" s="109">
        <f>IF('P1'!A11="","",'P1'!A11)</f>
        <v>105</v>
      </c>
      <c r="C24" s="110">
        <f>IF('P1'!B11="","",'P1'!B11)</f>
        <v>97.7</v>
      </c>
      <c r="D24" s="109" t="str">
        <f>IF('P1'!C11="","",'P1'!C11)</f>
        <v>M9</v>
      </c>
      <c r="E24" s="111">
        <f>IF('P1'!D11="","",'P1'!D11)</f>
        <v>14941</v>
      </c>
      <c r="F24" s="112" t="str">
        <f>IF('P1'!F11="","",'P1'!F11)</f>
        <v>Per Marstad</v>
      </c>
      <c r="G24" s="112" t="str">
        <f>IF('P1'!G11="","",'P1'!G11)</f>
        <v>Tønsberg-Kam.</v>
      </c>
      <c r="H24" s="113">
        <f>IF('P1'!N11=0,"",'P1'!N11)</f>
        <v>60</v>
      </c>
      <c r="I24" s="113">
        <f>IF('P1'!O11=0,"",'P1'!O11)</f>
        <v>65</v>
      </c>
      <c r="J24" s="113">
        <f>IF('P1'!P11=0,"",'P1'!P11)</f>
        <v>125</v>
      </c>
      <c r="K24" s="115">
        <f>IF('P1'!Q11=0,"",'P1'!Q11)</f>
        <v>140.34879951328421</v>
      </c>
      <c r="L24" s="192">
        <v>12</v>
      </c>
    </row>
    <row r="25" spans="1:12" ht="15.6" x14ac:dyDescent="0.3">
      <c r="A25" s="108"/>
      <c r="B25" s="109"/>
      <c r="C25" s="110"/>
      <c r="D25" s="109"/>
      <c r="E25" s="111"/>
      <c r="F25" s="112"/>
      <c r="G25" s="112"/>
      <c r="H25" s="113"/>
      <c r="I25" s="113"/>
      <c r="J25" s="113"/>
      <c r="K25" s="115"/>
    </row>
    <row r="26" spans="1:12" ht="15.6" x14ac:dyDescent="0.3">
      <c r="A26" s="108">
        <v>1</v>
      </c>
      <c r="B26" s="109">
        <f>IF('P1'!A12="","",'P1'!A12)</f>
        <v>77</v>
      </c>
      <c r="C26" s="110">
        <f>IF('P1'!B12="","",'P1'!B12)</f>
        <v>73.7</v>
      </c>
      <c r="D26" s="109" t="str">
        <f>IF('P1'!C12="","",'P1'!C12)</f>
        <v>M8</v>
      </c>
      <c r="E26" s="111">
        <f>IF('P1'!D12="","",'P1'!D12)</f>
        <v>16375</v>
      </c>
      <c r="F26" s="112" t="str">
        <f>IF('P1'!F12="","",'P1'!F12)</f>
        <v>Kåre Sagmyr</v>
      </c>
      <c r="G26" s="112" t="str">
        <f>IF('P1'!G12="","",'P1'!G12)</f>
        <v>Nidelv IL</v>
      </c>
      <c r="H26" s="113">
        <f>IF('P1'!N12=0,"",'P1'!N12)</f>
        <v>50</v>
      </c>
      <c r="I26" s="113">
        <f>IF('P1'!O12=0,"",'P1'!O12)</f>
        <v>65</v>
      </c>
      <c r="J26" s="113">
        <f>IF('P1'!P12=0,"",'P1'!P12)</f>
        <v>115</v>
      </c>
      <c r="K26" s="115">
        <f>IF('P1'!Q12=0,"",'P1'!Q12)</f>
        <v>148.54090340621968</v>
      </c>
      <c r="L26" s="192">
        <v>12</v>
      </c>
    </row>
    <row r="27" spans="1:12" ht="15.6" x14ac:dyDescent="0.3">
      <c r="A27" s="108"/>
      <c r="B27" s="109"/>
      <c r="C27" s="110"/>
      <c r="D27" s="109"/>
      <c r="E27" s="111"/>
      <c r="F27" s="112"/>
      <c r="G27" s="112"/>
      <c r="H27" s="113"/>
      <c r="I27" s="113"/>
      <c r="J27" s="113"/>
      <c r="K27" s="115"/>
    </row>
    <row r="28" spans="1:12" ht="15.6" x14ac:dyDescent="0.3">
      <c r="A28" s="108">
        <v>1</v>
      </c>
      <c r="B28" s="109">
        <f>IF('P1'!A13="","",'P1'!A13)</f>
        <v>85</v>
      </c>
      <c r="C28" s="110">
        <f>IF('P1'!B13="","",'P1'!B13)</f>
        <v>81</v>
      </c>
      <c r="D28" s="109" t="str">
        <f>IF('P1'!C13="","",'P1'!C13)</f>
        <v>M8</v>
      </c>
      <c r="E28" s="111">
        <f>IF('P1'!D13="","",'P1'!D13)</f>
        <v>16960</v>
      </c>
      <c r="F28" s="112" t="str">
        <f>IF('P1'!F13="","",'P1'!F13)</f>
        <v>William Wågan</v>
      </c>
      <c r="G28" s="112" t="str">
        <f>IF('P1'!G13="","",'P1'!G13)</f>
        <v>Namsos VK</v>
      </c>
      <c r="H28" s="113">
        <f>IF('P1'!N13=0,"",'P1'!N13)</f>
        <v>43</v>
      </c>
      <c r="I28" s="113">
        <f>IF('P1'!O13=0,"",'P1'!O13)</f>
        <v>60</v>
      </c>
      <c r="J28" s="113">
        <f>IF('P1'!P13=0,"",'P1'!P13)</f>
        <v>103</v>
      </c>
      <c r="K28" s="115">
        <f>IF('P1'!Q13=0,"",'P1'!Q13)</f>
        <v>126.16709391240259</v>
      </c>
      <c r="L28" s="192">
        <v>12</v>
      </c>
    </row>
    <row r="29" spans="1:12" ht="15.6" x14ac:dyDescent="0.3">
      <c r="A29" s="108"/>
      <c r="B29" s="109"/>
      <c r="C29" s="110"/>
      <c r="D29" s="109"/>
      <c r="E29" s="111"/>
      <c r="F29" s="112"/>
      <c r="G29" s="112"/>
      <c r="H29" s="113"/>
      <c r="I29" s="113"/>
      <c r="J29" s="113"/>
      <c r="K29" s="115"/>
    </row>
    <row r="30" spans="1:12" ht="15.6" x14ac:dyDescent="0.3">
      <c r="A30" s="108">
        <v>1</v>
      </c>
      <c r="B30" s="109">
        <f>IF('P1'!A14="","",'P1'!A14)</f>
        <v>94</v>
      </c>
      <c r="C30" s="110">
        <f>IF('P1'!B14="","",'P1'!B14)</f>
        <v>94</v>
      </c>
      <c r="D30" s="109" t="str">
        <f>IF('P1'!C14="","",'P1'!C14)</f>
        <v>M8</v>
      </c>
      <c r="E30" s="111">
        <f>IF('P1'!D14="","",'P1'!D14)</f>
        <v>16079</v>
      </c>
      <c r="F30" s="112" t="str">
        <f>IF('P1'!F14="","",'P1'!F14)</f>
        <v>Leif Hepsø</v>
      </c>
      <c r="G30" s="112" t="str">
        <f>IF('P1'!G14="","",'P1'!G14)</f>
        <v>Namsos VK</v>
      </c>
      <c r="H30" s="113">
        <f>IF('P1'!N14=0,"",'P1'!N14)</f>
        <v>60</v>
      </c>
      <c r="I30" s="113">
        <f>IF('P1'!O14=0,"",'P1'!O14)</f>
        <v>85</v>
      </c>
      <c r="J30" s="113">
        <f>IF('P1'!P14=0,"",'P1'!P14)</f>
        <v>145</v>
      </c>
      <c r="K30" s="115">
        <f>IF('P1'!Q14=0,"",'P1'!Q14)</f>
        <v>165.42187094254021</v>
      </c>
      <c r="L30" s="192">
        <v>12</v>
      </c>
    </row>
    <row r="31" spans="1:12" ht="15.6" x14ac:dyDescent="0.3">
      <c r="A31" s="108">
        <v>2</v>
      </c>
      <c r="B31" s="109">
        <f>IF('P1'!A15="","",'P1'!A15)</f>
        <v>94</v>
      </c>
      <c r="C31" s="110">
        <f>IF('P1'!B15="","",'P1'!B15)</f>
        <v>90.6</v>
      </c>
      <c r="D31" s="109" t="str">
        <f>IF('P1'!C15="","",'P1'!C15)</f>
        <v>M8</v>
      </c>
      <c r="E31" s="111">
        <f>IF('P1'!D15="","",'P1'!D15)</f>
        <v>17024</v>
      </c>
      <c r="F31" s="112" t="str">
        <f>IF('P1'!F15="","",'P1'!F15)</f>
        <v>Jostein Myrvang</v>
      </c>
      <c r="G31" s="112" t="str">
        <f>IF('P1'!G15="","",'P1'!G15)</f>
        <v>Larvik AK</v>
      </c>
      <c r="H31" s="113">
        <f>IF('P1'!N15=0,"",'P1'!N15)</f>
        <v>45</v>
      </c>
      <c r="I31" s="113">
        <f>IF('P1'!O15=0,"",'P1'!O15)</f>
        <v>65</v>
      </c>
      <c r="J31" s="113">
        <f>IF('P1'!P15=0,"",'P1'!P15)</f>
        <v>110</v>
      </c>
      <c r="K31" s="115">
        <f>IF('P1'!Q15=0,"",'P1'!Q15)</f>
        <v>127.53912266307699</v>
      </c>
      <c r="L31" s="192">
        <v>10</v>
      </c>
    </row>
    <row r="32" spans="1:12" ht="15.6" x14ac:dyDescent="0.3">
      <c r="A32" s="108"/>
      <c r="B32" s="109"/>
      <c r="C32" s="110"/>
      <c r="D32" s="109"/>
      <c r="E32" s="111"/>
      <c r="F32" s="112"/>
      <c r="G32" s="112"/>
      <c r="H32" s="113"/>
      <c r="I32" s="113"/>
      <c r="J32" s="113"/>
      <c r="K32" s="115"/>
    </row>
    <row r="33" spans="1:12" ht="15.6" x14ac:dyDescent="0.3">
      <c r="A33" s="108">
        <v>1</v>
      </c>
      <c r="B33" s="109" t="str">
        <f>IF('P1'!A16="","",'P1'!A16)</f>
        <v>+105</v>
      </c>
      <c r="C33" s="110">
        <f>IF('P1'!B16="","",'P1'!B16)</f>
        <v>107.2</v>
      </c>
      <c r="D33" s="109" t="str">
        <f>IF('P1'!C16="","",'P1'!C16)</f>
        <v>M8</v>
      </c>
      <c r="E33" s="111">
        <f>IF('P1'!D16="","",'P1'!D16)</f>
        <v>16227</v>
      </c>
      <c r="F33" s="112" t="str">
        <f>IF('P1'!F16="","",'P1'!F16)</f>
        <v>Jan Nystrøm</v>
      </c>
      <c r="G33" s="112" t="str">
        <f>IF('P1'!G16="","",'P1'!G16)</f>
        <v>Trondheim AK</v>
      </c>
      <c r="H33" s="113">
        <f>IF('P1'!N16=0,"",'P1'!N16)</f>
        <v>67</v>
      </c>
      <c r="I33" s="113">
        <f>IF('P1'!O16=0,"",'P1'!O16)</f>
        <v>89</v>
      </c>
      <c r="J33" s="113">
        <f>IF('P1'!P16=0,"",'P1'!P16)</f>
        <v>156</v>
      </c>
      <c r="K33" s="115">
        <f>IF('P1'!Q16=0,"",'P1'!Q16)</f>
        <v>169.27871646172585</v>
      </c>
      <c r="L33" s="192">
        <v>12</v>
      </c>
    </row>
    <row r="34" spans="1:12" ht="15.6" x14ac:dyDescent="0.3">
      <c r="A34" s="108">
        <v>2</v>
      </c>
      <c r="B34" s="109" t="str">
        <f>IF('P1'!A17="","",'P1'!A17)</f>
        <v>+105</v>
      </c>
      <c r="C34" s="110">
        <f>IF('P1'!B17="","",'P1'!B17)</f>
        <v>112.2</v>
      </c>
      <c r="D34" s="109" t="str">
        <f>IF('P1'!C17="","",'P1'!C17)</f>
        <v>M8</v>
      </c>
      <c r="E34" s="111">
        <f>IF('P1'!D17="","",'P1'!D17)</f>
        <v>16053</v>
      </c>
      <c r="F34" s="112" t="str">
        <f>IF('P1'!F17="","",'P1'!F17)</f>
        <v>Kolbjørn Bjerkholt</v>
      </c>
      <c r="G34" s="112" t="str">
        <f>IF('P1'!G17="","",'P1'!G17)</f>
        <v>Larvik AK</v>
      </c>
      <c r="H34" s="113">
        <f>IF('P1'!N17=0,"",'P1'!N17)</f>
        <v>65</v>
      </c>
      <c r="I34" s="113">
        <f>IF('P1'!O17=0,"",'P1'!O17)</f>
        <v>85</v>
      </c>
      <c r="J34" s="113">
        <f>IF('P1'!P17=0,"",'P1'!P17)</f>
        <v>150</v>
      </c>
      <c r="K34" s="115">
        <f>IF('P1'!Q17=0,"",'P1'!Q17)</f>
        <v>160.41063993933781</v>
      </c>
      <c r="L34" s="192">
        <v>10</v>
      </c>
    </row>
    <row r="35" spans="1:12" ht="15.6" x14ac:dyDescent="0.3">
      <c r="A35" s="108">
        <v>3</v>
      </c>
      <c r="B35" s="109" t="str">
        <f>IF('P1'!A18="","",'P1'!A18)</f>
        <v>+105</v>
      </c>
      <c r="C35" s="110">
        <f>IF('P1'!B18="","",'P1'!B18)</f>
        <v>113.5</v>
      </c>
      <c r="D35" s="109" t="str">
        <f>IF('P1'!C18="","",'P1'!C18)</f>
        <v>M8</v>
      </c>
      <c r="E35" s="111">
        <f>IF('P1'!D18="","",'P1'!D18)</f>
        <v>17122</v>
      </c>
      <c r="F35" s="112" t="str">
        <f>IF('P1'!F18="","",'P1'!F18)</f>
        <v>Randulf Sundfær</v>
      </c>
      <c r="G35" s="112" t="str">
        <f>IF('P1'!G18="","",'P1'!G18)</f>
        <v>Nidelv IL</v>
      </c>
      <c r="H35" s="113">
        <f>IF('P1'!N18=0,"",'P1'!N18)</f>
        <v>50</v>
      </c>
      <c r="I35" s="113">
        <f>IF('P1'!O18=0,"",'P1'!O18)</f>
        <v>70</v>
      </c>
      <c r="J35" s="113">
        <f>IF('P1'!P18=0,"",'P1'!P18)</f>
        <v>120</v>
      </c>
      <c r="K35" s="115">
        <f>IF('P1'!Q18=0,"",'P1'!Q18)</f>
        <v>127.88530499952523</v>
      </c>
      <c r="L35" s="192">
        <v>9</v>
      </c>
    </row>
    <row r="36" spans="1:12" ht="15.6" x14ac:dyDescent="0.3">
      <c r="A36" s="108"/>
      <c r="B36" s="109"/>
      <c r="C36" s="110"/>
      <c r="D36" s="109"/>
      <c r="E36" s="111"/>
      <c r="F36" s="112"/>
      <c r="G36" s="112"/>
      <c r="H36" s="113"/>
      <c r="I36" s="113"/>
      <c r="J36" s="113"/>
      <c r="K36" s="115"/>
    </row>
    <row r="37" spans="1:12" ht="15.6" x14ac:dyDescent="0.3">
      <c r="A37" s="108">
        <v>1</v>
      </c>
      <c r="B37" s="109">
        <f>IF('P2'!A9="","",'P2'!A9)</f>
        <v>69</v>
      </c>
      <c r="C37" s="110">
        <f>IF('P2'!B9="","",'P2'!B9)</f>
        <v>63.8</v>
      </c>
      <c r="D37" s="109" t="str">
        <f>IF('P2'!C9="","",'P2'!C9)</f>
        <v>M7</v>
      </c>
      <c r="E37" s="111">
        <f>IF('P2'!D9="","",'P2'!D9)</f>
        <v>17503</v>
      </c>
      <c r="F37" s="112" t="str">
        <f>IF('P2'!F9="","",'P2'!F9)</f>
        <v>Richard Bergmann</v>
      </c>
      <c r="G37" s="112" t="str">
        <f>IF('P2'!G9="","",'P2'!G9)</f>
        <v>Nidelv IL</v>
      </c>
      <c r="H37" s="113">
        <f>IF('P2'!N9=0,"",'P2'!N9)</f>
        <v>28</v>
      </c>
      <c r="I37" s="113">
        <f>IF('P2'!O9=0,"",'P2'!O9)</f>
        <v>40</v>
      </c>
      <c r="J37" s="113">
        <f>IF('P2'!P9=0,"",'P2'!P9)</f>
        <v>68</v>
      </c>
      <c r="K37" s="114">
        <f>IF('P2'!Q9=0,"",'P2'!Q9)</f>
        <v>96.383854536496415</v>
      </c>
      <c r="L37" s="192">
        <v>12</v>
      </c>
    </row>
    <row r="38" spans="1:12" ht="15.6" x14ac:dyDescent="0.3">
      <c r="A38" s="108"/>
      <c r="B38" s="109"/>
      <c r="C38" s="110"/>
      <c r="D38" s="109"/>
      <c r="E38" s="111"/>
      <c r="F38" s="112"/>
      <c r="G38" s="112"/>
      <c r="H38" s="113"/>
      <c r="I38" s="113"/>
      <c r="J38" s="113"/>
      <c r="K38" s="114"/>
    </row>
    <row r="39" spans="1:12" ht="15.6" x14ac:dyDescent="0.3">
      <c r="A39" s="108">
        <v>1</v>
      </c>
      <c r="B39" s="109">
        <f>IF('P2'!A10="","",'P2'!A10)</f>
        <v>94</v>
      </c>
      <c r="C39" s="110">
        <f>IF('P2'!B10="","",'P2'!B10)</f>
        <v>93.3</v>
      </c>
      <c r="D39" s="109" t="str">
        <f>IF('P2'!C10="","",'P2'!C10)</f>
        <v>M7</v>
      </c>
      <c r="E39" s="111">
        <f>IF('P2'!D10="","",'P2'!D10)</f>
        <v>18809</v>
      </c>
      <c r="F39" s="112" t="str">
        <f>IF('P2'!F10="","",'P2'!F10)</f>
        <v>Terje Grimstad</v>
      </c>
      <c r="G39" s="112" t="str">
        <f>IF('P2'!G10="","",'P2'!G10)</f>
        <v>Larvik AK</v>
      </c>
      <c r="H39" s="113">
        <f>IF('P2'!N10=0,"",'P2'!N10)</f>
        <v>75</v>
      </c>
      <c r="I39" s="113">
        <f>IF('P2'!O10=0,"",'P2'!O10)</f>
        <v>97</v>
      </c>
      <c r="J39" s="113">
        <f>IF('P2'!P10=0,"",'P2'!P10)</f>
        <v>172</v>
      </c>
      <c r="K39" s="114">
        <f>IF('P2'!Q10=0,"",'P2'!Q10)</f>
        <v>196.85478292278091</v>
      </c>
      <c r="L39" s="192">
        <v>12</v>
      </c>
    </row>
    <row r="40" spans="1:12" ht="15.6" x14ac:dyDescent="0.3">
      <c r="A40" s="108"/>
      <c r="B40" s="109"/>
      <c r="C40" s="110"/>
      <c r="D40" s="109"/>
      <c r="E40" s="111"/>
      <c r="F40" s="112"/>
      <c r="G40" s="112"/>
      <c r="H40" s="113"/>
      <c r="I40" s="113"/>
      <c r="J40" s="113"/>
      <c r="K40" s="114"/>
    </row>
    <row r="41" spans="1:12" ht="15.6" x14ac:dyDescent="0.3">
      <c r="A41" s="108">
        <v>1</v>
      </c>
      <c r="B41" s="109">
        <f>IF('P2'!A11="","",'P2'!A11)</f>
        <v>77</v>
      </c>
      <c r="C41" s="110">
        <f>IF('P2'!B11="","",'P2'!B11)</f>
        <v>75.8</v>
      </c>
      <c r="D41" s="109" t="str">
        <f>IF('P2'!C11="","",'P2'!C11)</f>
        <v>M6</v>
      </c>
      <c r="E41" s="111">
        <f>IF('P2'!D11="","",'P2'!D11)</f>
        <v>20075</v>
      </c>
      <c r="F41" s="112" t="str">
        <f>IF('P2'!F11="","",'P2'!F11)</f>
        <v>Egon Vee-Haugen</v>
      </c>
      <c r="G41" s="112" t="str">
        <f>IF('P2'!G11="","",'P2'!G11)</f>
        <v>Grenland AK</v>
      </c>
      <c r="H41" s="113">
        <f>IF('P2'!N11=0,"",'P2'!N11)</f>
        <v>76</v>
      </c>
      <c r="I41" s="113">
        <f>IF('P2'!O11=0,"",'P2'!O11)</f>
        <v>88</v>
      </c>
      <c r="J41" s="113">
        <f>IF('P2'!P11=0,"",'P2'!P11)</f>
        <v>164</v>
      </c>
      <c r="K41" s="114">
        <f>IF('P2'!Q11=0,"",'P2'!Q11)</f>
        <v>208.38148348670995</v>
      </c>
      <c r="L41" s="192">
        <v>12</v>
      </c>
    </row>
    <row r="42" spans="1:12" ht="15.6" x14ac:dyDescent="0.3">
      <c r="A42" s="108"/>
      <c r="B42" s="109"/>
      <c r="C42" s="110"/>
      <c r="D42" s="109"/>
      <c r="E42" s="111"/>
      <c r="F42" s="112"/>
      <c r="G42" s="112"/>
      <c r="H42" s="113"/>
      <c r="I42" s="113"/>
      <c r="J42" s="113"/>
      <c r="K42" s="114"/>
    </row>
    <row r="43" spans="1:12" ht="15.6" x14ac:dyDescent="0.3">
      <c r="A43" s="108">
        <v>1</v>
      </c>
      <c r="B43" s="109">
        <f>IF('P2'!A12="","",'P2'!A12)</f>
        <v>85</v>
      </c>
      <c r="C43" s="110">
        <f>IF('P2'!B12="","",'P2'!B12)</f>
        <v>79.7</v>
      </c>
      <c r="D43" s="109" t="str">
        <f>IF('P2'!C12="","",'P2'!C12)</f>
        <v>M6</v>
      </c>
      <c r="E43" s="111">
        <f>IF('P2'!D12="","",'P2'!D12)</f>
        <v>20296</v>
      </c>
      <c r="F43" s="112" t="str">
        <f>IF('P2'!F12="","",'P2'!F12)</f>
        <v>Jan Egil Trøan</v>
      </c>
      <c r="G43" s="112" t="str">
        <f>IF('P2'!G12="","",'P2'!G12)</f>
        <v>Trondheim AK</v>
      </c>
      <c r="H43" s="113">
        <f>IF('P2'!N12=0,"",'P2'!N12)</f>
        <v>73</v>
      </c>
      <c r="I43" s="113">
        <f>IF('P2'!O12=0,"",'P2'!O12)</f>
        <v>90</v>
      </c>
      <c r="J43" s="113">
        <f>IF('P2'!P12=0,"",'P2'!P12)</f>
        <v>163</v>
      </c>
      <c r="K43" s="114">
        <f>IF('P2'!Q12=0,"",'P2'!Q12)</f>
        <v>201.39728600927958</v>
      </c>
      <c r="L43" s="192">
        <v>12</v>
      </c>
    </row>
    <row r="44" spans="1:12" ht="15.6" x14ac:dyDescent="0.3">
      <c r="A44" s="108">
        <v>2</v>
      </c>
      <c r="B44" s="109">
        <f>IF('P2'!A13="","",'P2'!A13)</f>
        <v>85</v>
      </c>
      <c r="C44" s="110">
        <f>IF('P2'!B13="","",'P2'!B13)</f>
        <v>83.3</v>
      </c>
      <c r="D44" s="109" t="str">
        <f>IF('P2'!C13="","",'P2'!C13)</f>
        <v>M6</v>
      </c>
      <c r="E44" s="111">
        <f>IF('P2'!D13="","",'P2'!D13)</f>
        <v>20790</v>
      </c>
      <c r="F44" s="112" t="str">
        <f>IF('P2'!F13="","",'P2'!F13)</f>
        <v>Tormod Andersen</v>
      </c>
      <c r="G44" s="112" t="str">
        <f>IF('P2'!G13="","",'P2'!G13)</f>
        <v>Lenja AK</v>
      </c>
      <c r="H44" s="113">
        <f>IF('P2'!N13=0,"",'P2'!N13)</f>
        <v>62</v>
      </c>
      <c r="I44" s="113">
        <f>IF('P2'!O13=0,"",'P2'!O13)</f>
        <v>85</v>
      </c>
      <c r="J44" s="113">
        <f>IF('P2'!P13=0,"",'P2'!P13)</f>
        <v>147</v>
      </c>
      <c r="K44" s="114">
        <f>IF('P2'!Q13=0,"",'P2'!Q13)</f>
        <v>177.46375609898618</v>
      </c>
      <c r="L44" s="192">
        <v>10</v>
      </c>
    </row>
    <row r="45" spans="1:12" ht="15.6" x14ac:dyDescent="0.3">
      <c r="A45" s="108"/>
      <c r="B45" s="109"/>
      <c r="C45" s="110"/>
      <c r="D45" s="109"/>
      <c r="E45" s="111"/>
      <c r="F45" s="112"/>
      <c r="G45" s="112"/>
      <c r="H45" s="113"/>
      <c r="I45" s="113"/>
      <c r="J45" s="113"/>
      <c r="K45" s="114"/>
    </row>
    <row r="46" spans="1:12" ht="15.6" x14ac:dyDescent="0.3">
      <c r="A46" s="108">
        <v>1</v>
      </c>
      <c r="B46" s="109">
        <f>IF('P2'!A14="","",'P2'!A14)</f>
        <v>94</v>
      </c>
      <c r="C46" s="110">
        <f>IF('P2'!B14="","",'P2'!B14)</f>
        <v>92.9</v>
      </c>
      <c r="D46" s="109" t="str">
        <f>IF('P2'!C14="","",'P2'!C14)</f>
        <v>M6</v>
      </c>
      <c r="E46" s="111">
        <f>IF('P2'!D14="","",'P2'!D14)</f>
        <v>19656</v>
      </c>
      <c r="F46" s="112" t="str">
        <f>IF('P2'!F14="","",'P2'!F14)</f>
        <v>Johan Thonerud</v>
      </c>
      <c r="G46" s="112" t="str">
        <f>IF('P2'!G14="","",'P2'!G14)</f>
        <v>Spydeberg Atletene</v>
      </c>
      <c r="H46" s="113">
        <f>IF('P2'!N14=0,"",'P2'!N14)</f>
        <v>72</v>
      </c>
      <c r="I46" s="113">
        <f>IF('P2'!O14=0,"",'P2'!O14)</f>
        <v>95</v>
      </c>
      <c r="J46" s="113">
        <f>IF('P2'!P14=0,"",'P2'!P14)</f>
        <v>167</v>
      </c>
      <c r="K46" s="114">
        <f>IF('P2'!Q14=0,"",'P2'!Q14)</f>
        <v>191.48821097088612</v>
      </c>
      <c r="L46" s="192">
        <v>12</v>
      </c>
    </row>
    <row r="47" spans="1:12" ht="15.6" x14ac:dyDescent="0.3">
      <c r="A47" s="108"/>
      <c r="B47" s="109"/>
      <c r="C47" s="110"/>
      <c r="D47" s="109"/>
      <c r="E47" s="111"/>
      <c r="F47" s="112"/>
      <c r="G47" s="112"/>
      <c r="H47" s="113"/>
      <c r="I47" s="113"/>
      <c r="J47" s="113"/>
      <c r="K47" s="114"/>
    </row>
    <row r="48" spans="1:12" ht="15.6" x14ac:dyDescent="0.3">
      <c r="A48" s="108">
        <v>1</v>
      </c>
      <c r="B48" s="109" t="str">
        <f>IF('P2'!A15="","",'P2'!A15)</f>
        <v>+105</v>
      </c>
      <c r="C48" s="110">
        <f>IF('P2'!B15="","",'P2'!B15)</f>
        <v>105.4</v>
      </c>
      <c r="D48" s="109" t="str">
        <f>IF('P2'!C15="","",'P2'!C15)</f>
        <v>M6</v>
      </c>
      <c r="E48" s="111">
        <f>IF('P2'!D15="","",'P2'!D15)</f>
        <v>19590</v>
      </c>
      <c r="F48" s="112" t="str">
        <f>IF('P2'!F15="","",'P2'!F15)</f>
        <v>Rune Pettersen</v>
      </c>
      <c r="G48" s="112" t="str">
        <f>IF('P2'!G15="","",'P2'!G15)</f>
        <v>Larvik AK</v>
      </c>
      <c r="H48" s="113">
        <f>IF('P2'!N15=0,"",'P2'!N15)</f>
        <v>63</v>
      </c>
      <c r="I48" s="113">
        <f>IF('P2'!O15=0,"",'P2'!O15)</f>
        <v>90</v>
      </c>
      <c r="J48" s="113">
        <f>IF('P2'!P15=0,"",'P2'!P15)</f>
        <v>153</v>
      </c>
      <c r="K48" s="114">
        <f>IF('P2'!Q15=0,"",'P2'!Q15)</f>
        <v>166.98648275997485</v>
      </c>
      <c r="L48" s="192">
        <v>12</v>
      </c>
    </row>
    <row r="49" spans="1:12" ht="15.6" x14ac:dyDescent="0.3">
      <c r="A49" s="108"/>
      <c r="B49" s="109"/>
      <c r="C49" s="110"/>
      <c r="D49" s="109"/>
      <c r="E49" s="111"/>
      <c r="F49" s="112"/>
      <c r="G49" s="112"/>
      <c r="H49" s="113"/>
      <c r="I49" s="113"/>
      <c r="J49" s="113"/>
      <c r="K49" s="114"/>
    </row>
    <row r="50" spans="1:12" ht="15.6" x14ac:dyDescent="0.3">
      <c r="A50" s="108">
        <v>1</v>
      </c>
      <c r="B50" s="109">
        <f>IF('P2'!A16="","",'P2'!A16)</f>
        <v>77</v>
      </c>
      <c r="C50" s="110">
        <f>IF('P2'!B16="","",'P2'!B16)</f>
        <v>74.7</v>
      </c>
      <c r="D50" s="109" t="str">
        <f>IF('P2'!C16="","",'P2'!C16)</f>
        <v>M5</v>
      </c>
      <c r="E50" s="111">
        <f>IF('P2'!D16="","",'P2'!D16)</f>
        <v>21400</v>
      </c>
      <c r="F50" s="112" t="str">
        <f>IF('P2'!F16="","",'P2'!F16)</f>
        <v>Geir Slupphaug</v>
      </c>
      <c r="G50" s="112" t="str">
        <f>IF('P2'!G16="","",'P2'!G16)</f>
        <v>Trondheim AK</v>
      </c>
      <c r="H50" s="113">
        <f>IF('P2'!N16=0,"",'P2'!N16)</f>
        <v>70</v>
      </c>
      <c r="I50" s="113">
        <f>IF('P2'!O16=0,"",'P2'!O16)</f>
        <v>85</v>
      </c>
      <c r="J50" s="113">
        <f>IF('P2'!P16=0,"",'P2'!P16)</f>
        <v>155</v>
      </c>
      <c r="K50" s="114">
        <f>IF('P2'!Q16=0,"",'P2'!Q16)</f>
        <v>198.62264343398283</v>
      </c>
      <c r="L50" s="192">
        <v>12</v>
      </c>
    </row>
    <row r="51" spans="1:12" ht="15.6" x14ac:dyDescent="0.3">
      <c r="A51" s="108"/>
      <c r="B51" s="109"/>
      <c r="C51" s="110"/>
      <c r="D51" s="109"/>
      <c r="E51" s="111"/>
      <c r="F51" s="112"/>
      <c r="G51" s="112"/>
      <c r="H51" s="113"/>
      <c r="I51" s="113"/>
      <c r="J51" s="113"/>
      <c r="K51" s="114"/>
    </row>
    <row r="52" spans="1:12" ht="15.6" x14ac:dyDescent="0.3">
      <c r="A52" s="108">
        <v>1</v>
      </c>
      <c r="B52" s="109">
        <f>IF('P2'!A17="","",'P2'!A17)</f>
        <v>85</v>
      </c>
      <c r="C52" s="110">
        <f>IF('P2'!B17="","",'P2'!B17)</f>
        <v>84.6</v>
      </c>
      <c r="D52" s="109" t="str">
        <f>IF('P2'!C17="","",'P2'!C17)</f>
        <v>M5</v>
      </c>
      <c r="E52" s="111">
        <f>IF('P2'!D17="","",'P2'!D17)</f>
        <v>21177</v>
      </c>
      <c r="F52" s="112" t="str">
        <f>IF('P2'!F17="","",'P2'!F17)</f>
        <v>Vidar Sæland</v>
      </c>
      <c r="G52" s="112" t="str">
        <f>IF('P2'!G17="","",'P2'!G17)</f>
        <v>Vigrestad IK</v>
      </c>
      <c r="H52" s="113">
        <f>IF('P2'!N17=0,"",'P2'!N17)</f>
        <v>86</v>
      </c>
      <c r="I52" s="113">
        <f>IF('P2'!O17=0,"",'P2'!O17)</f>
        <v>114</v>
      </c>
      <c r="J52" s="113">
        <f>IF('P2'!P17=0,"",'P2'!P17)</f>
        <v>200</v>
      </c>
      <c r="K52" s="114">
        <f>IF('P2'!Q17=0,"",'P2'!Q17)</f>
        <v>239.56849929631798</v>
      </c>
      <c r="L52" s="192">
        <v>12</v>
      </c>
    </row>
    <row r="53" spans="1:12" ht="15.6" x14ac:dyDescent="0.3">
      <c r="A53" s="108">
        <v>2</v>
      </c>
      <c r="B53" s="109">
        <f>IF('P2'!A18="","",'P2'!A18)</f>
        <v>85</v>
      </c>
      <c r="C53" s="110">
        <f>IF('P2'!B18="","",'P2'!B18)</f>
        <v>83.8</v>
      </c>
      <c r="D53" s="109" t="str">
        <f>IF('P2'!C18="","",'P2'!C18)</f>
        <v>M5</v>
      </c>
      <c r="E53" s="111">
        <f>IF('P2'!D18="","",'P2'!D18)</f>
        <v>21818</v>
      </c>
      <c r="F53" s="112" t="str">
        <f>IF('P2'!F18="","",'P2'!F18)</f>
        <v>Ketil Wiik Johnsen</v>
      </c>
      <c r="G53" s="112" t="str">
        <f>IF('P2'!G18="","",'P2'!G18)</f>
        <v>Trondheim AK</v>
      </c>
      <c r="H53" s="113">
        <f>IF('P2'!N18=0,"",'P2'!N18)</f>
        <v>68</v>
      </c>
      <c r="I53" s="113">
        <f>IF('P2'!O18=0,"",'P2'!O18)</f>
        <v>86</v>
      </c>
      <c r="J53" s="113">
        <f>IF('P2'!P18=0,"",'P2'!P18)</f>
        <v>154</v>
      </c>
      <c r="K53" s="114">
        <f>IF('P2'!Q18=0,"",'P2'!Q18)</f>
        <v>185.3503705369348</v>
      </c>
      <c r="L53" s="192">
        <v>10</v>
      </c>
    </row>
    <row r="54" spans="1:12" ht="15.6" x14ac:dyDescent="0.3">
      <c r="A54" s="108"/>
      <c r="B54" s="109"/>
      <c r="C54" s="110"/>
      <c r="D54" s="109"/>
      <c r="E54" s="111"/>
      <c r="F54" s="112"/>
      <c r="G54" s="112"/>
      <c r="H54" s="113"/>
      <c r="I54" s="113"/>
      <c r="J54" s="113"/>
      <c r="K54" s="114"/>
    </row>
    <row r="55" spans="1:12" ht="15.6" x14ac:dyDescent="0.3">
      <c r="A55" s="108">
        <v>1</v>
      </c>
      <c r="B55" s="109">
        <f>IF('P2'!A19="","",'P2'!A19)</f>
        <v>94</v>
      </c>
      <c r="C55" s="110">
        <f>IF('P2'!B19="","",'P2'!B19)</f>
        <v>90.6</v>
      </c>
      <c r="D55" s="109" t="str">
        <f>IF('P2'!C19="","",'P2'!C19)</f>
        <v>M5</v>
      </c>
      <c r="E55" s="111">
        <f>IF('P2'!D19="","",'P2'!D19)</f>
        <v>22528</v>
      </c>
      <c r="F55" s="112" t="str">
        <f>IF('P2'!F19="","",'P2'!F19)</f>
        <v>Terje Gulvik</v>
      </c>
      <c r="G55" s="112" t="str">
        <f>IF('P2'!G19="","",'P2'!G19)</f>
        <v>Larvik AK</v>
      </c>
      <c r="H55" s="113">
        <f>IF('P2'!N19=0,"",'P2'!N19)</f>
        <v>90</v>
      </c>
      <c r="I55" s="113">
        <f>IF('P2'!O19=0,"",'P2'!O19)</f>
        <v>114</v>
      </c>
      <c r="J55" s="113">
        <f>IF('P2'!P19=0,"",'P2'!P19)</f>
        <v>204</v>
      </c>
      <c r="K55" s="114">
        <f>IF('P2'!Q19=0,"",'P2'!Q19)</f>
        <v>236.52710021152461</v>
      </c>
      <c r="L55" s="192">
        <v>12</v>
      </c>
    </row>
    <row r="56" spans="1:12" ht="15.6" x14ac:dyDescent="0.3">
      <c r="A56" s="108"/>
      <c r="B56" s="109"/>
      <c r="C56" s="110"/>
      <c r="D56" s="109"/>
      <c r="E56" s="111"/>
      <c r="F56" s="112"/>
      <c r="G56" s="112"/>
      <c r="H56" s="113"/>
      <c r="I56" s="113"/>
      <c r="J56" s="113"/>
      <c r="K56" s="114"/>
    </row>
    <row r="57" spans="1:12" ht="15.6" x14ac:dyDescent="0.3">
      <c r="A57" s="108">
        <v>1</v>
      </c>
      <c r="B57" s="109">
        <f>IF('P2'!A20="","",'P2'!A20)</f>
        <v>105</v>
      </c>
      <c r="C57" s="110">
        <f>IF('P2'!B20="","",'P2'!B20)</f>
        <v>98.4</v>
      </c>
      <c r="D57" s="109" t="str">
        <f>IF('P2'!C20="","",'P2'!C20)</f>
        <v>M5</v>
      </c>
      <c r="E57" s="111">
        <f>IF('P2'!D20="","",'P2'!D20)</f>
        <v>21701</v>
      </c>
      <c r="F57" s="112" t="str">
        <f>IF('P2'!F20="","",'P2'!F20)</f>
        <v>Geir Hestmann</v>
      </c>
      <c r="G57" s="112" t="str">
        <f>IF('P2'!G20="","",'P2'!G20)</f>
        <v>Oslo AK</v>
      </c>
      <c r="H57" s="113">
        <f>IF('P2'!N20=0,"",'P2'!N20)</f>
        <v>96</v>
      </c>
      <c r="I57" s="113">
        <f>IF('P2'!O20=0,"",'P2'!O20)</f>
        <v>110</v>
      </c>
      <c r="J57" s="113">
        <f>IF('P2'!P20=0,"",'P2'!P20)</f>
        <v>206</v>
      </c>
      <c r="K57" s="114">
        <f>IF('P2'!Q20=0,"",'P2'!Q20)</f>
        <v>230.63968021650109</v>
      </c>
      <c r="L57" s="192">
        <v>12</v>
      </c>
    </row>
    <row r="58" spans="1:12" ht="15.6" x14ac:dyDescent="0.3">
      <c r="A58" s="108"/>
      <c r="B58" s="109"/>
      <c r="C58" s="110"/>
      <c r="D58" s="109"/>
      <c r="E58" s="111"/>
      <c r="F58" s="112"/>
      <c r="G58" s="112"/>
      <c r="H58" s="113"/>
      <c r="I58" s="113"/>
      <c r="J58" s="113"/>
      <c r="K58" s="114"/>
    </row>
    <row r="59" spans="1:12" ht="15.6" x14ac:dyDescent="0.3">
      <c r="A59" s="108">
        <v>1</v>
      </c>
      <c r="B59" s="109" t="str">
        <f>IF('P2'!A21="","",'P2'!A21)</f>
        <v>+105</v>
      </c>
      <c r="C59" s="110">
        <f>IF('P2'!B21="","",'P2'!B21)</f>
        <v>105.5</v>
      </c>
      <c r="D59" s="109" t="str">
        <f>IF('P2'!C21="","",'P2'!C21)</f>
        <v>M5</v>
      </c>
      <c r="E59" s="111">
        <f>IF('P2'!D21="","",'P2'!D21)</f>
        <v>21088</v>
      </c>
      <c r="F59" s="112" t="str">
        <f>IF('P2'!F21="","",'P2'!F21)</f>
        <v>Rune Johansen</v>
      </c>
      <c r="G59" s="112" t="str">
        <f>IF('P2'!G21="","",'P2'!G21)</f>
        <v>Lenja AK</v>
      </c>
      <c r="H59" s="113">
        <f>IF('P2'!N21=0,"",'P2'!N21)</f>
        <v>78</v>
      </c>
      <c r="I59" s="113">
        <f>IF('P2'!O21=0,"",'P2'!O21)</f>
        <v>110</v>
      </c>
      <c r="J59" s="113">
        <f>IF('P2'!P21=0,"",'P2'!P21)</f>
        <v>188</v>
      </c>
      <c r="K59" s="114">
        <f>IF('P2'!Q21=0,"",'P2'!Q21)</f>
        <v>205.11847558373643</v>
      </c>
      <c r="L59" s="192">
        <v>12</v>
      </c>
    </row>
    <row r="60" spans="1:12" ht="15.6" x14ac:dyDescent="0.3">
      <c r="A60" s="108"/>
      <c r="B60" s="109" t="str">
        <f>IF('P2'!A22="","",'P2'!A22)</f>
        <v>+105</v>
      </c>
      <c r="C60" s="110">
        <f>IF('P2'!B22="","",'P2'!B22)</f>
        <v>142.9</v>
      </c>
      <c r="D60" s="109" t="str">
        <f>IF('P2'!C22="","",'P2'!C22)</f>
        <v>M5</v>
      </c>
      <c r="E60" s="111">
        <f>IF('P2'!D22="","",'P2'!D22)</f>
        <v>22200</v>
      </c>
      <c r="F60" s="112" t="str">
        <f>IF('P2'!F22="","",'P2'!F22)</f>
        <v>Per Ola Dalsbø</v>
      </c>
      <c r="G60" s="112" t="str">
        <f>IF('P2'!G22="","",'P2'!G22)</f>
        <v>AK Bjørgvin</v>
      </c>
      <c r="H60" s="113">
        <f>IF('P2'!N22=0,"",'P2'!N22)</f>
        <v>80</v>
      </c>
      <c r="I60" s="113" t="str">
        <f>IF('P2'!O22=0,"",'P2'!O22)</f>
        <v/>
      </c>
      <c r="J60" s="113" t="str">
        <f>IF('P2'!P22=0,"",'P2'!P22)</f>
        <v/>
      </c>
      <c r="K60" s="114" t="str">
        <f>IF('P2'!Q22=0,"",'P2'!Q22)</f>
        <v/>
      </c>
    </row>
    <row r="61" spans="1:12" ht="15.6" x14ac:dyDescent="0.3">
      <c r="A61" s="108"/>
      <c r="B61" s="109"/>
      <c r="C61" s="110"/>
      <c r="D61" s="109"/>
      <c r="E61" s="111"/>
      <c r="F61" s="112"/>
      <c r="G61" s="112"/>
      <c r="H61" s="113"/>
      <c r="I61" s="113"/>
      <c r="J61" s="113"/>
      <c r="K61" s="114"/>
    </row>
    <row r="62" spans="1:12" ht="15.6" x14ac:dyDescent="0.3">
      <c r="A62" s="108">
        <v>1</v>
      </c>
      <c r="B62" s="109">
        <f>IF('P3'!A9="","",'P3'!A9)</f>
        <v>94</v>
      </c>
      <c r="C62" s="110">
        <f>IF('P3'!B9="","",'P3'!B9)</f>
        <v>93.4</v>
      </c>
      <c r="D62" s="109" t="str">
        <f>IF('P3'!C9="","",'P3'!C9)</f>
        <v>M4</v>
      </c>
      <c r="E62" s="111">
        <f>IF('P3'!D9="","",'P3'!D9)</f>
        <v>24011</v>
      </c>
      <c r="F62" s="112" t="str">
        <f>IF('P3'!F9="","",'P3'!F9)</f>
        <v>Alexander Bahmanyar</v>
      </c>
      <c r="G62" s="112" t="str">
        <f>IF('P3'!G9="","",'P3'!G9)</f>
        <v>Spydeberg Atletene</v>
      </c>
      <c r="H62" s="113">
        <f>IF('P3'!N9=0,"",'P3'!N9)</f>
        <v>95</v>
      </c>
      <c r="I62" s="113">
        <f>IF('P3'!O9=0,"",'P3'!O9)</f>
        <v>130</v>
      </c>
      <c r="J62" s="113">
        <f>IF('P3'!P9=0,"",'P3'!P9)</f>
        <v>225</v>
      </c>
      <c r="K62" s="114">
        <f>IF('P3'!Q9=0,"",'P3'!Q9)</f>
        <v>257.3946013204432</v>
      </c>
      <c r="L62" s="192">
        <v>12</v>
      </c>
    </row>
    <row r="63" spans="1:12" ht="15.6" x14ac:dyDescent="0.3">
      <c r="A63" s="108">
        <v>2</v>
      </c>
      <c r="B63" s="109">
        <f>IF('P3'!A10="","",'P3'!A10)</f>
        <v>94</v>
      </c>
      <c r="C63" s="110">
        <f>IF('P3'!B10="","",'P3'!B10)</f>
        <v>90.2</v>
      </c>
      <c r="D63" s="109" t="str">
        <f>IF('P3'!C10="","",'P3'!C10)</f>
        <v>M4</v>
      </c>
      <c r="E63" s="111">
        <f>IF('P3'!D10="","",'P3'!D10)</f>
        <v>23560</v>
      </c>
      <c r="F63" s="112" t="str">
        <f>IF('P3'!F10="","",'P3'!F10)</f>
        <v>Ole Erik Raad</v>
      </c>
      <c r="G63" s="112" t="str">
        <f>IF('P3'!G10="","",'P3'!G10)</f>
        <v>Trondheim AK</v>
      </c>
      <c r="H63" s="113">
        <f>IF('P3'!N10=0,"",'P3'!N10)</f>
        <v>83</v>
      </c>
      <c r="I63" s="113">
        <f>IF('P3'!O10=0,"",'P3'!O10)</f>
        <v>105</v>
      </c>
      <c r="J63" s="113">
        <f>IF('P3'!P10=0,"",'P3'!P10)</f>
        <v>188</v>
      </c>
      <c r="K63" s="114">
        <f>IF('P3'!Q10=0,"",'P3'!Q10)</f>
        <v>218.41365709935516</v>
      </c>
      <c r="L63" s="192">
        <v>10</v>
      </c>
    </row>
    <row r="64" spans="1:12" ht="15.6" x14ac:dyDescent="0.3">
      <c r="A64" s="108">
        <v>3</v>
      </c>
      <c r="B64" s="109">
        <f>IF('P3'!A11="","",'P3'!A11)</f>
        <v>94</v>
      </c>
      <c r="C64" s="110">
        <f>IF('P3'!B11="","",'P3'!B11)</f>
        <v>86</v>
      </c>
      <c r="D64" s="109" t="str">
        <f>IF('P3'!C11="","",'P3'!C11)</f>
        <v>M4</v>
      </c>
      <c r="E64" s="111">
        <f>IF('P3'!D11="","",'P3'!D11)</f>
        <v>23829</v>
      </c>
      <c r="F64" s="112" t="str">
        <f>IF('P3'!F11="","",'P3'!F11)</f>
        <v>Dag A. Klinkenberg</v>
      </c>
      <c r="G64" s="112" t="str">
        <f>IF('P3'!G11="","",'P3'!G11)</f>
        <v>Hillevåg AK</v>
      </c>
      <c r="H64" s="113">
        <f>IF('P3'!N11=0,"",'P3'!N11)</f>
        <v>75</v>
      </c>
      <c r="I64" s="113">
        <f>IF('P3'!O11=0,"",'P3'!O11)</f>
        <v>95</v>
      </c>
      <c r="J64" s="113">
        <f>IF('P3'!P11=0,"",'P3'!P11)</f>
        <v>170</v>
      </c>
      <c r="K64" s="114">
        <f>IF('P3'!Q11=0,"",'P3'!Q11)</f>
        <v>201.99066827623599</v>
      </c>
      <c r="L64" s="192">
        <v>9</v>
      </c>
    </row>
    <row r="65" spans="1:12" ht="15.6" x14ac:dyDescent="0.3">
      <c r="A65" s="108">
        <v>4</v>
      </c>
      <c r="B65" s="109">
        <f>IF('P3'!A12="","",'P3'!A12)</f>
        <v>94</v>
      </c>
      <c r="C65" s="110">
        <f>IF('P3'!B12="","",'P3'!B12)</f>
        <v>88.2</v>
      </c>
      <c r="D65" s="109" t="str">
        <f>IF('P3'!C12="","",'P3'!C12)</f>
        <v>M4</v>
      </c>
      <c r="E65" s="111">
        <f>IF('P3'!D12="","",'P3'!D12)</f>
        <v>23840</v>
      </c>
      <c r="F65" s="112" t="str">
        <f>IF('P3'!F12="","",'P3'!F12)</f>
        <v>Tryggve Duun</v>
      </c>
      <c r="G65" s="112" t="str">
        <f>IF('P3'!G12="","",'P3'!G12)</f>
        <v>Trondheim AK</v>
      </c>
      <c r="H65" s="113">
        <f>IF('P3'!N12=0,"",'P3'!N12)</f>
        <v>73</v>
      </c>
      <c r="I65" s="113">
        <f>IF('P3'!O12=0,"",'P3'!O12)</f>
        <v>91</v>
      </c>
      <c r="J65" s="113">
        <f>IF('P3'!P12=0,"",'P3'!P12)</f>
        <v>164</v>
      </c>
      <c r="K65" s="114">
        <f>IF('P3'!Q12=0,"",'P3'!Q12)</f>
        <v>192.5177456112782</v>
      </c>
      <c r="L65" s="192">
        <v>8</v>
      </c>
    </row>
    <row r="66" spans="1:12" ht="15.6" x14ac:dyDescent="0.3">
      <c r="A66" s="108"/>
      <c r="B66" s="109"/>
      <c r="C66" s="110"/>
      <c r="D66" s="109"/>
      <c r="E66" s="111"/>
      <c r="F66" s="112"/>
      <c r="G66" s="112"/>
      <c r="H66" s="113"/>
      <c r="I66" s="113"/>
      <c r="J66" s="113"/>
      <c r="K66" s="114"/>
    </row>
    <row r="67" spans="1:12" ht="15.6" x14ac:dyDescent="0.3">
      <c r="A67" s="108">
        <v>1</v>
      </c>
      <c r="B67" s="109">
        <f>IF('P3'!A14="","",'P3'!A14)</f>
        <v>105</v>
      </c>
      <c r="C67" s="110">
        <f>IF('P3'!B14="","",'P3'!B14)</f>
        <v>102.3</v>
      </c>
      <c r="D67" s="109" t="str">
        <f>IF('P3'!C14="","",'P3'!C14)</f>
        <v>M4</v>
      </c>
      <c r="E67" s="111">
        <f>IF('P3'!D14="","",'P3'!D14)</f>
        <v>23898</v>
      </c>
      <c r="F67" s="112" t="str">
        <f>IF('P3'!F14="","",'P3'!F14)</f>
        <v>Terje Bjerke</v>
      </c>
      <c r="G67" s="112" t="str">
        <f>IF('P3'!G14="","",'P3'!G14)</f>
        <v>Spydeberg Atletene</v>
      </c>
      <c r="H67" s="113">
        <f>IF('P3'!N14=0,"",'P3'!N14)</f>
        <v>95</v>
      </c>
      <c r="I67" s="113">
        <f>IF('P3'!O14=0,"",'P3'!O14)</f>
        <v>116</v>
      </c>
      <c r="J67" s="113">
        <f>IF('P3'!P14=0,"",'P3'!P14)</f>
        <v>211</v>
      </c>
      <c r="K67" s="114">
        <f>IF('P3'!Q14=0,"",'P3'!Q14)</f>
        <v>232.76106639179673</v>
      </c>
      <c r="L67" s="192">
        <v>12</v>
      </c>
    </row>
    <row r="68" spans="1:12" ht="15.6" x14ac:dyDescent="0.3">
      <c r="A68" s="108">
        <v>2</v>
      </c>
      <c r="B68" s="109">
        <f>IF('P3'!A13="","",'P3'!A13)</f>
        <v>105</v>
      </c>
      <c r="C68" s="110">
        <f>IF('P3'!B13="","",'P3'!B13)</f>
        <v>95.5</v>
      </c>
      <c r="D68" s="109" t="str">
        <f>IF('P3'!C13="","",'P3'!C13)</f>
        <v>M4</v>
      </c>
      <c r="E68" s="111">
        <f>IF('P3'!D13="","",'P3'!D13)</f>
        <v>23441</v>
      </c>
      <c r="F68" s="112" t="str">
        <f>IF('P3'!F13="","",'P3'!F13)</f>
        <v>Ole Jakob Aas</v>
      </c>
      <c r="G68" s="112" t="str">
        <f>IF('P3'!G13="","",'P3'!G13)</f>
        <v>T &amp; IL National</v>
      </c>
      <c r="H68" s="113">
        <f>IF('P3'!N13=0,"",'P3'!N13)</f>
        <v>90</v>
      </c>
      <c r="I68" s="113">
        <f>IF('P3'!O13=0,"",'P3'!O13)</f>
        <v>110</v>
      </c>
      <c r="J68" s="113">
        <f>IF('P3'!P13=0,"",'P3'!P13)</f>
        <v>200</v>
      </c>
      <c r="K68" s="114">
        <f>IF('P3'!Q13=0,"",'P3'!Q13)</f>
        <v>226.6525767084718</v>
      </c>
      <c r="L68" s="192">
        <v>10</v>
      </c>
    </row>
    <row r="69" spans="1:12" ht="15.6" x14ac:dyDescent="0.3">
      <c r="A69" s="108"/>
      <c r="B69" s="109"/>
      <c r="C69" s="110"/>
      <c r="D69" s="109"/>
      <c r="E69" s="111"/>
      <c r="F69" s="112"/>
      <c r="G69" s="112"/>
      <c r="H69" s="113"/>
      <c r="I69" s="113"/>
      <c r="J69" s="113"/>
      <c r="K69" s="114"/>
    </row>
    <row r="70" spans="1:12" ht="15.6" x14ac:dyDescent="0.3">
      <c r="A70" s="108">
        <v>1</v>
      </c>
      <c r="B70" s="109" t="str">
        <f>IF('P3'!A15="","",'P3'!A15)</f>
        <v>+105</v>
      </c>
      <c r="C70" s="110">
        <f>IF('P3'!B15="","",'P3'!B15)</f>
        <v>105.6</v>
      </c>
      <c r="D70" s="109" t="str">
        <f>IF('P3'!C15="","",'P3'!C15)</f>
        <v>M4</v>
      </c>
      <c r="E70" s="111">
        <f>IF('P3'!D15="","",'P3'!D15)</f>
        <v>22967</v>
      </c>
      <c r="F70" s="112" t="str">
        <f>IF('P3'!F15="","",'P3'!F15)</f>
        <v>Freddy Svendsen</v>
      </c>
      <c r="G70" s="112" t="str">
        <f>IF('P3'!G15="","",'P3'!G15)</f>
        <v>Lenja AK</v>
      </c>
      <c r="H70" s="113">
        <f>IF('P3'!N15=0,"",'P3'!N15)</f>
        <v>68</v>
      </c>
      <c r="I70" s="113">
        <f>IF('P3'!O15=0,"",'P3'!O15)</f>
        <v>77</v>
      </c>
      <c r="J70" s="113">
        <f>IF('P3'!P15=0,"",'P3'!P15)</f>
        <v>145</v>
      </c>
      <c r="K70" s="114">
        <f>IF('P3'!Q15=0,"",'P3'!Q15)</f>
        <v>158.15116019983421</v>
      </c>
      <c r="L70" s="192">
        <v>12</v>
      </c>
    </row>
    <row r="71" spans="1:12" ht="15.6" x14ac:dyDescent="0.3">
      <c r="A71" s="108"/>
      <c r="B71" s="109"/>
      <c r="C71" s="110"/>
      <c r="D71" s="109"/>
      <c r="E71" s="111"/>
      <c r="F71" s="112"/>
      <c r="G71" s="112"/>
      <c r="H71" s="113"/>
      <c r="I71" s="113"/>
      <c r="J71" s="113"/>
      <c r="K71" s="114"/>
    </row>
    <row r="72" spans="1:12" ht="15.6" x14ac:dyDescent="0.3">
      <c r="A72" s="108">
        <v>1</v>
      </c>
      <c r="B72" s="109">
        <f>IF('P5'!A13="","",'P5'!A13)</f>
        <v>77</v>
      </c>
      <c r="C72" s="110">
        <f>IF('P5'!B13="","",'P5'!B13)</f>
        <v>75.8</v>
      </c>
      <c r="D72" s="109" t="str">
        <f>IF('P5'!C13="","",'P5'!C13)</f>
        <v>M3</v>
      </c>
      <c r="E72" s="111">
        <f>IF('P5'!D13="","",'P5'!D13)</f>
        <v>24706</v>
      </c>
      <c r="F72" s="112" t="str">
        <f>IF('P5'!F13="","",'P5'!F13)</f>
        <v>Torstein Gjervan</v>
      </c>
      <c r="G72" s="112" t="str">
        <f>IF('P5'!G13="","",'P5'!G13)</f>
        <v>Trondheim AK</v>
      </c>
      <c r="H72" s="113">
        <f>IF('P5'!N13=0,"",'P5'!N13)</f>
        <v>98</v>
      </c>
      <c r="I72" s="113">
        <f>IF('P5'!O13=0,"",'P5'!O13)</f>
        <v>120</v>
      </c>
      <c r="J72" s="113">
        <f>IF('P5'!P13=0,"",'P5'!P13)</f>
        <v>218</v>
      </c>
      <c r="K72" s="114">
        <f>IF('P5'!Q13=0,"",'P5'!Q13)</f>
        <v>276.99489878111444</v>
      </c>
      <c r="L72" s="192">
        <v>12</v>
      </c>
    </row>
    <row r="73" spans="1:12" ht="15.6" x14ac:dyDescent="0.3">
      <c r="A73" s="108">
        <v>2</v>
      </c>
      <c r="B73" s="109">
        <f>IF('P5'!A17="","",'P5'!A17)</f>
        <v>77</v>
      </c>
      <c r="C73" s="110">
        <f>IF('P5'!B17="","",'P5'!B17)</f>
        <v>77</v>
      </c>
      <c r="D73" s="109" t="str">
        <f>IF('P5'!C17="","",'P5'!C17)</f>
        <v>M3</v>
      </c>
      <c r="E73" s="111">
        <f>IF('P5'!D17="","",'P5'!D17)</f>
        <v>25686</v>
      </c>
      <c r="F73" s="112" t="str">
        <f>IF('P5'!F17="","",'P5'!F17)</f>
        <v>Jan Robert Solli</v>
      </c>
      <c r="G73" s="112" t="str">
        <f>IF('P5'!G17="","",'P5'!G17)</f>
        <v>Tønsberg-Kam.</v>
      </c>
      <c r="H73" s="113">
        <f>IF('P5'!N17=0,"",'P5'!N17)</f>
        <v>90</v>
      </c>
      <c r="I73" s="113">
        <f>IF('P5'!O17=0,"",'P5'!O17)</f>
        <v>115</v>
      </c>
      <c r="J73" s="113">
        <f>IF('P5'!P17=0,"",'P5'!P17)</f>
        <v>205</v>
      </c>
      <c r="K73" s="114">
        <f>IF('P5'!Q17=0,"",'P5'!Q17)</f>
        <v>258.15733028426536</v>
      </c>
      <c r="L73" s="192">
        <v>10</v>
      </c>
    </row>
    <row r="74" spans="1:12" ht="15.6" x14ac:dyDescent="0.3">
      <c r="A74" s="108"/>
      <c r="B74" s="109"/>
      <c r="C74" s="110"/>
      <c r="D74" s="109"/>
      <c r="E74" s="111"/>
      <c r="F74" s="112"/>
      <c r="G74" s="112"/>
      <c r="H74" s="113"/>
      <c r="I74" s="113"/>
      <c r="J74" s="113"/>
      <c r="K74" s="114"/>
    </row>
    <row r="75" spans="1:12" ht="15.6" x14ac:dyDescent="0.3">
      <c r="A75" s="108">
        <v>1</v>
      </c>
      <c r="B75" s="109">
        <f>IF('P3'!A16="","",'P3'!A16)</f>
        <v>85</v>
      </c>
      <c r="C75" s="110">
        <f>IF('P3'!B16="","",'P3'!B16)</f>
        <v>82.3</v>
      </c>
      <c r="D75" s="109" t="str">
        <f>IF('P3'!C16="","",'P3'!C16)</f>
        <v>M3</v>
      </c>
      <c r="E75" s="111">
        <f>IF('P3'!D16="","",'P3'!D16)</f>
        <v>25734</v>
      </c>
      <c r="F75" s="112" t="str">
        <f>IF('P3'!F16="","",'P3'!F16)</f>
        <v>Rolf Wick</v>
      </c>
      <c r="G75" s="112" t="str">
        <f>IF('P3'!G16="","",'P3'!G16)</f>
        <v>Hillevåg AK</v>
      </c>
      <c r="H75" s="113">
        <f>IF('P3'!N16=0,"",'P3'!N16)</f>
        <v>70</v>
      </c>
      <c r="I75" s="113">
        <f>IF('P3'!O16=0,"",'P3'!O16)</f>
        <v>90</v>
      </c>
      <c r="J75" s="113">
        <f>IF('P3'!P16=0,"",'P3'!P16)</f>
        <v>160</v>
      </c>
      <c r="K75" s="114">
        <f>IF('P3'!Q16=0,"",'P3'!Q16)</f>
        <v>194.36055214866508</v>
      </c>
      <c r="L75" s="192">
        <v>12</v>
      </c>
    </row>
    <row r="76" spans="1:12" ht="15.6" x14ac:dyDescent="0.3">
      <c r="A76" s="108"/>
      <c r="B76" s="109"/>
      <c r="C76" s="110"/>
      <c r="D76" s="109"/>
      <c r="E76" s="111"/>
      <c r="F76" s="112"/>
      <c r="G76" s="112"/>
      <c r="H76" s="113"/>
      <c r="I76" s="113"/>
      <c r="J76" s="113"/>
      <c r="K76" s="114"/>
    </row>
    <row r="77" spans="1:12" ht="15.6" x14ac:dyDescent="0.3">
      <c r="A77" s="108">
        <v>1</v>
      </c>
      <c r="B77" s="109">
        <f>IF('P3'!A17="","",'P3'!A17)</f>
        <v>94</v>
      </c>
      <c r="C77" s="110">
        <f>IF('P3'!B17="","",'P3'!B17)</f>
        <v>91.1</v>
      </c>
      <c r="D77" s="109" t="str">
        <f>IF('P3'!C17="","",'P3'!C17)</f>
        <v>M3</v>
      </c>
      <c r="E77" s="111">
        <f>IF('P3'!D17="","",'P3'!D17)</f>
        <v>25366</v>
      </c>
      <c r="F77" s="112" t="str">
        <f>IF('P3'!F17="","",'P3'!F17)</f>
        <v>Lars-Thomas Grønlien</v>
      </c>
      <c r="G77" s="112" t="str">
        <f>IF('P3'!G17="","",'P3'!G17)</f>
        <v>Oslo AK</v>
      </c>
      <c r="H77" s="113">
        <f>IF('P3'!N17=0,"",'P3'!N17)</f>
        <v>90</v>
      </c>
      <c r="I77" s="113">
        <f>IF('P3'!O17=0,"",'P3'!O17)</f>
        <v>112</v>
      </c>
      <c r="J77" s="113">
        <f>IF('P3'!P17=0,"",'P3'!P17)</f>
        <v>202</v>
      </c>
      <c r="K77" s="114">
        <f>IF('P3'!Q17=0,"",'P3'!Q17)</f>
        <v>233.6289663198942</v>
      </c>
      <c r="L77" s="192">
        <v>12</v>
      </c>
    </row>
    <row r="78" spans="1:12" ht="15.6" x14ac:dyDescent="0.3">
      <c r="A78" s="108">
        <v>2</v>
      </c>
      <c r="B78" s="109">
        <f>IF('P3'!A18="","",'P3'!A18)</f>
        <v>94</v>
      </c>
      <c r="C78" s="110">
        <f>IF('P3'!B18="","",'P3'!B18)</f>
        <v>88.9</v>
      </c>
      <c r="D78" s="109" t="str">
        <f>IF('P3'!C18="","",'P3'!C18)</f>
        <v>M3</v>
      </c>
      <c r="E78" s="111">
        <f>IF('P3'!D18="","",'P3'!D18)</f>
        <v>26187</v>
      </c>
      <c r="F78" s="112" t="str">
        <f>IF('P3'!F18="","",'P3'!F18)</f>
        <v>Bjørn Tore Wiik</v>
      </c>
      <c r="G78" s="112" t="str">
        <f>IF('P3'!G18="","",'P3'!G18)</f>
        <v>Namsos VK</v>
      </c>
      <c r="H78" s="113">
        <f>IF('P3'!N18=0,"",'P3'!N18)</f>
        <v>86</v>
      </c>
      <c r="I78" s="113">
        <f>IF('P3'!O18=0,"",'P3'!O18)</f>
        <v>95</v>
      </c>
      <c r="J78" s="113">
        <f>IF('P3'!P18=0,"",'P3'!P18)</f>
        <v>181</v>
      </c>
      <c r="K78" s="114">
        <f>IF('P3'!Q18=0,"",'P3'!Q18)</f>
        <v>211.68985331715919</v>
      </c>
      <c r="L78" s="192">
        <v>10</v>
      </c>
    </row>
    <row r="79" spans="1:12" ht="15.6" x14ac:dyDescent="0.3">
      <c r="A79" s="108"/>
      <c r="B79" s="109"/>
      <c r="C79" s="110"/>
      <c r="D79" s="109"/>
      <c r="E79" s="111"/>
      <c r="F79" s="112"/>
      <c r="G79" s="112"/>
      <c r="H79" s="113"/>
      <c r="I79" s="113"/>
      <c r="J79" s="113"/>
      <c r="K79" s="114"/>
    </row>
    <row r="80" spans="1:12" ht="15.6" x14ac:dyDescent="0.3">
      <c r="A80" s="108">
        <v>1</v>
      </c>
      <c r="B80" s="109">
        <f>IF('P3'!A19="","",'P3'!A19)</f>
        <v>105</v>
      </c>
      <c r="C80" s="110">
        <f>IF('P3'!B19="","",'P3'!B19)</f>
        <v>101.2</v>
      </c>
      <c r="D80" s="109" t="str">
        <f>IF('P3'!C19="","",'P3'!C19)</f>
        <v>M3</v>
      </c>
      <c r="E80" s="111">
        <f>IF('P3'!D19="","",'P3'!D19)</f>
        <v>24484</v>
      </c>
      <c r="F80" s="112" t="str">
        <f>IF('P3'!F19="","",'P3'!F19)</f>
        <v>Jøran Herfjord</v>
      </c>
      <c r="G80" s="112" t="str">
        <f>IF('P3'!G19="","",'P3'!G19)</f>
        <v>Trondheim AK</v>
      </c>
      <c r="H80" s="113">
        <f>IF('P3'!N19=0,"",'P3'!N19)</f>
        <v>93</v>
      </c>
      <c r="I80" s="113">
        <f>IF('P3'!O19=0,"",'P3'!O19)</f>
        <v>115</v>
      </c>
      <c r="J80" s="113">
        <f>IF('P3'!P19=0,"",'P3'!P19)</f>
        <v>208</v>
      </c>
      <c r="K80" s="114">
        <f>IF('P3'!Q19=0,"",'P3'!Q19)</f>
        <v>230.37570730578923</v>
      </c>
      <c r="L80" s="192">
        <v>12</v>
      </c>
    </row>
    <row r="81" spans="1:12" ht="15.6" x14ac:dyDescent="0.3">
      <c r="A81" s="108"/>
      <c r="B81" s="109"/>
      <c r="C81" s="110"/>
      <c r="D81" s="109"/>
      <c r="E81" s="111"/>
      <c r="F81" s="112"/>
      <c r="G81" s="112"/>
      <c r="H81" s="113"/>
      <c r="I81" s="113"/>
      <c r="J81" s="113"/>
      <c r="K81" s="114"/>
    </row>
    <row r="82" spans="1:12" ht="15.6" x14ac:dyDescent="0.3">
      <c r="A82" s="108">
        <v>1</v>
      </c>
      <c r="B82" s="109" t="str">
        <f>IF('P3'!A20="","",'P3'!A20)</f>
        <v>+105</v>
      </c>
      <c r="C82" s="110">
        <f>IF('P3'!B20="","",'P3'!B20)</f>
        <v>112.1</v>
      </c>
      <c r="D82" s="109" t="str">
        <f>IF('P3'!C20="","",'P3'!C20)</f>
        <v>M3</v>
      </c>
      <c r="E82" s="111">
        <f>IF('P3'!D20="","",'P3'!D20)</f>
        <v>25021</v>
      </c>
      <c r="F82" s="112" t="str">
        <f>IF('P3'!F20="","",'P3'!F20)</f>
        <v>Dag Rønnevik</v>
      </c>
      <c r="G82" s="112" t="str">
        <f>IF('P3'!G20="","",'P3'!G20)</f>
        <v>Tysvær VK</v>
      </c>
      <c r="H82" s="113">
        <f>IF('P3'!N20=0,"",'P3'!N20)</f>
        <v>90</v>
      </c>
      <c r="I82" s="113">
        <f>IF('P3'!O20=0,"",'P3'!O20)</f>
        <v>127</v>
      </c>
      <c r="J82" s="113">
        <f>IF('P3'!P20=0,"",'P3'!P20)</f>
        <v>217</v>
      </c>
      <c r="K82" s="114">
        <f>IF('P3'!Q20=0,"",'P3'!Q20)</f>
        <v>232.12376304559857</v>
      </c>
      <c r="L82" s="192">
        <v>12</v>
      </c>
    </row>
    <row r="83" spans="1:12" ht="15.6" x14ac:dyDescent="0.3">
      <c r="A83" s="108">
        <v>2</v>
      </c>
      <c r="B83" s="109" t="str">
        <f>IF('P3'!A21="","",'P3'!A21)</f>
        <v>+105</v>
      </c>
      <c r="C83" s="110">
        <f>IF('P3'!B21="","",'P3'!B21)</f>
        <v>121.2</v>
      </c>
      <c r="D83" s="109" t="str">
        <f>IF('P3'!C21="","",'P3'!C21)</f>
        <v>M3</v>
      </c>
      <c r="E83" s="111">
        <f>IF('P3'!D21="","",'P3'!D21)</f>
        <v>25592</v>
      </c>
      <c r="F83" s="112" t="str">
        <f>IF('P3'!F21="","",'P3'!F21)</f>
        <v>Runar Saxegård</v>
      </c>
      <c r="G83" s="112" t="str">
        <f>IF('P3'!G21="","",'P3'!G21)</f>
        <v>Lenja AK</v>
      </c>
      <c r="H83" s="113">
        <f>IF('P3'!N21=0,"",'P3'!N21)</f>
        <v>60</v>
      </c>
      <c r="I83" s="113">
        <f>IF('P3'!O21=0,"",'P3'!O21)</f>
        <v>80</v>
      </c>
      <c r="J83" s="113">
        <f>IF('P3'!P21=0,"",'P3'!P21)</f>
        <v>140</v>
      </c>
      <c r="K83" s="114">
        <f>IF('P3'!Q21=0,"",'P3'!Q21)</f>
        <v>146.54298275033494</v>
      </c>
      <c r="L83" s="192">
        <v>10</v>
      </c>
    </row>
    <row r="84" spans="1:12" ht="15.6" x14ac:dyDescent="0.3">
      <c r="A84" s="108"/>
      <c r="B84" s="109"/>
      <c r="C84" s="110"/>
      <c r="D84" s="109"/>
      <c r="E84" s="111"/>
      <c r="F84" s="112"/>
      <c r="G84" s="112"/>
      <c r="H84" s="113"/>
      <c r="I84" s="113"/>
      <c r="J84" s="113"/>
      <c r="K84" s="114"/>
    </row>
    <row r="85" spans="1:12" ht="15.6" x14ac:dyDescent="0.3">
      <c r="A85" s="108">
        <v>1</v>
      </c>
      <c r="B85" s="109">
        <f>IF('P3'!A22="","",'P3'!A22)</f>
        <v>94</v>
      </c>
      <c r="C85" s="110">
        <f>IF('P3'!B22="","",'P3'!B22)</f>
        <v>88.3</v>
      </c>
      <c r="D85" s="109" t="str">
        <f>IF('P3'!C22="","",'P3'!C22)</f>
        <v>M2</v>
      </c>
      <c r="E85" s="111">
        <f>IF('P3'!D22="","",'P3'!D22)</f>
        <v>26854</v>
      </c>
      <c r="F85" s="112" t="str">
        <f>IF('P3'!F22="","",'P3'!F22)</f>
        <v>Jonny Block</v>
      </c>
      <c r="G85" s="112" t="str">
        <f>IF('P3'!G22="","",'P3'!G22)</f>
        <v>Nidelv IL</v>
      </c>
      <c r="H85" s="113">
        <f>IF('P3'!N22=0,"",'P3'!N22)</f>
        <v>95</v>
      </c>
      <c r="I85" s="113">
        <f>IF('P3'!O22=0,"",'P3'!O22)</f>
        <v>115</v>
      </c>
      <c r="J85" s="113">
        <f>IF('P3'!P22=0,"",'P3'!P22)</f>
        <v>210</v>
      </c>
      <c r="K85" s="114">
        <f>IF('P3'!Q22=0,"",'P3'!Q22)</f>
        <v>246.38538083769285</v>
      </c>
      <c r="L85" s="192">
        <v>12</v>
      </c>
    </row>
    <row r="86" spans="1:12" ht="15.6" x14ac:dyDescent="0.3">
      <c r="A86" s="108">
        <v>2</v>
      </c>
      <c r="B86" s="109">
        <f>IF('P3'!A23="","",'P3'!A23)</f>
        <v>94</v>
      </c>
      <c r="C86" s="110">
        <f>IF('P3'!B23="","",'P3'!B23)</f>
        <v>90.4</v>
      </c>
      <c r="D86" s="109" t="str">
        <f>IF('P3'!C23="","",'P3'!C23)</f>
        <v>M2</v>
      </c>
      <c r="E86" s="111">
        <f>IF('P3'!D23="","",'P3'!D23)</f>
        <v>27554</v>
      </c>
      <c r="F86" s="112" t="str">
        <f>IF('P3'!F23="","",'P3'!F23)</f>
        <v>Bjørn-Harald Fossum</v>
      </c>
      <c r="G86" s="112" t="str">
        <f>IF('P3'!G23="","",'P3'!G23)</f>
        <v>Spydeberg Atletene</v>
      </c>
      <c r="H86" s="113">
        <f>IF('P3'!N23=0,"",'P3'!N23)</f>
        <v>76</v>
      </c>
      <c r="I86" s="113">
        <f>IF('P3'!O23=0,"",'P3'!O23)</f>
        <v>115</v>
      </c>
      <c r="J86" s="113">
        <f>IF('P3'!P23=0,"",'P3'!P23)</f>
        <v>191</v>
      </c>
      <c r="K86" s="114">
        <f>IF('P3'!Q23=0,"",'P3'!Q23)</f>
        <v>221.67590632887206</v>
      </c>
      <c r="L86" s="192">
        <v>10</v>
      </c>
    </row>
    <row r="87" spans="1:12" ht="15.6" x14ac:dyDescent="0.3">
      <c r="A87" s="108"/>
      <c r="B87" s="109"/>
      <c r="C87" s="110"/>
      <c r="D87" s="109"/>
      <c r="E87" s="111"/>
      <c r="F87" s="112"/>
      <c r="G87" s="112"/>
      <c r="H87" s="113"/>
      <c r="I87" s="113"/>
      <c r="J87" s="113"/>
      <c r="K87" s="114"/>
    </row>
    <row r="88" spans="1:12" ht="15.6" x14ac:dyDescent="0.3">
      <c r="A88" s="108">
        <v>1</v>
      </c>
      <c r="B88" s="109">
        <f>IF('P15'!A12="","",'P15'!A12)</f>
        <v>105</v>
      </c>
      <c r="C88" s="110">
        <f>IF('P15'!B12="","",'P15'!B12)</f>
        <v>103.6</v>
      </c>
      <c r="D88" s="109" t="str">
        <f>IF('P15'!C12="","",'P15'!C12)</f>
        <v>M2</v>
      </c>
      <c r="E88" s="111">
        <f>IF('P15'!D12="","",'P15'!D12)</f>
        <v>26790</v>
      </c>
      <c r="F88" s="112" t="str">
        <f>IF('P15'!F12="","",'P15'!F12)</f>
        <v>Ronny Fevåg</v>
      </c>
      <c r="G88" s="112" t="str">
        <f>IF('P15'!G12="","",'P15'!G12)</f>
        <v>Trondheim AK</v>
      </c>
      <c r="H88" s="113">
        <f>IF('P15'!N12=0,"",'P15'!N12)</f>
        <v>108</v>
      </c>
      <c r="I88" s="113">
        <f>IF('P15'!O12=0,"",'P15'!O12)</f>
        <v>145</v>
      </c>
      <c r="J88" s="113">
        <f>IF('P15'!P12=0,"",'P15'!P12)</f>
        <v>253</v>
      </c>
      <c r="K88" s="115">
        <f>IF('P15'!Q12=0,"",'P15'!Q12)</f>
        <v>277.81389608066002</v>
      </c>
      <c r="L88" s="192">
        <v>12</v>
      </c>
    </row>
    <row r="89" spans="1:12" ht="15.6" x14ac:dyDescent="0.3">
      <c r="A89" s="108"/>
      <c r="B89" s="109">
        <f>IF('P3'!A24="","",'P3'!A24)</f>
        <v>105</v>
      </c>
      <c r="C89" s="110">
        <f>IF('P3'!B24="","",'P3'!B24)</f>
        <v>104.6</v>
      </c>
      <c r="D89" s="109" t="str">
        <f>IF('P3'!C24="","",'P3'!C24)</f>
        <v>M2</v>
      </c>
      <c r="E89" s="111">
        <f>IF('P3'!D24="","",'P3'!D24)</f>
        <v>27821</v>
      </c>
      <c r="F89" s="112" t="str">
        <f>IF('P3'!F24="","",'P3'!F24)</f>
        <v>Thomas Lilleborgen</v>
      </c>
      <c r="G89" s="112" t="str">
        <f>IF('P3'!G24="","",'P3'!G24)</f>
        <v>T &amp; IL National</v>
      </c>
      <c r="H89" s="113">
        <f>IF('P3'!N24=0,"",'P3'!N24)</f>
        <v>106</v>
      </c>
      <c r="I89" s="113" t="str">
        <f>IF('P3'!O24=0,"",'P3'!O24)</f>
        <v/>
      </c>
      <c r="J89" s="113" t="str">
        <f>IF('P3'!P24=0,"",'P3'!P24)</f>
        <v/>
      </c>
      <c r="K89" s="114" t="str">
        <f>IF('P3'!Q24=0,"",'P3'!Q24)</f>
        <v/>
      </c>
    </row>
    <row r="90" spans="1:12" ht="15.6" x14ac:dyDescent="0.3">
      <c r="A90" s="108"/>
      <c r="B90" s="109"/>
      <c r="C90" s="110"/>
      <c r="D90" s="109"/>
      <c r="E90" s="111"/>
      <c r="F90" s="112"/>
      <c r="G90" s="112"/>
      <c r="H90" s="113"/>
      <c r="I90" s="113"/>
      <c r="J90" s="113"/>
      <c r="K90" s="114"/>
    </row>
    <row r="91" spans="1:12" ht="15.6" x14ac:dyDescent="0.3">
      <c r="A91" s="108">
        <v>1</v>
      </c>
      <c r="B91" s="109" t="str">
        <f>IF('P15'!A17="","",'P15'!A17)</f>
        <v>+105</v>
      </c>
      <c r="C91" s="110">
        <f>IF('P15'!B17="","",'P15'!B17)</f>
        <v>106.3</v>
      </c>
      <c r="D91" s="109" t="str">
        <f>IF('P15'!C17="","",'P15'!C17)</f>
        <v>M2</v>
      </c>
      <c r="E91" s="111">
        <f>IF('P15'!D17="","",'P15'!D17)</f>
        <v>27849</v>
      </c>
      <c r="F91" s="112" t="str">
        <f>IF('P15'!F17="","",'P15'!F17)</f>
        <v>Børge Aadland</v>
      </c>
      <c r="G91" s="112" t="str">
        <f>IF('P15'!G17="","",'P15'!G17)</f>
        <v>AK Bjørgvin</v>
      </c>
      <c r="H91" s="113">
        <f>IF('P15'!N17=0,"",'P15'!N17)</f>
        <v>123</v>
      </c>
      <c r="I91" s="113">
        <f>IF('P15'!O17=0,"",'P15'!O17)</f>
        <v>170</v>
      </c>
      <c r="J91" s="113">
        <f>IF('P15'!P17=0,"",'P15'!P17)</f>
        <v>293</v>
      </c>
      <c r="K91" s="115">
        <f>IF('P15'!Q17=0,"",'P15'!Q17)</f>
        <v>318.84923946298449</v>
      </c>
      <c r="L91" s="192">
        <v>12</v>
      </c>
    </row>
    <row r="92" spans="1:12" ht="15.6" x14ac:dyDescent="0.3">
      <c r="A92" s="108"/>
      <c r="B92" s="109"/>
      <c r="C92" s="110"/>
      <c r="D92" s="109"/>
      <c r="E92" s="111"/>
      <c r="F92" s="112"/>
      <c r="G92" s="112"/>
      <c r="H92" s="113"/>
      <c r="I92" s="113"/>
      <c r="J92" s="113"/>
      <c r="K92" s="114"/>
    </row>
    <row r="93" spans="1:12" ht="15.6" x14ac:dyDescent="0.3">
      <c r="A93" s="108">
        <v>1</v>
      </c>
      <c r="B93" s="109">
        <f>IF('P5'!A12="","",'P5'!A12)</f>
        <v>77</v>
      </c>
      <c r="C93" s="110">
        <f>IF('P5'!B12="","",'P5'!B12)</f>
        <v>73.7</v>
      </c>
      <c r="D93" s="109" t="str">
        <f>IF('P5'!C12="","",'P5'!C12)</f>
        <v>M1</v>
      </c>
      <c r="E93" s="111">
        <f>IF('P5'!D12="","",'P5'!D12)</f>
        <v>29459</v>
      </c>
      <c r="F93" s="112" t="str">
        <f>IF('P5'!F12="","",'P5'!F12)</f>
        <v>Steinar Kvame</v>
      </c>
      <c r="G93" s="112" t="str">
        <f>IF('P5'!G12="","",'P5'!G12)</f>
        <v>Tambarskjelvar IL</v>
      </c>
      <c r="H93" s="113">
        <f>IF('P5'!N12=0,"",'P5'!N12)</f>
        <v>100</v>
      </c>
      <c r="I93" s="113">
        <f>IF('P5'!O12=0,"",'P5'!O12)</f>
        <v>120</v>
      </c>
      <c r="J93" s="113">
        <f>IF('P5'!P12=0,"",'P5'!P12)</f>
        <v>220</v>
      </c>
      <c r="K93" s="114">
        <f>IF('P5'!Q12=0,"",'P5'!Q12)</f>
        <v>284.16520651624631</v>
      </c>
      <c r="L93" s="192">
        <v>12</v>
      </c>
    </row>
    <row r="94" spans="1:12" ht="15.6" x14ac:dyDescent="0.3">
      <c r="A94" s="108"/>
      <c r="B94" s="109">
        <f>IF('P8'!A15="","",'P8'!A15)</f>
        <v>77</v>
      </c>
      <c r="C94" s="110">
        <f>IF('P8'!B15="","",'P8'!B15)</f>
        <v>76.3</v>
      </c>
      <c r="D94" s="109" t="str">
        <f>IF('P8'!C15="","",'P8'!C15)</f>
        <v>M1</v>
      </c>
      <c r="E94" s="111">
        <f>IF('P8'!D15="","",'P8'!D15)</f>
        <v>28656</v>
      </c>
      <c r="F94" s="112" t="str">
        <f>IF('P8'!F15="","",'P8'!F15)</f>
        <v>Ronny Matnisdal</v>
      </c>
      <c r="G94" s="112" t="str">
        <f>IF('P8'!G15="","",'P8'!G15)</f>
        <v>Vigrestad IK</v>
      </c>
      <c r="H94" s="113" t="str">
        <f>IF('P8'!N15=0,"",'P8'!N15)</f>
        <v/>
      </c>
      <c r="I94" s="113" t="str">
        <f>IF('P8'!O15=0,"",'P8'!O15)</f>
        <v/>
      </c>
      <c r="J94" s="113" t="str">
        <f>IF('P8'!P15=0,"",'P8'!P15)</f>
        <v/>
      </c>
      <c r="K94" s="114" t="str">
        <f>IF('P8'!Q15=0,"",'P8'!Q15)</f>
        <v/>
      </c>
    </row>
    <row r="95" spans="1:12" ht="15.6" x14ac:dyDescent="0.3">
      <c r="A95" s="108"/>
      <c r="B95" s="109" t="str">
        <f>IF('P4'!A17="","",'P4'!A17)</f>
        <v/>
      </c>
      <c r="C95" s="110" t="str">
        <f>IF('P4'!B17="","",'P4'!B17)</f>
        <v/>
      </c>
      <c r="D95" s="109" t="str">
        <f>IF('P4'!C17="","",'P4'!C17)</f>
        <v/>
      </c>
      <c r="E95" s="111" t="str">
        <f>IF('P4'!D17="","",'P4'!D17)</f>
        <v/>
      </c>
      <c r="F95" s="112" t="str">
        <f>IF('P4'!F17="","",'P4'!F17)</f>
        <v/>
      </c>
      <c r="G95" s="112" t="str">
        <f>IF('P4'!G17="","",'P4'!G17)</f>
        <v/>
      </c>
      <c r="H95" s="113" t="str">
        <f>IF('P4'!N17=0,"",'P4'!N17)</f>
        <v/>
      </c>
      <c r="I95" s="113" t="str">
        <f>IF('P4'!O17=0,"",'P4'!O17)</f>
        <v/>
      </c>
      <c r="J95" s="113" t="str">
        <f>IF('P4'!P17=0,"",'P4'!P17)</f>
        <v/>
      </c>
      <c r="K95" s="114" t="str">
        <f>IF('P4'!Q17=0,"",'P4'!Q17)</f>
        <v/>
      </c>
    </row>
    <row r="96" spans="1:12" ht="15.6" x14ac:dyDescent="0.3">
      <c r="A96" s="108"/>
      <c r="B96" s="109">
        <f>IF('P15'!A10="","",'P15'!A10)</f>
        <v>105</v>
      </c>
      <c r="C96" s="110">
        <f>IF('P15'!B10="","",'P15'!B10)</f>
        <v>102.5</v>
      </c>
      <c r="D96" s="109" t="str">
        <f>IF('P15'!C10="","",'P15'!C10)</f>
        <v>M1</v>
      </c>
      <c r="E96" s="111">
        <f>IF('P15'!D10="","",'P15'!D10)</f>
        <v>29863</v>
      </c>
      <c r="F96" s="112" t="str">
        <f>IF('P15'!F10="","",'P15'!F10)</f>
        <v>Per Hordnes</v>
      </c>
      <c r="G96" s="112" t="str">
        <f>IF('P15'!G10="","",'P15'!G10)</f>
        <v>AK Bjørgvin</v>
      </c>
      <c r="H96" s="113">
        <f>IF('P15'!N10=0,"",'P15'!N10)</f>
        <v>141</v>
      </c>
      <c r="I96" s="113" t="str">
        <f>IF('P15'!O10=0,"",'P15'!O10)</f>
        <v/>
      </c>
      <c r="J96" s="113" t="str">
        <f>IF('P15'!P10=0,"",'P15'!P10)</f>
        <v/>
      </c>
      <c r="K96" s="115" t="str">
        <f>IF('P15'!Q10=0,"",'P15'!Q10)</f>
        <v/>
      </c>
    </row>
    <row r="97" spans="1:12" ht="15.6" x14ac:dyDescent="0.3">
      <c r="A97" s="108"/>
      <c r="B97" s="109" t="str">
        <f>IF('P4'!A19="","",'P4'!A19)</f>
        <v/>
      </c>
      <c r="C97" s="110" t="str">
        <f>IF('P4'!B19="","",'P4'!B19)</f>
        <v/>
      </c>
      <c r="D97" s="109" t="str">
        <f>IF('P4'!C19="","",'P4'!C19)</f>
        <v/>
      </c>
      <c r="E97" s="111" t="str">
        <f>IF('P4'!D19="","",'P4'!D19)</f>
        <v/>
      </c>
      <c r="F97" s="112" t="str">
        <f>IF('P4'!F19="","",'P4'!F19)</f>
        <v/>
      </c>
      <c r="G97" s="112" t="str">
        <f>IF('P4'!G19="","",'P4'!G19)</f>
        <v/>
      </c>
      <c r="H97" s="113" t="str">
        <f>IF('P4'!N19=0,"",'P4'!N19)</f>
        <v/>
      </c>
      <c r="I97" s="113" t="str">
        <f>IF('P4'!O19=0,"",'P4'!O19)</f>
        <v/>
      </c>
      <c r="J97" s="113" t="str">
        <f>IF('P4'!P19=0,"",'P4'!P19)</f>
        <v/>
      </c>
      <c r="K97" s="114" t="str">
        <f>IF('P4'!Q19=0,"",'P4'!Q19)</f>
        <v/>
      </c>
      <c r="L97" s="193">
        <f>SUM(L4:L96)</f>
        <v>580</v>
      </c>
    </row>
    <row r="98" spans="1:12" ht="17.399999999999999" x14ac:dyDescent="0.3">
      <c r="C98" s="74"/>
      <c r="E98" s="213" t="s">
        <v>104</v>
      </c>
      <c r="F98" s="213"/>
      <c r="G98" s="213"/>
      <c r="K98"/>
    </row>
    <row r="99" spans="1:12" ht="18" x14ac:dyDescent="0.35">
      <c r="C99" s="74"/>
      <c r="E99" s="183">
        <v>1</v>
      </c>
      <c r="F99" s="184" t="s">
        <v>53</v>
      </c>
      <c r="G99" s="185">
        <f>SUM(L6,L33,L43,L50,L53,L63,L72,L65,L80,L88)</f>
        <v>112</v>
      </c>
      <c r="K99"/>
    </row>
    <row r="100" spans="1:12" ht="18" x14ac:dyDescent="0.35">
      <c r="C100" s="74"/>
      <c r="E100" s="183">
        <v>2</v>
      </c>
      <c r="F100" s="184" t="s">
        <v>54</v>
      </c>
      <c r="G100" s="185">
        <f>SUM(L16,L22,L31,L34,L39,L48,L55)</f>
        <v>80</v>
      </c>
      <c r="K100"/>
    </row>
    <row r="101" spans="1:12" ht="18" x14ac:dyDescent="0.35">
      <c r="C101" s="74"/>
      <c r="E101" s="183">
        <v>3</v>
      </c>
      <c r="F101" s="184" t="s">
        <v>59</v>
      </c>
      <c r="G101" s="185">
        <f>SUM(L8,L44,L59,L70,L83)</f>
        <v>56</v>
      </c>
      <c r="K101"/>
    </row>
    <row r="102" spans="1:12" ht="18" x14ac:dyDescent="0.35">
      <c r="C102" s="74"/>
      <c r="E102" s="183">
        <v>4</v>
      </c>
      <c r="F102" s="184" t="s">
        <v>52</v>
      </c>
      <c r="G102" s="185">
        <f>SUM(L20,L28,L30,L78)</f>
        <v>46</v>
      </c>
      <c r="K102"/>
    </row>
    <row r="103" spans="1:12" ht="18" x14ac:dyDescent="0.35">
      <c r="C103" s="74"/>
      <c r="E103" s="183">
        <v>4</v>
      </c>
      <c r="F103" s="184" t="s">
        <v>58</v>
      </c>
      <c r="G103" s="185">
        <f>SUM(L46,L62,L67,L86)</f>
        <v>46</v>
      </c>
      <c r="K103"/>
    </row>
    <row r="104" spans="1:12" ht="18" x14ac:dyDescent="0.35">
      <c r="C104" s="74"/>
      <c r="E104" s="183">
        <v>6</v>
      </c>
      <c r="F104" s="184" t="s">
        <v>56</v>
      </c>
      <c r="G104" s="185">
        <f>SUM(L26,L35,L37,L85)</f>
        <v>45</v>
      </c>
      <c r="K104"/>
    </row>
    <row r="105" spans="1:12" ht="18" x14ac:dyDescent="0.35">
      <c r="C105" s="74"/>
      <c r="E105" s="183">
        <v>7</v>
      </c>
      <c r="F105" s="184" t="s">
        <v>60</v>
      </c>
      <c r="G105" s="185">
        <f>SUM(L4,L13,L52)</f>
        <v>36</v>
      </c>
      <c r="K105"/>
    </row>
    <row r="106" spans="1:12" ht="18" x14ac:dyDescent="0.35">
      <c r="C106" s="74"/>
      <c r="E106" s="183">
        <v>8</v>
      </c>
      <c r="F106" s="184" t="s">
        <v>62</v>
      </c>
      <c r="G106" s="185">
        <f>SUM(L18,L91)</f>
        <v>24</v>
      </c>
      <c r="K106"/>
    </row>
    <row r="107" spans="1:12" ht="18" x14ac:dyDescent="0.35">
      <c r="C107" s="74"/>
      <c r="E107" s="183">
        <v>8</v>
      </c>
      <c r="F107" s="184" t="s">
        <v>65</v>
      </c>
      <c r="G107" s="185">
        <f>SUM(L10,L82)</f>
        <v>24</v>
      </c>
      <c r="K107"/>
    </row>
    <row r="108" spans="1:12" ht="18" x14ac:dyDescent="0.35">
      <c r="C108" s="74"/>
      <c r="E108" s="183">
        <v>8</v>
      </c>
      <c r="F108" s="184" t="s">
        <v>61</v>
      </c>
      <c r="G108" s="185">
        <f>SUM(L57,L77)</f>
        <v>24</v>
      </c>
      <c r="K108"/>
    </row>
    <row r="109" spans="1:12" ht="18" x14ac:dyDescent="0.35">
      <c r="C109" s="74"/>
      <c r="E109" s="183">
        <v>11</v>
      </c>
      <c r="F109" s="184" t="s">
        <v>55</v>
      </c>
      <c r="G109" s="185">
        <f>SUM(L24,L73)</f>
        <v>22</v>
      </c>
      <c r="K109"/>
    </row>
    <row r="110" spans="1:12" ht="18" x14ac:dyDescent="0.35">
      <c r="C110" s="74"/>
      <c r="E110" s="183">
        <v>12</v>
      </c>
      <c r="F110" s="184" t="s">
        <v>64</v>
      </c>
      <c r="G110" s="185">
        <f>SUM(L64,L75)</f>
        <v>21</v>
      </c>
      <c r="K110"/>
    </row>
    <row r="111" spans="1:12" ht="18" x14ac:dyDescent="0.35">
      <c r="C111" s="74"/>
      <c r="E111" s="183">
        <v>13</v>
      </c>
      <c r="F111" s="184" t="s">
        <v>57</v>
      </c>
      <c r="G111" s="185">
        <f>SUM(L41)</f>
        <v>12</v>
      </c>
      <c r="K111"/>
    </row>
    <row r="112" spans="1:12" ht="18" x14ac:dyDescent="0.35">
      <c r="C112" s="74"/>
      <c r="E112" s="183">
        <v>13</v>
      </c>
      <c r="F112" s="184" t="s">
        <v>67</v>
      </c>
      <c r="G112" s="185">
        <f>SUM(L93)</f>
        <v>12</v>
      </c>
      <c r="K112"/>
    </row>
    <row r="113" spans="1:11" ht="18" x14ac:dyDescent="0.35">
      <c r="C113" s="74"/>
      <c r="E113" s="183">
        <v>15</v>
      </c>
      <c r="F113" s="184" t="s">
        <v>66</v>
      </c>
      <c r="G113" s="185">
        <f>SUM(L14)</f>
        <v>10</v>
      </c>
      <c r="K113"/>
    </row>
    <row r="114" spans="1:11" ht="18" x14ac:dyDescent="0.35">
      <c r="C114" s="74"/>
      <c r="E114" s="183">
        <v>15</v>
      </c>
      <c r="F114" s="184" t="s">
        <v>63</v>
      </c>
      <c r="G114" s="185">
        <f>SUM(L68)</f>
        <v>10</v>
      </c>
      <c r="J114" s="56"/>
      <c r="K114"/>
    </row>
    <row r="115" spans="1:11" ht="15.6" x14ac:dyDescent="0.3">
      <c r="A115" s="108"/>
      <c r="B115" s="109" t="str">
        <f>IF('P4'!A20="","",'P4'!A20)</f>
        <v/>
      </c>
      <c r="C115" s="110" t="str">
        <f>IF('P4'!B20="","",'P4'!B20)</f>
        <v/>
      </c>
      <c r="D115" s="109" t="str">
        <f>IF('P4'!C20="","",'P4'!C20)</f>
        <v/>
      </c>
      <c r="E115" s="111" t="str">
        <f>IF('P4'!D20="","",'P4'!D20)</f>
        <v/>
      </c>
      <c r="F115" s="112" t="str">
        <f>IF('P4'!F20="","",'P4'!F20)</f>
        <v/>
      </c>
      <c r="G115" s="189">
        <f>SUM(G99:G114)</f>
        <v>580</v>
      </c>
      <c r="H115" s="113" t="str">
        <f>IF('P4'!N20=0,"",'P4'!N20)</f>
        <v/>
      </c>
      <c r="I115" s="113" t="str">
        <f>IF('P4'!O20=0,"",'P4'!O20)</f>
        <v/>
      </c>
      <c r="J115" s="113" t="str">
        <f>IF('P4'!P20=0,"",'P4'!P20)</f>
        <v/>
      </c>
      <c r="K115" s="114" t="str">
        <f>IF('P4'!Q20=0,"",'P4'!Q20)</f>
        <v/>
      </c>
    </row>
  </sheetData>
  <mergeCells count="8">
    <mergeCell ref="E98:G98"/>
    <mergeCell ref="A3:K3"/>
    <mergeCell ref="A19:K19"/>
    <mergeCell ref="A1:K1"/>
    <mergeCell ref="A2:E2"/>
    <mergeCell ref="F2:G2"/>
    <mergeCell ref="H2:I2"/>
    <mergeCell ref="J2:K2"/>
  </mergeCells>
  <phoneticPr fontId="12" type="noConversion"/>
  <pageMargins left="0.75" right="0.75" top="1" bottom="1" header="0.5" footer="0.5"/>
  <pageSetup paperSize="9" scale="76" fitToHeight="0" orientation="portrait" r:id="rId1"/>
  <headerFooter alignWithMargins="0"/>
  <rowBreaks count="1" manualBreakCount="1">
    <brk id="97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showGridLines="0" zoomScaleNormal="100" workbookViewId="0">
      <pane ySplit="2" topLeftCell="A82" activePane="bottomLeft" state="frozen"/>
      <selection pane="bottomLeft" activeCell="G100" sqref="G100"/>
    </sheetView>
  </sheetViews>
  <sheetFormatPr baseColWidth="10" defaultColWidth="8.77734375" defaultRowHeight="13.2" x14ac:dyDescent="0.25"/>
  <cols>
    <col min="1" max="1" width="4.5546875" customWidth="1"/>
    <col min="2" max="2" width="6.109375" customWidth="1"/>
    <col min="3" max="3" width="8.44140625" customWidth="1"/>
    <col min="4" max="4" width="5.44140625" customWidth="1"/>
    <col min="5" max="5" width="24.44140625" style="12" customWidth="1"/>
    <col min="6" max="6" width="19.6640625" style="12" bestFit="1" customWidth="1"/>
    <col min="7" max="7" width="5.6640625" customWidth="1"/>
    <col min="8" max="9" width="5.77734375" customWidth="1"/>
    <col min="10" max="10" width="9.21875" style="74" customWidth="1"/>
    <col min="11" max="11" width="8.77734375" style="192"/>
  </cols>
  <sheetData>
    <row r="1" spans="1:11" s="71" customFormat="1" ht="34.799999999999997" x14ac:dyDescent="0.55000000000000004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190"/>
    </row>
    <row r="2" spans="1:11" s="72" customFormat="1" ht="26.25" customHeight="1" x14ac:dyDescent="0.4">
      <c r="A2" s="216" t="str">
        <f>IF('P1'!H5&gt;0,'P1'!H5,"")</f>
        <v>Trondheim AK</v>
      </c>
      <c r="B2" s="216"/>
      <c r="C2" s="216"/>
      <c r="D2" s="216"/>
      <c r="E2" s="216" t="str">
        <f>IF('P1'!M5&gt;0,'P1'!M5,"")</f>
        <v>Trondheim</v>
      </c>
      <c r="F2" s="216"/>
      <c r="G2" s="217" t="str">
        <f>IF('P1'!O5&gt;0,'P1'!O5,"")</f>
        <v/>
      </c>
      <c r="H2" s="217"/>
      <c r="I2" s="218">
        <f>IF('P1'!R5&gt;0,'P1'!R5,"")</f>
        <v>42419</v>
      </c>
      <c r="J2" s="218"/>
      <c r="K2" s="191"/>
    </row>
    <row r="3" spans="1:11" ht="27.6" x14ac:dyDescent="0.45">
      <c r="A3" s="214" t="s">
        <v>26</v>
      </c>
      <c r="B3" s="214"/>
      <c r="C3" s="214"/>
      <c r="D3" s="214"/>
      <c r="E3" s="214"/>
      <c r="F3" s="214"/>
      <c r="G3" s="214"/>
      <c r="H3" s="214"/>
      <c r="I3" s="214"/>
      <c r="J3" s="214"/>
    </row>
    <row r="4" spans="1:11" ht="15.6" x14ac:dyDescent="0.3">
      <c r="A4" s="194">
        <v>1</v>
      </c>
      <c r="B4" s="195">
        <f>IF('P4'!A9="","",'P4'!A9)</f>
        <v>69</v>
      </c>
      <c r="C4" s="196">
        <f>IF('P4'!B9="","",'P4'!B9)</f>
        <v>68.400000000000006</v>
      </c>
      <c r="D4" s="195" t="str">
        <f>IF('P4'!C9="","",'P4'!C9)</f>
        <v>K3</v>
      </c>
      <c r="E4" s="197" t="str">
        <f>IF('P4'!F9="","",'P4'!F9)</f>
        <v>Ann Beatrice Høien</v>
      </c>
      <c r="F4" s="197" t="str">
        <f>IF('P4'!G9="","",'P4'!G9)</f>
        <v>Vigrestad IK</v>
      </c>
      <c r="G4" s="198">
        <f>IF('P4'!N9=0,"",'P4'!N9)</f>
        <v>60</v>
      </c>
      <c r="H4" s="198">
        <f>IF('P4'!O9=0,"",'P4'!O9)</f>
        <v>68</v>
      </c>
      <c r="I4" s="198">
        <f>IF('P4'!P9=0,"",'P4'!P9)</f>
        <v>128</v>
      </c>
      <c r="J4" s="199">
        <f>IF('P4'!Q9=0,"",'P4'!Q9)</f>
        <v>161.46358724536867</v>
      </c>
      <c r="K4" s="192">
        <v>12</v>
      </c>
    </row>
    <row r="5" spans="1:11" ht="15.6" x14ac:dyDescent="0.3">
      <c r="A5" s="194"/>
      <c r="B5" s="195"/>
      <c r="C5" s="196"/>
      <c r="D5" s="195"/>
      <c r="E5" s="197"/>
      <c r="F5" s="197"/>
      <c r="G5" s="198"/>
      <c r="H5" s="198"/>
      <c r="I5" s="198"/>
      <c r="J5" s="199"/>
    </row>
    <row r="6" spans="1:11" ht="15.6" x14ac:dyDescent="0.3">
      <c r="A6" s="194">
        <v>1</v>
      </c>
      <c r="B6" s="195">
        <f>IF('P4'!A10="","",'P4'!A10)</f>
        <v>75</v>
      </c>
      <c r="C6" s="196">
        <f>IF('P4'!B10="","",'P4'!B10)</f>
        <v>72.400000000000006</v>
      </c>
      <c r="D6" s="195" t="str">
        <f>IF('P4'!C10="","",'P4'!C10)</f>
        <v>K2</v>
      </c>
      <c r="E6" s="197" t="str">
        <f>IF('P4'!F10="","",'P4'!F10)</f>
        <v>Linda På Kroken</v>
      </c>
      <c r="F6" s="197" t="str">
        <f>IF('P4'!G10="","",'P4'!G10)</f>
        <v>Trondheim AK</v>
      </c>
      <c r="G6" s="198">
        <f>IF('P4'!N10=0,"",'P4'!N10)</f>
        <v>61</v>
      </c>
      <c r="H6" s="198">
        <f>IF('P4'!O10=0,"",'P4'!O10)</f>
        <v>72</v>
      </c>
      <c r="I6" s="198">
        <f>IF('P4'!P10=0,"",'P4'!P10)</f>
        <v>133</v>
      </c>
      <c r="J6" s="199">
        <f>IF('P4'!Q10=0,"",'P4'!Q10)</f>
        <v>162.33500867297019</v>
      </c>
      <c r="K6" s="192">
        <v>12</v>
      </c>
    </row>
    <row r="7" spans="1:11" ht="15.6" x14ac:dyDescent="0.3">
      <c r="A7" s="194"/>
      <c r="B7" s="195"/>
      <c r="C7" s="196"/>
      <c r="D7" s="195"/>
      <c r="E7" s="197"/>
      <c r="F7" s="197"/>
      <c r="G7" s="198"/>
      <c r="H7" s="198"/>
      <c r="I7" s="198"/>
      <c r="J7" s="199"/>
    </row>
    <row r="8" spans="1:11" ht="15.6" x14ac:dyDescent="0.3">
      <c r="A8" s="194">
        <v>1</v>
      </c>
      <c r="B8" s="195" t="str">
        <f>IF('P4'!A11="","",'P4'!A11)</f>
        <v>+75</v>
      </c>
      <c r="C8" s="196">
        <f>IF('P4'!B11="","",'P4'!B11)</f>
        <v>78.7</v>
      </c>
      <c r="D8" s="195" t="str">
        <f>IF('P4'!C11="","",'P4'!C11)</f>
        <v>K2</v>
      </c>
      <c r="E8" s="197" t="str">
        <f>IF('P4'!F11="","",'P4'!F11)</f>
        <v>Marianne Lund</v>
      </c>
      <c r="F8" s="197" t="str">
        <f>IF('P4'!G11="","",'P4'!G11)</f>
        <v>Lenja AK</v>
      </c>
      <c r="G8" s="198">
        <f>IF('P4'!N11=0,"",'P4'!N11)</f>
        <v>37</v>
      </c>
      <c r="H8" s="198">
        <f>IF('P4'!O11=0,"",'P4'!O11)</f>
        <v>50</v>
      </c>
      <c r="I8" s="198">
        <f>IF('P4'!P11=0,"",'P4'!P11)</f>
        <v>87</v>
      </c>
      <c r="J8" s="199">
        <f>IF('P4'!Q11=0,"",'P4'!Q11)</f>
        <v>101.639083070864</v>
      </c>
      <c r="K8" s="192">
        <v>12</v>
      </c>
    </row>
    <row r="9" spans="1:11" ht="15.6" x14ac:dyDescent="0.3">
      <c r="A9" s="194"/>
      <c r="B9" s="195"/>
      <c r="C9" s="196"/>
      <c r="D9" s="195"/>
      <c r="E9" s="197"/>
      <c r="F9" s="197"/>
      <c r="G9" s="198"/>
      <c r="H9" s="198"/>
      <c r="I9" s="198"/>
      <c r="J9" s="199"/>
    </row>
    <row r="10" spans="1:11" ht="15.6" x14ac:dyDescent="0.3">
      <c r="A10" s="194">
        <v>1</v>
      </c>
      <c r="B10" s="195">
        <f>IF('P4'!A12="","",'P4'!A12)</f>
        <v>58</v>
      </c>
      <c r="C10" s="196">
        <f>IF('P4'!B12="","",'P4'!B12)</f>
        <v>56.7</v>
      </c>
      <c r="D10" s="195" t="str">
        <f>IF('P4'!C12="","",'P4'!C12)</f>
        <v>K1</v>
      </c>
      <c r="E10" s="197" t="str">
        <f>IF('P4'!F12="","",'P4'!F12)</f>
        <v>Monica Dahle</v>
      </c>
      <c r="F10" s="197" t="str">
        <f>IF('P4'!G12="","",'P4'!G12)</f>
        <v>Tysvær VK</v>
      </c>
      <c r="G10" s="198">
        <f>IF('P4'!N12=0,"",'P4'!N12)</f>
        <v>48</v>
      </c>
      <c r="H10" s="198">
        <f>IF('P4'!O12=0,"",'P4'!O12)</f>
        <v>55</v>
      </c>
      <c r="I10" s="198">
        <f>IF('P4'!P12=0,"",'P4'!P12)</f>
        <v>103</v>
      </c>
      <c r="J10" s="199">
        <f>IF('P4'!Q12=0,"",'P4'!Q12)</f>
        <v>147.46116911539903</v>
      </c>
      <c r="K10" s="192">
        <v>12</v>
      </c>
    </row>
    <row r="11" spans="1:11" ht="15.6" x14ac:dyDescent="0.3">
      <c r="A11" s="194"/>
      <c r="B11" s="195">
        <f>IF('P9'!A11="","",'P9'!A11)</f>
        <v>58</v>
      </c>
      <c r="C11" s="196">
        <f>IF('P9'!B11="","",'P9'!B11)</f>
        <v>53.4</v>
      </c>
      <c r="D11" s="195" t="str">
        <f>IF('P9'!C11="","",'P9'!C11)</f>
        <v>K1</v>
      </c>
      <c r="E11" s="197" t="str">
        <f>IF('P9'!F11="","",'P9'!F11)</f>
        <v>Lena Hordnes</v>
      </c>
      <c r="F11" s="197" t="str">
        <f>IF('P9'!G11="","",'P9'!G11)</f>
        <v>AK Bjørgvin</v>
      </c>
      <c r="G11" s="198">
        <f>IF('P9'!N11=0,"",'P9'!N11)</f>
        <v>66</v>
      </c>
      <c r="H11" s="198" t="str">
        <f>IF('P9'!O11=0,"",'P9'!O11)</f>
        <v/>
      </c>
      <c r="I11" s="198" t="str">
        <f>IF('P9'!P11=0,"",'P9'!P11)</f>
        <v/>
      </c>
      <c r="J11" s="199" t="str">
        <f>IF('P9'!Q11=0,"",'P9'!Q11)</f>
        <v/>
      </c>
    </row>
    <row r="12" spans="1:11" ht="15.6" x14ac:dyDescent="0.3">
      <c r="A12" s="194"/>
      <c r="B12" s="195"/>
      <c r="C12" s="196"/>
      <c r="D12" s="195"/>
      <c r="E12" s="197"/>
      <c r="F12" s="197"/>
      <c r="G12" s="198"/>
      <c r="H12" s="198"/>
      <c r="I12" s="198"/>
      <c r="J12" s="199"/>
    </row>
    <row r="13" spans="1:11" ht="15.6" x14ac:dyDescent="0.3">
      <c r="A13" s="194">
        <v>1</v>
      </c>
      <c r="B13" s="195">
        <f>IF('P4'!A13="","",'P4'!A13)</f>
        <v>69</v>
      </c>
      <c r="C13" s="196">
        <f>IF('P4'!B13="","",'P4'!B13)</f>
        <v>66.2</v>
      </c>
      <c r="D13" s="195" t="str">
        <f>IF('P4'!C13="","",'P4'!C13)</f>
        <v>K1</v>
      </c>
      <c r="E13" s="197" t="str">
        <f>IF('P4'!F13="","",'P4'!F13)</f>
        <v>Larisa Izumrudova</v>
      </c>
      <c r="F13" s="197" t="str">
        <f>IF('P4'!G13="","",'P4'!G13)</f>
        <v>Vigrestad IK</v>
      </c>
      <c r="G13" s="198">
        <f>IF('P4'!N13=0,"",'P4'!N13)</f>
        <v>54</v>
      </c>
      <c r="H13" s="198">
        <f>IF('P4'!O13=0,"",'P4'!O13)</f>
        <v>69</v>
      </c>
      <c r="I13" s="198">
        <f>IF('P4'!P13=0,"",'P4'!P13)</f>
        <v>123</v>
      </c>
      <c r="J13" s="199">
        <f>IF('P4'!Q13=0,"",'P4'!Q13)</f>
        <v>158.30447825044462</v>
      </c>
      <c r="K13" s="192">
        <v>12</v>
      </c>
    </row>
    <row r="14" spans="1:11" ht="15.6" x14ac:dyDescent="0.3">
      <c r="A14" s="194">
        <v>2</v>
      </c>
      <c r="B14" s="195">
        <f>IF('P4'!A14="","",'P4'!A14)</f>
        <v>69</v>
      </c>
      <c r="C14" s="196">
        <f>IF('P4'!B14="","",'P4'!B14)</f>
        <v>68.099999999999994</v>
      </c>
      <c r="D14" s="195" t="str">
        <f>IF('P4'!C14="","",'P4'!C14)</f>
        <v>K1</v>
      </c>
      <c r="E14" s="197" t="str">
        <f>IF('P4'!F14="","",'P4'!F14)</f>
        <v>Hilde Næss</v>
      </c>
      <c r="F14" s="197" t="str">
        <f>IF('P4'!G14="","",'P4'!G14)</f>
        <v>Lørenskog AK</v>
      </c>
      <c r="G14" s="198">
        <f>IF('P4'!N14=0,"",'P4'!N14)</f>
        <v>45</v>
      </c>
      <c r="H14" s="198">
        <f>IF('P4'!O14=0,"",'P4'!O14)</f>
        <v>58</v>
      </c>
      <c r="I14" s="198">
        <f>IF('P4'!P14=0,"",'P4'!P14)</f>
        <v>103</v>
      </c>
      <c r="J14" s="199">
        <f>IF('P4'!Q14=0,"",'P4'!Q14)</f>
        <v>130.27278715974981</v>
      </c>
      <c r="K14" s="192">
        <v>10</v>
      </c>
    </row>
    <row r="15" spans="1:11" ht="15.6" x14ac:dyDescent="0.3">
      <c r="A15" s="194"/>
      <c r="B15" s="195"/>
      <c r="C15" s="196"/>
      <c r="D15" s="195"/>
      <c r="E15" s="197"/>
      <c r="F15" s="197"/>
      <c r="G15" s="198"/>
      <c r="H15" s="198"/>
      <c r="I15" s="198"/>
      <c r="J15" s="199"/>
    </row>
    <row r="16" spans="1:11" ht="15.6" x14ac:dyDescent="0.3">
      <c r="A16" s="194">
        <v>1</v>
      </c>
      <c r="B16" s="195">
        <f>IF('P4'!A15="","",'P4'!A15)</f>
        <v>75</v>
      </c>
      <c r="C16" s="196">
        <f>IF('P4'!B15="","",'P4'!B15)</f>
        <v>73.2</v>
      </c>
      <c r="D16" s="195" t="str">
        <f>IF('P4'!C15="","",'P4'!C15)</f>
        <v>K1</v>
      </c>
      <c r="E16" s="197" t="str">
        <f>IF('P4'!F15="","",'P4'!F15)</f>
        <v>Kira Ingelsrudøyen</v>
      </c>
      <c r="F16" s="197" t="str">
        <f>IF('P4'!G15="","",'P4'!G15)</f>
        <v>Larvik AK</v>
      </c>
      <c r="G16" s="198">
        <f>IF('P4'!N15=0,"",'P4'!N15)</f>
        <v>38</v>
      </c>
      <c r="H16" s="198">
        <f>IF('P4'!O15=0,"",'P4'!O15)</f>
        <v>47</v>
      </c>
      <c r="I16" s="198">
        <f>IF('P4'!P15=0,"",'P4'!P15)</f>
        <v>85</v>
      </c>
      <c r="J16" s="199">
        <f>IF('P4'!Q15=0,"",'P4'!Q15)</f>
        <v>103.11926726056912</v>
      </c>
      <c r="K16" s="192">
        <v>12</v>
      </c>
    </row>
    <row r="17" spans="1:11" ht="15.6" x14ac:dyDescent="0.3">
      <c r="A17" s="194"/>
      <c r="B17" s="195"/>
      <c r="C17" s="196"/>
      <c r="D17" s="195"/>
      <c r="E17" s="197"/>
      <c r="F17" s="197"/>
      <c r="G17" s="198"/>
      <c r="H17" s="198"/>
      <c r="I17" s="198"/>
      <c r="J17" s="199"/>
    </row>
    <row r="18" spans="1:11" ht="15.6" x14ac:dyDescent="0.3">
      <c r="A18" s="194">
        <v>1</v>
      </c>
      <c r="B18" s="195" t="str">
        <f>IF('P4'!A16="","",'P4'!A16)</f>
        <v>+75</v>
      </c>
      <c r="C18" s="196">
        <f>IF('P4'!B16="","",'P4'!B16)</f>
        <v>81.099999999999994</v>
      </c>
      <c r="D18" s="195" t="str">
        <f>IF('P4'!C16="","",'P4'!C16)</f>
        <v>K1</v>
      </c>
      <c r="E18" s="197" t="str">
        <f>IF('P4'!F16="","",'P4'!F16)</f>
        <v>Ingeborg Endresen</v>
      </c>
      <c r="F18" s="197" t="str">
        <f>IF('P4'!G16="","",'P4'!G16)</f>
        <v>AK Bjørgvin</v>
      </c>
      <c r="G18" s="198">
        <f>IF('P4'!N16=0,"",'P4'!N16)</f>
        <v>43</v>
      </c>
      <c r="H18" s="198">
        <f>IF('P4'!O16=0,"",'P4'!O16)</f>
        <v>61</v>
      </c>
      <c r="I18" s="198">
        <f>IF('P4'!P16=0,"",'P4'!P16)</f>
        <v>104</v>
      </c>
      <c r="J18" s="199">
        <f>IF('P4'!Q16=0,"",'P4'!Q16)</f>
        <v>119.75792753674176</v>
      </c>
      <c r="K18" s="192">
        <v>12</v>
      </c>
    </row>
    <row r="19" spans="1:11" ht="27.6" x14ac:dyDescent="0.45">
      <c r="A19" s="214" t="s">
        <v>27</v>
      </c>
      <c r="B19" s="214"/>
      <c r="C19" s="214"/>
      <c r="D19" s="214"/>
      <c r="E19" s="214"/>
      <c r="F19" s="214"/>
      <c r="G19" s="214"/>
      <c r="H19" s="214"/>
      <c r="I19" s="214"/>
      <c r="J19" s="214"/>
    </row>
    <row r="20" spans="1:11" ht="15.6" x14ac:dyDescent="0.3">
      <c r="A20" s="194">
        <v>1</v>
      </c>
      <c r="B20" s="195">
        <f>IF('P1'!A9="","",'P1'!A9)</f>
        <v>77</v>
      </c>
      <c r="C20" s="196">
        <f>IF('P1'!B9="","",'P1'!B9)</f>
        <v>72.2</v>
      </c>
      <c r="D20" s="195" t="str">
        <f>IF('P1'!C9="","",'P1'!C9)</f>
        <v>M10</v>
      </c>
      <c r="E20" s="197" t="str">
        <f>IF('P1'!F9="","",'P1'!F9)</f>
        <v>Bjørn Lie</v>
      </c>
      <c r="F20" s="197" t="str">
        <f>IF('P1'!G9="","",'P1'!G9)</f>
        <v>Namsos VK</v>
      </c>
      <c r="G20" s="198">
        <f>IF('P1'!N9=0,"",'P1'!N9)</f>
        <v>25</v>
      </c>
      <c r="H20" s="198">
        <f>IF('P1'!O9=0,"",'P1'!O9)</f>
        <v>35</v>
      </c>
      <c r="I20" s="198">
        <f>IF('P1'!P9=0,"",'P1'!P9)</f>
        <v>60</v>
      </c>
      <c r="J20" s="200">
        <f>IF('P1'!Q9=0,"",'P1'!Q9)</f>
        <v>78.463900488076391</v>
      </c>
      <c r="K20" s="192">
        <v>12</v>
      </c>
    </row>
    <row r="21" spans="1:11" ht="15.6" x14ac:dyDescent="0.3">
      <c r="A21" s="194"/>
      <c r="B21" s="195"/>
      <c r="C21" s="196"/>
      <c r="D21" s="195"/>
      <c r="E21" s="197"/>
      <c r="F21" s="197"/>
      <c r="G21" s="198"/>
      <c r="H21" s="198"/>
      <c r="I21" s="198"/>
      <c r="J21" s="200"/>
    </row>
    <row r="22" spans="1:11" ht="15.6" x14ac:dyDescent="0.3">
      <c r="A22" s="194">
        <v>1</v>
      </c>
      <c r="B22" s="195">
        <f>IF('P1'!A10="","",'P1'!A10)</f>
        <v>94</v>
      </c>
      <c r="C22" s="196">
        <f>IF('P1'!B10="","",'P1'!B10)</f>
        <v>91.9</v>
      </c>
      <c r="D22" s="195" t="str">
        <f>IF('P1'!C10="","",'P1'!C10)</f>
        <v>M9</v>
      </c>
      <c r="E22" s="197" t="str">
        <f>IF('P1'!F10="","",'P1'!F10)</f>
        <v>Roald Bjerkholt</v>
      </c>
      <c r="F22" s="197" t="str">
        <f>IF('P1'!G10="","",'P1'!G10)</f>
        <v>Larvik AK</v>
      </c>
      <c r="G22" s="198">
        <f>IF('P1'!N10=0,"",'P1'!N10)</f>
        <v>50</v>
      </c>
      <c r="H22" s="198">
        <f>IF('P1'!O10=0,"",'P1'!O10)</f>
        <v>60</v>
      </c>
      <c r="I22" s="198">
        <f>IF('P1'!P10=0,"",'P1'!P10)</f>
        <v>110</v>
      </c>
      <c r="J22" s="200">
        <f>IF('P1'!Q10=0,"",'P1'!Q10)</f>
        <v>126.72964184809855</v>
      </c>
      <c r="K22" s="192">
        <v>12</v>
      </c>
    </row>
    <row r="23" spans="1:11" ht="15.6" x14ac:dyDescent="0.3">
      <c r="A23" s="194"/>
      <c r="B23" s="195"/>
      <c r="C23" s="196"/>
      <c r="D23" s="195"/>
      <c r="E23" s="197"/>
      <c r="F23" s="197"/>
      <c r="G23" s="198"/>
      <c r="H23" s="198"/>
      <c r="I23" s="198"/>
      <c r="J23" s="200"/>
    </row>
    <row r="24" spans="1:11" ht="15.6" x14ac:dyDescent="0.3">
      <c r="A24" s="194">
        <v>1</v>
      </c>
      <c r="B24" s="195">
        <f>IF('P1'!A11="","",'P1'!A11)</f>
        <v>105</v>
      </c>
      <c r="C24" s="196">
        <f>IF('P1'!B11="","",'P1'!B11)</f>
        <v>97.7</v>
      </c>
      <c r="D24" s="195" t="str">
        <f>IF('P1'!C11="","",'P1'!C11)</f>
        <v>M9</v>
      </c>
      <c r="E24" s="197" t="str">
        <f>IF('P1'!F11="","",'P1'!F11)</f>
        <v>Per Marstad</v>
      </c>
      <c r="F24" s="197" t="str">
        <f>IF('P1'!G11="","",'P1'!G11)</f>
        <v>Tønsberg-Kam.</v>
      </c>
      <c r="G24" s="198">
        <f>IF('P1'!N11=0,"",'P1'!N11)</f>
        <v>60</v>
      </c>
      <c r="H24" s="198">
        <f>IF('P1'!O11=0,"",'P1'!O11)</f>
        <v>65</v>
      </c>
      <c r="I24" s="198">
        <f>IF('P1'!P11=0,"",'P1'!P11)</f>
        <v>125</v>
      </c>
      <c r="J24" s="200">
        <f>IF('P1'!Q11=0,"",'P1'!Q11)</f>
        <v>140.34879951328421</v>
      </c>
      <c r="K24" s="192">
        <v>12</v>
      </c>
    </row>
    <row r="25" spans="1:11" ht="15.6" x14ac:dyDescent="0.3">
      <c r="A25" s="194"/>
      <c r="B25" s="195"/>
      <c r="C25" s="196"/>
      <c r="D25" s="195"/>
      <c r="E25" s="197"/>
      <c r="F25" s="197"/>
      <c r="G25" s="198"/>
      <c r="H25" s="198"/>
      <c r="I25" s="198"/>
      <c r="J25" s="200"/>
    </row>
    <row r="26" spans="1:11" ht="15.6" x14ac:dyDescent="0.3">
      <c r="A26" s="194">
        <v>1</v>
      </c>
      <c r="B26" s="195">
        <f>IF('P1'!A12="","",'P1'!A12)</f>
        <v>77</v>
      </c>
      <c r="C26" s="196">
        <f>IF('P1'!B12="","",'P1'!B12)</f>
        <v>73.7</v>
      </c>
      <c r="D26" s="195" t="str">
        <f>IF('P1'!C12="","",'P1'!C12)</f>
        <v>M8</v>
      </c>
      <c r="E26" s="197" t="str">
        <f>IF('P1'!F12="","",'P1'!F12)</f>
        <v>Kåre Sagmyr</v>
      </c>
      <c r="F26" s="197" t="str">
        <f>IF('P1'!G12="","",'P1'!G12)</f>
        <v>Nidelv IL</v>
      </c>
      <c r="G26" s="198">
        <f>IF('P1'!N12=0,"",'P1'!N12)</f>
        <v>50</v>
      </c>
      <c r="H26" s="198">
        <f>IF('P1'!O12=0,"",'P1'!O12)</f>
        <v>65</v>
      </c>
      <c r="I26" s="198">
        <f>IF('P1'!P12=0,"",'P1'!P12)</f>
        <v>115</v>
      </c>
      <c r="J26" s="200">
        <f>IF('P1'!Q12=0,"",'P1'!Q12)</f>
        <v>148.54090340621968</v>
      </c>
      <c r="K26" s="192">
        <v>12</v>
      </c>
    </row>
    <row r="27" spans="1:11" ht="15.6" x14ac:dyDescent="0.3">
      <c r="A27" s="194"/>
      <c r="B27" s="195"/>
      <c r="C27" s="196"/>
      <c r="D27" s="195"/>
      <c r="E27" s="197"/>
      <c r="F27" s="197"/>
      <c r="G27" s="198"/>
      <c r="H27" s="198"/>
      <c r="I27" s="198"/>
      <c r="J27" s="200"/>
    </row>
    <row r="28" spans="1:11" ht="15.6" x14ac:dyDescent="0.3">
      <c r="A28" s="194">
        <v>1</v>
      </c>
      <c r="B28" s="195">
        <f>IF('P1'!A13="","",'P1'!A13)</f>
        <v>85</v>
      </c>
      <c r="C28" s="196">
        <f>IF('P1'!B13="","",'P1'!B13)</f>
        <v>81</v>
      </c>
      <c r="D28" s="195" t="str">
        <f>IF('P1'!C13="","",'P1'!C13)</f>
        <v>M8</v>
      </c>
      <c r="E28" s="197" t="str">
        <f>IF('P1'!F13="","",'P1'!F13)</f>
        <v>William Wågan</v>
      </c>
      <c r="F28" s="197" t="str">
        <f>IF('P1'!G13="","",'P1'!G13)</f>
        <v>Namsos VK</v>
      </c>
      <c r="G28" s="198">
        <f>IF('P1'!N13=0,"",'P1'!N13)</f>
        <v>43</v>
      </c>
      <c r="H28" s="198">
        <f>IF('P1'!O13=0,"",'P1'!O13)</f>
        <v>60</v>
      </c>
      <c r="I28" s="198">
        <f>IF('P1'!P13=0,"",'P1'!P13)</f>
        <v>103</v>
      </c>
      <c r="J28" s="200">
        <f>IF('P1'!Q13=0,"",'P1'!Q13)</f>
        <v>126.16709391240259</v>
      </c>
      <c r="K28" s="192">
        <v>12</v>
      </c>
    </row>
    <row r="29" spans="1:11" ht="15.6" x14ac:dyDescent="0.3">
      <c r="A29" s="194"/>
      <c r="B29" s="195"/>
      <c r="C29" s="196"/>
      <c r="D29" s="195"/>
      <c r="E29" s="197"/>
      <c r="F29" s="197"/>
      <c r="G29" s="198"/>
      <c r="H29" s="198"/>
      <c r="I29" s="198"/>
      <c r="J29" s="200"/>
    </row>
    <row r="30" spans="1:11" ht="15.6" x14ac:dyDescent="0.3">
      <c r="A30" s="194">
        <v>1</v>
      </c>
      <c r="B30" s="195">
        <f>IF('P1'!A14="","",'P1'!A14)</f>
        <v>94</v>
      </c>
      <c r="C30" s="196">
        <f>IF('P1'!B14="","",'P1'!B14)</f>
        <v>94</v>
      </c>
      <c r="D30" s="195" t="str">
        <f>IF('P1'!C14="","",'P1'!C14)</f>
        <v>M8</v>
      </c>
      <c r="E30" s="197" t="str">
        <f>IF('P1'!F14="","",'P1'!F14)</f>
        <v>Leif Hepsø</v>
      </c>
      <c r="F30" s="197" t="str">
        <f>IF('P1'!G14="","",'P1'!G14)</f>
        <v>Namsos VK</v>
      </c>
      <c r="G30" s="198">
        <f>IF('P1'!N14=0,"",'P1'!N14)</f>
        <v>60</v>
      </c>
      <c r="H30" s="198">
        <f>IF('P1'!O14=0,"",'P1'!O14)</f>
        <v>85</v>
      </c>
      <c r="I30" s="198">
        <f>IF('P1'!P14=0,"",'P1'!P14)</f>
        <v>145</v>
      </c>
      <c r="J30" s="200">
        <f>IF('P1'!Q14=0,"",'P1'!Q14)</f>
        <v>165.42187094254021</v>
      </c>
      <c r="K30" s="192">
        <v>12</v>
      </c>
    </row>
    <row r="31" spans="1:11" ht="15.6" x14ac:dyDescent="0.3">
      <c r="A31" s="194">
        <v>2</v>
      </c>
      <c r="B31" s="195">
        <f>IF('P1'!A15="","",'P1'!A15)</f>
        <v>94</v>
      </c>
      <c r="C31" s="196">
        <f>IF('P1'!B15="","",'P1'!B15)</f>
        <v>90.6</v>
      </c>
      <c r="D31" s="195" t="str">
        <f>IF('P1'!C15="","",'P1'!C15)</f>
        <v>M8</v>
      </c>
      <c r="E31" s="197" t="str">
        <f>IF('P1'!F15="","",'P1'!F15)</f>
        <v>Jostein Myrvang</v>
      </c>
      <c r="F31" s="197" t="str">
        <f>IF('P1'!G15="","",'P1'!G15)</f>
        <v>Larvik AK</v>
      </c>
      <c r="G31" s="198">
        <f>IF('P1'!N15=0,"",'P1'!N15)</f>
        <v>45</v>
      </c>
      <c r="H31" s="198">
        <f>IF('P1'!O15=0,"",'P1'!O15)</f>
        <v>65</v>
      </c>
      <c r="I31" s="198">
        <f>IF('P1'!P15=0,"",'P1'!P15)</f>
        <v>110</v>
      </c>
      <c r="J31" s="200">
        <f>IF('P1'!Q15=0,"",'P1'!Q15)</f>
        <v>127.53912266307699</v>
      </c>
      <c r="K31" s="192">
        <v>10</v>
      </c>
    </row>
    <row r="32" spans="1:11" ht="15.6" x14ac:dyDescent="0.3">
      <c r="A32" s="194"/>
      <c r="B32" s="195"/>
      <c r="C32" s="196"/>
      <c r="D32" s="195"/>
      <c r="E32" s="197"/>
      <c r="F32" s="197"/>
      <c r="G32" s="198"/>
      <c r="H32" s="198"/>
      <c r="I32" s="198"/>
      <c r="J32" s="200"/>
    </row>
    <row r="33" spans="1:11" ht="15.6" x14ac:dyDescent="0.3">
      <c r="A33" s="194">
        <v>1</v>
      </c>
      <c r="B33" s="195" t="str">
        <f>IF('P1'!A16="","",'P1'!A16)</f>
        <v>+105</v>
      </c>
      <c r="C33" s="196">
        <f>IF('P1'!B16="","",'P1'!B16)</f>
        <v>107.2</v>
      </c>
      <c r="D33" s="195" t="str">
        <f>IF('P1'!C16="","",'P1'!C16)</f>
        <v>M8</v>
      </c>
      <c r="E33" s="197" t="str">
        <f>IF('P1'!F16="","",'P1'!F16)</f>
        <v>Jan Nystrøm</v>
      </c>
      <c r="F33" s="197" t="str">
        <f>IF('P1'!G16="","",'P1'!G16)</f>
        <v>Trondheim AK</v>
      </c>
      <c r="G33" s="198">
        <f>IF('P1'!N16=0,"",'P1'!N16)</f>
        <v>67</v>
      </c>
      <c r="H33" s="198">
        <f>IF('P1'!O16=0,"",'P1'!O16)</f>
        <v>89</v>
      </c>
      <c r="I33" s="198">
        <f>IF('P1'!P16=0,"",'P1'!P16)</f>
        <v>156</v>
      </c>
      <c r="J33" s="200">
        <f>IF('P1'!Q16=0,"",'P1'!Q16)</f>
        <v>169.27871646172585</v>
      </c>
      <c r="K33" s="192">
        <v>12</v>
      </c>
    </row>
    <row r="34" spans="1:11" ht="15.6" x14ac:dyDescent="0.3">
      <c r="A34" s="194">
        <v>2</v>
      </c>
      <c r="B34" s="195" t="str">
        <f>IF('P1'!A17="","",'P1'!A17)</f>
        <v>+105</v>
      </c>
      <c r="C34" s="196">
        <f>IF('P1'!B17="","",'P1'!B17)</f>
        <v>112.2</v>
      </c>
      <c r="D34" s="195" t="str">
        <f>IF('P1'!C17="","",'P1'!C17)</f>
        <v>M8</v>
      </c>
      <c r="E34" s="197" t="str">
        <f>IF('P1'!F17="","",'P1'!F17)</f>
        <v>Kolbjørn Bjerkholt</v>
      </c>
      <c r="F34" s="197" t="str">
        <f>IF('P1'!G17="","",'P1'!G17)</f>
        <v>Larvik AK</v>
      </c>
      <c r="G34" s="198">
        <f>IF('P1'!N17=0,"",'P1'!N17)</f>
        <v>65</v>
      </c>
      <c r="H34" s="198">
        <f>IF('P1'!O17=0,"",'P1'!O17)</f>
        <v>85</v>
      </c>
      <c r="I34" s="198">
        <f>IF('P1'!P17=0,"",'P1'!P17)</f>
        <v>150</v>
      </c>
      <c r="J34" s="200">
        <f>IF('P1'!Q17=0,"",'P1'!Q17)</f>
        <v>160.41063993933781</v>
      </c>
      <c r="K34" s="192">
        <v>10</v>
      </c>
    </row>
    <row r="35" spans="1:11" ht="15.6" x14ac:dyDescent="0.3">
      <c r="A35" s="194">
        <v>3</v>
      </c>
      <c r="B35" s="195" t="str">
        <f>IF('P1'!A18="","",'P1'!A18)</f>
        <v>+105</v>
      </c>
      <c r="C35" s="196">
        <f>IF('P1'!B18="","",'P1'!B18)</f>
        <v>113.5</v>
      </c>
      <c r="D35" s="195" t="str">
        <f>IF('P1'!C18="","",'P1'!C18)</f>
        <v>M8</v>
      </c>
      <c r="E35" s="197" t="str">
        <f>IF('P1'!F18="","",'P1'!F18)</f>
        <v>Randulf Sundfær</v>
      </c>
      <c r="F35" s="197" t="str">
        <f>IF('P1'!G18="","",'P1'!G18)</f>
        <v>Nidelv IL</v>
      </c>
      <c r="G35" s="198">
        <f>IF('P1'!N18=0,"",'P1'!N18)</f>
        <v>50</v>
      </c>
      <c r="H35" s="198">
        <f>IF('P1'!O18=0,"",'P1'!O18)</f>
        <v>70</v>
      </c>
      <c r="I35" s="198">
        <f>IF('P1'!P18=0,"",'P1'!P18)</f>
        <v>120</v>
      </c>
      <c r="J35" s="200">
        <f>IF('P1'!Q18=0,"",'P1'!Q18)</f>
        <v>127.88530499952523</v>
      </c>
      <c r="K35" s="192">
        <v>9</v>
      </c>
    </row>
    <row r="36" spans="1:11" ht="15.6" x14ac:dyDescent="0.3">
      <c r="A36" s="194"/>
      <c r="B36" s="195"/>
      <c r="C36" s="196"/>
      <c r="D36" s="195"/>
      <c r="E36" s="197"/>
      <c r="F36" s="197"/>
      <c r="G36" s="198"/>
      <c r="H36" s="198"/>
      <c r="I36" s="198"/>
      <c r="J36" s="200"/>
    </row>
    <row r="37" spans="1:11" ht="15.6" x14ac:dyDescent="0.3">
      <c r="A37" s="194">
        <v>1</v>
      </c>
      <c r="B37" s="195">
        <f>IF('P2'!A9="","",'P2'!A9)</f>
        <v>69</v>
      </c>
      <c r="C37" s="196">
        <f>IF('P2'!B9="","",'P2'!B9)</f>
        <v>63.8</v>
      </c>
      <c r="D37" s="195" t="str">
        <f>IF('P2'!C9="","",'P2'!C9)</f>
        <v>M7</v>
      </c>
      <c r="E37" s="197" t="str">
        <f>IF('P2'!F9="","",'P2'!F9)</f>
        <v>Richard Bergmann</v>
      </c>
      <c r="F37" s="197" t="str">
        <f>IF('P2'!G9="","",'P2'!G9)</f>
        <v>Nidelv IL</v>
      </c>
      <c r="G37" s="198">
        <f>IF('P2'!N9=0,"",'P2'!N9)</f>
        <v>28</v>
      </c>
      <c r="H37" s="198">
        <f>IF('P2'!O9=0,"",'P2'!O9)</f>
        <v>40</v>
      </c>
      <c r="I37" s="198">
        <f>IF('P2'!P9=0,"",'P2'!P9)</f>
        <v>68</v>
      </c>
      <c r="J37" s="199">
        <f>IF('P2'!Q9=0,"",'P2'!Q9)</f>
        <v>96.383854536496415</v>
      </c>
      <c r="K37" s="192">
        <v>12</v>
      </c>
    </row>
    <row r="38" spans="1:11" ht="15.6" x14ac:dyDescent="0.3">
      <c r="A38" s="194"/>
      <c r="B38" s="195"/>
      <c r="C38" s="196"/>
      <c r="D38" s="195"/>
      <c r="E38" s="197"/>
      <c r="F38" s="197"/>
      <c r="G38" s="198"/>
      <c r="H38" s="198"/>
      <c r="I38" s="198"/>
      <c r="J38" s="199"/>
    </row>
    <row r="39" spans="1:11" ht="15.6" x14ac:dyDescent="0.3">
      <c r="A39" s="194">
        <v>1</v>
      </c>
      <c r="B39" s="195">
        <f>IF('P2'!A10="","",'P2'!A10)</f>
        <v>94</v>
      </c>
      <c r="C39" s="196">
        <f>IF('P2'!B10="","",'P2'!B10)</f>
        <v>93.3</v>
      </c>
      <c r="D39" s="195" t="str">
        <f>IF('P2'!C10="","",'P2'!C10)</f>
        <v>M7</v>
      </c>
      <c r="E39" s="197" t="str">
        <f>IF('P2'!F10="","",'P2'!F10)</f>
        <v>Terje Grimstad</v>
      </c>
      <c r="F39" s="197" t="str">
        <f>IF('P2'!G10="","",'P2'!G10)</f>
        <v>Larvik AK</v>
      </c>
      <c r="G39" s="198">
        <f>IF('P2'!N10=0,"",'P2'!N10)</f>
        <v>75</v>
      </c>
      <c r="H39" s="198">
        <f>IF('P2'!O10=0,"",'P2'!O10)</f>
        <v>97</v>
      </c>
      <c r="I39" s="198">
        <f>IF('P2'!P10=0,"",'P2'!P10)</f>
        <v>172</v>
      </c>
      <c r="J39" s="199">
        <f>IF('P2'!Q10=0,"",'P2'!Q10)</f>
        <v>196.85478292278091</v>
      </c>
      <c r="K39" s="192">
        <v>12</v>
      </c>
    </row>
    <row r="40" spans="1:11" ht="15.6" x14ac:dyDescent="0.3">
      <c r="A40" s="194"/>
      <c r="B40" s="195"/>
      <c r="C40" s="196"/>
      <c r="D40" s="195"/>
      <c r="E40" s="197"/>
      <c r="F40" s="197"/>
      <c r="G40" s="198"/>
      <c r="H40" s="198"/>
      <c r="I40" s="198"/>
      <c r="J40" s="199"/>
    </row>
    <row r="41" spans="1:11" ht="15.6" x14ac:dyDescent="0.3">
      <c r="A41" s="194">
        <v>1</v>
      </c>
      <c r="B41" s="195">
        <f>IF('P2'!A11="","",'P2'!A11)</f>
        <v>77</v>
      </c>
      <c r="C41" s="196">
        <f>IF('P2'!B11="","",'P2'!B11)</f>
        <v>75.8</v>
      </c>
      <c r="D41" s="195" t="str">
        <f>IF('P2'!C11="","",'P2'!C11)</f>
        <v>M6</v>
      </c>
      <c r="E41" s="197" t="str">
        <f>IF('P2'!F11="","",'P2'!F11)</f>
        <v>Egon Vee-Haugen</v>
      </c>
      <c r="F41" s="197" t="str">
        <f>IF('P2'!G11="","",'P2'!G11)</f>
        <v>Grenland AK</v>
      </c>
      <c r="G41" s="198">
        <f>IF('P2'!N11=0,"",'P2'!N11)</f>
        <v>76</v>
      </c>
      <c r="H41" s="198">
        <f>IF('P2'!O11=0,"",'P2'!O11)</f>
        <v>88</v>
      </c>
      <c r="I41" s="198">
        <f>IF('P2'!P11=0,"",'P2'!P11)</f>
        <v>164</v>
      </c>
      <c r="J41" s="199">
        <f>IF('P2'!Q11=0,"",'P2'!Q11)</f>
        <v>208.38148348670995</v>
      </c>
      <c r="K41" s="192">
        <v>12</v>
      </c>
    </row>
    <row r="42" spans="1:11" ht="15.6" x14ac:dyDescent="0.3">
      <c r="A42" s="194"/>
      <c r="B42" s="195"/>
      <c r="C42" s="196"/>
      <c r="D42" s="195"/>
      <c r="E42" s="197"/>
      <c r="F42" s="197"/>
      <c r="G42" s="198"/>
      <c r="H42" s="198"/>
      <c r="I42" s="198"/>
      <c r="J42" s="199"/>
    </row>
    <row r="43" spans="1:11" ht="15.6" x14ac:dyDescent="0.3">
      <c r="A43" s="194">
        <v>1</v>
      </c>
      <c r="B43" s="195">
        <f>IF('P2'!A12="","",'P2'!A12)</f>
        <v>85</v>
      </c>
      <c r="C43" s="196">
        <f>IF('P2'!B12="","",'P2'!B12)</f>
        <v>79.7</v>
      </c>
      <c r="D43" s="195" t="str">
        <f>IF('P2'!C12="","",'P2'!C12)</f>
        <v>M6</v>
      </c>
      <c r="E43" s="197" t="str">
        <f>IF('P2'!F12="","",'P2'!F12)</f>
        <v>Jan Egil Trøan</v>
      </c>
      <c r="F43" s="197" t="str">
        <f>IF('P2'!G12="","",'P2'!G12)</f>
        <v>Trondheim AK</v>
      </c>
      <c r="G43" s="198">
        <f>IF('P2'!N12=0,"",'P2'!N12)</f>
        <v>73</v>
      </c>
      <c r="H43" s="198">
        <f>IF('P2'!O12=0,"",'P2'!O12)</f>
        <v>90</v>
      </c>
      <c r="I43" s="198">
        <f>IF('P2'!P12=0,"",'P2'!P12)</f>
        <v>163</v>
      </c>
      <c r="J43" s="199">
        <f>IF('P2'!Q12=0,"",'P2'!Q12)</f>
        <v>201.39728600927958</v>
      </c>
      <c r="K43" s="192">
        <v>12</v>
      </c>
    </row>
    <row r="44" spans="1:11" ht="15.6" x14ac:dyDescent="0.3">
      <c r="A44" s="194">
        <v>2</v>
      </c>
      <c r="B44" s="195">
        <f>IF('P2'!A13="","",'P2'!A13)</f>
        <v>85</v>
      </c>
      <c r="C44" s="196">
        <f>IF('P2'!B13="","",'P2'!B13)</f>
        <v>83.3</v>
      </c>
      <c r="D44" s="195" t="str">
        <f>IF('P2'!C13="","",'P2'!C13)</f>
        <v>M6</v>
      </c>
      <c r="E44" s="197" t="str">
        <f>IF('P2'!F13="","",'P2'!F13)</f>
        <v>Tormod Andersen</v>
      </c>
      <c r="F44" s="197" t="str">
        <f>IF('P2'!G13="","",'P2'!G13)</f>
        <v>Lenja AK</v>
      </c>
      <c r="G44" s="198">
        <f>IF('P2'!N13=0,"",'P2'!N13)</f>
        <v>62</v>
      </c>
      <c r="H44" s="198">
        <f>IF('P2'!O13=0,"",'P2'!O13)</f>
        <v>85</v>
      </c>
      <c r="I44" s="198">
        <f>IF('P2'!P13=0,"",'P2'!P13)</f>
        <v>147</v>
      </c>
      <c r="J44" s="199">
        <f>IF('P2'!Q13=0,"",'P2'!Q13)</f>
        <v>177.46375609898618</v>
      </c>
      <c r="K44" s="192">
        <v>10</v>
      </c>
    </row>
    <row r="45" spans="1:11" ht="15.6" x14ac:dyDescent="0.3">
      <c r="A45" s="194"/>
      <c r="B45" s="195"/>
      <c r="C45" s="196"/>
      <c r="D45" s="195"/>
      <c r="E45" s="197"/>
      <c r="F45" s="197"/>
      <c r="G45" s="198"/>
      <c r="H45" s="198"/>
      <c r="I45" s="198"/>
      <c r="J45" s="199"/>
    </row>
    <row r="46" spans="1:11" ht="15.6" x14ac:dyDescent="0.3">
      <c r="A46" s="194">
        <v>1</v>
      </c>
      <c r="B46" s="195">
        <f>IF('P2'!A14="","",'P2'!A14)</f>
        <v>94</v>
      </c>
      <c r="C46" s="196">
        <f>IF('P2'!B14="","",'P2'!B14)</f>
        <v>92.9</v>
      </c>
      <c r="D46" s="195" t="str">
        <f>IF('P2'!C14="","",'P2'!C14)</f>
        <v>M6</v>
      </c>
      <c r="E46" s="197" t="str">
        <f>IF('P2'!F14="","",'P2'!F14)</f>
        <v>Johan Thonerud</v>
      </c>
      <c r="F46" s="197" t="str">
        <f>IF('P2'!G14="","",'P2'!G14)</f>
        <v>Spydeberg Atletene</v>
      </c>
      <c r="G46" s="198">
        <f>IF('P2'!N14=0,"",'P2'!N14)</f>
        <v>72</v>
      </c>
      <c r="H46" s="198">
        <f>IF('P2'!O14=0,"",'P2'!O14)</f>
        <v>95</v>
      </c>
      <c r="I46" s="198">
        <f>IF('P2'!P14=0,"",'P2'!P14)</f>
        <v>167</v>
      </c>
      <c r="J46" s="199">
        <f>IF('P2'!Q14=0,"",'P2'!Q14)</f>
        <v>191.48821097088612</v>
      </c>
      <c r="K46" s="192">
        <v>12</v>
      </c>
    </row>
    <row r="47" spans="1:11" ht="15.6" x14ac:dyDescent="0.3">
      <c r="A47" s="194"/>
      <c r="B47" s="195"/>
      <c r="C47" s="196"/>
      <c r="D47" s="195"/>
      <c r="E47" s="197"/>
      <c r="F47" s="197"/>
      <c r="G47" s="198"/>
      <c r="H47" s="198"/>
      <c r="I47" s="198"/>
      <c r="J47" s="199"/>
    </row>
    <row r="48" spans="1:11" ht="15.6" x14ac:dyDescent="0.3">
      <c r="A48" s="194">
        <v>1</v>
      </c>
      <c r="B48" s="195" t="str">
        <f>IF('P2'!A15="","",'P2'!A15)</f>
        <v>+105</v>
      </c>
      <c r="C48" s="196">
        <f>IF('P2'!B15="","",'P2'!B15)</f>
        <v>105.4</v>
      </c>
      <c r="D48" s="195" t="str">
        <f>IF('P2'!C15="","",'P2'!C15)</f>
        <v>M6</v>
      </c>
      <c r="E48" s="197" t="str">
        <f>IF('P2'!F15="","",'P2'!F15)</f>
        <v>Rune Pettersen</v>
      </c>
      <c r="F48" s="197" t="str">
        <f>IF('P2'!G15="","",'P2'!G15)</f>
        <v>Larvik AK</v>
      </c>
      <c r="G48" s="198">
        <f>IF('P2'!N15=0,"",'P2'!N15)</f>
        <v>63</v>
      </c>
      <c r="H48" s="198">
        <f>IF('P2'!O15=0,"",'P2'!O15)</f>
        <v>90</v>
      </c>
      <c r="I48" s="198">
        <f>IF('P2'!P15=0,"",'P2'!P15)</f>
        <v>153</v>
      </c>
      <c r="J48" s="199">
        <f>IF('P2'!Q15=0,"",'P2'!Q15)</f>
        <v>166.98648275997485</v>
      </c>
      <c r="K48" s="192">
        <v>12</v>
      </c>
    </row>
    <row r="49" spans="1:11" ht="15.6" x14ac:dyDescent="0.3">
      <c r="A49" s="194"/>
      <c r="B49" s="195"/>
      <c r="C49" s="196"/>
      <c r="D49" s="195"/>
      <c r="E49" s="197"/>
      <c r="F49" s="197"/>
      <c r="G49" s="198"/>
      <c r="H49" s="198"/>
      <c r="I49" s="198"/>
      <c r="J49" s="199"/>
    </row>
    <row r="50" spans="1:11" ht="15.6" x14ac:dyDescent="0.3">
      <c r="A50" s="194">
        <v>1</v>
      </c>
      <c r="B50" s="195">
        <f>IF('P2'!A16="","",'P2'!A16)</f>
        <v>77</v>
      </c>
      <c r="C50" s="196">
        <f>IF('P2'!B16="","",'P2'!B16)</f>
        <v>74.7</v>
      </c>
      <c r="D50" s="195" t="str">
        <f>IF('P2'!C16="","",'P2'!C16)</f>
        <v>M5</v>
      </c>
      <c r="E50" s="197" t="str">
        <f>IF('P2'!F16="","",'P2'!F16)</f>
        <v>Geir Slupphaug</v>
      </c>
      <c r="F50" s="197" t="str">
        <f>IF('P2'!G16="","",'P2'!G16)</f>
        <v>Trondheim AK</v>
      </c>
      <c r="G50" s="198">
        <f>IF('P2'!N16=0,"",'P2'!N16)</f>
        <v>70</v>
      </c>
      <c r="H50" s="198">
        <f>IF('P2'!O16=0,"",'P2'!O16)</f>
        <v>85</v>
      </c>
      <c r="I50" s="198">
        <f>IF('P2'!P16=0,"",'P2'!P16)</f>
        <v>155</v>
      </c>
      <c r="J50" s="199">
        <f>IF('P2'!Q16=0,"",'P2'!Q16)</f>
        <v>198.62264343398283</v>
      </c>
      <c r="K50" s="192">
        <v>12</v>
      </c>
    </row>
    <row r="51" spans="1:11" ht="15.6" x14ac:dyDescent="0.3">
      <c r="A51" s="194"/>
      <c r="B51" s="195"/>
      <c r="C51" s="196"/>
      <c r="D51" s="195"/>
      <c r="E51" s="197"/>
      <c r="F51" s="197"/>
      <c r="G51" s="198"/>
      <c r="H51" s="198"/>
      <c r="I51" s="198"/>
      <c r="J51" s="199"/>
    </row>
    <row r="52" spans="1:11" ht="15.6" x14ac:dyDescent="0.3">
      <c r="A52" s="194">
        <v>1</v>
      </c>
      <c r="B52" s="195">
        <f>IF('P2'!A17="","",'P2'!A17)</f>
        <v>85</v>
      </c>
      <c r="C52" s="196">
        <f>IF('P2'!B17="","",'P2'!B17)</f>
        <v>84.6</v>
      </c>
      <c r="D52" s="195" t="str">
        <f>IF('P2'!C17="","",'P2'!C17)</f>
        <v>M5</v>
      </c>
      <c r="E52" s="197" t="str">
        <f>IF('P2'!F17="","",'P2'!F17)</f>
        <v>Vidar Sæland</v>
      </c>
      <c r="F52" s="197" t="str">
        <f>IF('P2'!G17="","",'P2'!G17)</f>
        <v>Vigrestad IK</v>
      </c>
      <c r="G52" s="198">
        <f>IF('P2'!N17=0,"",'P2'!N17)</f>
        <v>86</v>
      </c>
      <c r="H52" s="198">
        <f>IF('P2'!O17=0,"",'P2'!O17)</f>
        <v>114</v>
      </c>
      <c r="I52" s="198">
        <f>IF('P2'!P17=0,"",'P2'!P17)</f>
        <v>200</v>
      </c>
      <c r="J52" s="199">
        <f>IF('P2'!Q17=0,"",'P2'!Q17)</f>
        <v>239.56849929631798</v>
      </c>
      <c r="K52" s="192">
        <v>12</v>
      </c>
    </row>
    <row r="53" spans="1:11" ht="15.6" x14ac:dyDescent="0.3">
      <c r="A53" s="194">
        <v>2</v>
      </c>
      <c r="B53" s="195">
        <f>IF('P2'!A18="","",'P2'!A18)</f>
        <v>85</v>
      </c>
      <c r="C53" s="196">
        <f>IF('P2'!B18="","",'P2'!B18)</f>
        <v>83.8</v>
      </c>
      <c r="D53" s="195" t="str">
        <f>IF('P2'!C18="","",'P2'!C18)</f>
        <v>M5</v>
      </c>
      <c r="E53" s="197" t="str">
        <f>IF('P2'!F18="","",'P2'!F18)</f>
        <v>Ketil Wiik Johnsen</v>
      </c>
      <c r="F53" s="197" t="str">
        <f>IF('P2'!G18="","",'P2'!G18)</f>
        <v>Trondheim AK</v>
      </c>
      <c r="G53" s="198">
        <f>IF('P2'!N18=0,"",'P2'!N18)</f>
        <v>68</v>
      </c>
      <c r="H53" s="198">
        <f>IF('P2'!O18=0,"",'P2'!O18)</f>
        <v>86</v>
      </c>
      <c r="I53" s="198">
        <f>IF('P2'!P18=0,"",'P2'!P18)</f>
        <v>154</v>
      </c>
      <c r="J53" s="199">
        <f>IF('P2'!Q18=0,"",'P2'!Q18)</f>
        <v>185.3503705369348</v>
      </c>
      <c r="K53" s="192">
        <v>10</v>
      </c>
    </row>
    <row r="54" spans="1:11" ht="15.6" x14ac:dyDescent="0.3">
      <c r="A54" s="194"/>
      <c r="B54" s="195"/>
      <c r="C54" s="196"/>
      <c r="D54" s="195"/>
      <c r="E54" s="197"/>
      <c r="F54" s="197"/>
      <c r="G54" s="198"/>
      <c r="H54" s="198"/>
      <c r="I54" s="198"/>
      <c r="J54" s="199"/>
    </row>
    <row r="55" spans="1:11" ht="15.6" x14ac:dyDescent="0.3">
      <c r="A55" s="194">
        <v>1</v>
      </c>
      <c r="B55" s="195">
        <f>IF('P2'!A19="","",'P2'!A19)</f>
        <v>94</v>
      </c>
      <c r="C55" s="196">
        <f>IF('P2'!B19="","",'P2'!B19)</f>
        <v>90.6</v>
      </c>
      <c r="D55" s="195" t="str">
        <f>IF('P2'!C19="","",'P2'!C19)</f>
        <v>M5</v>
      </c>
      <c r="E55" s="197" t="str">
        <f>IF('P2'!F19="","",'P2'!F19)</f>
        <v>Terje Gulvik</v>
      </c>
      <c r="F55" s="197" t="str">
        <f>IF('P2'!G19="","",'P2'!G19)</f>
        <v>Larvik AK</v>
      </c>
      <c r="G55" s="198">
        <f>IF('P2'!N19=0,"",'P2'!N19)</f>
        <v>90</v>
      </c>
      <c r="H55" s="198">
        <f>IF('P2'!O19=0,"",'P2'!O19)</f>
        <v>114</v>
      </c>
      <c r="I55" s="198">
        <f>IF('P2'!P19=0,"",'P2'!P19)</f>
        <v>204</v>
      </c>
      <c r="J55" s="199">
        <f>IF('P2'!Q19=0,"",'P2'!Q19)</f>
        <v>236.52710021152461</v>
      </c>
      <c r="K55" s="192">
        <v>12</v>
      </c>
    </row>
    <row r="56" spans="1:11" ht="15.6" x14ac:dyDescent="0.3">
      <c r="A56" s="194"/>
      <c r="B56" s="195"/>
      <c r="C56" s="196"/>
      <c r="D56" s="195"/>
      <c r="E56" s="197"/>
      <c r="F56" s="197"/>
      <c r="G56" s="198"/>
      <c r="H56" s="198"/>
      <c r="I56" s="198"/>
      <c r="J56" s="199"/>
    </row>
    <row r="57" spans="1:11" ht="15.6" x14ac:dyDescent="0.3">
      <c r="A57" s="194">
        <v>1</v>
      </c>
      <c r="B57" s="195">
        <f>IF('P2'!A20="","",'P2'!A20)</f>
        <v>105</v>
      </c>
      <c r="C57" s="196">
        <f>IF('P2'!B20="","",'P2'!B20)</f>
        <v>98.4</v>
      </c>
      <c r="D57" s="195" t="str">
        <f>IF('P2'!C20="","",'P2'!C20)</f>
        <v>M5</v>
      </c>
      <c r="E57" s="197" t="str">
        <f>IF('P2'!F20="","",'P2'!F20)</f>
        <v>Geir Hestmann</v>
      </c>
      <c r="F57" s="197" t="str">
        <f>IF('P2'!G20="","",'P2'!G20)</f>
        <v>Oslo AK</v>
      </c>
      <c r="G57" s="198">
        <f>IF('P2'!N20=0,"",'P2'!N20)</f>
        <v>96</v>
      </c>
      <c r="H57" s="198">
        <f>IF('P2'!O20=0,"",'P2'!O20)</f>
        <v>110</v>
      </c>
      <c r="I57" s="198">
        <f>IF('P2'!P20=0,"",'P2'!P20)</f>
        <v>206</v>
      </c>
      <c r="J57" s="199">
        <f>IF('P2'!Q20=0,"",'P2'!Q20)</f>
        <v>230.63968021650109</v>
      </c>
      <c r="K57" s="192">
        <v>12</v>
      </c>
    </row>
    <row r="58" spans="1:11" ht="15.6" x14ac:dyDescent="0.3">
      <c r="A58" s="194"/>
      <c r="B58" s="195"/>
      <c r="C58" s="196"/>
      <c r="D58" s="195"/>
      <c r="E58" s="197"/>
      <c r="F58" s="197"/>
      <c r="G58" s="198"/>
      <c r="H58" s="198"/>
      <c r="I58" s="198"/>
      <c r="J58" s="199"/>
    </row>
    <row r="59" spans="1:11" ht="15.6" x14ac:dyDescent="0.3">
      <c r="A59" s="194">
        <v>1</v>
      </c>
      <c r="B59" s="195" t="str">
        <f>IF('P2'!A21="","",'P2'!A21)</f>
        <v>+105</v>
      </c>
      <c r="C59" s="196">
        <f>IF('P2'!B21="","",'P2'!B21)</f>
        <v>105.5</v>
      </c>
      <c r="D59" s="195" t="str">
        <f>IF('P2'!C21="","",'P2'!C21)</f>
        <v>M5</v>
      </c>
      <c r="E59" s="197" t="str">
        <f>IF('P2'!F21="","",'P2'!F21)</f>
        <v>Rune Johansen</v>
      </c>
      <c r="F59" s="197" t="str">
        <f>IF('P2'!G21="","",'P2'!G21)</f>
        <v>Lenja AK</v>
      </c>
      <c r="G59" s="198">
        <f>IF('P2'!N21=0,"",'P2'!N21)</f>
        <v>78</v>
      </c>
      <c r="H59" s="198">
        <f>IF('P2'!O21=0,"",'P2'!O21)</f>
        <v>110</v>
      </c>
      <c r="I59" s="198">
        <f>IF('P2'!P21=0,"",'P2'!P21)</f>
        <v>188</v>
      </c>
      <c r="J59" s="199">
        <f>IF('P2'!Q21=0,"",'P2'!Q21)</f>
        <v>205.11847558373643</v>
      </c>
      <c r="K59" s="192">
        <v>12</v>
      </c>
    </row>
    <row r="60" spans="1:11" ht="15.6" x14ac:dyDescent="0.3">
      <c r="A60" s="194"/>
      <c r="B60" s="195" t="str">
        <f>IF('P2'!A22="","",'P2'!A22)</f>
        <v>+105</v>
      </c>
      <c r="C60" s="196">
        <f>IF('P2'!B22="","",'P2'!B22)</f>
        <v>142.9</v>
      </c>
      <c r="D60" s="195" t="str">
        <f>IF('P2'!C22="","",'P2'!C22)</f>
        <v>M5</v>
      </c>
      <c r="E60" s="197" t="str">
        <f>IF('P2'!F22="","",'P2'!F22)</f>
        <v>Per Ola Dalsbø</v>
      </c>
      <c r="F60" s="197" t="str">
        <f>IF('P2'!G22="","",'P2'!G22)</f>
        <v>AK Bjørgvin</v>
      </c>
      <c r="G60" s="198">
        <f>IF('P2'!N22=0,"",'P2'!N22)</f>
        <v>80</v>
      </c>
      <c r="H60" s="198" t="str">
        <f>IF('P2'!O22=0,"",'P2'!O22)</f>
        <v/>
      </c>
      <c r="I60" s="198" t="str">
        <f>IF('P2'!P22=0,"",'P2'!P22)</f>
        <v/>
      </c>
      <c r="J60" s="199" t="str">
        <f>IF('P2'!Q22=0,"",'P2'!Q22)</f>
        <v/>
      </c>
    </row>
    <row r="61" spans="1:11" ht="15.6" x14ac:dyDescent="0.3">
      <c r="A61" s="194"/>
      <c r="B61" s="195"/>
      <c r="C61" s="196"/>
      <c r="D61" s="195"/>
      <c r="E61" s="197"/>
      <c r="F61" s="197"/>
      <c r="G61" s="198"/>
      <c r="H61" s="198"/>
      <c r="I61" s="198"/>
      <c r="J61" s="199"/>
    </row>
    <row r="62" spans="1:11" ht="15.6" x14ac:dyDescent="0.3">
      <c r="A62" s="194">
        <v>1</v>
      </c>
      <c r="B62" s="195">
        <f>IF('P3'!A9="","",'P3'!A9)</f>
        <v>94</v>
      </c>
      <c r="C62" s="196">
        <f>IF('P3'!B9="","",'P3'!B9)</f>
        <v>93.4</v>
      </c>
      <c r="D62" s="195" t="str">
        <f>IF('P3'!C9="","",'P3'!C9)</f>
        <v>M4</v>
      </c>
      <c r="E62" s="197" t="str">
        <f>IF('P3'!F9="","",'P3'!F9)</f>
        <v>Alexander Bahmanyar</v>
      </c>
      <c r="F62" s="197" t="str">
        <f>IF('P3'!G9="","",'P3'!G9)</f>
        <v>Spydeberg Atletene</v>
      </c>
      <c r="G62" s="198">
        <f>IF('P3'!N9=0,"",'P3'!N9)</f>
        <v>95</v>
      </c>
      <c r="H62" s="198">
        <f>IF('P3'!O9=0,"",'P3'!O9)</f>
        <v>130</v>
      </c>
      <c r="I62" s="198">
        <f>IF('P3'!P9=0,"",'P3'!P9)</f>
        <v>225</v>
      </c>
      <c r="J62" s="199">
        <f>IF('P3'!Q9=0,"",'P3'!Q9)</f>
        <v>257.3946013204432</v>
      </c>
      <c r="K62" s="192">
        <v>12</v>
      </c>
    </row>
    <row r="63" spans="1:11" ht="15.6" x14ac:dyDescent="0.3">
      <c r="A63" s="194">
        <v>2</v>
      </c>
      <c r="B63" s="195">
        <f>IF('P3'!A10="","",'P3'!A10)</f>
        <v>94</v>
      </c>
      <c r="C63" s="196">
        <f>IF('P3'!B10="","",'P3'!B10)</f>
        <v>90.2</v>
      </c>
      <c r="D63" s="195" t="str">
        <f>IF('P3'!C10="","",'P3'!C10)</f>
        <v>M4</v>
      </c>
      <c r="E63" s="197" t="str">
        <f>IF('P3'!F10="","",'P3'!F10)</f>
        <v>Ole Erik Raad</v>
      </c>
      <c r="F63" s="197" t="str">
        <f>IF('P3'!G10="","",'P3'!G10)</f>
        <v>Trondheim AK</v>
      </c>
      <c r="G63" s="198">
        <f>IF('P3'!N10=0,"",'P3'!N10)</f>
        <v>83</v>
      </c>
      <c r="H63" s="198">
        <f>IF('P3'!O10=0,"",'P3'!O10)</f>
        <v>105</v>
      </c>
      <c r="I63" s="198">
        <f>IF('P3'!P10=0,"",'P3'!P10)</f>
        <v>188</v>
      </c>
      <c r="J63" s="199">
        <f>IF('P3'!Q10=0,"",'P3'!Q10)</f>
        <v>218.41365709935516</v>
      </c>
      <c r="K63" s="192">
        <v>10</v>
      </c>
    </row>
    <row r="64" spans="1:11" ht="15.6" x14ac:dyDescent="0.3">
      <c r="A64" s="194">
        <v>3</v>
      </c>
      <c r="B64" s="195">
        <f>IF('P3'!A11="","",'P3'!A11)</f>
        <v>94</v>
      </c>
      <c r="C64" s="196">
        <f>IF('P3'!B11="","",'P3'!B11)</f>
        <v>86</v>
      </c>
      <c r="D64" s="195" t="str">
        <f>IF('P3'!C11="","",'P3'!C11)</f>
        <v>M4</v>
      </c>
      <c r="E64" s="197" t="str">
        <f>IF('P3'!F11="","",'P3'!F11)</f>
        <v>Dag A. Klinkenberg</v>
      </c>
      <c r="F64" s="197" t="str">
        <f>IF('P3'!G11="","",'P3'!G11)</f>
        <v>Hillevåg AK</v>
      </c>
      <c r="G64" s="198">
        <f>IF('P3'!N11=0,"",'P3'!N11)</f>
        <v>75</v>
      </c>
      <c r="H64" s="198">
        <f>IF('P3'!O11=0,"",'P3'!O11)</f>
        <v>95</v>
      </c>
      <c r="I64" s="198">
        <f>IF('P3'!P11=0,"",'P3'!P11)</f>
        <v>170</v>
      </c>
      <c r="J64" s="199">
        <f>IF('P3'!Q11=0,"",'P3'!Q11)</f>
        <v>201.99066827623599</v>
      </c>
      <c r="K64" s="192">
        <v>9</v>
      </c>
    </row>
    <row r="65" spans="1:11" ht="15.6" x14ac:dyDescent="0.3">
      <c r="A65" s="194">
        <v>4</v>
      </c>
      <c r="B65" s="195">
        <f>IF('P3'!A12="","",'P3'!A12)</f>
        <v>94</v>
      </c>
      <c r="C65" s="196">
        <f>IF('P3'!B12="","",'P3'!B12)</f>
        <v>88.2</v>
      </c>
      <c r="D65" s="195" t="str">
        <f>IF('P3'!C12="","",'P3'!C12)</f>
        <v>M4</v>
      </c>
      <c r="E65" s="197" t="str">
        <f>IF('P3'!F12="","",'P3'!F12)</f>
        <v>Tryggve Duun</v>
      </c>
      <c r="F65" s="197" t="str">
        <f>IF('P3'!G12="","",'P3'!G12)</f>
        <v>Trondheim AK</v>
      </c>
      <c r="G65" s="198">
        <f>IF('P3'!N12=0,"",'P3'!N12)</f>
        <v>73</v>
      </c>
      <c r="H65" s="198">
        <f>IF('P3'!O12=0,"",'P3'!O12)</f>
        <v>91</v>
      </c>
      <c r="I65" s="198">
        <f>IF('P3'!P12=0,"",'P3'!P12)</f>
        <v>164</v>
      </c>
      <c r="J65" s="199">
        <f>IF('P3'!Q12=0,"",'P3'!Q12)</f>
        <v>192.5177456112782</v>
      </c>
      <c r="K65" s="192">
        <v>8</v>
      </c>
    </row>
    <row r="66" spans="1:11" ht="15.6" x14ac:dyDescent="0.3">
      <c r="A66" s="194"/>
      <c r="B66" s="195"/>
      <c r="C66" s="196"/>
      <c r="D66" s="195"/>
      <c r="E66" s="197"/>
      <c r="F66" s="197"/>
      <c r="G66" s="198"/>
      <c r="H66" s="198"/>
      <c r="I66" s="198"/>
      <c r="J66" s="199"/>
    </row>
    <row r="67" spans="1:11" ht="15.6" x14ac:dyDescent="0.3">
      <c r="A67" s="194">
        <v>1</v>
      </c>
      <c r="B67" s="195">
        <f>IF('P3'!A14="","",'P3'!A14)</f>
        <v>105</v>
      </c>
      <c r="C67" s="196">
        <f>IF('P3'!B14="","",'P3'!B14)</f>
        <v>102.3</v>
      </c>
      <c r="D67" s="195" t="str">
        <f>IF('P3'!C14="","",'P3'!C14)</f>
        <v>M4</v>
      </c>
      <c r="E67" s="197" t="str">
        <f>IF('P3'!F14="","",'P3'!F14)</f>
        <v>Terje Bjerke</v>
      </c>
      <c r="F67" s="197" t="str">
        <f>IF('P3'!G14="","",'P3'!G14)</f>
        <v>Spydeberg Atletene</v>
      </c>
      <c r="G67" s="198">
        <f>IF('P3'!N14=0,"",'P3'!N14)</f>
        <v>95</v>
      </c>
      <c r="H67" s="198">
        <f>IF('P3'!O14=0,"",'P3'!O14)</f>
        <v>116</v>
      </c>
      <c r="I67" s="198">
        <f>IF('P3'!P14=0,"",'P3'!P14)</f>
        <v>211</v>
      </c>
      <c r="J67" s="199">
        <f>IF('P3'!Q14=0,"",'P3'!Q14)</f>
        <v>232.76106639179673</v>
      </c>
      <c r="K67" s="192">
        <v>12</v>
      </c>
    </row>
    <row r="68" spans="1:11" ht="15.6" x14ac:dyDescent="0.3">
      <c r="A68" s="194">
        <v>2</v>
      </c>
      <c r="B68" s="195">
        <f>IF('P3'!A13="","",'P3'!A13)</f>
        <v>105</v>
      </c>
      <c r="C68" s="196">
        <f>IF('P3'!B13="","",'P3'!B13)</f>
        <v>95.5</v>
      </c>
      <c r="D68" s="195" t="str">
        <f>IF('P3'!C13="","",'P3'!C13)</f>
        <v>M4</v>
      </c>
      <c r="E68" s="197" t="str">
        <f>IF('P3'!F13="","",'P3'!F13)</f>
        <v>Ole Jakob Aas</v>
      </c>
      <c r="F68" s="197" t="str">
        <f>IF('P3'!G13="","",'P3'!G13)</f>
        <v>T &amp; IL National</v>
      </c>
      <c r="G68" s="198">
        <f>IF('P3'!N13=0,"",'P3'!N13)</f>
        <v>90</v>
      </c>
      <c r="H68" s="198">
        <f>IF('P3'!O13=0,"",'P3'!O13)</f>
        <v>110</v>
      </c>
      <c r="I68" s="198">
        <f>IF('P3'!P13=0,"",'P3'!P13)</f>
        <v>200</v>
      </c>
      <c r="J68" s="199">
        <f>IF('P3'!Q13=0,"",'P3'!Q13)</f>
        <v>226.6525767084718</v>
      </c>
      <c r="K68" s="192">
        <v>10</v>
      </c>
    </row>
    <row r="69" spans="1:11" ht="15.6" x14ac:dyDescent="0.3">
      <c r="A69" s="194"/>
      <c r="B69" s="195"/>
      <c r="C69" s="196"/>
      <c r="D69" s="195"/>
      <c r="E69" s="197"/>
      <c r="F69" s="197"/>
      <c r="G69" s="198"/>
      <c r="H69" s="198"/>
      <c r="I69" s="198"/>
      <c r="J69" s="199"/>
    </row>
    <row r="70" spans="1:11" ht="15.6" x14ac:dyDescent="0.3">
      <c r="A70" s="194">
        <v>1</v>
      </c>
      <c r="B70" s="195" t="str">
        <f>IF('P3'!A15="","",'P3'!A15)</f>
        <v>+105</v>
      </c>
      <c r="C70" s="196">
        <f>IF('P3'!B15="","",'P3'!B15)</f>
        <v>105.6</v>
      </c>
      <c r="D70" s="195" t="str">
        <f>IF('P3'!C15="","",'P3'!C15)</f>
        <v>M4</v>
      </c>
      <c r="E70" s="197" t="str">
        <f>IF('P3'!F15="","",'P3'!F15)</f>
        <v>Freddy Svendsen</v>
      </c>
      <c r="F70" s="197" t="str">
        <f>IF('P3'!G15="","",'P3'!G15)</f>
        <v>Lenja AK</v>
      </c>
      <c r="G70" s="198">
        <f>IF('P3'!N15=0,"",'P3'!N15)</f>
        <v>68</v>
      </c>
      <c r="H70" s="198">
        <f>IF('P3'!O15=0,"",'P3'!O15)</f>
        <v>77</v>
      </c>
      <c r="I70" s="198">
        <f>IF('P3'!P15=0,"",'P3'!P15)</f>
        <v>145</v>
      </c>
      <c r="J70" s="199">
        <f>IF('P3'!Q15=0,"",'P3'!Q15)</f>
        <v>158.15116019983421</v>
      </c>
      <c r="K70" s="192">
        <v>12</v>
      </c>
    </row>
    <row r="71" spans="1:11" ht="15.6" x14ac:dyDescent="0.3">
      <c r="A71" s="194"/>
      <c r="B71" s="195"/>
      <c r="C71" s="196"/>
      <c r="D71" s="195"/>
      <c r="E71" s="197"/>
      <c r="F71" s="197"/>
      <c r="G71" s="198"/>
      <c r="H71" s="198"/>
      <c r="I71" s="198"/>
      <c r="J71" s="199"/>
    </row>
    <row r="72" spans="1:11" ht="15.6" x14ac:dyDescent="0.3">
      <c r="A72" s="194">
        <v>1</v>
      </c>
      <c r="B72" s="195">
        <f>IF('P5'!A13="","",'P5'!A13)</f>
        <v>77</v>
      </c>
      <c r="C72" s="196">
        <f>IF('P5'!B13="","",'P5'!B13)</f>
        <v>75.8</v>
      </c>
      <c r="D72" s="195" t="str">
        <f>IF('P5'!C13="","",'P5'!C13)</f>
        <v>M3</v>
      </c>
      <c r="E72" s="197" t="str">
        <f>IF('P5'!F13="","",'P5'!F13)</f>
        <v>Torstein Gjervan</v>
      </c>
      <c r="F72" s="197" t="str">
        <f>IF('P5'!G13="","",'P5'!G13)</f>
        <v>Trondheim AK</v>
      </c>
      <c r="G72" s="198">
        <f>IF('P5'!N13=0,"",'P5'!N13)</f>
        <v>98</v>
      </c>
      <c r="H72" s="198">
        <f>IF('P5'!O13=0,"",'P5'!O13)</f>
        <v>120</v>
      </c>
      <c r="I72" s="198">
        <f>IF('P5'!P13=0,"",'P5'!P13)</f>
        <v>218</v>
      </c>
      <c r="J72" s="199">
        <f>IF('P5'!Q13=0,"",'P5'!Q13)</f>
        <v>276.99489878111444</v>
      </c>
      <c r="K72" s="192">
        <v>12</v>
      </c>
    </row>
    <row r="73" spans="1:11" ht="15.6" x14ac:dyDescent="0.3">
      <c r="A73" s="194">
        <v>2</v>
      </c>
      <c r="B73" s="195">
        <f>IF('P5'!A17="","",'P5'!A17)</f>
        <v>77</v>
      </c>
      <c r="C73" s="196">
        <f>IF('P5'!B17="","",'P5'!B17)</f>
        <v>77</v>
      </c>
      <c r="D73" s="195" t="str">
        <f>IF('P5'!C17="","",'P5'!C17)</f>
        <v>M3</v>
      </c>
      <c r="E73" s="197" t="str">
        <f>IF('P5'!F17="","",'P5'!F17)</f>
        <v>Jan Robert Solli</v>
      </c>
      <c r="F73" s="197" t="str">
        <f>IF('P5'!G17="","",'P5'!G17)</f>
        <v>Tønsberg-Kam.</v>
      </c>
      <c r="G73" s="198">
        <f>IF('P5'!N17=0,"",'P5'!N17)</f>
        <v>90</v>
      </c>
      <c r="H73" s="198">
        <f>IF('P5'!O17=0,"",'P5'!O17)</f>
        <v>115</v>
      </c>
      <c r="I73" s="198">
        <f>IF('P5'!P17=0,"",'P5'!P17)</f>
        <v>205</v>
      </c>
      <c r="J73" s="199">
        <f>IF('P5'!Q17=0,"",'P5'!Q17)</f>
        <v>258.15733028426536</v>
      </c>
      <c r="K73" s="192">
        <v>10</v>
      </c>
    </row>
    <row r="74" spans="1:11" ht="15.6" x14ac:dyDescent="0.3">
      <c r="A74" s="194"/>
      <c r="B74" s="195"/>
      <c r="C74" s="196"/>
      <c r="D74" s="195"/>
      <c r="E74" s="197"/>
      <c r="F74" s="197"/>
      <c r="G74" s="198"/>
      <c r="H74" s="198"/>
      <c r="I74" s="198"/>
      <c r="J74" s="199"/>
    </row>
    <row r="75" spans="1:11" ht="15.6" x14ac:dyDescent="0.3">
      <c r="A75" s="194">
        <v>1</v>
      </c>
      <c r="B75" s="195">
        <f>IF('P3'!A16="","",'P3'!A16)</f>
        <v>85</v>
      </c>
      <c r="C75" s="196">
        <f>IF('P3'!B16="","",'P3'!B16)</f>
        <v>82.3</v>
      </c>
      <c r="D75" s="195" t="str">
        <f>IF('P3'!C16="","",'P3'!C16)</f>
        <v>M3</v>
      </c>
      <c r="E75" s="197" t="str">
        <f>IF('P3'!F16="","",'P3'!F16)</f>
        <v>Rolf Wick</v>
      </c>
      <c r="F75" s="197" t="str">
        <f>IF('P3'!G16="","",'P3'!G16)</f>
        <v>Hillevåg AK</v>
      </c>
      <c r="G75" s="198">
        <f>IF('P3'!N16=0,"",'P3'!N16)</f>
        <v>70</v>
      </c>
      <c r="H75" s="198">
        <f>IF('P3'!O16=0,"",'P3'!O16)</f>
        <v>90</v>
      </c>
      <c r="I75" s="198">
        <f>IF('P3'!P16=0,"",'P3'!P16)</f>
        <v>160</v>
      </c>
      <c r="J75" s="199">
        <f>IF('P3'!Q16=0,"",'P3'!Q16)</f>
        <v>194.36055214866508</v>
      </c>
      <c r="K75" s="192">
        <v>12</v>
      </c>
    </row>
    <row r="76" spans="1:11" ht="15.6" x14ac:dyDescent="0.3">
      <c r="A76" s="194"/>
      <c r="B76" s="195"/>
      <c r="C76" s="196"/>
      <c r="D76" s="195"/>
      <c r="E76" s="197"/>
      <c r="F76" s="197"/>
      <c r="G76" s="198"/>
      <c r="H76" s="198"/>
      <c r="I76" s="198"/>
      <c r="J76" s="199"/>
    </row>
    <row r="77" spans="1:11" ht="15.6" x14ac:dyDescent="0.3">
      <c r="A77" s="194">
        <v>1</v>
      </c>
      <c r="B77" s="195">
        <f>IF('P3'!A17="","",'P3'!A17)</f>
        <v>94</v>
      </c>
      <c r="C77" s="196">
        <f>IF('P3'!B17="","",'P3'!B17)</f>
        <v>91.1</v>
      </c>
      <c r="D77" s="195" t="str">
        <f>IF('P3'!C17="","",'P3'!C17)</f>
        <v>M3</v>
      </c>
      <c r="E77" s="197" t="str">
        <f>IF('P3'!F17="","",'P3'!F17)</f>
        <v>Lars-Thomas Grønlien</v>
      </c>
      <c r="F77" s="197" t="str">
        <f>IF('P3'!G17="","",'P3'!G17)</f>
        <v>Oslo AK</v>
      </c>
      <c r="G77" s="198">
        <f>IF('P3'!N17=0,"",'P3'!N17)</f>
        <v>90</v>
      </c>
      <c r="H77" s="198">
        <f>IF('P3'!O17=0,"",'P3'!O17)</f>
        <v>112</v>
      </c>
      <c r="I77" s="198">
        <f>IF('P3'!P17=0,"",'P3'!P17)</f>
        <v>202</v>
      </c>
      <c r="J77" s="199">
        <f>IF('P3'!Q17=0,"",'P3'!Q17)</f>
        <v>233.6289663198942</v>
      </c>
      <c r="K77" s="192">
        <v>12</v>
      </c>
    </row>
    <row r="78" spans="1:11" ht="15.6" x14ac:dyDescent="0.3">
      <c r="A78" s="194">
        <v>2</v>
      </c>
      <c r="B78" s="195">
        <f>IF('P3'!A18="","",'P3'!A18)</f>
        <v>94</v>
      </c>
      <c r="C78" s="196">
        <f>IF('P3'!B18="","",'P3'!B18)</f>
        <v>88.9</v>
      </c>
      <c r="D78" s="195" t="str">
        <f>IF('P3'!C18="","",'P3'!C18)</f>
        <v>M3</v>
      </c>
      <c r="E78" s="197" t="str">
        <f>IF('P3'!F18="","",'P3'!F18)</f>
        <v>Bjørn Tore Wiik</v>
      </c>
      <c r="F78" s="197" t="str">
        <f>IF('P3'!G18="","",'P3'!G18)</f>
        <v>Namsos VK</v>
      </c>
      <c r="G78" s="198">
        <f>IF('P3'!N18=0,"",'P3'!N18)</f>
        <v>86</v>
      </c>
      <c r="H78" s="198">
        <f>IF('P3'!O18=0,"",'P3'!O18)</f>
        <v>95</v>
      </c>
      <c r="I78" s="198">
        <f>IF('P3'!P18=0,"",'P3'!P18)</f>
        <v>181</v>
      </c>
      <c r="J78" s="199">
        <f>IF('P3'!Q18=0,"",'P3'!Q18)</f>
        <v>211.68985331715919</v>
      </c>
      <c r="K78" s="192">
        <v>10</v>
      </c>
    </row>
    <row r="79" spans="1:11" ht="15.6" x14ac:dyDescent="0.3">
      <c r="A79" s="194"/>
      <c r="B79" s="195"/>
      <c r="C79" s="196"/>
      <c r="D79" s="195"/>
      <c r="E79" s="197"/>
      <c r="F79" s="197"/>
      <c r="G79" s="198"/>
      <c r="H79" s="198"/>
      <c r="I79" s="198"/>
      <c r="J79" s="199"/>
    </row>
    <row r="80" spans="1:11" ht="15.6" x14ac:dyDescent="0.3">
      <c r="A80" s="194">
        <v>1</v>
      </c>
      <c r="B80" s="195">
        <f>IF('P3'!A19="","",'P3'!A19)</f>
        <v>105</v>
      </c>
      <c r="C80" s="196">
        <f>IF('P3'!B19="","",'P3'!B19)</f>
        <v>101.2</v>
      </c>
      <c r="D80" s="195" t="str">
        <f>IF('P3'!C19="","",'P3'!C19)</f>
        <v>M3</v>
      </c>
      <c r="E80" s="197" t="str">
        <f>IF('P3'!F19="","",'P3'!F19)</f>
        <v>Jøran Herfjord</v>
      </c>
      <c r="F80" s="197" t="str">
        <f>IF('P3'!G19="","",'P3'!G19)</f>
        <v>Trondheim AK</v>
      </c>
      <c r="G80" s="198">
        <f>IF('P3'!N19=0,"",'P3'!N19)</f>
        <v>93</v>
      </c>
      <c r="H80" s="198">
        <f>IF('P3'!O19=0,"",'P3'!O19)</f>
        <v>115</v>
      </c>
      <c r="I80" s="198">
        <f>IF('P3'!P19=0,"",'P3'!P19)</f>
        <v>208</v>
      </c>
      <c r="J80" s="199">
        <f>IF('P3'!Q19=0,"",'P3'!Q19)</f>
        <v>230.37570730578923</v>
      </c>
      <c r="K80" s="192">
        <v>12</v>
      </c>
    </row>
    <row r="81" spans="1:11" ht="15.6" x14ac:dyDescent="0.3">
      <c r="A81" s="194"/>
      <c r="B81" s="195"/>
      <c r="C81" s="196"/>
      <c r="D81" s="195"/>
      <c r="E81" s="197"/>
      <c r="F81" s="197"/>
      <c r="G81" s="198"/>
      <c r="H81" s="198"/>
      <c r="I81" s="198"/>
      <c r="J81" s="199"/>
    </row>
    <row r="82" spans="1:11" ht="15.6" x14ac:dyDescent="0.3">
      <c r="A82" s="194">
        <v>1</v>
      </c>
      <c r="B82" s="195" t="str">
        <f>IF('P3'!A20="","",'P3'!A20)</f>
        <v>+105</v>
      </c>
      <c r="C82" s="196">
        <f>IF('P3'!B20="","",'P3'!B20)</f>
        <v>112.1</v>
      </c>
      <c r="D82" s="195" t="str">
        <f>IF('P3'!C20="","",'P3'!C20)</f>
        <v>M3</v>
      </c>
      <c r="E82" s="197" t="str">
        <f>IF('P3'!F20="","",'P3'!F20)</f>
        <v>Dag Rønnevik</v>
      </c>
      <c r="F82" s="197" t="str">
        <f>IF('P3'!G20="","",'P3'!G20)</f>
        <v>Tysvær VK</v>
      </c>
      <c r="G82" s="198">
        <f>IF('P3'!N20=0,"",'P3'!N20)</f>
        <v>90</v>
      </c>
      <c r="H82" s="198">
        <f>IF('P3'!O20=0,"",'P3'!O20)</f>
        <v>127</v>
      </c>
      <c r="I82" s="198">
        <f>IF('P3'!P20=0,"",'P3'!P20)</f>
        <v>217</v>
      </c>
      <c r="J82" s="199">
        <f>IF('P3'!Q20=0,"",'P3'!Q20)</f>
        <v>232.12376304559857</v>
      </c>
      <c r="K82" s="192">
        <v>12</v>
      </c>
    </row>
    <row r="83" spans="1:11" ht="15.6" x14ac:dyDescent="0.3">
      <c r="A83" s="194">
        <v>2</v>
      </c>
      <c r="B83" s="195" t="str">
        <f>IF('P3'!A21="","",'P3'!A21)</f>
        <v>+105</v>
      </c>
      <c r="C83" s="196">
        <f>IF('P3'!B21="","",'P3'!B21)</f>
        <v>121.2</v>
      </c>
      <c r="D83" s="195" t="str">
        <f>IF('P3'!C21="","",'P3'!C21)</f>
        <v>M3</v>
      </c>
      <c r="E83" s="197" t="str">
        <f>IF('P3'!F21="","",'P3'!F21)</f>
        <v>Runar Saxegård</v>
      </c>
      <c r="F83" s="197" t="str">
        <f>IF('P3'!G21="","",'P3'!G21)</f>
        <v>Lenja AK</v>
      </c>
      <c r="G83" s="198">
        <f>IF('P3'!N21=0,"",'P3'!N21)</f>
        <v>60</v>
      </c>
      <c r="H83" s="198">
        <f>IF('P3'!O21=0,"",'P3'!O21)</f>
        <v>80</v>
      </c>
      <c r="I83" s="198">
        <f>IF('P3'!P21=0,"",'P3'!P21)</f>
        <v>140</v>
      </c>
      <c r="J83" s="199">
        <f>IF('P3'!Q21=0,"",'P3'!Q21)</f>
        <v>146.54298275033494</v>
      </c>
      <c r="K83" s="192">
        <v>10</v>
      </c>
    </row>
    <row r="84" spans="1:11" ht="15.6" x14ac:dyDescent="0.3">
      <c r="A84" s="194"/>
      <c r="B84" s="195"/>
      <c r="C84" s="196"/>
      <c r="D84" s="195"/>
      <c r="E84" s="197"/>
      <c r="F84" s="197"/>
      <c r="G84" s="198"/>
      <c r="H84" s="198"/>
      <c r="I84" s="198"/>
      <c r="J84" s="199"/>
    </row>
    <row r="85" spans="1:11" ht="15.6" x14ac:dyDescent="0.3">
      <c r="A85" s="194">
        <v>1</v>
      </c>
      <c r="B85" s="195">
        <f>IF('P3'!A22="","",'P3'!A22)</f>
        <v>94</v>
      </c>
      <c r="C85" s="196">
        <f>IF('P3'!B22="","",'P3'!B22)</f>
        <v>88.3</v>
      </c>
      <c r="D85" s="195" t="str">
        <f>IF('P3'!C22="","",'P3'!C22)</f>
        <v>M2</v>
      </c>
      <c r="E85" s="197" t="str">
        <f>IF('P3'!F22="","",'P3'!F22)</f>
        <v>Jonny Block</v>
      </c>
      <c r="F85" s="197" t="str">
        <f>IF('P3'!G22="","",'P3'!G22)</f>
        <v>Nidelv IL</v>
      </c>
      <c r="G85" s="198">
        <f>IF('P3'!N22=0,"",'P3'!N22)</f>
        <v>95</v>
      </c>
      <c r="H85" s="198">
        <f>IF('P3'!O22=0,"",'P3'!O22)</f>
        <v>115</v>
      </c>
      <c r="I85" s="198">
        <f>IF('P3'!P22=0,"",'P3'!P22)</f>
        <v>210</v>
      </c>
      <c r="J85" s="199">
        <f>IF('P3'!Q22=0,"",'P3'!Q22)</f>
        <v>246.38538083769285</v>
      </c>
      <c r="K85" s="192">
        <v>12</v>
      </c>
    </row>
    <row r="86" spans="1:11" ht="15.6" x14ac:dyDescent="0.3">
      <c r="A86" s="194">
        <v>2</v>
      </c>
      <c r="B86" s="195">
        <f>IF('P3'!A23="","",'P3'!A23)</f>
        <v>94</v>
      </c>
      <c r="C86" s="196">
        <f>IF('P3'!B23="","",'P3'!B23)</f>
        <v>90.4</v>
      </c>
      <c r="D86" s="195" t="str">
        <f>IF('P3'!C23="","",'P3'!C23)</f>
        <v>M2</v>
      </c>
      <c r="E86" s="197" t="str">
        <f>IF('P3'!F23="","",'P3'!F23)</f>
        <v>Bjørn-Harald Fossum</v>
      </c>
      <c r="F86" s="197" t="str">
        <f>IF('P3'!G23="","",'P3'!G23)</f>
        <v>Spydeberg Atletene</v>
      </c>
      <c r="G86" s="198">
        <f>IF('P3'!N23=0,"",'P3'!N23)</f>
        <v>76</v>
      </c>
      <c r="H86" s="198">
        <f>IF('P3'!O23=0,"",'P3'!O23)</f>
        <v>115</v>
      </c>
      <c r="I86" s="198">
        <f>IF('P3'!P23=0,"",'P3'!P23)</f>
        <v>191</v>
      </c>
      <c r="J86" s="199">
        <f>IF('P3'!Q23=0,"",'P3'!Q23)</f>
        <v>221.67590632887206</v>
      </c>
      <c r="K86" s="192">
        <v>10</v>
      </c>
    </row>
    <row r="87" spans="1:11" ht="15.6" x14ac:dyDescent="0.3">
      <c r="A87" s="194"/>
      <c r="B87" s="195"/>
      <c r="C87" s="196"/>
      <c r="D87" s="195"/>
      <c r="E87" s="197"/>
      <c r="F87" s="197"/>
      <c r="G87" s="198"/>
      <c r="H87" s="198"/>
      <c r="I87" s="198"/>
      <c r="J87" s="199"/>
    </row>
    <row r="88" spans="1:11" ht="15.6" x14ac:dyDescent="0.3">
      <c r="A88" s="194">
        <v>1</v>
      </c>
      <c r="B88" s="195">
        <f>IF('P15'!A12="","",'P15'!A12)</f>
        <v>105</v>
      </c>
      <c r="C88" s="196">
        <f>IF('P15'!B12="","",'P15'!B12)</f>
        <v>103.6</v>
      </c>
      <c r="D88" s="195" t="str">
        <f>IF('P15'!C12="","",'P15'!C12)</f>
        <v>M2</v>
      </c>
      <c r="E88" s="197" t="str">
        <f>IF('P15'!F12="","",'P15'!F12)</f>
        <v>Ronny Fevåg</v>
      </c>
      <c r="F88" s="197" t="str">
        <f>IF('P15'!G12="","",'P15'!G12)</f>
        <v>Trondheim AK</v>
      </c>
      <c r="G88" s="198">
        <f>IF('P15'!N12=0,"",'P15'!N12)</f>
        <v>108</v>
      </c>
      <c r="H88" s="198">
        <f>IF('P15'!O12=0,"",'P15'!O12)</f>
        <v>145</v>
      </c>
      <c r="I88" s="198">
        <f>IF('P15'!P12=0,"",'P15'!P12)</f>
        <v>253</v>
      </c>
      <c r="J88" s="200">
        <f>IF('P15'!Q12=0,"",'P15'!Q12)</f>
        <v>277.81389608066002</v>
      </c>
      <c r="K88" s="192">
        <v>12</v>
      </c>
    </row>
    <row r="89" spans="1:11" ht="15.6" x14ac:dyDescent="0.3">
      <c r="A89" s="194"/>
      <c r="B89" s="195">
        <f>IF('P3'!A24="","",'P3'!A24)</f>
        <v>105</v>
      </c>
      <c r="C89" s="196">
        <f>IF('P3'!B24="","",'P3'!B24)</f>
        <v>104.6</v>
      </c>
      <c r="D89" s="195" t="str">
        <f>IF('P3'!C24="","",'P3'!C24)</f>
        <v>M2</v>
      </c>
      <c r="E89" s="197" t="str">
        <f>IF('P3'!F24="","",'P3'!F24)</f>
        <v>Thomas Lilleborgen</v>
      </c>
      <c r="F89" s="197" t="str">
        <f>IF('P3'!G24="","",'P3'!G24)</f>
        <v>T &amp; IL National</v>
      </c>
      <c r="G89" s="198">
        <f>IF('P3'!N24=0,"",'P3'!N24)</f>
        <v>106</v>
      </c>
      <c r="H89" s="198" t="str">
        <f>IF('P3'!O24=0,"",'P3'!O24)</f>
        <v/>
      </c>
      <c r="I89" s="198" t="str">
        <f>IF('P3'!P24=0,"",'P3'!P24)</f>
        <v/>
      </c>
      <c r="J89" s="199" t="str">
        <f>IF('P3'!Q24=0,"",'P3'!Q24)</f>
        <v/>
      </c>
    </row>
    <row r="90" spans="1:11" ht="15.6" x14ac:dyDescent="0.3">
      <c r="A90" s="194"/>
      <c r="B90" s="195"/>
      <c r="C90" s="196"/>
      <c r="D90" s="195"/>
      <c r="E90" s="197"/>
      <c r="F90" s="197"/>
      <c r="G90" s="198"/>
      <c r="H90" s="198"/>
      <c r="I90" s="198"/>
      <c r="J90" s="199"/>
    </row>
    <row r="91" spans="1:11" ht="15.6" x14ac:dyDescent="0.3">
      <c r="A91" s="194">
        <v>1</v>
      </c>
      <c r="B91" s="195" t="str">
        <f>IF('P15'!A17="","",'P15'!A17)</f>
        <v>+105</v>
      </c>
      <c r="C91" s="196">
        <f>IF('P15'!B17="","",'P15'!B17)</f>
        <v>106.3</v>
      </c>
      <c r="D91" s="195" t="str">
        <f>IF('P15'!C17="","",'P15'!C17)</f>
        <v>M2</v>
      </c>
      <c r="E91" s="197" t="str">
        <f>IF('P15'!F17="","",'P15'!F17)</f>
        <v>Børge Aadland</v>
      </c>
      <c r="F91" s="197" t="str">
        <f>IF('P15'!G17="","",'P15'!G17)</f>
        <v>AK Bjørgvin</v>
      </c>
      <c r="G91" s="198">
        <f>IF('P15'!N17=0,"",'P15'!N17)</f>
        <v>123</v>
      </c>
      <c r="H91" s="198">
        <f>IF('P15'!O17=0,"",'P15'!O17)</f>
        <v>170</v>
      </c>
      <c r="I91" s="198">
        <f>IF('P15'!P17=0,"",'P15'!P17)</f>
        <v>293</v>
      </c>
      <c r="J91" s="200">
        <f>IF('P15'!Q17=0,"",'P15'!Q17)</f>
        <v>318.84923946298449</v>
      </c>
      <c r="K91" s="192">
        <v>12</v>
      </c>
    </row>
    <row r="92" spans="1:11" ht="15.6" x14ac:dyDescent="0.3">
      <c r="A92" s="194"/>
      <c r="B92" s="195"/>
      <c r="C92" s="196"/>
      <c r="D92" s="195"/>
      <c r="E92" s="197"/>
      <c r="F92" s="197"/>
      <c r="G92" s="198"/>
      <c r="H92" s="198"/>
      <c r="I92" s="198"/>
      <c r="J92" s="199"/>
    </row>
    <row r="93" spans="1:11" ht="15.6" x14ac:dyDescent="0.3">
      <c r="A93" s="194">
        <v>1</v>
      </c>
      <c r="B93" s="195">
        <f>IF('P5'!A12="","",'P5'!A12)</f>
        <v>77</v>
      </c>
      <c r="C93" s="196">
        <f>IF('P5'!B12="","",'P5'!B12)</f>
        <v>73.7</v>
      </c>
      <c r="D93" s="195" t="str">
        <f>IF('P5'!C12="","",'P5'!C12)</f>
        <v>M1</v>
      </c>
      <c r="E93" s="197" t="str">
        <f>IF('P5'!F12="","",'P5'!F12)</f>
        <v>Steinar Kvame</v>
      </c>
      <c r="F93" s="197" t="str">
        <f>IF('P5'!G12="","",'P5'!G12)</f>
        <v>Tambarskjelvar IL</v>
      </c>
      <c r="G93" s="198">
        <f>IF('P5'!N12=0,"",'P5'!N12)</f>
        <v>100</v>
      </c>
      <c r="H93" s="198">
        <f>IF('P5'!O12=0,"",'P5'!O12)</f>
        <v>120</v>
      </c>
      <c r="I93" s="198">
        <f>IF('P5'!P12=0,"",'P5'!P12)</f>
        <v>220</v>
      </c>
      <c r="J93" s="199">
        <f>IF('P5'!Q12=0,"",'P5'!Q12)</f>
        <v>284.16520651624631</v>
      </c>
      <c r="K93" s="192">
        <v>12</v>
      </c>
    </row>
    <row r="94" spans="1:11" ht="15.6" x14ac:dyDescent="0.3">
      <c r="A94" s="194"/>
      <c r="B94" s="195">
        <f>IF('P8'!A15="","",'P8'!A15)</f>
        <v>77</v>
      </c>
      <c r="C94" s="196">
        <f>IF('P8'!B15="","",'P8'!B15)</f>
        <v>76.3</v>
      </c>
      <c r="D94" s="195" t="str">
        <f>IF('P8'!C15="","",'P8'!C15)</f>
        <v>M1</v>
      </c>
      <c r="E94" s="197" t="str">
        <f>IF('P8'!F15="","",'P8'!F15)</f>
        <v>Ronny Matnisdal</v>
      </c>
      <c r="F94" s="197" t="str">
        <f>IF('P8'!G15="","",'P8'!G15)</f>
        <v>Vigrestad IK</v>
      </c>
      <c r="G94" s="198" t="str">
        <f>IF('P8'!N15=0,"",'P8'!N15)</f>
        <v/>
      </c>
      <c r="H94" s="198" t="str">
        <f>IF('P8'!O15=0,"",'P8'!O15)</f>
        <v/>
      </c>
      <c r="I94" s="198" t="str">
        <f>IF('P8'!P15=0,"",'P8'!P15)</f>
        <v/>
      </c>
      <c r="J94" s="199" t="str">
        <f>IF('P8'!Q15=0,"",'P8'!Q15)</f>
        <v/>
      </c>
    </row>
    <row r="95" spans="1:11" ht="15.6" x14ac:dyDescent="0.3">
      <c r="A95" s="194"/>
      <c r="B95" s="195" t="str">
        <f>IF('P4'!A17="","",'P4'!A17)</f>
        <v/>
      </c>
      <c r="C95" s="196" t="str">
        <f>IF('P4'!B17="","",'P4'!B17)</f>
        <v/>
      </c>
      <c r="D95" s="195" t="str">
        <f>IF('P4'!C17="","",'P4'!C17)</f>
        <v/>
      </c>
      <c r="E95" s="197" t="str">
        <f>IF('P4'!F17="","",'P4'!F17)</f>
        <v/>
      </c>
      <c r="F95" s="197" t="str">
        <f>IF('P4'!G17="","",'P4'!G17)</f>
        <v/>
      </c>
      <c r="G95" s="198" t="str">
        <f>IF('P4'!N17=0,"",'P4'!N17)</f>
        <v/>
      </c>
      <c r="H95" s="198" t="str">
        <f>IF('P4'!O17=0,"",'P4'!O17)</f>
        <v/>
      </c>
      <c r="I95" s="198" t="str">
        <f>IF('P4'!P17=0,"",'P4'!P17)</f>
        <v/>
      </c>
      <c r="J95" s="199" t="str">
        <f>IF('P4'!Q17=0,"",'P4'!Q17)</f>
        <v/>
      </c>
    </row>
    <row r="96" spans="1:11" ht="15.6" x14ac:dyDescent="0.3">
      <c r="A96" s="194"/>
      <c r="B96" s="195">
        <f>IF('P15'!A10="","",'P15'!A10)</f>
        <v>105</v>
      </c>
      <c r="C96" s="196">
        <f>IF('P15'!B10="","",'P15'!B10)</f>
        <v>102.5</v>
      </c>
      <c r="D96" s="195" t="str">
        <f>IF('P15'!C10="","",'P15'!C10)</f>
        <v>M1</v>
      </c>
      <c r="E96" s="197" t="str">
        <f>IF('P15'!F10="","",'P15'!F10)</f>
        <v>Per Hordnes</v>
      </c>
      <c r="F96" s="197" t="str">
        <f>IF('P15'!G10="","",'P15'!G10)</f>
        <v>AK Bjørgvin</v>
      </c>
      <c r="G96" s="198">
        <f>IF('P15'!N10=0,"",'P15'!N10)</f>
        <v>141</v>
      </c>
      <c r="H96" s="198" t="str">
        <f>IF('P15'!O10=0,"",'P15'!O10)</f>
        <v/>
      </c>
      <c r="I96" s="198" t="str">
        <f>IF('P15'!P10=0,"",'P15'!P10)</f>
        <v/>
      </c>
      <c r="J96" s="200" t="str">
        <f>IF('P15'!Q10=0,"",'P15'!Q10)</f>
        <v/>
      </c>
    </row>
    <row r="97" spans="1:11" ht="15.6" x14ac:dyDescent="0.3">
      <c r="A97" s="108"/>
      <c r="B97" s="109" t="str">
        <f>IF('P4'!A19="","",'P4'!A19)</f>
        <v/>
      </c>
      <c r="C97" s="110" t="str">
        <f>IF('P4'!B19="","",'P4'!B19)</f>
        <v/>
      </c>
      <c r="D97" s="109" t="str">
        <f>IF('P4'!C19="","",'P4'!C19)</f>
        <v/>
      </c>
      <c r="E97" s="112" t="str">
        <f>IF('P4'!F19="","",'P4'!F19)</f>
        <v/>
      </c>
      <c r="F97" s="112" t="str">
        <f>IF('P4'!G19="","",'P4'!G19)</f>
        <v/>
      </c>
      <c r="G97" s="113" t="str">
        <f>IF('P4'!N19=0,"",'P4'!N19)</f>
        <v/>
      </c>
      <c r="H97" s="113" t="str">
        <f>IF('P4'!O19=0,"",'P4'!O19)</f>
        <v/>
      </c>
      <c r="I97" s="113" t="str">
        <f>IF('P4'!P19=0,"",'P4'!P19)</f>
        <v/>
      </c>
      <c r="J97" s="114" t="str">
        <f>IF('P4'!Q19=0,"",'P4'!Q19)</f>
        <v/>
      </c>
      <c r="K97" s="193">
        <f>SUM(K4:K96)</f>
        <v>580</v>
      </c>
    </row>
    <row r="98" spans="1:11" ht="17.399999999999999" x14ac:dyDescent="0.3">
      <c r="C98" s="74"/>
      <c r="E98" s="213"/>
      <c r="F98" s="213"/>
      <c r="J98"/>
    </row>
    <row r="99" spans="1:11" ht="18" x14ac:dyDescent="0.35">
      <c r="C99" s="74"/>
      <c r="E99" s="184" t="s">
        <v>53</v>
      </c>
      <c r="F99" s="185">
        <f>SUM(K6,K33,K43,K50,K53,K63,K72,K65,K80,K88)</f>
        <v>112</v>
      </c>
      <c r="J99"/>
    </row>
    <row r="100" spans="1:11" ht="18" x14ac:dyDescent="0.35">
      <c r="C100" s="74"/>
      <c r="E100" s="184" t="s">
        <v>54</v>
      </c>
      <c r="F100" s="185">
        <f>SUM(K16,K22,K31,K34,K39,K48,K55)</f>
        <v>80</v>
      </c>
      <c r="J100"/>
    </row>
    <row r="101" spans="1:11" ht="18" x14ac:dyDescent="0.35">
      <c r="C101" s="74"/>
      <c r="E101" s="184" t="s">
        <v>59</v>
      </c>
      <c r="F101" s="185">
        <f>SUM(K8,K44,K59,K70,K83)</f>
        <v>56</v>
      </c>
      <c r="J101"/>
    </row>
    <row r="102" spans="1:11" ht="18" x14ac:dyDescent="0.35">
      <c r="C102" s="74"/>
      <c r="E102" s="184" t="s">
        <v>52</v>
      </c>
      <c r="F102" s="185">
        <f>SUM(K20,K28,K30,K78)</f>
        <v>46</v>
      </c>
      <c r="J102"/>
    </row>
    <row r="103" spans="1:11" ht="18" x14ac:dyDescent="0.35">
      <c r="C103" s="74"/>
      <c r="E103" s="184" t="s">
        <v>58</v>
      </c>
      <c r="F103" s="185">
        <f>SUM(K46,K62,K67,K86)</f>
        <v>46</v>
      </c>
      <c r="J103"/>
    </row>
    <row r="104" spans="1:11" ht="18" x14ac:dyDescent="0.35">
      <c r="C104" s="74"/>
      <c r="E104" s="184" t="s">
        <v>56</v>
      </c>
      <c r="F104" s="185">
        <f>SUM(K26,K35,K37,K85)</f>
        <v>45</v>
      </c>
      <c r="J104"/>
    </row>
    <row r="105" spans="1:11" ht="18" x14ac:dyDescent="0.35">
      <c r="C105" s="74"/>
      <c r="E105" s="184" t="s">
        <v>60</v>
      </c>
      <c r="F105" s="185">
        <f>SUM(K4,K13,K52)</f>
        <v>36</v>
      </c>
      <c r="J105"/>
    </row>
    <row r="106" spans="1:11" ht="18" x14ac:dyDescent="0.35">
      <c r="C106" s="74"/>
      <c r="E106" s="184" t="s">
        <v>62</v>
      </c>
      <c r="F106" s="185">
        <f>SUM(K18,K91)</f>
        <v>24</v>
      </c>
      <c r="J106"/>
    </row>
    <row r="107" spans="1:11" ht="18" x14ac:dyDescent="0.35">
      <c r="C107" s="74"/>
      <c r="E107" s="184" t="s">
        <v>65</v>
      </c>
      <c r="F107" s="185">
        <f>SUM(K10,K82)</f>
        <v>24</v>
      </c>
      <c r="J107"/>
    </row>
    <row r="108" spans="1:11" ht="18" x14ac:dyDescent="0.35">
      <c r="C108" s="74"/>
      <c r="E108" s="184" t="s">
        <v>61</v>
      </c>
      <c r="F108" s="185">
        <f>SUM(K57,K77)</f>
        <v>24</v>
      </c>
      <c r="J108"/>
    </row>
    <row r="109" spans="1:11" ht="18" x14ac:dyDescent="0.35">
      <c r="C109" s="74"/>
      <c r="E109" s="184" t="s">
        <v>55</v>
      </c>
      <c r="F109" s="185">
        <f>SUM(K24,K73)</f>
        <v>22</v>
      </c>
      <c r="J109"/>
    </row>
    <row r="110" spans="1:11" ht="18" x14ac:dyDescent="0.35">
      <c r="C110" s="74"/>
      <c r="E110" s="184" t="s">
        <v>64</v>
      </c>
      <c r="F110" s="185">
        <f>SUM(K64,K75)</f>
        <v>21</v>
      </c>
      <c r="J110"/>
    </row>
    <row r="111" spans="1:11" ht="18" x14ac:dyDescent="0.35">
      <c r="C111" s="74"/>
      <c r="E111" s="184" t="s">
        <v>57</v>
      </c>
      <c r="F111" s="185">
        <f>SUM(K41)</f>
        <v>12</v>
      </c>
      <c r="J111"/>
    </row>
    <row r="112" spans="1:11" ht="18" x14ac:dyDescent="0.35">
      <c r="C112" s="74"/>
      <c r="E112" s="184" t="s">
        <v>67</v>
      </c>
      <c r="F112" s="185">
        <f>SUM(K93)</f>
        <v>12</v>
      </c>
      <c r="J112"/>
    </row>
    <row r="113" spans="1:10" ht="18" x14ac:dyDescent="0.35">
      <c r="C113" s="74"/>
      <c r="E113" s="184" t="s">
        <v>66</v>
      </c>
      <c r="F113" s="185">
        <f>SUM(K14)</f>
        <v>10</v>
      </c>
      <c r="J113"/>
    </row>
    <row r="114" spans="1:10" ht="18" x14ac:dyDescent="0.35">
      <c r="C114" s="74"/>
      <c r="E114" s="184" t="s">
        <v>63</v>
      </c>
      <c r="F114" s="185">
        <f>SUM(K68)</f>
        <v>10</v>
      </c>
      <c r="I114" s="56"/>
      <c r="J114"/>
    </row>
    <row r="115" spans="1:10" ht="15.6" x14ac:dyDescent="0.3">
      <c r="A115" s="108"/>
      <c r="B115" s="109" t="str">
        <f>IF('P4'!A20="","",'P4'!A20)</f>
        <v/>
      </c>
      <c r="C115" s="110" t="str">
        <f>IF('P4'!B20="","",'P4'!B20)</f>
        <v/>
      </c>
      <c r="D115" s="109" t="str">
        <f>IF('P4'!C20="","",'P4'!C20)</f>
        <v/>
      </c>
      <c r="E115" s="112" t="str">
        <f>IF('P4'!F20="","",'P4'!F20)</f>
        <v/>
      </c>
      <c r="F115" s="189">
        <f>SUM(F99:F114)</f>
        <v>580</v>
      </c>
      <c r="G115" s="113" t="str">
        <f>IF('P4'!N20=0,"",'P4'!N20)</f>
        <v/>
      </c>
      <c r="H115" s="113" t="str">
        <f>IF('P4'!O20=0,"",'P4'!O20)</f>
        <v/>
      </c>
      <c r="I115" s="113" t="str">
        <f>IF('P4'!P20=0,"",'P4'!P20)</f>
        <v/>
      </c>
      <c r="J115" s="114" t="str">
        <f>IF('P4'!Q20=0,"",'P4'!Q20)</f>
        <v/>
      </c>
    </row>
  </sheetData>
  <mergeCells count="8">
    <mergeCell ref="A19:J19"/>
    <mergeCell ref="E98:F98"/>
    <mergeCell ref="A1:J1"/>
    <mergeCell ref="A2:D2"/>
    <mergeCell ref="E2:F2"/>
    <mergeCell ref="G2:H2"/>
    <mergeCell ref="I2:J2"/>
    <mergeCell ref="A3:J3"/>
  </mergeCells>
  <pageMargins left="0.75" right="0.75" top="1" bottom="1" header="0.5" footer="0.5"/>
  <pageSetup paperSize="9" scale="76" fitToHeight="0" orientation="portrait" r:id="rId1"/>
  <headerFooter alignWithMargins="0"/>
  <rowBreaks count="1" manualBreakCount="1">
    <brk id="9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42419</v>
      </c>
      <c r="S5" s="85" t="s">
        <v>30</v>
      </c>
      <c r="T5" s="86">
        <v>2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2">
        <v>69</v>
      </c>
      <c r="B9" s="145">
        <v>63.8</v>
      </c>
      <c r="C9" s="146" t="s">
        <v>108</v>
      </c>
      <c r="D9" s="147">
        <v>17503</v>
      </c>
      <c r="E9" s="148"/>
      <c r="F9" s="149" t="s">
        <v>109</v>
      </c>
      <c r="G9" s="149" t="s">
        <v>56</v>
      </c>
      <c r="H9" s="150">
        <v>28</v>
      </c>
      <c r="I9" s="151">
        <v>-32</v>
      </c>
      <c r="J9" s="176" t="s">
        <v>161</v>
      </c>
      <c r="K9" s="150">
        <v>36</v>
      </c>
      <c r="L9" s="127">
        <v>40</v>
      </c>
      <c r="M9" s="178">
        <v>-42</v>
      </c>
      <c r="N9" s="94">
        <f>IF(MAX(H9:J9)&lt;0,0,TRUNC(MAX(H9:J9)/1)*1)</f>
        <v>28</v>
      </c>
      <c r="O9" s="94">
        <f>IF(MAX(K9:M9)&lt;0,0,TRUNC(MAX(K9:M9)/1)*1)</f>
        <v>40</v>
      </c>
      <c r="P9" s="94">
        <f t="shared" ref="P9:P24" si="0">IF(N9=0,0,IF(O9=0,0,SUM(N9:O9)))</f>
        <v>68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96.383854536496415</v>
      </c>
      <c r="R9" s="95">
        <f>IF(OR(D9="",B9="",V9=""),0,IF(OR(C9="UM",C9="JM",C9="SM",C9="UK",C9="JK",C9="SK"),"",Q9*(IF(ABS(1900-YEAR((V9+1)-D9))&lt;29,0,(VLOOKUP((YEAR(V9)-YEAR(D9)),'Meltzer-Malone'!$A$3:$B$63,2))))))</f>
        <v>175.70776682003296</v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1.4174096255367119</v>
      </c>
      <c r="V9" s="140">
        <f>R5</f>
        <v>42419</v>
      </c>
    </row>
    <row r="10" spans="1:22" s="13" customFormat="1" ht="19.95" customHeight="1" x14ac:dyDescent="0.25">
      <c r="A10" s="152">
        <v>94</v>
      </c>
      <c r="B10" s="145">
        <v>93.3</v>
      </c>
      <c r="C10" s="146" t="s">
        <v>108</v>
      </c>
      <c r="D10" s="147">
        <v>18809</v>
      </c>
      <c r="E10" s="148"/>
      <c r="F10" s="149" t="s">
        <v>110</v>
      </c>
      <c r="G10" s="149" t="s">
        <v>54</v>
      </c>
      <c r="H10" s="150">
        <v>70</v>
      </c>
      <c r="I10" s="151">
        <v>-75</v>
      </c>
      <c r="J10" s="143">
        <v>75</v>
      </c>
      <c r="K10" s="150">
        <v>93</v>
      </c>
      <c r="L10" s="127">
        <v>97</v>
      </c>
      <c r="M10" s="127">
        <v>-101</v>
      </c>
      <c r="N10" s="94">
        <f t="shared" ref="N10:N24" si="1">IF(MAX(H10:J10)&lt;0,0,TRUNC(MAX(H10:J10)/1)*1)</f>
        <v>75</v>
      </c>
      <c r="O10" s="94">
        <f t="shared" ref="O10:O24" si="2">IF(MAX(K10:M10)&lt;0,0,TRUNC(MAX(K10:M10)/1)*1)</f>
        <v>97</v>
      </c>
      <c r="P10" s="94">
        <f t="shared" si="0"/>
        <v>172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196.85478292278091</v>
      </c>
      <c r="R10" s="95">
        <f>IF(OR(D10="",B10="",V10=""),0,IF(OR(C10="UM",C10="JM",C10="SM",C10="UK",C10="JK",C10="SK"),"",Q10*(IF(ABS(1900-YEAR((V10+1)-D10))&lt;29,0,(VLOOKUP((YEAR(V10)-YEAR(D10)),'Meltzer-Malone'!$A$3:$B$63,2))))))</f>
        <v>327.36950400058464</v>
      </c>
      <c r="S10" s="99">
        <v>1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1.1445045518766332</v>
      </c>
      <c r="V10" s="140">
        <f>R5</f>
        <v>42419</v>
      </c>
    </row>
    <row r="11" spans="1:22" s="13" customFormat="1" ht="19.95" customHeight="1" x14ac:dyDescent="0.25">
      <c r="A11" s="152">
        <v>77</v>
      </c>
      <c r="B11" s="145">
        <v>75.8</v>
      </c>
      <c r="C11" s="146" t="s">
        <v>111</v>
      </c>
      <c r="D11" s="147">
        <v>20075</v>
      </c>
      <c r="E11" s="148"/>
      <c r="F11" s="149" t="s">
        <v>146</v>
      </c>
      <c r="G11" s="149" t="s">
        <v>57</v>
      </c>
      <c r="H11" s="150">
        <v>73</v>
      </c>
      <c r="I11" s="151">
        <v>-76</v>
      </c>
      <c r="J11" s="143">
        <v>76</v>
      </c>
      <c r="K11" s="150">
        <v>85</v>
      </c>
      <c r="L11" s="127">
        <v>88</v>
      </c>
      <c r="M11" s="127">
        <v>-90</v>
      </c>
      <c r="N11" s="94">
        <f t="shared" si="1"/>
        <v>76</v>
      </c>
      <c r="O11" s="94">
        <f t="shared" si="2"/>
        <v>88</v>
      </c>
      <c r="P11" s="94">
        <f t="shared" si="0"/>
        <v>164</v>
      </c>
      <c r="Q11" s="95">
        <f t="shared" si="3"/>
        <v>208.38148348670995</v>
      </c>
      <c r="R11" s="95">
        <f>IF(OR(D11="",B11="",V11=""),0,IF(OR(C11="UM",C11="JM",C11="SM",C11="UK",C11="JK",C11="SK"),"",Q11*(IF(ABS(1900-YEAR((V11+1)-D11))&lt;29,0,(VLOOKUP((YEAR(V11)-YEAR(D11)),'Meltzer-Malone'!$A$3:$B$63,2))))))</f>
        <v>326.74216610716121</v>
      </c>
      <c r="S11" s="99">
        <v>1</v>
      </c>
      <c r="T11" s="99"/>
      <c r="U11" s="97">
        <f t="shared" si="4"/>
        <v>1.2706188017482314</v>
      </c>
      <c r="V11" s="140">
        <f>R5</f>
        <v>42419</v>
      </c>
    </row>
    <row r="12" spans="1:22" s="13" customFormat="1" ht="19.95" customHeight="1" x14ac:dyDescent="0.25">
      <c r="A12" s="152">
        <v>85</v>
      </c>
      <c r="B12" s="145">
        <v>79.7</v>
      </c>
      <c r="C12" s="146" t="s">
        <v>111</v>
      </c>
      <c r="D12" s="147">
        <v>20296</v>
      </c>
      <c r="E12" s="148"/>
      <c r="F12" s="149" t="s">
        <v>112</v>
      </c>
      <c r="G12" s="149" t="s">
        <v>53</v>
      </c>
      <c r="H12" s="150">
        <v>65</v>
      </c>
      <c r="I12" s="151">
        <v>70</v>
      </c>
      <c r="J12" s="143">
        <v>73</v>
      </c>
      <c r="K12" s="150">
        <v>85</v>
      </c>
      <c r="L12" s="127">
        <v>90</v>
      </c>
      <c r="M12" s="127">
        <v>-95</v>
      </c>
      <c r="N12" s="94">
        <f t="shared" si="1"/>
        <v>73</v>
      </c>
      <c r="O12" s="94">
        <f t="shared" si="2"/>
        <v>90</v>
      </c>
      <c r="P12" s="94">
        <f t="shared" si="0"/>
        <v>163</v>
      </c>
      <c r="Q12" s="95">
        <f t="shared" si="3"/>
        <v>201.39728600927958</v>
      </c>
      <c r="R12" s="95">
        <f>IF(OR(D12="",B12="",V12=""),0,IF(OR(C12="UM",C12="JM",C12="SM",C12="UK",C12="JK",C12="SK"),"",Q12*(IF(ABS(1900-YEAR((V12+1)-D12))&lt;29,0,(VLOOKUP((YEAR(V12)-YEAR(D12)),'Meltzer-Malone'!$A$3:$B$63,2))))))</f>
        <v>310.35321774029984</v>
      </c>
      <c r="S12" s="99">
        <v>1</v>
      </c>
      <c r="T12" s="99" t="s">
        <v>22</v>
      </c>
      <c r="U12" s="97">
        <f t="shared" si="4"/>
        <v>1.2355661718360711</v>
      </c>
      <c r="V12" s="140">
        <f>R5</f>
        <v>42419</v>
      </c>
    </row>
    <row r="13" spans="1:22" s="13" customFormat="1" ht="19.95" customHeight="1" x14ac:dyDescent="0.25">
      <c r="A13" s="152">
        <v>85</v>
      </c>
      <c r="B13" s="145">
        <v>83.3</v>
      </c>
      <c r="C13" s="146" t="s">
        <v>111</v>
      </c>
      <c r="D13" s="147">
        <v>20790</v>
      </c>
      <c r="E13" s="148"/>
      <c r="F13" s="149" t="s">
        <v>113</v>
      </c>
      <c r="G13" s="149" t="s">
        <v>59</v>
      </c>
      <c r="H13" s="142">
        <v>55</v>
      </c>
      <c r="I13" s="143">
        <v>62</v>
      </c>
      <c r="J13" s="143">
        <v>-70</v>
      </c>
      <c r="K13" s="142">
        <v>75</v>
      </c>
      <c r="L13" s="127">
        <v>85</v>
      </c>
      <c r="M13" s="127">
        <v>-102</v>
      </c>
      <c r="N13" s="94">
        <f t="shared" si="1"/>
        <v>62</v>
      </c>
      <c r="O13" s="94">
        <f t="shared" si="2"/>
        <v>85</v>
      </c>
      <c r="P13" s="94">
        <f t="shared" si="0"/>
        <v>147</v>
      </c>
      <c r="Q13" s="95">
        <f t="shared" si="3"/>
        <v>177.46375609898618</v>
      </c>
      <c r="R13" s="95">
        <f>IF(OR(D13="",B13="",V13=""),0,IF(OR(C13="UM",C13="JM",C13="SM",C13="UK",C13="JK",C13="SK"),"",Q13*(IF(ABS(1900-YEAR((V13+1)-D13))&lt;29,0,(VLOOKUP((YEAR(V13)-YEAR(D13)),'Meltzer-Malone'!$A$3:$B$63,2))))))</f>
        <v>268.68012673386511</v>
      </c>
      <c r="S13" s="99">
        <v>2</v>
      </c>
      <c r="T13" s="99" t="s">
        <v>22</v>
      </c>
      <c r="U13" s="97">
        <f t="shared" si="4"/>
        <v>1.207236436047525</v>
      </c>
      <c r="V13" s="140">
        <f>R5</f>
        <v>42419</v>
      </c>
    </row>
    <row r="14" spans="1:22" s="13" customFormat="1" ht="19.95" customHeight="1" x14ac:dyDescent="0.25">
      <c r="A14" s="152">
        <v>94</v>
      </c>
      <c r="B14" s="145">
        <v>92.9</v>
      </c>
      <c r="C14" s="146" t="s">
        <v>111</v>
      </c>
      <c r="D14" s="147">
        <v>19656</v>
      </c>
      <c r="E14" s="148"/>
      <c r="F14" s="149" t="s">
        <v>114</v>
      </c>
      <c r="G14" s="149" t="s">
        <v>58</v>
      </c>
      <c r="H14" s="150">
        <v>70</v>
      </c>
      <c r="I14" s="151">
        <v>-72</v>
      </c>
      <c r="J14" s="143">
        <v>72</v>
      </c>
      <c r="K14" s="150">
        <v>90</v>
      </c>
      <c r="L14" s="127">
        <v>92</v>
      </c>
      <c r="M14" s="127">
        <v>95</v>
      </c>
      <c r="N14" s="94">
        <f t="shared" si="1"/>
        <v>72</v>
      </c>
      <c r="O14" s="94">
        <f t="shared" si="2"/>
        <v>95</v>
      </c>
      <c r="P14" s="94">
        <f t="shared" si="0"/>
        <v>167</v>
      </c>
      <c r="Q14" s="95">
        <f t="shared" si="3"/>
        <v>191.48821097088612</v>
      </c>
      <c r="R14" s="95">
        <f>IF(OR(D14="",B14="",V14=""),0,IF(OR(C14="UM",C14="JM",C14="SM",C14="UK",C14="JK",C14="SK"),"",Q14*(IF(ABS(1900-YEAR((V14+1)-D14))&lt;29,0,(VLOOKUP((YEAR(V14)-YEAR(D14)),'Meltzer-Malone'!$A$3:$B$63,2))))))</f>
        <v>305.99816113147602</v>
      </c>
      <c r="S14" s="99">
        <v>1</v>
      </c>
      <c r="T14" s="99" t="s">
        <v>22</v>
      </c>
      <c r="U14" s="97">
        <f t="shared" si="4"/>
        <v>1.1466359938376414</v>
      </c>
      <c r="V14" s="140">
        <f>R5</f>
        <v>42419</v>
      </c>
    </row>
    <row r="15" spans="1:22" s="13" customFormat="1" ht="19.95" customHeight="1" x14ac:dyDescent="0.25">
      <c r="A15" s="144" t="s">
        <v>115</v>
      </c>
      <c r="B15" s="145">
        <v>105.4</v>
      </c>
      <c r="C15" s="146" t="s">
        <v>111</v>
      </c>
      <c r="D15" s="147">
        <v>19590</v>
      </c>
      <c r="E15" s="148"/>
      <c r="F15" s="149" t="s">
        <v>116</v>
      </c>
      <c r="G15" s="149" t="s">
        <v>54</v>
      </c>
      <c r="H15" s="150">
        <v>60</v>
      </c>
      <c r="I15" s="151">
        <v>63</v>
      </c>
      <c r="J15" s="143">
        <v>-65</v>
      </c>
      <c r="K15" s="150">
        <v>80</v>
      </c>
      <c r="L15" s="127">
        <v>90</v>
      </c>
      <c r="M15" s="127">
        <v>-95</v>
      </c>
      <c r="N15" s="94">
        <f t="shared" si="1"/>
        <v>63</v>
      </c>
      <c r="O15" s="94">
        <f t="shared" si="2"/>
        <v>90</v>
      </c>
      <c r="P15" s="94">
        <f t="shared" si="0"/>
        <v>153</v>
      </c>
      <c r="Q15" s="95">
        <f t="shared" si="3"/>
        <v>166.98648275997485</v>
      </c>
      <c r="R15" s="95">
        <f>IF(OR(D15="",B15="",V15=""),0,IF(OR(C15="UM",C15="JM",C15="SM",C15="UK",C15="JK",C15="SK"),"",Q15*(IF(ABS(1900-YEAR((V15+1)-D15))&lt;29,0,(VLOOKUP((YEAR(V15)-YEAR(D15)),'Meltzer-Malone'!$A$3:$B$63,2))))))</f>
        <v>266.84439945043982</v>
      </c>
      <c r="S15" s="99">
        <v>1</v>
      </c>
      <c r="T15" s="99"/>
      <c r="U15" s="97">
        <f t="shared" si="4"/>
        <v>1.0914149199998355</v>
      </c>
      <c r="V15" s="140">
        <f>R5</f>
        <v>42419</v>
      </c>
    </row>
    <row r="16" spans="1:22" s="13" customFormat="1" ht="19.95" customHeight="1" x14ac:dyDescent="0.25">
      <c r="A16" s="152">
        <v>77</v>
      </c>
      <c r="B16" s="145">
        <v>74.7</v>
      </c>
      <c r="C16" s="146" t="s">
        <v>117</v>
      </c>
      <c r="D16" s="147">
        <v>21400</v>
      </c>
      <c r="E16" s="148"/>
      <c r="F16" s="149" t="s">
        <v>118</v>
      </c>
      <c r="G16" s="149" t="s">
        <v>53</v>
      </c>
      <c r="H16" s="142">
        <v>65</v>
      </c>
      <c r="I16" s="143">
        <v>-70</v>
      </c>
      <c r="J16" s="143">
        <v>70</v>
      </c>
      <c r="K16" s="142">
        <v>85</v>
      </c>
      <c r="L16" s="127">
        <v>-90</v>
      </c>
      <c r="M16" s="127">
        <v>-90</v>
      </c>
      <c r="N16" s="94">
        <f t="shared" si="1"/>
        <v>70</v>
      </c>
      <c r="O16" s="94">
        <f t="shared" si="2"/>
        <v>85</v>
      </c>
      <c r="P16" s="94">
        <f t="shared" si="0"/>
        <v>155</v>
      </c>
      <c r="Q16" s="95">
        <f t="shared" si="3"/>
        <v>198.62264343398283</v>
      </c>
      <c r="R16" s="95">
        <f>IF(OR(D16="",B16="",V16=""),0,IF(OR(C16="UM",C16="JM",C16="SM",C16="UK",C16="JK",C16="SK"),"",Q16*(IF(ABS(1900-YEAR((V16+1)-D16))&lt;29,0,(VLOOKUP((YEAR(V16)-YEAR(D16)),'Meltzer-Malone'!$A$3:$B$63,2))))))</f>
        <v>290.38630470048287</v>
      </c>
      <c r="S16" s="99">
        <v>1</v>
      </c>
      <c r="T16" s="99"/>
      <c r="U16" s="97">
        <f t="shared" si="4"/>
        <v>1.281436409251502</v>
      </c>
      <c r="V16" s="140">
        <f>R5</f>
        <v>42419</v>
      </c>
    </row>
    <row r="17" spans="1:22" s="13" customFormat="1" ht="19.95" customHeight="1" x14ac:dyDescent="0.25">
      <c r="A17" s="152">
        <v>85</v>
      </c>
      <c r="B17" s="145">
        <v>84.6</v>
      </c>
      <c r="C17" s="146" t="s">
        <v>117</v>
      </c>
      <c r="D17" s="147">
        <v>21177</v>
      </c>
      <c r="E17" s="148"/>
      <c r="F17" s="149" t="s">
        <v>119</v>
      </c>
      <c r="G17" s="149" t="s">
        <v>60</v>
      </c>
      <c r="H17" s="142">
        <v>81</v>
      </c>
      <c r="I17" s="143">
        <v>84</v>
      </c>
      <c r="J17" s="143">
        <v>86</v>
      </c>
      <c r="K17" s="142">
        <v>104</v>
      </c>
      <c r="L17" s="127">
        <v>110</v>
      </c>
      <c r="M17" s="127">
        <v>114</v>
      </c>
      <c r="N17" s="94">
        <f t="shared" si="1"/>
        <v>86</v>
      </c>
      <c r="O17" s="94">
        <f t="shared" si="2"/>
        <v>114</v>
      </c>
      <c r="P17" s="94">
        <f t="shared" si="0"/>
        <v>200</v>
      </c>
      <c r="Q17" s="95">
        <f t="shared" si="3"/>
        <v>239.56849929631798</v>
      </c>
      <c r="R17" s="95">
        <f>IF(OR(D17="",B17="",V17=""),0,IF(OR(C17="UM",C17="JM",C17="SM",C17="UK",C17="JK",C17="SK"),"",Q17*(IF(ABS(1900-YEAR((V17+1)-D17))&lt;29,0,(VLOOKUP((YEAR(V17)-YEAR(D17)),'Meltzer-Malone'!$A$3:$B$63,2))))))</f>
        <v>356.47792695292117</v>
      </c>
      <c r="S17" s="99">
        <v>1</v>
      </c>
      <c r="T17" s="99"/>
      <c r="U17" s="97">
        <f t="shared" si="4"/>
        <v>1.1978424964815899</v>
      </c>
      <c r="V17" s="140">
        <f>R5</f>
        <v>42419</v>
      </c>
    </row>
    <row r="18" spans="1:22" s="13" customFormat="1" ht="19.95" customHeight="1" x14ac:dyDescent="0.25">
      <c r="A18" s="152">
        <v>85</v>
      </c>
      <c r="B18" s="145">
        <v>83.8</v>
      </c>
      <c r="C18" s="146" t="s">
        <v>117</v>
      </c>
      <c r="D18" s="147">
        <v>21818</v>
      </c>
      <c r="E18" s="148"/>
      <c r="F18" s="149" t="s">
        <v>120</v>
      </c>
      <c r="G18" s="149" t="s">
        <v>53</v>
      </c>
      <c r="H18" s="142">
        <v>63</v>
      </c>
      <c r="I18" s="143">
        <v>68</v>
      </c>
      <c r="J18" s="143">
        <v>-72</v>
      </c>
      <c r="K18" s="142">
        <v>80</v>
      </c>
      <c r="L18" s="127">
        <v>86</v>
      </c>
      <c r="M18" s="127">
        <v>-90</v>
      </c>
      <c r="N18" s="94">
        <f t="shared" si="1"/>
        <v>68</v>
      </c>
      <c r="O18" s="94">
        <f t="shared" si="2"/>
        <v>86</v>
      </c>
      <c r="P18" s="94">
        <f t="shared" si="0"/>
        <v>154</v>
      </c>
      <c r="Q18" s="95">
        <f t="shared" si="3"/>
        <v>185.3503705369348</v>
      </c>
      <c r="R18" s="95">
        <f>IF(OR(D18="",B18="",V18=""),0,IF(OR(C18="UM",C18="JM",C18="SM",C18="UK",C18="JK",C18="SK"),"",Q18*(IF(ABS(1900-YEAR((V18+1)-D18))&lt;29,0,(VLOOKUP((YEAR(V18)-YEAR(D18)),'Meltzer-Malone'!$A$3:$B$63,2))))))</f>
        <v>266.34848246157532</v>
      </c>
      <c r="S18" s="99">
        <v>2</v>
      </c>
      <c r="T18" s="99" t="s">
        <v>22</v>
      </c>
      <c r="U18" s="97">
        <f t="shared" si="4"/>
        <v>1.2035738346554208</v>
      </c>
      <c r="V18" s="140">
        <f>R5</f>
        <v>42419</v>
      </c>
    </row>
    <row r="19" spans="1:22" s="13" customFormat="1" ht="19.95" customHeight="1" x14ac:dyDescent="0.25">
      <c r="A19" s="152">
        <v>94</v>
      </c>
      <c r="B19" s="145">
        <v>90.6</v>
      </c>
      <c r="C19" s="146" t="s">
        <v>117</v>
      </c>
      <c r="D19" s="147">
        <v>22528</v>
      </c>
      <c r="E19" s="148"/>
      <c r="F19" s="149" t="s">
        <v>121</v>
      </c>
      <c r="G19" s="149" t="s">
        <v>54</v>
      </c>
      <c r="H19" s="142">
        <v>90</v>
      </c>
      <c r="I19" s="143">
        <v>-94</v>
      </c>
      <c r="J19" s="143" t="s">
        <v>161</v>
      </c>
      <c r="K19" s="142">
        <v>110</v>
      </c>
      <c r="L19" s="127">
        <v>-114</v>
      </c>
      <c r="M19" s="127">
        <v>114</v>
      </c>
      <c r="N19" s="94">
        <f t="shared" si="1"/>
        <v>90</v>
      </c>
      <c r="O19" s="94">
        <f t="shared" si="2"/>
        <v>114</v>
      </c>
      <c r="P19" s="94">
        <f t="shared" si="0"/>
        <v>204</v>
      </c>
      <c r="Q19" s="95">
        <f t="shared" si="3"/>
        <v>236.52710021152461</v>
      </c>
      <c r="R19" s="95">
        <f>IF(OR(D19="",B19="",V19=""),0,IF(OR(C19="UM",C19="JM",C19="SM",C19="UK",C19="JK",C19="SK"),"",Q19*(IF(ABS(1900-YEAR((V19+1)-D19))&lt;29,0,(VLOOKUP((YEAR(V19)-YEAR(D19)),'Meltzer-Malone'!$A$3:$B$63,2))))))</f>
        <v>327.59003379296161</v>
      </c>
      <c r="S19" s="99">
        <v>1</v>
      </c>
      <c r="T19" s="99"/>
      <c r="U19" s="97">
        <f t="shared" si="4"/>
        <v>1.1594465696643363</v>
      </c>
      <c r="V19" s="140">
        <f>R5</f>
        <v>42419</v>
      </c>
    </row>
    <row r="20" spans="1:22" s="13" customFormat="1" ht="19.95" customHeight="1" x14ac:dyDescent="0.25">
      <c r="A20" s="144">
        <v>105</v>
      </c>
      <c r="B20" s="145">
        <v>98.4</v>
      </c>
      <c r="C20" s="146" t="s">
        <v>117</v>
      </c>
      <c r="D20" s="147">
        <v>21701</v>
      </c>
      <c r="E20" s="148"/>
      <c r="F20" s="149" t="s">
        <v>122</v>
      </c>
      <c r="G20" s="149" t="s">
        <v>61</v>
      </c>
      <c r="H20" s="150">
        <v>90</v>
      </c>
      <c r="I20" s="151">
        <v>94</v>
      </c>
      <c r="J20" s="143">
        <v>96</v>
      </c>
      <c r="K20" s="150">
        <v>105</v>
      </c>
      <c r="L20" s="127">
        <v>110</v>
      </c>
      <c r="M20" s="127">
        <v>-114</v>
      </c>
      <c r="N20" s="94">
        <f t="shared" si="1"/>
        <v>96</v>
      </c>
      <c r="O20" s="94">
        <f t="shared" si="2"/>
        <v>110</v>
      </c>
      <c r="P20" s="94">
        <f t="shared" si="0"/>
        <v>206</v>
      </c>
      <c r="Q20" s="95">
        <f t="shared" si="3"/>
        <v>230.63968021650109</v>
      </c>
      <c r="R20" s="95">
        <f>IF(OR(D20="",B20="",V20=""),0,IF(OR(C20="UM",C20="JM",C20="SM",C20="UK",C20="JK",C20="SK"),"",Q20*(IF(ABS(1900-YEAR((V20+1)-D20))&lt;29,0,(VLOOKUP((YEAR(V20)-YEAR(D20)),'Meltzer-Malone'!$A$3:$B$63,2))))))</f>
        <v>331.4292204711121</v>
      </c>
      <c r="S20" s="99">
        <v>1</v>
      </c>
      <c r="T20" s="99"/>
      <c r="U20" s="97">
        <f t="shared" si="4"/>
        <v>1.1196100981383548</v>
      </c>
      <c r="V20" s="140">
        <f>R5</f>
        <v>42419</v>
      </c>
    </row>
    <row r="21" spans="1:22" s="13" customFormat="1" ht="19.95" customHeight="1" x14ac:dyDescent="0.25">
      <c r="A21" s="144" t="s">
        <v>115</v>
      </c>
      <c r="B21" s="175">
        <v>105.5</v>
      </c>
      <c r="C21" s="146" t="s">
        <v>117</v>
      </c>
      <c r="D21" s="147">
        <v>21088</v>
      </c>
      <c r="E21" s="148"/>
      <c r="F21" s="149" t="s">
        <v>123</v>
      </c>
      <c r="G21" s="149" t="s">
        <v>59</v>
      </c>
      <c r="H21" s="150">
        <v>70</v>
      </c>
      <c r="I21" s="151">
        <v>75</v>
      </c>
      <c r="J21" s="143">
        <v>78</v>
      </c>
      <c r="K21" s="150">
        <v>110</v>
      </c>
      <c r="L21" s="127">
        <v>-117</v>
      </c>
      <c r="M21" s="127">
        <v>-121</v>
      </c>
      <c r="N21" s="94">
        <f t="shared" si="1"/>
        <v>78</v>
      </c>
      <c r="O21" s="94">
        <f t="shared" si="2"/>
        <v>110</v>
      </c>
      <c r="P21" s="94">
        <f t="shared" si="0"/>
        <v>188</v>
      </c>
      <c r="Q21" s="95">
        <f t="shared" si="3"/>
        <v>205.11847558373643</v>
      </c>
      <c r="R21" s="95">
        <f>IF(OR(D21="",B21="",V21=""),0,IF(OR(C21="UM",C21="JM",C21="SM",C21="UK",C21="JK",C21="SK"),"",Q21*(IF(ABS(1900-YEAR((V21+1)-D21))&lt;29,0,(VLOOKUP((YEAR(V21)-YEAR(D21)),'Meltzer-Malone'!$A$3:$B$63,2))))))</f>
        <v>305.21629166859981</v>
      </c>
      <c r="S21" s="99">
        <v>1</v>
      </c>
      <c r="T21" s="99"/>
      <c r="U21" s="97">
        <f t="shared" si="4"/>
        <v>1.0910557211900873</v>
      </c>
      <c r="V21" s="140">
        <f>R5</f>
        <v>42419</v>
      </c>
    </row>
    <row r="22" spans="1:22" s="13" customFormat="1" ht="19.95" customHeight="1" x14ac:dyDescent="0.25">
      <c r="A22" s="144" t="s">
        <v>115</v>
      </c>
      <c r="B22" s="145">
        <v>142.9</v>
      </c>
      <c r="C22" s="146" t="s">
        <v>117</v>
      </c>
      <c r="D22" s="147">
        <v>22200</v>
      </c>
      <c r="E22" s="148"/>
      <c r="F22" s="149" t="s">
        <v>124</v>
      </c>
      <c r="G22" s="149" t="s">
        <v>62</v>
      </c>
      <c r="H22" s="150">
        <v>80</v>
      </c>
      <c r="I22" s="177" t="s">
        <v>161</v>
      </c>
      <c r="J22" s="176" t="s">
        <v>161</v>
      </c>
      <c r="K22" s="150">
        <v>-115</v>
      </c>
      <c r="L22" s="178" t="s">
        <v>161</v>
      </c>
      <c r="M22" s="178" t="s">
        <v>161</v>
      </c>
      <c r="N22" s="94">
        <f t="shared" si="1"/>
        <v>80</v>
      </c>
      <c r="O22" s="94">
        <f t="shared" si="2"/>
        <v>0</v>
      </c>
      <c r="P22" s="94">
        <f t="shared" si="0"/>
        <v>0</v>
      </c>
      <c r="Q22" s="95">
        <f t="shared" si="3"/>
        <v>0</v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>
        <f t="shared" si="4"/>
        <v>1.0137786695377733</v>
      </c>
      <c r="V22" s="140">
        <f>R5</f>
        <v>42419</v>
      </c>
    </row>
    <row r="23" spans="1:22" s="13" customFormat="1" ht="19.95" customHeight="1" x14ac:dyDescent="0.25">
      <c r="A23" s="153">
        <v>85</v>
      </c>
      <c r="B23" s="154">
        <v>84.9</v>
      </c>
      <c r="C23" s="155" t="s">
        <v>125</v>
      </c>
      <c r="D23" s="156">
        <v>32519</v>
      </c>
      <c r="E23" s="157"/>
      <c r="F23" s="158" t="s">
        <v>126</v>
      </c>
      <c r="G23" s="158" t="s">
        <v>63</v>
      </c>
      <c r="H23" s="142">
        <v>120</v>
      </c>
      <c r="I23" s="143">
        <v>-123</v>
      </c>
      <c r="J23" s="143">
        <v>-123</v>
      </c>
      <c r="K23" s="142">
        <v>146</v>
      </c>
      <c r="L23" s="127">
        <v>-151</v>
      </c>
      <c r="M23" s="127">
        <v>-151</v>
      </c>
      <c r="N23" s="94">
        <f t="shared" si="1"/>
        <v>120</v>
      </c>
      <c r="O23" s="94">
        <f t="shared" si="2"/>
        <v>146</v>
      </c>
      <c r="P23" s="94">
        <f t="shared" si="0"/>
        <v>266</v>
      </c>
      <c r="Q23" s="95">
        <f t="shared" si="3"/>
        <v>318.06504030900356</v>
      </c>
      <c r="R23" s="95" t="str">
        <f>IF(OR(D23="",B23="",V23=""),0,IF(OR(C23="UM",C23="JM",C23="SM",C23="UK",C23="JK",C23="SK"),"",Q23*(IF(ABS(1900-YEAR((V23+1)-D23))&lt;29,0,(VLOOKUP((YEAR(V23)-YEAR(D23)),'Meltzer-Malone'!$A$3:$B$63,2))))))</f>
        <v/>
      </c>
      <c r="S23" s="99">
        <v>4</v>
      </c>
      <c r="T23" s="99"/>
      <c r="U23" s="97">
        <f t="shared" si="4"/>
        <v>1.1957332342443743</v>
      </c>
      <c r="V23" s="140">
        <f>R5</f>
        <v>42419</v>
      </c>
    </row>
    <row r="24" spans="1:22" s="13" customFormat="1" ht="19.95" customHeight="1" x14ac:dyDescent="0.25">
      <c r="A24" s="87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1"/>
        <v>0</v>
      </c>
      <c r="O24" s="94">
        <f t="shared" si="2"/>
        <v>0</v>
      </c>
      <c r="P24" s="104">
        <f t="shared" si="0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42419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4" t="s">
        <v>79</v>
      </c>
      <c r="D27" s="205"/>
      <c r="E27" s="205"/>
      <c r="F27" s="205"/>
      <c r="G27" s="57" t="s">
        <v>36</v>
      </c>
      <c r="H27" s="58">
        <v>1</v>
      </c>
      <c r="I27" s="204" t="s">
        <v>79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106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/>
      <c r="D29" s="205"/>
      <c r="E29" s="205"/>
      <c r="F29" s="205"/>
      <c r="G29" s="61"/>
      <c r="H29" s="58">
        <v>3</v>
      </c>
      <c r="I29" s="204" t="s">
        <v>160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/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5"/>
      <c r="D31" s="205"/>
      <c r="E31" s="205"/>
      <c r="F31" s="205"/>
      <c r="G31" s="63" t="s">
        <v>38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92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98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29" priority="1" stopIfTrue="1" operator="between">
      <formula>1</formula>
      <formula>300</formula>
    </cfRule>
    <cfRule type="cellIs" dxfId="28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68"/>
  <sheetViews>
    <sheetView showGridLines="0" zoomScaleNormal="100" workbookViewId="0">
      <pane ySplit="2" topLeftCell="A3" activePane="bottomLeft" state="frozen"/>
      <selection pane="bottomLeft" activeCell="N60" sqref="N60"/>
    </sheetView>
  </sheetViews>
  <sheetFormatPr baseColWidth="10" defaultColWidth="8.77734375" defaultRowHeight="12.6" x14ac:dyDescent="0.25"/>
  <cols>
    <col min="1" max="1" width="4.5546875" customWidth="1"/>
    <col min="2" max="2" width="5.44140625" customWidth="1"/>
    <col min="3" max="3" width="8.44140625" customWidth="1"/>
    <col min="4" max="4" width="5.44140625" customWidth="1"/>
    <col min="5" max="5" width="10.44140625" style="51" customWidth="1"/>
    <col min="6" max="6" width="29.5546875" style="12" customWidth="1"/>
    <col min="7" max="7" width="21.5546875" style="12" customWidth="1"/>
    <col min="8" max="10" width="6.77734375" customWidth="1"/>
    <col min="11" max="11" width="9.5546875" style="74" customWidth="1"/>
  </cols>
  <sheetData>
    <row r="1" spans="1:11" s="71" customFormat="1" ht="34.799999999999997" x14ac:dyDescent="0.55000000000000004">
      <c r="A1" s="215" t="s">
        <v>105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s="72" customFormat="1" ht="26.25" customHeight="1" x14ac:dyDescent="0.4">
      <c r="A2" s="216" t="str">
        <f>IF('P1'!H5&gt;0,'P1'!H5,"")</f>
        <v>Trondheim AK</v>
      </c>
      <c r="B2" s="216"/>
      <c r="C2" s="216"/>
      <c r="D2" s="216"/>
      <c r="E2" s="216"/>
      <c r="F2" s="217" t="str">
        <f>IF('P1'!M5&gt;0,'P1'!M5,"")</f>
        <v>Trondheim</v>
      </c>
      <c r="G2" s="217"/>
      <c r="H2" s="217" t="str">
        <f>IF('P1'!O5&gt;0,'P1'!O5,"")</f>
        <v/>
      </c>
      <c r="I2" s="217"/>
      <c r="J2" s="218">
        <f>IF('P1'!R5&gt;0,'P1'!R5,"")</f>
        <v>42419</v>
      </c>
      <c r="K2" s="218"/>
    </row>
    <row r="3" spans="1:11" s="70" customFormat="1" ht="27.6" x14ac:dyDescent="0.45">
      <c r="A3" s="214" t="s">
        <v>49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 ht="15.6" x14ac:dyDescent="0.3">
      <c r="A4" s="108">
        <v>1</v>
      </c>
      <c r="B4" s="109">
        <f>IF('P14'!A9="","",'P14'!A9)</f>
        <v>75</v>
      </c>
      <c r="C4" s="110">
        <f>IF('P14'!B9="","",'P14'!B9)</f>
        <v>71</v>
      </c>
      <c r="D4" s="109" t="str">
        <f>IF('P14'!C9="","",'P14'!C9)</f>
        <v>SK</v>
      </c>
      <c r="E4" s="111">
        <f>IF('P14'!D9="","",'P14'!D9)</f>
        <v>30112</v>
      </c>
      <c r="F4" s="112" t="str">
        <f>IF('P14'!F9="","",'P14'!F9)</f>
        <v>Ruth Kasirye</v>
      </c>
      <c r="G4" s="112" t="str">
        <f>IF('P14'!G9="","",'P14'!G9)</f>
        <v>Tønsberg-Kam.</v>
      </c>
      <c r="H4" s="113">
        <f>IF('P14'!N9=0,"",'P14'!N9)</f>
        <v>101</v>
      </c>
      <c r="I4" s="113">
        <f>IF('P14'!O9=0,"",'P14'!O9)</f>
        <v>127</v>
      </c>
      <c r="J4" s="113">
        <f>IF('P14'!P9=0,"",'P14'!P9)</f>
        <v>228</v>
      </c>
      <c r="K4" s="115">
        <f>IF('P14'!Q9=0,"",'P14'!Q9)</f>
        <v>281.37570847655991</v>
      </c>
    </row>
    <row r="5" spans="1:11" ht="15.6" x14ac:dyDescent="0.3">
      <c r="A5" s="108">
        <v>2</v>
      </c>
      <c r="B5" s="109">
        <f>IF('P7'!A12="","",'P7'!A12)</f>
        <v>53</v>
      </c>
      <c r="C5" s="110">
        <f>IF('P7'!B12="","",'P7'!B12)</f>
        <v>51.9</v>
      </c>
      <c r="D5" s="109" t="str">
        <f>IF('P7'!C12="","",'P7'!C12)</f>
        <v>SK</v>
      </c>
      <c r="E5" s="111">
        <f>IF('P7'!D12="","",'P7'!D12)</f>
        <v>34413</v>
      </c>
      <c r="F5" s="112" t="str">
        <f>IF('P7'!F12="","",'P7'!F12)</f>
        <v>Sarah Hovden Øvsthus</v>
      </c>
      <c r="G5" s="112" t="str">
        <f>IF('P7'!G12="","",'P7'!G12)</f>
        <v>AK Bjørgvin</v>
      </c>
      <c r="H5" s="113">
        <f>IF('P7'!N12=0,"",'P7'!N12)</f>
        <v>74</v>
      </c>
      <c r="I5" s="113">
        <f>IF('P7'!O12=0,"",'P7'!O12)</f>
        <v>89</v>
      </c>
      <c r="J5" s="113">
        <f>IF('P7'!P12=0,"",'P7'!P12)</f>
        <v>163</v>
      </c>
      <c r="K5" s="114">
        <f>IF('P7'!Q12=0,"",'P7'!Q12)</f>
        <v>250.08196250167333</v>
      </c>
    </row>
    <row r="6" spans="1:11" ht="15.6" x14ac:dyDescent="0.3">
      <c r="A6" s="108">
        <v>3</v>
      </c>
      <c r="B6" s="109">
        <f>IF('P10'!A9="","",'P10'!A9)</f>
        <v>63</v>
      </c>
      <c r="C6" s="110">
        <f>IF('P10'!B9="","",'P10'!B9)</f>
        <v>62.6</v>
      </c>
      <c r="D6" s="109" t="str">
        <f>IF('P10'!C9="","",'P10'!C9)</f>
        <v>SK</v>
      </c>
      <c r="E6" s="111">
        <f>IF('P10'!D9="","",'P10'!D9)</f>
        <v>33735</v>
      </c>
      <c r="F6" s="112" t="str">
        <f>IF('P10'!F9="","",'P10'!F9)</f>
        <v>Marit Årdalsbakke</v>
      </c>
      <c r="G6" s="112" t="str">
        <f>IF('P10'!G9="","",'P10'!G9)</f>
        <v>Tambarskjelvar IL</v>
      </c>
      <c r="H6" s="113">
        <f>IF('P10'!N9=0,"",'P10'!N9)</f>
        <v>84</v>
      </c>
      <c r="I6" s="113">
        <f>IF('P10'!O9=0,"",'P10'!O9)</f>
        <v>92</v>
      </c>
      <c r="J6" s="113">
        <f>IF('P10'!P9=0,"",'P10'!P9)</f>
        <v>176</v>
      </c>
      <c r="K6" s="114">
        <f>IF('P10'!Q9=0,"",'P10'!Q9)</f>
        <v>234.88719865186386</v>
      </c>
    </row>
    <row r="7" spans="1:11" ht="15.6" x14ac:dyDescent="0.3">
      <c r="A7" s="108">
        <v>4</v>
      </c>
      <c r="B7" s="109">
        <f>IF('P12'!A9="","",'P12'!A9)</f>
        <v>69</v>
      </c>
      <c r="C7" s="110">
        <f>IF('P12'!B9="","",'P12'!B9)</f>
        <v>63.2</v>
      </c>
      <c r="D7" s="109" t="str">
        <f>IF('P12'!C9="","",'P12'!C9)</f>
        <v>SK</v>
      </c>
      <c r="E7" s="111">
        <f>IF('P12'!D9="","",'P12'!D9)</f>
        <v>32737</v>
      </c>
      <c r="F7" s="112" t="str">
        <f>IF('P12'!F9="","",'P12'!F9)</f>
        <v>Ine Andersson</v>
      </c>
      <c r="G7" s="112" t="str">
        <f>IF('P12'!G9="","",'P12'!G9)</f>
        <v>Tambarskjelvar IL</v>
      </c>
      <c r="H7" s="113">
        <f>IF('P12'!N9=0,"",'P12'!N9)</f>
        <v>80</v>
      </c>
      <c r="I7" s="113">
        <f>IF('P12'!O9=0,"",'P12'!O9)</f>
        <v>97</v>
      </c>
      <c r="J7" s="113">
        <f>IF('P12'!P9=0,"",'P12'!P9)</f>
        <v>177</v>
      </c>
      <c r="K7" s="115">
        <f>IF('P12'!Q9=0,"",'P12'!Q9)</f>
        <v>234.72356644122027</v>
      </c>
    </row>
    <row r="8" spans="1:11" ht="15.6" x14ac:dyDescent="0.3">
      <c r="A8" s="108">
        <v>5</v>
      </c>
      <c r="B8" s="109">
        <f>IF('P7'!A13="","",'P7'!A13)</f>
        <v>53</v>
      </c>
      <c r="C8" s="110">
        <f>IF('P7'!B13="","",'P7'!B13)</f>
        <v>52.9</v>
      </c>
      <c r="D8" s="109" t="str">
        <f>IF('P7'!C13="","",'P7'!C13)</f>
        <v>JK</v>
      </c>
      <c r="E8" s="111">
        <f>IF('P7'!D13="","",'P7'!D13)</f>
        <v>35320</v>
      </c>
      <c r="F8" s="112" t="str">
        <f>IF('P7'!F13="","",'P7'!F13)</f>
        <v>Rebekka Tao Jacobsen</v>
      </c>
      <c r="G8" s="112" t="str">
        <f>IF('P7'!G13="","",'P7'!G13)</f>
        <v>Larvik AK</v>
      </c>
      <c r="H8" s="113">
        <f>IF('P7'!N13=0,"",'P7'!N13)</f>
        <v>67</v>
      </c>
      <c r="I8" s="113">
        <f>IF('P7'!O13=0,"",'P7'!O13)</f>
        <v>85</v>
      </c>
      <c r="J8" s="113">
        <f>IF('P7'!P13=0,"",'P7'!P13)</f>
        <v>152</v>
      </c>
      <c r="K8" s="114">
        <f>IF('P7'!Q13=0,"",'P7'!Q13)</f>
        <v>229.63071800446349</v>
      </c>
    </row>
    <row r="9" spans="1:11" ht="15.6" x14ac:dyDescent="0.3">
      <c r="A9" s="108">
        <v>6</v>
      </c>
      <c r="B9" s="109">
        <f>IF('P10'!A10="","",'P10'!A10)</f>
        <v>63</v>
      </c>
      <c r="C9" s="110">
        <f>IF('P10'!B10="","",'P10'!B10)</f>
        <v>62.4</v>
      </c>
      <c r="D9" s="109" t="str">
        <f>IF('P10'!C10="","",'P10'!C10)</f>
        <v>JK</v>
      </c>
      <c r="E9" s="111">
        <f>IF('P10'!D10="","",'P10'!D10)</f>
        <v>35431</v>
      </c>
      <c r="F9" s="112" t="str">
        <f>IF('P10'!F10="","",'P10'!F10)</f>
        <v>Emma Hald</v>
      </c>
      <c r="G9" s="112" t="str">
        <f>IF('P10'!G10="","",'P10'!G10)</f>
        <v>AK Bjørgvin</v>
      </c>
      <c r="H9" s="113">
        <f>IF('P10'!N10=0,"",'P10'!N10)</f>
        <v>76</v>
      </c>
      <c r="I9" s="113">
        <f>IF('P10'!O10=0,"",'P10'!O10)</f>
        <v>89</v>
      </c>
      <c r="J9" s="113">
        <f>IF('P10'!P10=0,"",'P10'!P10)</f>
        <v>165</v>
      </c>
      <c r="K9" s="114">
        <f>IF('P10'!Q10=0,"",'P10'!Q10)</f>
        <v>220.68077280783197</v>
      </c>
    </row>
    <row r="10" spans="1:11" ht="15.6" x14ac:dyDescent="0.3">
      <c r="A10" s="108">
        <v>7</v>
      </c>
      <c r="B10" s="109">
        <f>IF('P9'!A9="","",'P9'!A9)</f>
        <v>58</v>
      </c>
      <c r="C10" s="110">
        <f>IF('P9'!B9="","",'P9'!B9)</f>
        <v>57.7</v>
      </c>
      <c r="D10" s="109" t="str">
        <f>IF('P9'!C9="","",'P9'!C9)</f>
        <v>SK</v>
      </c>
      <c r="E10" s="111">
        <f>IF('P9'!D9="","",'P9'!D9)</f>
        <v>32986</v>
      </c>
      <c r="F10" s="112" t="str">
        <f>IF('P9'!F9="","",'P9'!F9)</f>
        <v>Zekiye C. Nyland</v>
      </c>
      <c r="G10" s="112" t="str">
        <f>IF('P9'!G9="","",'P9'!G9)</f>
        <v>Tysvær VK</v>
      </c>
      <c r="H10" s="113">
        <f>IF('P9'!N9=0,"",'P9'!N9)</f>
        <v>70</v>
      </c>
      <c r="I10" s="113">
        <f>IF('P9'!O9=0,"",'P9'!O9)</f>
        <v>85</v>
      </c>
      <c r="J10" s="113">
        <f>IF('P9'!P9=0,"",'P9'!P9)</f>
        <v>155</v>
      </c>
      <c r="K10" s="114">
        <f>IF('P9'!Q9=0,"",'P9'!Q9)</f>
        <v>219.05109922184181</v>
      </c>
    </row>
    <row r="11" spans="1:11" ht="15.6" x14ac:dyDescent="0.3">
      <c r="A11" s="108">
        <v>8</v>
      </c>
      <c r="B11" s="109">
        <f>IF('P9'!A10="","",'P9'!A10)</f>
        <v>58</v>
      </c>
      <c r="C11" s="110">
        <f>IF('P9'!B10="","",'P9'!B10)</f>
        <v>56.3</v>
      </c>
      <c r="D11" s="109" t="str">
        <f>IF('P9'!C10="","",'P9'!C10)</f>
        <v>SK</v>
      </c>
      <c r="E11" s="111">
        <f>IF('P9'!D10="","",'P9'!D10)</f>
        <v>33955</v>
      </c>
      <c r="F11" s="112" t="str">
        <f>IF('P9'!F10="","",'P9'!F10)</f>
        <v>Sandra Trædal</v>
      </c>
      <c r="G11" s="112" t="str">
        <f>IF('P9'!G10="","",'P9'!G10)</f>
        <v>Tambarskjelvar IL</v>
      </c>
      <c r="H11" s="113">
        <f>IF('P9'!N10=0,"",'P9'!N10)</f>
        <v>65</v>
      </c>
      <c r="I11" s="113">
        <f>IF('P9'!O10=0,"",'P9'!O10)</f>
        <v>85</v>
      </c>
      <c r="J11" s="113">
        <f>IF('P9'!P10=0,"",'P9'!P10)</f>
        <v>150</v>
      </c>
      <c r="K11" s="114">
        <f>IF('P9'!Q10=0,"",'P9'!Q10)</f>
        <v>215.89354421257553</v>
      </c>
    </row>
    <row r="12" spans="1:11" ht="15.6" x14ac:dyDescent="0.3">
      <c r="A12" s="108">
        <v>9</v>
      </c>
      <c r="B12" s="109">
        <f>IF('P9'!A12="","",'P9'!A12)</f>
        <v>58</v>
      </c>
      <c r="C12" s="110">
        <f>IF('P9'!B12="","",'P9'!B12)</f>
        <v>55.5</v>
      </c>
      <c r="D12" s="109" t="str">
        <f>IF('P9'!C12="","",'P9'!C12)</f>
        <v>SK</v>
      </c>
      <c r="E12" s="111">
        <f>IF('P9'!D12="","",'P9'!D12)</f>
        <v>33830</v>
      </c>
      <c r="F12" s="112" t="str">
        <f>IF('P9'!F12="","",'P9'!F12)</f>
        <v>Sol Anette Waaler</v>
      </c>
      <c r="G12" s="112" t="str">
        <f>IF('P9'!G12="","",'P9'!G12)</f>
        <v>Trondheim AK</v>
      </c>
      <c r="H12" s="113">
        <f>IF('P9'!N12=0,"",'P9'!N12)</f>
        <v>63</v>
      </c>
      <c r="I12" s="113">
        <f>IF('P9'!O12=0,"",'P9'!O12)</f>
        <v>82</v>
      </c>
      <c r="J12" s="113">
        <f>IF('P9'!P12=0,"",'P9'!P12)</f>
        <v>145</v>
      </c>
      <c r="K12" s="114">
        <f>IF('P9'!Q12=0,"",'P9'!Q12)</f>
        <v>210.97631903190555</v>
      </c>
    </row>
    <row r="13" spans="1:11" ht="15.6" x14ac:dyDescent="0.3">
      <c r="A13" s="108">
        <v>10</v>
      </c>
      <c r="B13" s="109">
        <f>IF('P12'!A10="","",'P12'!A10)</f>
        <v>69</v>
      </c>
      <c r="C13" s="110">
        <f>IF('P12'!B10="","",'P12'!B10)</f>
        <v>68.7</v>
      </c>
      <c r="D13" s="109" t="str">
        <f>IF('P12'!C10="","",'P12'!C10)</f>
        <v>SK</v>
      </c>
      <c r="E13" s="111">
        <f>IF('P12'!D10="","",'P12'!D10)</f>
        <v>33690</v>
      </c>
      <c r="F13" s="112" t="str">
        <f>IF('P12'!F10="","",'P12'!F10)</f>
        <v>Janne Skorpen Knudsen</v>
      </c>
      <c r="G13" s="112" t="str">
        <f>IF('P12'!G10="","",'P12'!G10)</f>
        <v>AK Bjørgvin</v>
      </c>
      <c r="H13" s="113">
        <f>IF('P12'!N10=0,"",'P12'!N10)</f>
        <v>71</v>
      </c>
      <c r="I13" s="113">
        <f>IF('P12'!O10=0,"",'P12'!O10)</f>
        <v>95</v>
      </c>
      <c r="J13" s="113">
        <f>IF('P12'!P10=0,"",'P12'!P10)</f>
        <v>166</v>
      </c>
      <c r="K13" s="115">
        <f>IF('P12'!Q10=0,"",'P12'!Q10)</f>
        <v>208.84900008266453</v>
      </c>
    </row>
    <row r="14" spans="1:11" ht="15.6" x14ac:dyDescent="0.3">
      <c r="A14" s="108">
        <v>11</v>
      </c>
      <c r="B14" s="109">
        <f>IF('P7'!A14="","",'P7'!A14)</f>
        <v>53</v>
      </c>
      <c r="C14" s="110">
        <f>IF('P7'!B14="","",'P7'!B14)</f>
        <v>52.4</v>
      </c>
      <c r="D14" s="109" t="str">
        <f>IF('P7'!C14="","",'P7'!C14)</f>
        <v>SK</v>
      </c>
      <c r="E14" s="111">
        <f>IF('P7'!D14="","",'P7'!D14)</f>
        <v>34178</v>
      </c>
      <c r="F14" s="112" t="str">
        <f>IF('P7'!F14="","",'P7'!F14)</f>
        <v>Katarina Torrissen</v>
      </c>
      <c r="G14" s="112" t="str">
        <f>IF('P7'!G14="","",'P7'!G14)</f>
        <v>Trondheim AK</v>
      </c>
      <c r="H14" s="113">
        <f>IF('P7'!N14=0,"",'P7'!N14)</f>
        <v>56</v>
      </c>
      <c r="I14" s="113">
        <f>IF('P7'!O14=0,"",'P7'!O14)</f>
        <v>80</v>
      </c>
      <c r="J14" s="113">
        <f>IF('P7'!P14=0,"",'P7'!P14)</f>
        <v>136</v>
      </c>
      <c r="K14" s="114">
        <f>IF('P7'!Q14=0,"",'P7'!Q14)</f>
        <v>207.03705251653824</v>
      </c>
    </row>
    <row r="15" spans="1:11" ht="15.6" x14ac:dyDescent="0.3">
      <c r="A15" s="108">
        <v>12</v>
      </c>
      <c r="B15" s="109">
        <f>IF('P14'!A11="","",'P14'!A11)</f>
        <v>75</v>
      </c>
      <c r="C15" s="110">
        <f>IF('P14'!B11="","",'P14'!B11)</f>
        <v>70.099999999999994</v>
      </c>
      <c r="D15" s="109" t="str">
        <f>IF('P14'!C11="","",'P14'!C11)</f>
        <v>SK</v>
      </c>
      <c r="E15" s="111">
        <f>IF('P14'!D11="","",'P14'!D11)</f>
        <v>30837</v>
      </c>
      <c r="F15" s="112" t="str">
        <f>IF('P14'!F11="","",'P14'!F11)</f>
        <v>Ingvild Brynjulfsen</v>
      </c>
      <c r="G15" s="112" t="str">
        <f>IF('P14'!G11="","",'P14'!G11)</f>
        <v>Trondheim AK</v>
      </c>
      <c r="H15" s="113">
        <f>IF('P14'!N11=0,"",'P14'!N11)</f>
        <v>74</v>
      </c>
      <c r="I15" s="113">
        <f>IF('P14'!O11=0,"",'P14'!O11)</f>
        <v>92</v>
      </c>
      <c r="J15" s="113">
        <f>IF('P14'!P11=0,"",'P14'!P11)</f>
        <v>166</v>
      </c>
      <c r="K15" s="115">
        <f>IF('P14'!Q11=0,"",'P14'!Q11)</f>
        <v>206.37626652736199</v>
      </c>
    </row>
    <row r="16" spans="1:11" ht="15.6" x14ac:dyDescent="0.3">
      <c r="A16" s="108">
        <v>13</v>
      </c>
      <c r="B16" s="109">
        <f>IF('P12'!A12="","",'P12'!A12)</f>
        <v>69</v>
      </c>
      <c r="C16" s="110">
        <f>IF('P12'!B12="","",'P12'!B12)</f>
        <v>65.8</v>
      </c>
      <c r="D16" s="109" t="str">
        <f>IF('P12'!C12="","",'P12'!C12)</f>
        <v>SK</v>
      </c>
      <c r="E16" s="111">
        <f>IF('P12'!D12="","",'P12'!D12)</f>
        <v>31365</v>
      </c>
      <c r="F16" s="112" t="str">
        <f>IF('P12'!F12="","",'P12'!F12)</f>
        <v>Marianne Hasfjord</v>
      </c>
      <c r="G16" s="112" t="str">
        <f>IF('P12'!G12="","",'P12'!G12)</f>
        <v>AK Bjørgvin</v>
      </c>
      <c r="H16" s="113">
        <f>IF('P12'!N12=0,"",'P12'!N12)</f>
        <v>67</v>
      </c>
      <c r="I16" s="113">
        <f>IF('P12'!O12=0,"",'P12'!O12)</f>
        <v>90</v>
      </c>
      <c r="J16" s="113">
        <f>IF('P12'!P12=0,"",'P12'!P12)</f>
        <v>157</v>
      </c>
      <c r="K16" s="115">
        <f>IF('P12'!Q12=0,"",'P12'!Q12)</f>
        <v>202.83583075882248</v>
      </c>
    </row>
    <row r="17" spans="1:11" ht="15.6" x14ac:dyDescent="0.3">
      <c r="A17" s="108">
        <v>14</v>
      </c>
      <c r="B17" s="109">
        <f>IF('P10'!A11="","",'P10'!A11)</f>
        <v>63</v>
      </c>
      <c r="C17" s="110">
        <f>IF('P10'!B11="","",'P10'!B11)</f>
        <v>60.7</v>
      </c>
      <c r="D17" s="109" t="str">
        <f>IF('P10'!C11="","",'P10'!C11)</f>
        <v>SK</v>
      </c>
      <c r="E17" s="111">
        <f>IF('P10'!D11="","",'P10'!D11)</f>
        <v>32946</v>
      </c>
      <c r="F17" s="112" t="str">
        <f>IF('P10'!F11="","",'P10'!F11)</f>
        <v>Mari Rotmo</v>
      </c>
      <c r="G17" s="112" t="str">
        <f>IF('P10'!G11="","",'P10'!G11)</f>
        <v>Trondheim AK</v>
      </c>
      <c r="H17" s="113">
        <f>IF('P10'!N11=0,"",'P10'!N11)</f>
        <v>62</v>
      </c>
      <c r="I17" s="113">
        <f>IF('P10'!O11=0,"",'P10'!O11)</f>
        <v>86</v>
      </c>
      <c r="J17" s="113">
        <f>IF('P10'!P11=0,"",'P10'!P11)</f>
        <v>148</v>
      </c>
      <c r="K17" s="114">
        <f>IF('P10'!Q11=0,"",'P10'!Q11)</f>
        <v>201.71921701513958</v>
      </c>
    </row>
    <row r="18" spans="1:11" ht="15.6" x14ac:dyDescent="0.3">
      <c r="A18" s="108">
        <v>15</v>
      </c>
      <c r="B18" s="109" t="str">
        <f>IF('P14'!A14="","",'P14'!A14)</f>
        <v>+75</v>
      </c>
      <c r="C18" s="110">
        <f>IF('P14'!B14="","",'P14'!B14)</f>
        <v>90.5</v>
      </c>
      <c r="D18" s="109" t="str">
        <f>IF('P14'!C14="","",'P14'!C14)</f>
        <v>JK</v>
      </c>
      <c r="E18" s="111">
        <f>IF('P14'!D14="","",'P14'!D14)</f>
        <v>35777</v>
      </c>
      <c r="F18" s="112" t="str">
        <f>IF('P14'!F14="","",'P14'!F14)</f>
        <v>Beatrice Llano</v>
      </c>
      <c r="G18" s="112" t="str">
        <f>IF('P14'!G14="","",'P14'!G14)</f>
        <v>AK Bjørgvin</v>
      </c>
      <c r="H18" s="113">
        <f>IF('P14'!N14=0,"",'P14'!N14)</f>
        <v>81</v>
      </c>
      <c r="I18" s="113">
        <f>IF('P14'!O14=0,"",'P14'!O14)</f>
        <v>100</v>
      </c>
      <c r="J18" s="113">
        <f>IF('P14'!P14=0,"",'P14'!P14)</f>
        <v>181</v>
      </c>
      <c r="K18" s="115">
        <f>IF('P14'!Q14=0,"",'P14'!Q14)</f>
        <v>198.90712707815035</v>
      </c>
    </row>
    <row r="19" spans="1:11" ht="15.6" x14ac:dyDescent="0.3">
      <c r="A19" s="108">
        <v>16</v>
      </c>
      <c r="B19" s="109">
        <f>IF('P14'!A10="","",'P14'!A10)</f>
        <v>75</v>
      </c>
      <c r="C19" s="110">
        <f>IF('P14'!B10="","",'P14'!B10)</f>
        <v>73.099999999999994</v>
      </c>
      <c r="D19" s="109" t="str">
        <f>IF('P14'!C10="","",'P14'!C10)</f>
        <v>SK</v>
      </c>
      <c r="E19" s="111">
        <f>IF('P14'!D10="","",'P14'!D10)</f>
        <v>31858</v>
      </c>
      <c r="F19" s="112" t="str">
        <f>IF('P14'!F10="","",'P14'!F10)</f>
        <v>Carolina Roa</v>
      </c>
      <c r="G19" s="112" t="str">
        <f>IF('P14'!G10="","",'P14'!G10)</f>
        <v>AK Bjørgvin</v>
      </c>
      <c r="H19" s="113">
        <f>IF('P14'!N10=0,"",'P14'!N10)</f>
        <v>72</v>
      </c>
      <c r="I19" s="113">
        <f>IF('P14'!O10=0,"",'P14'!O10)</f>
        <v>90</v>
      </c>
      <c r="J19" s="113">
        <f>IF('P14'!P10=0,"",'P14'!P10)</f>
        <v>162</v>
      </c>
      <c r="K19" s="115">
        <f>IF('P14'!Q10=0,"",'P14'!Q10)</f>
        <v>196.68084069971962</v>
      </c>
    </row>
    <row r="20" spans="1:11" ht="15.6" x14ac:dyDescent="0.3">
      <c r="A20" s="108">
        <v>17</v>
      </c>
      <c r="B20" s="109">
        <f>IF('P12'!A13="","",'P12'!A13)</f>
        <v>69</v>
      </c>
      <c r="C20" s="110">
        <f>IF('P12'!B13="","",'P12'!B13)</f>
        <v>65.8</v>
      </c>
      <c r="D20" s="109" t="str">
        <f>IF('P12'!C13="","",'P12'!C13)</f>
        <v>SK</v>
      </c>
      <c r="E20" s="111">
        <f>IF('P12'!D13="","",'P12'!D13)</f>
        <v>34325</v>
      </c>
      <c r="F20" s="112" t="str">
        <f>IF('P12'!F13="","",'P12'!F13)</f>
        <v>Anna Tolås Omdal</v>
      </c>
      <c r="G20" s="112" t="str">
        <f>IF('P12'!G13="","",'P12'!G13)</f>
        <v>Vigrestad IK</v>
      </c>
      <c r="H20" s="113">
        <f>IF('P12'!N13=0,"",'P12'!N13)</f>
        <v>70</v>
      </c>
      <c r="I20" s="113">
        <f>IF('P12'!O13=0,"",'P12'!O13)</f>
        <v>80</v>
      </c>
      <c r="J20" s="113">
        <f>IF('P12'!P13=0,"",'P12'!P13)</f>
        <v>150</v>
      </c>
      <c r="K20" s="115">
        <f>IF('P12'!Q13=0,"",'P12'!Q13)</f>
        <v>193.79219499250556</v>
      </c>
    </row>
    <row r="21" spans="1:11" ht="15.6" x14ac:dyDescent="0.3">
      <c r="A21" s="108">
        <v>18</v>
      </c>
      <c r="B21" s="109">
        <f>IF('P12'!A11="","",'P12'!A11)</f>
        <v>69</v>
      </c>
      <c r="C21" s="110">
        <f>IF('P12'!B11="","",'P12'!B11)</f>
        <v>69</v>
      </c>
      <c r="D21" s="109" t="str">
        <f>IF('P12'!C11="","",'P12'!C11)</f>
        <v>UK</v>
      </c>
      <c r="E21" s="111">
        <f>IF('P12'!D11="","",'P12'!D11)</f>
        <v>36232</v>
      </c>
      <c r="F21" s="112" t="str">
        <f>IF('P12'!F11="","",'P12'!F11)</f>
        <v>Maren Fikse</v>
      </c>
      <c r="G21" s="112" t="str">
        <f>IF('P12'!G11="","",'P12'!G11)</f>
        <v>Gjøvik AK</v>
      </c>
      <c r="H21" s="113">
        <f>IF('P12'!N11=0,"",'P12'!N11)</f>
        <v>67</v>
      </c>
      <c r="I21" s="113">
        <f>IF('P12'!O11=0,"",'P12'!O11)</f>
        <v>86</v>
      </c>
      <c r="J21" s="113">
        <f>IF('P12'!P11=0,"",'P12'!P11)</f>
        <v>153</v>
      </c>
      <c r="K21" s="115">
        <f>IF('P12'!Q11=0,"",'P12'!Q11)</f>
        <v>191.99363757099655</v>
      </c>
    </row>
    <row r="22" spans="1:11" ht="15.6" x14ac:dyDescent="0.3">
      <c r="A22" s="108">
        <v>19</v>
      </c>
      <c r="B22" s="109">
        <f>IF('P9'!A15="","",'P9'!A15)</f>
        <v>58</v>
      </c>
      <c r="C22" s="110">
        <f>IF('P9'!B15="","",'P9'!B15)</f>
        <v>55.5</v>
      </c>
      <c r="D22" s="109" t="str">
        <f>IF('P9'!C15="","",'P9'!C15)</f>
        <v>SK</v>
      </c>
      <c r="E22" s="111">
        <f>IF('P9'!D15="","",'P9'!D15)</f>
        <v>31250</v>
      </c>
      <c r="F22" s="112" t="str">
        <f>IF('P9'!F15="","",'P9'!F15)</f>
        <v>Hege Torsvik</v>
      </c>
      <c r="G22" s="112" t="str">
        <f>IF('P9'!G15="","",'P9'!G15)</f>
        <v>Hillevåg AK</v>
      </c>
      <c r="H22" s="113">
        <f>IF('P9'!N15=0,"",'P9'!N15)</f>
        <v>57</v>
      </c>
      <c r="I22" s="113">
        <f>IF('P9'!O15=0,"",'P9'!O15)</f>
        <v>73</v>
      </c>
      <c r="J22" s="113">
        <f>IF('P9'!P15=0,"",'P9'!P15)</f>
        <v>130</v>
      </c>
      <c r="K22" s="114">
        <f>IF('P9'!Q15=0,"",'P9'!Q15)</f>
        <v>189.15118258032911</v>
      </c>
    </row>
    <row r="23" spans="1:11" ht="15.6" x14ac:dyDescent="0.3">
      <c r="A23" s="108">
        <v>20</v>
      </c>
      <c r="B23" s="109" t="str">
        <f>IF('P14'!A15="","",'P14'!A15)</f>
        <v>+75</v>
      </c>
      <c r="C23" s="110">
        <f>IF('P14'!B15="","",'P14'!B15)</f>
        <v>75.099999999999994</v>
      </c>
      <c r="D23" s="109" t="str">
        <f>IF('P14'!C15="","",'P14'!C15)</f>
        <v>SK</v>
      </c>
      <c r="E23" s="111">
        <f>IF('P14'!D15="","",'P14'!D15)</f>
        <v>32978</v>
      </c>
      <c r="F23" s="112" t="str">
        <f>IF('P14'!F15="","",'P14'!F15)</f>
        <v>Asta Rønning Fjærli</v>
      </c>
      <c r="G23" s="112" t="str">
        <f>IF('P14'!G15="","",'P14'!G15)</f>
        <v>Trondheim AK</v>
      </c>
      <c r="H23" s="113">
        <f>IF('P14'!N15=0,"",'P14'!N15)</f>
        <v>73</v>
      </c>
      <c r="I23" s="113">
        <f>IF('P14'!O15=0,"",'P14'!O15)</f>
        <v>85</v>
      </c>
      <c r="J23" s="113">
        <f>IF('P14'!P15=0,"",'P14'!P15)</f>
        <v>158</v>
      </c>
      <c r="K23" s="115">
        <f>IF('P14'!Q15=0,"",'P14'!Q15)</f>
        <v>189.05207393997028</v>
      </c>
    </row>
    <row r="24" spans="1:11" ht="15.6" x14ac:dyDescent="0.3">
      <c r="A24" s="108">
        <v>21</v>
      </c>
      <c r="B24" s="109">
        <f>IF('P7'!A15="","",'P7'!A15)</f>
        <v>53</v>
      </c>
      <c r="C24" s="110">
        <f>IF('P7'!B15="","",'P7'!B15)</f>
        <v>52.7</v>
      </c>
      <c r="D24" s="109" t="str">
        <f>IF('P7'!C15="","",'P7'!C15)</f>
        <v>SK</v>
      </c>
      <c r="E24" s="111">
        <f>IF('P7'!D15="","",'P7'!D15)</f>
        <v>32342</v>
      </c>
      <c r="F24" s="112" t="str">
        <f>IF('P7'!F15="","",'P7'!F15)</f>
        <v>Camilla Carlsen</v>
      </c>
      <c r="G24" s="112" t="str">
        <f>IF('P7'!G15="","",'P7'!G15)</f>
        <v>AK Bjørgvin</v>
      </c>
      <c r="H24" s="113">
        <f>IF('P7'!N15=0,"",'P7'!N15)</f>
        <v>56</v>
      </c>
      <c r="I24" s="113">
        <f>IF('P7'!O15=0,"",'P7'!O15)</f>
        <v>68</v>
      </c>
      <c r="J24" s="113">
        <f>IF('P7'!P15=0,"",'P7'!P15)</f>
        <v>124</v>
      </c>
      <c r="K24" s="114">
        <f>IF('P7'!Q15=0,"",'P7'!Q15)</f>
        <v>187.90128318692223</v>
      </c>
    </row>
    <row r="25" spans="1:11" ht="15.6" x14ac:dyDescent="0.3">
      <c r="A25" s="108">
        <v>22</v>
      </c>
      <c r="B25" s="109">
        <f>IF('P7'!A16="","",'P7'!A16)</f>
        <v>53</v>
      </c>
      <c r="C25" s="110">
        <f>IF('P7'!B16="","",'P7'!B16)</f>
        <v>49.8</v>
      </c>
      <c r="D25" s="109" t="str">
        <f>IF('P7'!C16="","",'P7'!C16)</f>
        <v>JK</v>
      </c>
      <c r="E25" s="111">
        <f>IF('P7'!D16="","",'P7'!D16)</f>
        <v>35898</v>
      </c>
      <c r="F25" s="112" t="str">
        <f>IF('P7'!F16="","",'P7'!F16)</f>
        <v>Bettine Carlsen</v>
      </c>
      <c r="G25" s="112" t="str">
        <f>IF('P7'!G16="","",'P7'!G16)</f>
        <v>AK Bjørgvin</v>
      </c>
      <c r="H25" s="113">
        <f>IF('P7'!N16=0,"",'P7'!N16)</f>
        <v>48</v>
      </c>
      <c r="I25" s="113">
        <f>IF('P7'!O16=0,"",'P7'!O16)</f>
        <v>70</v>
      </c>
      <c r="J25" s="113">
        <f>IF('P7'!P16=0,"",'P7'!P16)</f>
        <v>118</v>
      </c>
      <c r="K25" s="114">
        <f>IF('P7'!Q16=0,"",'P7'!Q16)</f>
        <v>187.37752504506315</v>
      </c>
    </row>
    <row r="26" spans="1:11" ht="15.6" x14ac:dyDescent="0.3">
      <c r="A26" s="108">
        <v>23</v>
      </c>
      <c r="B26" s="109" t="str">
        <f>IF('P14'!A16="","",'P14'!A16)</f>
        <v>+75</v>
      </c>
      <c r="C26" s="110">
        <f>IF('P14'!B16="","",'P14'!B16)</f>
        <v>76.400000000000006</v>
      </c>
      <c r="D26" s="109" t="str">
        <f>IF('P14'!C16="","",'P14'!C16)</f>
        <v>SK</v>
      </c>
      <c r="E26" s="111">
        <f>IF('P14'!D16="","",'P14'!D16)</f>
        <v>34500</v>
      </c>
      <c r="F26" s="112" t="str">
        <f>IF('P14'!F16="","",'P14'!F16)</f>
        <v>Martine Halvorsen Sønju</v>
      </c>
      <c r="G26" s="112" t="str">
        <f>IF('P14'!G16="","",'P14'!G16)</f>
        <v>Trondheim AK</v>
      </c>
      <c r="H26" s="113">
        <f>IF('P14'!N16=0,"",'P14'!N16)</f>
        <v>73</v>
      </c>
      <c r="I26" s="113">
        <f>IF('P14'!O16=0,"",'P14'!O16)</f>
        <v>84</v>
      </c>
      <c r="J26" s="113">
        <f>IF('P14'!P16=0,"",'P14'!P16)</f>
        <v>157</v>
      </c>
      <c r="K26" s="115">
        <f>IF('P14'!Q16=0,"",'P14'!Q16)</f>
        <v>186.1796351929319</v>
      </c>
    </row>
    <row r="27" spans="1:11" ht="15.6" x14ac:dyDescent="0.3">
      <c r="A27" s="108">
        <v>24</v>
      </c>
      <c r="B27" s="109">
        <f>IF('P7'!A11="","",'P7'!A11)</f>
        <v>48</v>
      </c>
      <c r="C27" s="110">
        <f>IF('P7'!B11="","",'P7'!B11)</f>
        <v>47.6</v>
      </c>
      <c r="D27" s="109" t="str">
        <f>IF('P7'!C11="","",'P7'!C11)</f>
        <v>SK</v>
      </c>
      <c r="E27" s="111">
        <f>IF('P7'!D11="","",'P7'!D11)</f>
        <v>32674</v>
      </c>
      <c r="F27" s="112" t="str">
        <f>IF('P7'!F11="","",'P7'!F11)</f>
        <v>Hilde Svalheim Markussen</v>
      </c>
      <c r="G27" s="112" t="str">
        <f>IF('P7'!G11="","",'P7'!G11)</f>
        <v>Trondheim AK</v>
      </c>
      <c r="H27" s="113">
        <f>IF('P7'!N11=0,"",'P7'!N11)</f>
        <v>47</v>
      </c>
      <c r="I27" s="113">
        <f>IF('P7'!O11=0,"",'P7'!O11)</f>
        <v>65</v>
      </c>
      <c r="J27" s="113">
        <f>IF('P7'!P11=0,"",'P7'!P11)</f>
        <v>112</v>
      </c>
      <c r="K27" s="114">
        <f>IF('P7'!Q11=0,"",'P7'!Q11)</f>
        <v>184.95176245890934</v>
      </c>
    </row>
    <row r="28" spans="1:11" ht="15.6" x14ac:dyDescent="0.3">
      <c r="A28" s="108">
        <v>25</v>
      </c>
      <c r="B28" s="109">
        <f>IF('P12'!A14="","",'P12'!A14)</f>
        <v>69</v>
      </c>
      <c r="C28" s="110">
        <f>IF('P12'!B14="","",'P12'!B14)</f>
        <v>68</v>
      </c>
      <c r="D28" s="109" t="str">
        <f>IF('P12'!C14="","",'P12'!C14)</f>
        <v>SK</v>
      </c>
      <c r="E28" s="111">
        <f>IF('P12'!D14="","",'P12'!D14)</f>
        <v>31888</v>
      </c>
      <c r="F28" s="112" t="str">
        <f>IF('P12'!F14="","",'P12'!F14)</f>
        <v>Elisabeth Settem</v>
      </c>
      <c r="G28" s="112" t="str">
        <f>IF('P12'!G14="","",'P12'!G14)</f>
        <v>Trondheim AK</v>
      </c>
      <c r="H28" s="113">
        <f>IF('P12'!N14=0,"",'P12'!N14)</f>
        <v>61</v>
      </c>
      <c r="I28" s="113">
        <f>IF('P12'!O14=0,"",'P12'!O14)</f>
        <v>84</v>
      </c>
      <c r="J28" s="113">
        <f>IF('P12'!P14=0,"",'P12'!P14)</f>
        <v>145</v>
      </c>
      <c r="K28" s="115">
        <f>IF('P12'!Q14=0,"",'P12'!Q14)</f>
        <v>183.557029054655</v>
      </c>
    </row>
    <row r="29" spans="1:11" ht="15.6" x14ac:dyDescent="0.3">
      <c r="A29" s="108">
        <v>26</v>
      </c>
      <c r="B29" s="109">
        <f>IF('P10'!A12="","",'P10'!A12)</f>
        <v>63</v>
      </c>
      <c r="C29" s="110">
        <f>IF('P10'!B12="","",'P10'!B12)</f>
        <v>62.3</v>
      </c>
      <c r="D29" s="109" t="str">
        <f>IF('P10'!C12="","",'P10'!C12)</f>
        <v>SK</v>
      </c>
      <c r="E29" s="111">
        <f>IF('P10'!D12="","",'P10'!D12)</f>
        <v>32690</v>
      </c>
      <c r="F29" s="112" t="str">
        <f>IF('P10'!F12="","",'P10'!F12)</f>
        <v>Birgitte Lund Fredriksen</v>
      </c>
      <c r="G29" s="112" t="str">
        <f>IF('P10'!G12="","",'P10'!G12)</f>
        <v>Hillevåg AK</v>
      </c>
      <c r="H29" s="113">
        <f>IF('P10'!N12=0,"",'P10'!N12)</f>
        <v>56</v>
      </c>
      <c r="I29" s="113">
        <f>IF('P10'!O12=0,"",'P10'!O12)</f>
        <v>80</v>
      </c>
      <c r="J29" s="113">
        <f>IF('P10'!P12=0,"",'P10'!P12)</f>
        <v>136</v>
      </c>
      <c r="K29" s="114">
        <f>IF('P10'!Q12=0,"",'P10'!Q12)</f>
        <v>182.09114338274742</v>
      </c>
    </row>
    <row r="30" spans="1:11" ht="15.6" x14ac:dyDescent="0.3">
      <c r="A30" s="108">
        <v>27</v>
      </c>
      <c r="B30" s="109">
        <f>IF('P14'!A12="","",'P14'!A12)</f>
        <v>75</v>
      </c>
      <c r="C30" s="110">
        <f>IF('P14'!B12="","",'P14'!B12)</f>
        <v>69.099999999999994</v>
      </c>
      <c r="D30" s="109" t="str">
        <f>IF('P14'!C12="","",'P14'!C12)</f>
        <v>SK</v>
      </c>
      <c r="E30" s="111">
        <f>IF('P14'!D12="","",'P14'!D12)</f>
        <v>33204</v>
      </c>
      <c r="F30" s="112" t="str">
        <f>IF('P14'!F12="","",'P14'!F12)</f>
        <v>Stine Mari Hasfjord</v>
      </c>
      <c r="G30" s="112" t="str">
        <f>IF('P14'!G12="","",'P14'!G12)</f>
        <v>AK Bjørgvin</v>
      </c>
      <c r="H30" s="113">
        <f>IF('P14'!N12=0,"",'P14'!N12)</f>
        <v>60</v>
      </c>
      <c r="I30" s="113">
        <f>IF('P14'!O12=0,"",'P14'!O12)</f>
        <v>85</v>
      </c>
      <c r="J30" s="113">
        <f>IF('P14'!P12=0,"",'P14'!P12)</f>
        <v>145</v>
      </c>
      <c r="K30" s="115">
        <f>IF('P14'!Q12=0,"",'P14'!Q12)</f>
        <v>181.79821706381372</v>
      </c>
    </row>
    <row r="31" spans="1:11" ht="15.6" x14ac:dyDescent="0.3">
      <c r="A31" s="108">
        <v>28</v>
      </c>
      <c r="B31" s="109">
        <f>IF('P10'!A15="","",'P10'!A15)</f>
        <v>63</v>
      </c>
      <c r="C31" s="110">
        <f>IF('P10'!B15="","",'P10'!B15)</f>
        <v>61.6</v>
      </c>
      <c r="D31" s="109" t="str">
        <f>IF('P10'!C15="","",'P10'!C15)</f>
        <v>SK</v>
      </c>
      <c r="E31" s="111">
        <f>IF('P10'!D15="","",'P10'!D15)</f>
        <v>34222</v>
      </c>
      <c r="F31" s="112" t="str">
        <f>IF('P10'!F15="","",'P10'!F15)</f>
        <v>Celine Mariell Bertheussen</v>
      </c>
      <c r="G31" s="112" t="str">
        <f>IF('P10'!G15="","",'P10'!G15)</f>
        <v>Christiania AK</v>
      </c>
      <c r="H31" s="113">
        <f>IF('P10'!N15=0,"",'P10'!N15)</f>
        <v>60</v>
      </c>
      <c r="I31" s="113">
        <f>IF('P10'!O15=0,"",'P10'!O15)</f>
        <v>74</v>
      </c>
      <c r="J31" s="113">
        <f>IF('P10'!P15=0,"",'P10'!P15)</f>
        <v>134</v>
      </c>
      <c r="K31" s="114">
        <f>IF('P10'!Q15=0,"",'P10'!Q15)</f>
        <v>180.79489967546783</v>
      </c>
    </row>
    <row r="32" spans="1:11" ht="15.6" x14ac:dyDescent="0.3">
      <c r="A32" s="108">
        <v>29</v>
      </c>
      <c r="B32" s="109">
        <f>IF('P7'!A9="","",'P7'!A9)</f>
        <v>48</v>
      </c>
      <c r="C32" s="110">
        <f>IF('P7'!B9="","",'P7'!B9)</f>
        <v>46.5</v>
      </c>
      <c r="D32" s="109" t="str">
        <f>IF('P7'!C9="","",'P7'!C9)</f>
        <v>UK</v>
      </c>
      <c r="E32" s="111">
        <f>IF('P7'!D9="","",'P7'!D9)</f>
        <v>36902</v>
      </c>
      <c r="F32" s="112" t="str">
        <f>IF('P7'!F9="","",'P7'!F9)</f>
        <v>Helene Skuggedal</v>
      </c>
      <c r="G32" s="112" t="str">
        <f>IF('P7'!G9="","",'P7'!G9)</f>
        <v>Larvik AK</v>
      </c>
      <c r="H32" s="113">
        <f>IF('P7'!N9=0,"",'P7'!N9)</f>
        <v>44</v>
      </c>
      <c r="I32" s="113">
        <f>IF('P7'!O9=0,"",'P7'!O9)</f>
        <v>62</v>
      </c>
      <c r="J32" s="113">
        <f>IF('P7'!P9=0,"",'P7'!P9)</f>
        <v>106</v>
      </c>
      <c r="K32" s="114">
        <f>IF('P7'!Q9=0,"",'P7'!Q9)</f>
        <v>178.73811003806489</v>
      </c>
    </row>
    <row r="33" spans="1:11" ht="15.6" x14ac:dyDescent="0.3">
      <c r="A33" s="108">
        <v>30</v>
      </c>
      <c r="B33" s="109">
        <f>IF('P10'!A13="","",'P10'!A13)</f>
        <v>63</v>
      </c>
      <c r="C33" s="110">
        <f>IF('P10'!B13="","",'P10'!B13)</f>
        <v>59.9</v>
      </c>
      <c r="D33" s="109" t="str">
        <f>IF('P10'!C13="","",'P10'!C13)</f>
        <v>SK</v>
      </c>
      <c r="E33" s="111">
        <f>IF('P10'!D13="","",'P10'!D13)</f>
        <v>33521</v>
      </c>
      <c r="F33" s="112" t="str">
        <f>IF('P10'!F13="","",'P10'!F13)</f>
        <v>Kristin Solbakken</v>
      </c>
      <c r="G33" s="112" t="str">
        <f>IF('P10'!G13="","",'P10'!G13)</f>
        <v>Nidelv IL</v>
      </c>
      <c r="H33" s="113">
        <f>IF('P10'!N13=0,"",'P10'!N13)</f>
        <v>54</v>
      </c>
      <c r="I33" s="113">
        <f>IF('P10'!O13=0,"",'P10'!O13)</f>
        <v>75</v>
      </c>
      <c r="J33" s="113">
        <f>IF('P10'!P13=0,"",'P10'!P13)</f>
        <v>129</v>
      </c>
      <c r="K33" s="114">
        <f>IF('P10'!Q13=0,"",'P10'!Q13)</f>
        <v>177.46311576979713</v>
      </c>
    </row>
    <row r="34" spans="1:11" ht="15.6" x14ac:dyDescent="0.3">
      <c r="A34" s="108">
        <v>31</v>
      </c>
      <c r="B34" s="109" t="str">
        <f>IF('P14'!A18="","",'P14'!A18)</f>
        <v>+75</v>
      </c>
      <c r="C34" s="110">
        <f>IF('P14'!B18="","",'P14'!B18)</f>
        <v>76.599999999999994</v>
      </c>
      <c r="D34" s="109" t="str">
        <f>IF('P14'!C18="","",'P14'!C18)</f>
        <v>SK</v>
      </c>
      <c r="E34" s="111">
        <f>IF('P14'!D18="","",'P14'!D18)</f>
        <v>33125</v>
      </c>
      <c r="F34" s="112" t="str">
        <f>IF('P14'!F18="","",'P14'!F18)</f>
        <v>Synne S. Rogstad</v>
      </c>
      <c r="G34" s="112" t="str">
        <f>IF('P14'!G18="","",'P14'!G18)</f>
        <v>Trondheim AK</v>
      </c>
      <c r="H34" s="113">
        <f>IF('P14'!N18=0,"",'P14'!N18)</f>
        <v>64</v>
      </c>
      <c r="I34" s="113">
        <f>IF('P14'!O18=0,"",'P14'!O18)</f>
        <v>83</v>
      </c>
      <c r="J34" s="113">
        <f>IF('P14'!P18=0,"",'P14'!P18)</f>
        <v>147</v>
      </c>
      <c r="K34" s="115">
        <f>IF('P14'!Q18=0,"",'P14'!Q18)</f>
        <v>174.08676198228858</v>
      </c>
    </row>
    <row r="35" spans="1:11" ht="15.6" x14ac:dyDescent="0.3">
      <c r="A35" s="108">
        <v>32</v>
      </c>
      <c r="B35" s="109">
        <f>IF('P9'!A14="","",'P9'!A14)</f>
        <v>58</v>
      </c>
      <c r="C35" s="110">
        <f>IF('P9'!B14="","",'P9'!B14)</f>
        <v>55.2</v>
      </c>
      <c r="D35" s="109" t="str">
        <f>IF('P9'!C14="","",'P9'!C14)</f>
        <v>SK</v>
      </c>
      <c r="E35" s="111">
        <f>IF('P9'!D14="","",'P9'!D14)</f>
        <v>33921</v>
      </c>
      <c r="F35" s="112" t="str">
        <f>IF('P9'!F14="","",'P9'!F14)</f>
        <v>Ragnhild Haug Lillegård</v>
      </c>
      <c r="G35" s="112" t="str">
        <f>IF('P9'!G14="","",'P9'!G14)</f>
        <v>Oslo AK</v>
      </c>
      <c r="H35" s="113">
        <f>IF('P9'!N14=0,"",'P9'!N14)</f>
        <v>50</v>
      </c>
      <c r="I35" s="113">
        <f>IF('P9'!O14=0,"",'P9'!O14)</f>
        <v>68</v>
      </c>
      <c r="J35" s="113">
        <f>IF('P9'!P14=0,"",'P9'!P14)</f>
        <v>118</v>
      </c>
      <c r="K35" s="114">
        <f>IF('P9'!Q14=0,"",'P9'!Q14)</f>
        <v>172.40599315306346</v>
      </c>
    </row>
    <row r="36" spans="1:11" ht="15.6" x14ac:dyDescent="0.3">
      <c r="A36" s="108">
        <v>33</v>
      </c>
      <c r="B36" s="109">
        <f>IF('P14'!A13="","",'P14'!A13)</f>
        <v>75</v>
      </c>
      <c r="C36" s="110">
        <f>IF('P14'!B13="","",'P14'!B13)</f>
        <v>71.7</v>
      </c>
      <c r="D36" s="109" t="str">
        <f>IF('P14'!C13="","",'P14'!C13)</f>
        <v>SK</v>
      </c>
      <c r="E36" s="111">
        <f>IF('P14'!D13="","",'P14'!D13)</f>
        <v>31662</v>
      </c>
      <c r="F36" s="112" t="str">
        <f>IF('P14'!F13="","",'P14'!F13)</f>
        <v>Rebecca Tiffin</v>
      </c>
      <c r="G36" s="112" t="str">
        <f>IF('P14'!G13="","",'P14'!G13)</f>
        <v>Oslo AK</v>
      </c>
      <c r="H36" s="113">
        <f>IF('P14'!N13=0,"",'P14'!N13)</f>
        <v>66</v>
      </c>
      <c r="I36" s="113">
        <f>IF('P14'!O13=0,"",'P14'!O13)</f>
        <v>74</v>
      </c>
      <c r="J36" s="113">
        <f>IF('P14'!P13=0,"",'P14'!P13)</f>
        <v>140</v>
      </c>
      <c r="K36" s="115">
        <f>IF('P14'!Q13=0,"",'P14'!Q13)</f>
        <v>171.81313468275857</v>
      </c>
    </row>
    <row r="37" spans="1:11" ht="15.6" x14ac:dyDescent="0.3">
      <c r="A37" s="108">
        <v>34</v>
      </c>
      <c r="B37" s="109">
        <f>IF('P10'!A14="","",'P10'!A14)</f>
        <v>63</v>
      </c>
      <c r="C37" s="110">
        <f>IF('P10'!B14="","",'P10'!B14)</f>
        <v>60.1</v>
      </c>
      <c r="D37" s="109" t="str">
        <f>IF('P10'!C14="","",'P10'!C14)</f>
        <v>UK</v>
      </c>
      <c r="E37" s="111">
        <f>IF('P10'!D14="","",'P10'!D14)</f>
        <v>36912</v>
      </c>
      <c r="F37" s="112" t="str">
        <f>IF('P10'!F14="","",'P10'!F14)</f>
        <v>Sofie Prytz Løwer</v>
      </c>
      <c r="G37" s="112" t="str">
        <f>IF('P10'!G14="","",'P10'!G14)</f>
        <v>Larvik AK</v>
      </c>
      <c r="H37" s="113">
        <f>IF('P10'!N14=0,"",'P10'!N14)</f>
        <v>56</v>
      </c>
      <c r="I37" s="113">
        <f>IF('P10'!O14=0,"",'P10'!O14)</f>
        <v>69</v>
      </c>
      <c r="J37" s="113">
        <f>IF('P10'!P14=0,"",'P10'!P14)</f>
        <v>125</v>
      </c>
      <c r="K37" s="114">
        <f>IF('P10'!Q14=0,"",'P10'!Q14)</f>
        <v>171.55744340519865</v>
      </c>
    </row>
    <row r="38" spans="1:11" ht="15.6" x14ac:dyDescent="0.3">
      <c r="A38" s="108">
        <v>35</v>
      </c>
      <c r="B38" s="109">
        <f>IF('P10'!A17="","",'P10'!A17)</f>
        <v>63</v>
      </c>
      <c r="C38" s="110">
        <f>IF('P10'!B17="","",'P10'!B17)</f>
        <v>62.5</v>
      </c>
      <c r="D38" s="109" t="str">
        <f>IF('P10'!C17="","",'P10'!C17)</f>
        <v>SK</v>
      </c>
      <c r="E38" s="111">
        <f>IF('P10'!D17="","",'P10'!D17)</f>
        <v>32706</v>
      </c>
      <c r="F38" s="112" t="str">
        <f>IF('P10'!F17="","",'P10'!F17)</f>
        <v>Anita Skimten Monsen</v>
      </c>
      <c r="G38" s="112" t="str">
        <f>IF('P10'!G17="","",'P10'!G17)</f>
        <v>Oslo AK</v>
      </c>
      <c r="H38" s="113">
        <f>IF('P10'!N17=0,"",'P10'!N17)</f>
        <v>57</v>
      </c>
      <c r="I38" s="113">
        <f>IF('P10'!O17=0,"",'P10'!O17)</f>
        <v>70</v>
      </c>
      <c r="J38" s="113">
        <f>IF('P10'!P17=0,"",'P10'!P17)</f>
        <v>127</v>
      </c>
      <c r="K38" s="114">
        <f>IF('P10'!Q17=0,"",'P10'!Q17)</f>
        <v>169.67448138134026</v>
      </c>
    </row>
    <row r="39" spans="1:11" ht="15.6" x14ac:dyDescent="0.3">
      <c r="A39" s="108">
        <v>36</v>
      </c>
      <c r="B39" s="109">
        <f>IF('P9'!A13="","",'P9'!A13)</f>
        <v>58</v>
      </c>
      <c r="C39" s="110">
        <f>IF('P9'!B13="","",'P9'!B13)</f>
        <v>56</v>
      </c>
      <c r="D39" s="109" t="str">
        <f>IF('P9'!C13="","",'P9'!C13)</f>
        <v>SK</v>
      </c>
      <c r="E39" s="111">
        <f>IF('P9'!D13="","",'P9'!D13)</f>
        <v>32456</v>
      </c>
      <c r="F39" s="112" t="str">
        <f>IF('P9'!F13="","",'P9'!F13)</f>
        <v>Stine Grønning Finserås</v>
      </c>
      <c r="G39" s="112" t="str">
        <f>IF('P9'!G13="","",'P9'!G13)</f>
        <v>Nidelv IL</v>
      </c>
      <c r="H39" s="113">
        <f>IF('P9'!N13=0,"",'P9'!N13)</f>
        <v>51</v>
      </c>
      <c r="I39" s="113">
        <f>IF('P9'!O13=0,"",'P9'!O13)</f>
        <v>65</v>
      </c>
      <c r="J39" s="113">
        <f>IF('P9'!P13=0,"",'P9'!P13)</f>
        <v>116</v>
      </c>
      <c r="K39" s="114">
        <f>IF('P9'!Q13=0,"",'P9'!Q13)</f>
        <v>167.63294181172589</v>
      </c>
    </row>
    <row r="40" spans="1:11" ht="15.6" x14ac:dyDescent="0.3">
      <c r="A40" s="108">
        <v>37</v>
      </c>
      <c r="B40" s="109" t="str">
        <f>IF('P14'!A17="","",'P14'!A17)</f>
        <v>+75</v>
      </c>
      <c r="C40" s="110">
        <f>IF('P14'!B17="","",'P14'!B17)</f>
        <v>79</v>
      </c>
      <c r="D40" s="109" t="str">
        <f>IF('P14'!C17="","",'P14'!C17)</f>
        <v>SK</v>
      </c>
      <c r="E40" s="111">
        <f>IF('P14'!D17="","",'P14'!D17)</f>
        <v>33452</v>
      </c>
      <c r="F40" s="112" t="str">
        <f>IF('P14'!F17="","",'P14'!F17)</f>
        <v>Tiril Tøien</v>
      </c>
      <c r="G40" s="112" t="str">
        <f>IF('P14'!G17="","",'P14'!G17)</f>
        <v>Nidelv IL</v>
      </c>
      <c r="H40" s="113">
        <f>IF('P14'!N17=0,"",'P14'!N17)</f>
        <v>65</v>
      </c>
      <c r="I40" s="113">
        <f>IF('P14'!O17=0,"",'P14'!O17)</f>
        <v>78</v>
      </c>
      <c r="J40" s="113">
        <f>IF('P14'!P17=0,"",'P14'!P17)</f>
        <v>143</v>
      </c>
      <c r="K40" s="115">
        <f>IF('P14'!Q17=0,"",'P14'!Q17)</f>
        <v>166.75022663674804</v>
      </c>
    </row>
    <row r="41" spans="1:11" ht="15.6" x14ac:dyDescent="0.3">
      <c r="A41" s="108">
        <v>38</v>
      </c>
      <c r="B41" s="109">
        <f>IF('P9'!A17="","",'P9'!A17)</f>
        <v>58</v>
      </c>
      <c r="C41" s="110">
        <f>IF('P9'!B17="","",'P9'!B17)</f>
        <v>57.4</v>
      </c>
      <c r="D41" s="109" t="str">
        <f>IF('P9'!C17="","",'P9'!C17)</f>
        <v>SK</v>
      </c>
      <c r="E41" s="111">
        <f>IF('P9'!D17="","",'P9'!D17)</f>
        <v>31649</v>
      </c>
      <c r="F41" s="112" t="str">
        <f>IF('P9'!F17="","",'P9'!F17)</f>
        <v>Cathrine Walberg Martinsen</v>
      </c>
      <c r="G41" s="112" t="str">
        <f>IF('P9'!G17="","",'P9'!G17)</f>
        <v>Nidelv IL</v>
      </c>
      <c r="H41" s="113">
        <f>IF('P9'!N17=0,"",'P9'!N17)</f>
        <v>52</v>
      </c>
      <c r="I41" s="113">
        <f>IF('P9'!O17=0,"",'P9'!O17)</f>
        <v>64</v>
      </c>
      <c r="J41" s="113">
        <f>IF('P9'!P17=0,"",'P9'!P17)</f>
        <v>116</v>
      </c>
      <c r="K41" s="114">
        <f>IF('P9'!Q17=0,"",'P9'!Q17)</f>
        <v>164.56543089438861</v>
      </c>
    </row>
    <row r="42" spans="1:11" ht="15.6" x14ac:dyDescent="0.3">
      <c r="A42" s="108">
        <v>39</v>
      </c>
      <c r="B42" s="109">
        <f>IF('P4'!A10="","",'P4'!A10)</f>
        <v>75</v>
      </c>
      <c r="C42" s="110">
        <f>IF('P4'!B10="","",'P4'!B10)</f>
        <v>72.400000000000006</v>
      </c>
      <c r="D42" s="109" t="str">
        <f>IF('P4'!C10="","",'P4'!C10)</f>
        <v>K2</v>
      </c>
      <c r="E42" s="111">
        <f>IF('P4'!D10="","",'P4'!D10)</f>
        <v>27395</v>
      </c>
      <c r="F42" s="112" t="str">
        <f>IF('P4'!F10="","",'P4'!F10)</f>
        <v>Linda På Kroken</v>
      </c>
      <c r="G42" s="112" t="str">
        <f>IF('P4'!G10="","",'P4'!G10)</f>
        <v>Trondheim AK</v>
      </c>
      <c r="H42" s="113">
        <f>IF('P4'!N10=0,"",'P4'!N10)</f>
        <v>61</v>
      </c>
      <c r="I42" s="113">
        <f>IF('P4'!O10=0,"",'P4'!O10)</f>
        <v>72</v>
      </c>
      <c r="J42" s="113">
        <f>IF('P4'!P10=0,"",'P4'!P10)</f>
        <v>133</v>
      </c>
      <c r="K42" s="114">
        <f>IF('P4'!Q10=0,"",'P4'!Q10)</f>
        <v>162.33500867297019</v>
      </c>
    </row>
    <row r="43" spans="1:11" ht="15.6" x14ac:dyDescent="0.3">
      <c r="A43" s="108">
        <v>40</v>
      </c>
      <c r="B43" s="109" t="str">
        <f>IF('P14'!A20="","",'P14'!A20)</f>
        <v>+75</v>
      </c>
      <c r="C43" s="110">
        <f>IF('P14'!B20="","",'P14'!B20)</f>
        <v>78</v>
      </c>
      <c r="D43" s="109" t="str">
        <f>IF('P14'!C20="","",'P14'!C20)</f>
        <v>SK</v>
      </c>
      <c r="E43" s="111">
        <f>IF('P14'!D20="","",'P14'!D20)</f>
        <v>32271</v>
      </c>
      <c r="F43" s="112" t="str">
        <f>IF('P14'!F20="","",'P14'!F20)</f>
        <v>Kine Sofie Ofte Grimeland</v>
      </c>
      <c r="G43" s="112" t="str">
        <f>IF('P14'!G20="","",'P14'!G20)</f>
        <v>AK Bjørgvin</v>
      </c>
      <c r="H43" s="113">
        <f>IF('P14'!N20=0,"",'P14'!N20)</f>
        <v>59</v>
      </c>
      <c r="I43" s="113">
        <f>IF('P14'!O20=0,"",'P14'!O20)</f>
        <v>79</v>
      </c>
      <c r="J43" s="113">
        <f>IF('P14'!P20=0,"",'P14'!P20)</f>
        <v>138</v>
      </c>
      <c r="K43" s="115">
        <f>IF('P14'!Q20=0,"",'P14'!Q20)</f>
        <v>161.936394579932</v>
      </c>
    </row>
    <row r="44" spans="1:11" ht="15.6" x14ac:dyDescent="0.3">
      <c r="A44" s="108">
        <v>41</v>
      </c>
      <c r="B44" s="109">
        <f>IF('P4'!A9="","",'P4'!A9)</f>
        <v>69</v>
      </c>
      <c r="C44" s="110">
        <f>IF('P4'!B9="","",'P4'!B9)</f>
        <v>68.400000000000006</v>
      </c>
      <c r="D44" s="109" t="str">
        <f>IF('P4'!C9="","",'P4'!C9)</f>
        <v>K3</v>
      </c>
      <c r="E44" s="111">
        <f>IF('P4'!D9="","",'P4'!D9)</f>
        <v>25389</v>
      </c>
      <c r="F44" s="112" t="str">
        <f>IF('P4'!F9="","",'P4'!F9)</f>
        <v>Ann Beatrice Høien</v>
      </c>
      <c r="G44" s="112" t="str">
        <f>IF('P4'!G9="","",'P4'!G9)</f>
        <v>Vigrestad IK</v>
      </c>
      <c r="H44" s="113">
        <f>IF('P4'!N9=0,"",'P4'!N9)</f>
        <v>60</v>
      </c>
      <c r="I44" s="113">
        <f>IF('P4'!O9=0,"",'P4'!O9)</f>
        <v>68</v>
      </c>
      <c r="J44" s="113">
        <f>IF('P4'!P9=0,"",'P4'!P9)</f>
        <v>128</v>
      </c>
      <c r="K44" s="114">
        <f>IF('P4'!Q9=0,"",'P4'!Q9)</f>
        <v>161.46358724536867</v>
      </c>
    </row>
    <row r="45" spans="1:11" ht="15.6" x14ac:dyDescent="0.3">
      <c r="A45" s="108">
        <v>42</v>
      </c>
      <c r="B45" s="109">
        <f>IF('P9'!A16="","",'P9'!A16)</f>
        <v>58</v>
      </c>
      <c r="C45" s="110">
        <f>IF('P9'!B16="","",'P9'!B16)</f>
        <v>56.2</v>
      </c>
      <c r="D45" s="109" t="str">
        <f>IF('P9'!C16="","",'P9'!C16)</f>
        <v>SK</v>
      </c>
      <c r="E45" s="111">
        <f>IF('P9'!D16="","",'P9'!D16)</f>
        <v>34057</v>
      </c>
      <c r="F45" s="112" t="str">
        <f>IF('P9'!F16="","",'P9'!F16)</f>
        <v>Emelie Førstemann Nilsen</v>
      </c>
      <c r="G45" s="112" t="str">
        <f>IF('P9'!G16="","",'P9'!G16)</f>
        <v>Oslo AK</v>
      </c>
      <c r="H45" s="113">
        <f>IF('P9'!N16=0,"",'P9'!N16)</f>
        <v>48</v>
      </c>
      <c r="I45" s="113">
        <f>IF('P9'!O16=0,"",'P9'!O16)</f>
        <v>62</v>
      </c>
      <c r="J45" s="113">
        <f>IF('P9'!P16=0,"",'P9'!P16)</f>
        <v>110</v>
      </c>
      <c r="K45" s="114">
        <f>IF('P9'!Q16=0,"",'P9'!Q16)</f>
        <v>158.53432077280885</v>
      </c>
    </row>
    <row r="46" spans="1:11" ht="15.6" x14ac:dyDescent="0.3">
      <c r="A46" s="108">
        <v>43</v>
      </c>
      <c r="B46" s="109">
        <f>IF('P4'!A13="","",'P4'!A13)</f>
        <v>69</v>
      </c>
      <c r="C46" s="110">
        <f>IF('P4'!B13="","",'P4'!B13)</f>
        <v>66.2</v>
      </c>
      <c r="D46" s="109" t="str">
        <f>IF('P4'!C13="","",'P4'!C13)</f>
        <v>K1</v>
      </c>
      <c r="E46" s="111">
        <f>IF('P4'!D13="","",'P4'!D13)</f>
        <v>28584</v>
      </c>
      <c r="F46" s="112" t="str">
        <f>IF('P4'!F13="","",'P4'!F13)</f>
        <v>Larisa Izumrudova</v>
      </c>
      <c r="G46" s="112" t="str">
        <f>IF('P4'!G13="","",'P4'!G13)</f>
        <v>Vigrestad IK</v>
      </c>
      <c r="H46" s="113">
        <f>IF('P4'!N13=0,"",'P4'!N13)</f>
        <v>54</v>
      </c>
      <c r="I46" s="113">
        <f>IF('P4'!O13=0,"",'P4'!O13)</f>
        <v>69</v>
      </c>
      <c r="J46" s="113">
        <f>IF('P4'!P13=0,"",'P4'!P13)</f>
        <v>123</v>
      </c>
      <c r="K46" s="114">
        <f>IF('P4'!Q13=0,"",'P4'!Q13)</f>
        <v>158.30447825044462</v>
      </c>
    </row>
    <row r="47" spans="1:11" ht="15.6" x14ac:dyDescent="0.3">
      <c r="A47" s="108">
        <v>44</v>
      </c>
      <c r="B47" s="109">
        <f>IF('P10'!A16="","",'P10'!A16)</f>
        <v>63</v>
      </c>
      <c r="C47" s="110">
        <f>IF('P10'!B16="","",'P10'!B16)</f>
        <v>62.7</v>
      </c>
      <c r="D47" s="109" t="str">
        <f>IF('P10'!C16="","",'P10'!C16)</f>
        <v>SK</v>
      </c>
      <c r="E47" s="111">
        <f>IF('P10'!D16="","",'P10'!D16)</f>
        <v>32948</v>
      </c>
      <c r="F47" s="112" t="str">
        <f>IF('P10'!F16="","",'P10'!F16)</f>
        <v>Ingeborg Bern Egeland</v>
      </c>
      <c r="G47" s="112" t="str">
        <f>IF('P10'!G16="","",'P10'!G16)</f>
        <v>AK Bjørgvin</v>
      </c>
      <c r="H47" s="113">
        <f>IF('P10'!N16=0,"",'P10'!N16)</f>
        <v>52</v>
      </c>
      <c r="I47" s="113">
        <f>IF('P10'!O16=0,"",'P10'!O16)</f>
        <v>66</v>
      </c>
      <c r="J47" s="113">
        <f>IF('P10'!P16=0,"",'P10'!P16)</f>
        <v>118</v>
      </c>
      <c r="K47" s="114">
        <f>IF('P10'!Q16=0,"",'P10'!Q16)</f>
        <v>157.31283800190582</v>
      </c>
    </row>
    <row r="48" spans="1:11" ht="15.6" x14ac:dyDescent="0.3">
      <c r="A48" s="108">
        <v>45</v>
      </c>
      <c r="B48" s="109">
        <f>IF('P10'!A19="","",'P10'!A19)</f>
        <v>63</v>
      </c>
      <c r="C48" s="110">
        <f>IF('P10'!B19="","",'P10'!B19)</f>
        <v>62</v>
      </c>
      <c r="D48" s="109" t="str">
        <f>IF('P10'!C19="","",'P10'!C19)</f>
        <v>JK</v>
      </c>
      <c r="E48" s="111">
        <f>IF('P10'!D19="","",'P10'!D19)</f>
        <v>36085</v>
      </c>
      <c r="F48" s="112" t="str">
        <f>IF('P10'!F19="","",'P10'!F19)</f>
        <v>Celina Ramstad</v>
      </c>
      <c r="G48" s="112" t="str">
        <f>IF('P10'!G19="","",'P10'!G19)</f>
        <v>Haugesund VK</v>
      </c>
      <c r="H48" s="113">
        <f>IF('P10'!N19=0,"",'P10'!N19)</f>
        <v>50</v>
      </c>
      <c r="I48" s="113">
        <f>IF('P10'!O19=0,"",'P10'!O19)</f>
        <v>65</v>
      </c>
      <c r="J48" s="113">
        <f>IF('P10'!P19=0,"",'P10'!P19)</f>
        <v>115</v>
      </c>
      <c r="K48" s="114">
        <f>IF('P10'!Q19=0,"",'P10'!Q19)</f>
        <v>154.4776413784212</v>
      </c>
    </row>
    <row r="49" spans="1:11" ht="15.6" x14ac:dyDescent="0.3">
      <c r="A49" s="108">
        <v>46</v>
      </c>
      <c r="B49" s="109" t="str">
        <f>IF('P14'!A19="","",'P14'!A19)</f>
        <v>+75</v>
      </c>
      <c r="C49" s="110">
        <f>IF('P14'!B19="","",'P14'!B19)</f>
        <v>86.9</v>
      </c>
      <c r="D49" s="109" t="str">
        <f>IF('P14'!C19="","",'P14'!C19)</f>
        <v>UK</v>
      </c>
      <c r="E49" s="111">
        <f>IF('P14'!D19="","",'P14'!D19)</f>
        <v>36354</v>
      </c>
      <c r="F49" s="112" t="str">
        <f>IF('P14'!F19="","",'P14'!F19)</f>
        <v>Marta Josefine Skretting</v>
      </c>
      <c r="G49" s="112" t="str">
        <f>IF('P14'!G19="","",'P14'!G19)</f>
        <v>Vigrestad IK</v>
      </c>
      <c r="H49" s="113">
        <f>IF('P14'!N19=0,"",'P14'!N19)</f>
        <v>62</v>
      </c>
      <c r="I49" s="113">
        <f>IF('P14'!O19=0,"",'P14'!O19)</f>
        <v>76</v>
      </c>
      <c r="J49" s="113">
        <f>IF('P14'!P19=0,"",'P14'!P19)</f>
        <v>138</v>
      </c>
      <c r="K49" s="115">
        <f>IF('P14'!Q19=0,"",'P14'!Q19)</f>
        <v>154.13093883200293</v>
      </c>
    </row>
    <row r="50" spans="1:11" ht="15.6" x14ac:dyDescent="0.3">
      <c r="A50" s="108">
        <v>47</v>
      </c>
      <c r="B50" s="109">
        <f>IF('P10'!A18="","",'P10'!A18)</f>
        <v>63</v>
      </c>
      <c r="C50" s="110">
        <f>IF('P10'!B18="","",'P10'!B18)</f>
        <v>61.7</v>
      </c>
      <c r="D50" s="109" t="str">
        <f>IF('P10'!C18="","",'P10'!C18)</f>
        <v>SK</v>
      </c>
      <c r="E50" s="111">
        <f>IF('P10'!D18="","",'P10'!D18)</f>
        <v>30318</v>
      </c>
      <c r="F50" s="112" t="str">
        <f>IF('P10'!F18="","",'P10'!F18)</f>
        <v>Marit B. Nilsen</v>
      </c>
      <c r="G50" s="112" t="str">
        <f>IF('P10'!G18="","",'P10'!G18)</f>
        <v>Trondheim AK</v>
      </c>
      <c r="H50" s="113">
        <f>IF('P10'!N18=0,"",'P10'!N18)</f>
        <v>45</v>
      </c>
      <c r="I50" s="113">
        <f>IF('P10'!O18=0,"",'P10'!O18)</f>
        <v>69</v>
      </c>
      <c r="J50" s="113">
        <f>IF('P10'!P18=0,"",'P10'!P18)</f>
        <v>114</v>
      </c>
      <c r="K50" s="114">
        <f>IF('P10'!Q18=0,"",'P10'!Q18)</f>
        <v>153.64036739432257</v>
      </c>
    </row>
    <row r="51" spans="1:11" ht="15.6" x14ac:dyDescent="0.3">
      <c r="A51" s="108">
        <v>48</v>
      </c>
      <c r="B51" s="109">
        <f>IF('P9'!A18="","",'P9'!A18)</f>
        <v>58</v>
      </c>
      <c r="C51" s="110">
        <f>IF('P9'!B18="","",'P9'!B18)</f>
        <v>57</v>
      </c>
      <c r="D51" s="109" t="str">
        <f>IF('P9'!C18="","",'P9'!C18)</f>
        <v>SK</v>
      </c>
      <c r="E51" s="111">
        <f>IF('P9'!D18="","",'P9'!D18)</f>
        <v>33271</v>
      </c>
      <c r="F51" s="112" t="str">
        <f>IF('P9'!F18="","",'P9'!F18)</f>
        <v>Mia Tiller Mjøs</v>
      </c>
      <c r="G51" s="112" t="str">
        <f>IF('P9'!G18="","",'P9'!G18)</f>
        <v>Trondheim AK</v>
      </c>
      <c r="H51" s="113">
        <f>IF('P9'!N18=0,"",'P9'!N18)</f>
        <v>45</v>
      </c>
      <c r="I51" s="113">
        <f>IF('P9'!O18=0,"",'P9'!O18)</f>
        <v>62</v>
      </c>
      <c r="J51" s="113">
        <f>IF('P9'!P18=0,"",'P9'!P18)</f>
        <v>107</v>
      </c>
      <c r="K51" s="114">
        <f>IF('P9'!Q18=0,"",'P9'!Q18)</f>
        <v>152.58609525047052</v>
      </c>
    </row>
    <row r="52" spans="1:11" ht="15.6" x14ac:dyDescent="0.3">
      <c r="A52" s="108">
        <v>49</v>
      </c>
      <c r="B52" s="109">
        <f>IF('P7'!A10="","",'P7'!A10)</f>
        <v>48</v>
      </c>
      <c r="C52" s="110">
        <f>IF('P7'!B10="","",'P7'!B10)</f>
        <v>46.6</v>
      </c>
      <c r="D52" s="109" t="str">
        <f>IF('P7'!C10="","",'P7'!C10)</f>
        <v>UK</v>
      </c>
      <c r="E52" s="111">
        <f>IF('P7'!D10="","",'P7'!D10)</f>
        <v>36561</v>
      </c>
      <c r="F52" s="112" t="str">
        <f>IF('P7'!F10="","",'P7'!F10)</f>
        <v>Tiril Boge</v>
      </c>
      <c r="G52" s="112" t="str">
        <f>IF('P7'!G10="","",'P7'!G10)</f>
        <v>AK Bjørgvin</v>
      </c>
      <c r="H52" s="113">
        <f>IF('P7'!N10=0,"",'P7'!N10)</f>
        <v>43</v>
      </c>
      <c r="I52" s="113">
        <f>IF('P7'!O10=0,"",'P7'!O10)</f>
        <v>45</v>
      </c>
      <c r="J52" s="113">
        <f>IF('P7'!P10=0,"",'P7'!P10)</f>
        <v>88</v>
      </c>
      <c r="K52" s="114">
        <f>IF('P7'!Q10=0,"",'P7'!Q10)</f>
        <v>148.09923230659047</v>
      </c>
    </row>
    <row r="53" spans="1:11" ht="15.6" x14ac:dyDescent="0.3">
      <c r="A53" s="108">
        <v>50</v>
      </c>
      <c r="B53" s="109">
        <f>IF('P4'!A12="","",'P4'!A12)</f>
        <v>58</v>
      </c>
      <c r="C53" s="110">
        <f>IF('P4'!B12="","",'P4'!B12)</f>
        <v>56.7</v>
      </c>
      <c r="D53" s="109" t="str">
        <f>IF('P4'!C12="","",'P4'!C12)</f>
        <v>K1</v>
      </c>
      <c r="E53" s="111">
        <f>IF('P4'!D12="","",'P4'!D12)</f>
        <v>28779</v>
      </c>
      <c r="F53" s="112" t="str">
        <f>IF('P4'!F12="","",'P4'!F12)</f>
        <v>Monica Dahle</v>
      </c>
      <c r="G53" s="112" t="str">
        <f>IF('P4'!G12="","",'P4'!G12)</f>
        <v>Tysvær VK</v>
      </c>
      <c r="H53" s="113">
        <f>IF('P4'!N12=0,"",'P4'!N12)</f>
        <v>48</v>
      </c>
      <c r="I53" s="113">
        <f>IF('P4'!O12=0,"",'P4'!O12)</f>
        <v>55</v>
      </c>
      <c r="J53" s="113">
        <f>IF('P4'!P12=0,"",'P4'!P12)</f>
        <v>103</v>
      </c>
      <c r="K53" s="114">
        <f>IF('P4'!Q12=0,"",'P4'!Q12)</f>
        <v>147.46116911539903</v>
      </c>
    </row>
    <row r="54" spans="1:11" ht="15.6" x14ac:dyDescent="0.3">
      <c r="A54" s="108">
        <v>51</v>
      </c>
      <c r="B54" s="109">
        <f>IF('P4'!A14="","",'P4'!A14)</f>
        <v>69</v>
      </c>
      <c r="C54" s="110">
        <f>IF('P4'!B14="","",'P4'!B14)</f>
        <v>68.099999999999994</v>
      </c>
      <c r="D54" s="109" t="str">
        <f>IF('P4'!C14="","",'P4'!C14)</f>
        <v>K1</v>
      </c>
      <c r="E54" s="111">
        <f>IF('P4'!D14="","",'P4'!D14)</f>
        <v>29102</v>
      </c>
      <c r="F54" s="112" t="str">
        <f>IF('P4'!F14="","",'P4'!F14)</f>
        <v>Hilde Næss</v>
      </c>
      <c r="G54" s="112" t="str">
        <f>IF('P4'!G14="","",'P4'!G14)</f>
        <v>Lørenskog AK</v>
      </c>
      <c r="H54" s="113">
        <f>IF('P4'!N14=0,"",'P4'!N14)</f>
        <v>45</v>
      </c>
      <c r="I54" s="113">
        <f>IF('P4'!O14=0,"",'P4'!O14)</f>
        <v>58</v>
      </c>
      <c r="J54" s="113">
        <f>IF('P4'!P14=0,"",'P4'!P14)</f>
        <v>103</v>
      </c>
      <c r="K54" s="114">
        <f>IF('P4'!Q14=0,"",'P4'!Q14)</f>
        <v>130.27278715974981</v>
      </c>
    </row>
    <row r="55" spans="1:11" ht="15.6" x14ac:dyDescent="0.3">
      <c r="A55" s="108">
        <v>52</v>
      </c>
      <c r="B55" s="109" t="str">
        <f>IF('P4'!A16="","",'P4'!A16)</f>
        <v>+75</v>
      </c>
      <c r="C55" s="110">
        <f>IF('P4'!B16="","",'P4'!B16)</f>
        <v>81.099999999999994</v>
      </c>
      <c r="D55" s="109" t="str">
        <f>IF('P4'!C16="","",'P4'!C16)</f>
        <v>K1</v>
      </c>
      <c r="E55" s="111">
        <f>IF('P4'!D16="","",'P4'!D16)</f>
        <v>29367</v>
      </c>
      <c r="F55" s="112" t="str">
        <f>IF('P4'!F16="","",'P4'!F16)</f>
        <v>Ingeborg Endresen</v>
      </c>
      <c r="G55" s="112" t="str">
        <f>IF('P4'!G16="","",'P4'!G16)</f>
        <v>AK Bjørgvin</v>
      </c>
      <c r="H55" s="113">
        <f>IF('P4'!N16=0,"",'P4'!N16)</f>
        <v>43</v>
      </c>
      <c r="I55" s="113">
        <f>IF('P4'!O16=0,"",'P4'!O16)</f>
        <v>61</v>
      </c>
      <c r="J55" s="113">
        <f>IF('P4'!P16=0,"",'P4'!P16)</f>
        <v>104</v>
      </c>
      <c r="K55" s="114">
        <f>IF('P4'!Q16=0,"",'P4'!Q16)</f>
        <v>119.75792753674176</v>
      </c>
    </row>
    <row r="56" spans="1:11" ht="15.6" x14ac:dyDescent="0.3">
      <c r="A56" s="108">
        <v>53</v>
      </c>
      <c r="B56" s="109">
        <f>IF('P4'!A15="","",'P4'!A15)</f>
        <v>75</v>
      </c>
      <c r="C56" s="110">
        <f>IF('P4'!B15="","",'P4'!B15)</f>
        <v>73.2</v>
      </c>
      <c r="D56" s="109" t="str">
        <f>IF('P4'!C15="","",'P4'!C15)</f>
        <v>K1</v>
      </c>
      <c r="E56" s="111">
        <f>IF('P4'!D15="","",'P4'!D15)</f>
        <v>29343</v>
      </c>
      <c r="F56" s="112" t="str">
        <f>IF('P4'!F15="","",'P4'!F15)</f>
        <v>Kira Ingelsrudøyen</v>
      </c>
      <c r="G56" s="112" t="str">
        <f>IF('P4'!G15="","",'P4'!G15)</f>
        <v>Larvik AK</v>
      </c>
      <c r="H56" s="113">
        <f>IF('P4'!N15=0,"",'P4'!N15)</f>
        <v>38</v>
      </c>
      <c r="I56" s="113">
        <f>IF('P4'!O15=0,"",'P4'!O15)</f>
        <v>47</v>
      </c>
      <c r="J56" s="113">
        <f>IF('P4'!P15=0,"",'P4'!P15)</f>
        <v>85</v>
      </c>
      <c r="K56" s="114">
        <f>IF('P4'!Q15=0,"",'P4'!Q15)</f>
        <v>103.11926726056912</v>
      </c>
    </row>
    <row r="57" spans="1:11" ht="15.6" x14ac:dyDescent="0.3">
      <c r="A57" s="108">
        <v>54</v>
      </c>
      <c r="B57" s="109" t="str">
        <f>IF('P4'!A11="","",'P4'!A11)</f>
        <v>+75</v>
      </c>
      <c r="C57" s="110">
        <f>IF('P4'!B11="","",'P4'!B11)</f>
        <v>78.7</v>
      </c>
      <c r="D57" s="109" t="str">
        <f>IF('P4'!C11="","",'P4'!C11)</f>
        <v>K2</v>
      </c>
      <c r="E57" s="111">
        <f>IF('P4'!D11="","",'P4'!D11)</f>
        <v>28090</v>
      </c>
      <c r="F57" s="112" t="str">
        <f>IF('P4'!F11="","",'P4'!F11)</f>
        <v>Marianne Lund</v>
      </c>
      <c r="G57" s="112" t="str">
        <f>IF('P4'!G11="","",'P4'!G11)</f>
        <v>Lenja AK</v>
      </c>
      <c r="H57" s="113">
        <f>IF('P4'!N11=0,"",'P4'!N11)</f>
        <v>37</v>
      </c>
      <c r="I57" s="113">
        <f>IF('P4'!O11=0,"",'P4'!O11)</f>
        <v>50</v>
      </c>
      <c r="J57" s="113">
        <f>IF('P4'!P11=0,"",'P4'!P11)</f>
        <v>87</v>
      </c>
      <c r="K57" s="114">
        <f>IF('P4'!Q11=0,"",'P4'!Q11)</f>
        <v>101.639083070864</v>
      </c>
    </row>
    <row r="58" spans="1:11" ht="15.6" x14ac:dyDescent="0.3">
      <c r="A58" s="108"/>
      <c r="B58" s="109">
        <f>IF('P9'!A11="","",'P9'!A11)</f>
        <v>58</v>
      </c>
      <c r="C58" s="110">
        <f>IF('P9'!B11="","",'P9'!B11)</f>
        <v>53.4</v>
      </c>
      <c r="D58" s="109" t="str">
        <f>IF('P9'!C11="","",'P9'!C11)</f>
        <v>K1</v>
      </c>
      <c r="E58" s="111">
        <f>IF('P9'!D11="","",'P9'!D11)</f>
        <v>28798</v>
      </c>
      <c r="F58" s="112" t="str">
        <f>IF('P9'!F11="","",'P9'!F11)</f>
        <v>Lena Hordnes</v>
      </c>
      <c r="G58" s="112" t="str">
        <f>IF('P9'!G11="","",'P9'!G11)</f>
        <v>AK Bjørgvin</v>
      </c>
      <c r="H58" s="113">
        <f>IF('P9'!N11=0,"",'P9'!N11)</f>
        <v>66</v>
      </c>
      <c r="I58" s="113" t="str">
        <f>IF('P9'!O11=0,"",'P9'!O11)</f>
        <v/>
      </c>
      <c r="J58" s="113" t="str">
        <f>IF('P9'!P11=0,"",'P9'!P11)</f>
        <v/>
      </c>
      <c r="K58" s="114" t="str">
        <f>IF('P9'!Q11=0,"",'P9'!Q11)</f>
        <v/>
      </c>
    </row>
    <row r="59" spans="1:11" x14ac:dyDescent="0.25">
      <c r="A59" s="48"/>
    </row>
    <row r="60" spans="1:11" s="70" customFormat="1" ht="27.6" x14ac:dyDescent="0.45">
      <c r="A60" s="214" t="s">
        <v>44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</row>
    <row r="61" spans="1:11" ht="17.399999999999999" x14ac:dyDescent="0.3">
      <c r="A61" s="50"/>
      <c r="B61" s="50"/>
      <c r="C61" s="50"/>
      <c r="D61" s="50"/>
      <c r="E61" s="52"/>
      <c r="F61" s="73"/>
      <c r="G61" s="73"/>
      <c r="H61" s="50"/>
      <c r="I61" s="50"/>
      <c r="J61" s="50"/>
      <c r="K61" s="75"/>
    </row>
    <row r="62" spans="1:11" ht="15.6" x14ac:dyDescent="0.3">
      <c r="A62" s="108">
        <v>1</v>
      </c>
      <c r="B62" s="109" t="str">
        <f>IF('P15'!A15="","",'P15'!A15)</f>
        <v>+105</v>
      </c>
      <c r="C62" s="110">
        <f>IF('P15'!B15="","",'P15'!B15)</f>
        <v>113.2</v>
      </c>
      <c r="D62" s="109" t="str">
        <f>IF('P15'!C15="","",'P15'!C15)</f>
        <v>SM</v>
      </c>
      <c r="E62" s="111">
        <f>IF('P15'!D15="","",'P15'!D15)</f>
        <v>32866</v>
      </c>
      <c r="F62" s="112" t="str">
        <f>IF('P15'!F15="","",'P15'!F15)</f>
        <v>Kim Eirik Tollefsen</v>
      </c>
      <c r="G62" s="112" t="str">
        <f>IF('P15'!G15="","",'P15'!G15)</f>
        <v>Tønsberg-Kam.</v>
      </c>
      <c r="H62" s="113">
        <f>IF('P15'!N15=0,"",'P15'!N15)</f>
        <v>156</v>
      </c>
      <c r="I62" s="113">
        <f>IF('P15'!O15=0,"",'P15'!O15)</f>
        <v>190</v>
      </c>
      <c r="J62" s="113">
        <f>IF('P15'!P15=0,"",'P15'!P15)</f>
        <v>346</v>
      </c>
      <c r="K62" s="115">
        <f>IF('P15'!Q15=0,"",'P15'!Q15)</f>
        <v>369.02618106210338</v>
      </c>
    </row>
    <row r="63" spans="1:11" ht="15.6" x14ac:dyDescent="0.3">
      <c r="A63" s="108">
        <v>2</v>
      </c>
      <c r="B63" s="109">
        <f>IF('P15'!A9="","",'P15'!A9)</f>
        <v>105</v>
      </c>
      <c r="C63" s="110">
        <f>IF('P15'!B9="","",'P15'!B9)</f>
        <v>101.4</v>
      </c>
      <c r="D63" s="109" t="str">
        <f>IF('P15'!C9="","",'P15'!C9)</f>
        <v>SM</v>
      </c>
      <c r="E63" s="111">
        <f>IF('P15'!D9="","",'P15'!D9)</f>
        <v>33929</v>
      </c>
      <c r="F63" s="112" t="str">
        <f>IF('P15'!F9="","",'P15'!F9)</f>
        <v>Sindre Rørstadbotnen</v>
      </c>
      <c r="G63" s="112" t="str">
        <f>IF('P15'!G9="","",'P15'!G9)</f>
        <v>Tambarskjelvar IL</v>
      </c>
      <c r="H63" s="113">
        <f>IF('P15'!N9=0,"",'P15'!N9)</f>
        <v>137</v>
      </c>
      <c r="I63" s="113">
        <f>IF('P15'!O9=0,"",'P15'!O9)</f>
        <v>176</v>
      </c>
      <c r="J63" s="113">
        <f>IF('P15'!P9=0,"",'P15'!P9)</f>
        <v>313</v>
      </c>
      <c r="K63" s="115">
        <f>IF('P15'!Q9=0,"",'P15'!Q9)</f>
        <v>346.41469488398087</v>
      </c>
    </row>
    <row r="64" spans="1:11" ht="15.6" x14ac:dyDescent="0.3">
      <c r="A64" s="108">
        <v>3</v>
      </c>
      <c r="B64" s="109">
        <f>IF('P11'!A9="","",'P11'!A9)</f>
        <v>85</v>
      </c>
      <c r="C64" s="110">
        <f>IF('P11'!B9="","",'P11'!B9)</f>
        <v>84.9</v>
      </c>
      <c r="D64" s="109" t="str">
        <f>IF('P11'!C9="","",'P11'!C9)</f>
        <v>SM</v>
      </c>
      <c r="E64" s="111">
        <f>IF('P11'!D9="","",'P11'!D9)</f>
        <v>33733</v>
      </c>
      <c r="F64" s="112" t="str">
        <f>IF('P11'!F9="","",'P11'!F9)</f>
        <v>Sebastian Farmen</v>
      </c>
      <c r="G64" s="112" t="str">
        <f>IF('P11'!G9="","",'P11'!G9)</f>
        <v>Larvik AK</v>
      </c>
      <c r="H64" s="113">
        <f>IF('P11'!N9=0,"",'P11'!N9)</f>
        <v>123</v>
      </c>
      <c r="I64" s="113">
        <f>IF('P11'!O9=0,"",'P11'!O9)</f>
        <v>163</v>
      </c>
      <c r="J64" s="113">
        <f>IF('P11'!P9=0,"",'P11'!P9)</f>
        <v>286</v>
      </c>
      <c r="K64" s="115">
        <f>IF('P11'!Q9=0,"",'P11'!Q9)</f>
        <v>341.97970499389106</v>
      </c>
    </row>
    <row r="65" spans="1:11" ht="15.6" x14ac:dyDescent="0.3">
      <c r="A65" s="108">
        <v>4</v>
      </c>
      <c r="B65" s="109" t="str">
        <f>IF('P15'!A16="","",'P15'!A16)</f>
        <v>+105</v>
      </c>
      <c r="C65" s="110">
        <f>IF('P15'!B16="","",'P15'!B16)</f>
        <v>133.1</v>
      </c>
      <c r="D65" s="109" t="str">
        <f>IF('P15'!C16="","",'P15'!C16)</f>
        <v>SM</v>
      </c>
      <c r="E65" s="111">
        <f>IF('P15'!D16="","",'P15'!D16)</f>
        <v>33062</v>
      </c>
      <c r="F65" s="112" t="str">
        <f>IF('P15'!F16="","",'P15'!F16)</f>
        <v>Vebjørn Varlid</v>
      </c>
      <c r="G65" s="112" t="str">
        <f>IF('P15'!G16="","",'P15'!G16)</f>
        <v>Tambarskjelvar IL</v>
      </c>
      <c r="H65" s="113">
        <f>IF('P15'!N16=0,"",'P15'!N16)</f>
        <v>152</v>
      </c>
      <c r="I65" s="113">
        <f>IF('P15'!O16=0,"",'P15'!O16)</f>
        <v>180</v>
      </c>
      <c r="J65" s="113">
        <f>IF('P15'!P16=0,"",'P15'!P16)</f>
        <v>332</v>
      </c>
      <c r="K65" s="115">
        <f>IF('P15'!Q16=0,"",'P15'!Q16)</f>
        <v>340.46885696989358</v>
      </c>
    </row>
    <row r="66" spans="1:11" ht="15.6" x14ac:dyDescent="0.3">
      <c r="A66" s="108">
        <v>5</v>
      </c>
      <c r="B66" s="109">
        <f>IF('P8'!A9="","",'P8'!A9)</f>
        <v>62</v>
      </c>
      <c r="C66" s="110">
        <f>IF('P8'!B9="","",'P8'!B9)</f>
        <v>62</v>
      </c>
      <c r="D66" s="109" t="str">
        <f>IF('P8'!C9="","",'P8'!C9)</f>
        <v>SM</v>
      </c>
      <c r="E66" s="111">
        <f>IF('P8'!D9="","",'P8'!D9)</f>
        <v>33679</v>
      </c>
      <c r="F66" s="112" t="str">
        <f>IF('P8'!F9="","",'P8'!F9)</f>
        <v>Thomas Eide</v>
      </c>
      <c r="G66" s="112" t="str">
        <f>IF('P8'!G9="","",'P8'!G9)</f>
        <v>Stavanger VK</v>
      </c>
      <c r="H66" s="113">
        <f>IF('P8'!N9=0,"",'P8'!N9)</f>
        <v>105</v>
      </c>
      <c r="I66" s="113">
        <f>IF('P8'!O9=0,"",'P8'!O9)</f>
        <v>130</v>
      </c>
      <c r="J66" s="113">
        <f>IF('P8'!P9=0,"",'P8'!P9)</f>
        <v>235</v>
      </c>
      <c r="K66" s="114">
        <f>IF('P8'!Q9=0,"",'P8'!Q9)</f>
        <v>339.86720171335656</v>
      </c>
    </row>
    <row r="67" spans="1:11" ht="15.6" x14ac:dyDescent="0.3">
      <c r="A67" s="108">
        <v>6</v>
      </c>
      <c r="B67" s="109">
        <f>IF('P8'!A16="","",'P8'!A16)</f>
        <v>77</v>
      </c>
      <c r="C67" s="110">
        <f>IF('P8'!B16="","",'P8'!B16)</f>
        <v>74.7</v>
      </c>
      <c r="D67" s="109" t="str">
        <f>IF('P8'!C16="","",'P8'!C16)</f>
        <v>SM</v>
      </c>
      <c r="E67" s="111">
        <f>IF('P8'!D16="","",'P8'!D16)</f>
        <v>34579</v>
      </c>
      <c r="F67" s="112" t="str">
        <f>IF('P8'!F16="","",'P8'!F16)</f>
        <v>Jantsen Øverås</v>
      </c>
      <c r="G67" s="112" t="str">
        <f>IF('P8'!G16="","",'P8'!G16)</f>
        <v>Tambarskjelvar IL</v>
      </c>
      <c r="H67" s="113">
        <f>IF('P8'!N16=0,"",'P8'!N16)</f>
        <v>120</v>
      </c>
      <c r="I67" s="113">
        <f>IF('P8'!O16=0,"",'P8'!O16)</f>
        <v>145</v>
      </c>
      <c r="J67" s="113">
        <f>IF('P8'!P16=0,"",'P8'!P16)</f>
        <v>265</v>
      </c>
      <c r="K67" s="114">
        <f>IF('P8'!Q16=0,"",'P8'!Q16)</f>
        <v>339.58064845164802</v>
      </c>
    </row>
    <row r="68" spans="1:11" ht="15.6" x14ac:dyDescent="0.3">
      <c r="A68" s="108">
        <v>7</v>
      </c>
      <c r="B68" s="109">
        <f>IF('P8'!A11="","",'P8'!A11)</f>
        <v>69</v>
      </c>
      <c r="C68" s="110">
        <f>IF('P8'!B11="","",'P8'!B11)</f>
        <v>68.900000000000006</v>
      </c>
      <c r="D68" s="109" t="str">
        <f>IF('P8'!C11="","",'P8'!C11)</f>
        <v>SM</v>
      </c>
      <c r="E68" s="111">
        <f>IF('P8'!D11="","",'P8'!D11)</f>
        <v>33342</v>
      </c>
      <c r="F68" s="112" t="str">
        <f>IF('P8'!F11="","",'P8'!F11)</f>
        <v>Daniel Roness</v>
      </c>
      <c r="G68" s="112" t="str">
        <f>IF('P8'!G11="","",'P8'!G11)</f>
        <v>Spydeberg Atletene</v>
      </c>
      <c r="H68" s="113">
        <f>IF('P8'!N11=0,"",'P8'!N11)</f>
        <v>112</v>
      </c>
      <c r="I68" s="113">
        <f>IF('P8'!O11=0,"",'P8'!O11)</f>
        <v>138</v>
      </c>
      <c r="J68" s="113">
        <f>IF('P8'!P11=0,"",'P8'!P11)</f>
        <v>250</v>
      </c>
      <c r="K68" s="114">
        <f>IF('P8'!Q11=0,"",'P8'!Q11)</f>
        <v>336.62732320463874</v>
      </c>
    </row>
    <row r="69" spans="1:11" ht="15.6" x14ac:dyDescent="0.3">
      <c r="A69" s="108">
        <v>8</v>
      </c>
      <c r="B69" s="109">
        <f>IF('P11'!A12="","",'P11'!A12)</f>
        <v>85</v>
      </c>
      <c r="C69" s="110">
        <f>IF('P11'!B12="","",'P11'!B12)</f>
        <v>83.9</v>
      </c>
      <c r="D69" s="109" t="str">
        <f>IF('P11'!C12="","",'P11'!C12)</f>
        <v>SM</v>
      </c>
      <c r="E69" s="111">
        <f>IF('P11'!D12="","",'P11'!D12)</f>
        <v>31696</v>
      </c>
      <c r="F69" s="112" t="str">
        <f>IF('P11'!F12="","",'P11'!F12)</f>
        <v>Yngve Apneseth</v>
      </c>
      <c r="G69" s="112" t="str">
        <f>IF('P11'!G12="","",'P11'!G12)</f>
        <v>Tambarskjelvar IL</v>
      </c>
      <c r="H69" s="113">
        <f>IF('P11'!N12=0,"",'P11'!N12)</f>
        <v>124</v>
      </c>
      <c r="I69" s="113">
        <f>IF('P11'!O12=0,"",'P11'!O12)</f>
        <v>153</v>
      </c>
      <c r="J69" s="113">
        <f>IF('P11'!P12=0,"",'P11'!P12)</f>
        <v>277</v>
      </c>
      <c r="K69" s="115">
        <f>IF('P11'!Q12=0,"",'P11'!Q12)</f>
        <v>333.18912260762784</v>
      </c>
    </row>
    <row r="70" spans="1:11" ht="15.6" x14ac:dyDescent="0.3">
      <c r="A70" s="108">
        <v>9</v>
      </c>
      <c r="B70" s="109">
        <f>IF('P13'!A9="","",'P13'!A9)</f>
        <v>94</v>
      </c>
      <c r="C70" s="110">
        <f>IF('P13'!B9="","",'P13'!B9)</f>
        <v>92.6</v>
      </c>
      <c r="D70" s="109" t="str">
        <f>IF('P13'!C9="","",'P13'!C9)</f>
        <v>SM</v>
      </c>
      <c r="E70" s="111">
        <f>IF('P13'!D9="","",'P13'!D9)</f>
        <v>32393</v>
      </c>
      <c r="F70" s="112" t="str">
        <f>IF('P13'!F9="","",'P13'!F9)</f>
        <v>Håvard Grostad</v>
      </c>
      <c r="G70" s="112" t="str">
        <f>IF('P13'!G9="","",'P13'!G9)</f>
        <v>Nidelv IL</v>
      </c>
      <c r="H70" s="113">
        <f>IF('P13'!N9=0,"",'P13'!N9)</f>
        <v>132</v>
      </c>
      <c r="I70" s="113">
        <f>IF('P13'!O9=0,"",'P13'!O9)</f>
        <v>158</v>
      </c>
      <c r="J70" s="113">
        <f>IF('P13'!P9=0,"",'P13'!P9)</f>
        <v>290</v>
      </c>
      <c r="K70" s="115">
        <f>IF('P13'!Q9=0,"",'P13'!Q9)</f>
        <v>332.99333360513316</v>
      </c>
    </row>
    <row r="71" spans="1:11" ht="15.6" x14ac:dyDescent="0.3">
      <c r="A71" s="108">
        <v>10</v>
      </c>
      <c r="B71" s="109">
        <f>IF('P13'!A10="","",'P13'!A10)</f>
        <v>94</v>
      </c>
      <c r="C71" s="110">
        <f>IF('P13'!B10="","",'P13'!B10)</f>
        <v>94</v>
      </c>
      <c r="D71" s="109" t="str">
        <f>IF('P13'!C10="","",'P13'!C10)</f>
        <v>SM</v>
      </c>
      <c r="E71" s="111">
        <f>IF('P13'!D10="","",'P13'!D10)</f>
        <v>34774</v>
      </c>
      <c r="F71" s="112" t="str">
        <f>IF('P13'!F10="","",'P13'!F10)</f>
        <v>Tore Gjøringbø</v>
      </c>
      <c r="G71" s="112" t="str">
        <f>IF('P13'!G10="","",'P13'!G10)</f>
        <v>Tambarskjelvar IL</v>
      </c>
      <c r="H71" s="113">
        <f>IF('P13'!N10=0,"",'P13'!N10)</f>
        <v>129</v>
      </c>
      <c r="I71" s="113">
        <f>IF('P13'!O10=0,"",'P13'!O10)</f>
        <v>162</v>
      </c>
      <c r="J71" s="113">
        <f>IF('P13'!P10=0,"",'P13'!P10)</f>
        <v>291</v>
      </c>
      <c r="K71" s="115">
        <f>IF('P13'!Q10=0,"",'P13'!Q10)</f>
        <v>331.98458237433931</v>
      </c>
    </row>
    <row r="72" spans="1:11" ht="15.6" x14ac:dyDescent="0.3">
      <c r="A72" s="108">
        <v>11</v>
      </c>
      <c r="B72" s="109">
        <f>IF('P15'!A11="","",'P15'!A11)</f>
        <v>105</v>
      </c>
      <c r="C72" s="110">
        <f>IF('P15'!B11="","",'P15'!B11)</f>
        <v>97.6</v>
      </c>
      <c r="D72" s="109" t="str">
        <f>IF('P15'!C11="","",'P15'!C11)</f>
        <v>SM</v>
      </c>
      <c r="E72" s="111">
        <f>IF('P15'!D11="","",'P15'!D11)</f>
        <v>34083</v>
      </c>
      <c r="F72" s="112" t="str">
        <f>IF('P15'!F11="","",'P15'!F11)</f>
        <v>Kristian Helleren</v>
      </c>
      <c r="G72" s="112" t="str">
        <f>IF('P15'!G11="","",'P15'!G11)</f>
        <v>Vigrestad IK</v>
      </c>
      <c r="H72" s="113">
        <f>IF('P15'!N11=0,"",'P15'!N11)</f>
        <v>135</v>
      </c>
      <c r="I72" s="113">
        <f>IF('P15'!O11=0,"",'P15'!O11)</f>
        <v>158</v>
      </c>
      <c r="J72" s="113">
        <f>IF('P15'!P11=0,"",'P15'!P11)</f>
        <v>293</v>
      </c>
      <c r="K72" s="115">
        <f>IF('P15'!Q11=0,"",'P15'!Q11)</f>
        <v>329.11241502651831</v>
      </c>
    </row>
    <row r="73" spans="1:11" ht="15.6" x14ac:dyDescent="0.3">
      <c r="A73" s="108">
        <v>12</v>
      </c>
      <c r="B73" s="109">
        <f>IF('P8'!A20="","",'P8'!A20)</f>
        <v>77</v>
      </c>
      <c r="C73" s="110">
        <f>IF('P8'!B20="","",'P8'!B20)</f>
        <v>74.5</v>
      </c>
      <c r="D73" s="109" t="str">
        <f>IF('P8'!C20="","",'P8'!C20)</f>
        <v>UM</v>
      </c>
      <c r="E73" s="111">
        <f>IF('P8'!D20="","",'P8'!D20)</f>
        <v>36192</v>
      </c>
      <c r="F73" s="112" t="str">
        <f>IF('P8'!F20="","",'P8'!F20)</f>
        <v>Eskil Andersen</v>
      </c>
      <c r="G73" s="112" t="str">
        <f>IF('P8'!G20="","",'P8'!G20)</f>
        <v>Stavanger VK</v>
      </c>
      <c r="H73" s="113">
        <f>IF('P8'!N20=0,"",'P8'!N20)</f>
        <v>114</v>
      </c>
      <c r="I73" s="113">
        <f>IF('P8'!O20=0,"",'P8'!O20)</f>
        <v>142</v>
      </c>
      <c r="J73" s="113">
        <f>IF('P8'!P20=0,"",'P8'!P20)</f>
        <v>256</v>
      </c>
      <c r="K73" s="114">
        <f>IF('P8'!Q20=0,"",'P8'!Q20)</f>
        <v>328.5634191788447</v>
      </c>
    </row>
    <row r="74" spans="1:11" ht="15.6" x14ac:dyDescent="0.3">
      <c r="A74" s="108">
        <v>13</v>
      </c>
      <c r="B74" s="109">
        <f>IF('P11'!A11="","",'P11'!A11)</f>
        <v>85</v>
      </c>
      <c r="C74" s="110">
        <f>IF('P11'!B11="","",'P11'!B11)</f>
        <v>85</v>
      </c>
      <c r="D74" s="109" t="str">
        <f>IF('P11'!C11="","",'P11'!C11)</f>
        <v>SM</v>
      </c>
      <c r="E74" s="111">
        <f>IF('P11'!D11="","",'P11'!D11)</f>
        <v>34077</v>
      </c>
      <c r="F74" s="112" t="str">
        <f>IF('P11'!F11="","",'P11'!F11)</f>
        <v>Kevin Lund</v>
      </c>
      <c r="G74" s="112" t="str">
        <f>IF('P11'!G11="","",'P11'!G11)</f>
        <v>Hitra VK</v>
      </c>
      <c r="H74" s="113">
        <f>IF('P11'!N11=0,"",'P11'!N11)</f>
        <v>120</v>
      </c>
      <c r="I74" s="113">
        <f>IF('P11'!O11=0,"",'P11'!O11)</f>
        <v>147</v>
      </c>
      <c r="J74" s="113">
        <f>IF('P11'!P11=0,"",'P11'!P11)</f>
        <v>267</v>
      </c>
      <c r="K74" s="115">
        <f>IF('P11'!Q11=0,"",'P11'!Q11)</f>
        <v>319.07432236853509</v>
      </c>
    </row>
    <row r="75" spans="1:11" ht="15.6" x14ac:dyDescent="0.3">
      <c r="A75" s="108">
        <v>14</v>
      </c>
      <c r="B75" s="109" t="str">
        <f>IF('P15'!A17="","",'P15'!A17)</f>
        <v>+105</v>
      </c>
      <c r="C75" s="110">
        <f>IF('P15'!B17="","",'P15'!B17)</f>
        <v>106.3</v>
      </c>
      <c r="D75" s="109" t="str">
        <f>IF('P15'!C17="","",'P15'!C17)</f>
        <v>M2</v>
      </c>
      <c r="E75" s="111">
        <f>IF('P15'!D17="","",'P15'!D17)</f>
        <v>27849</v>
      </c>
      <c r="F75" s="112" t="str">
        <f>IF('P15'!F17="","",'P15'!F17)</f>
        <v>Børge Aadland</v>
      </c>
      <c r="G75" s="112" t="str">
        <f>IF('P15'!G17="","",'P15'!G17)</f>
        <v>AK Bjørgvin</v>
      </c>
      <c r="H75" s="113">
        <f>IF('P15'!N17=0,"",'P15'!N17)</f>
        <v>123</v>
      </c>
      <c r="I75" s="113">
        <f>IF('P15'!O17=0,"",'P15'!O17)</f>
        <v>170</v>
      </c>
      <c r="J75" s="113">
        <f>IF('P15'!P17=0,"",'P15'!P17)</f>
        <v>293</v>
      </c>
      <c r="K75" s="115">
        <f>IF('P15'!Q17=0,"",'P15'!Q17)</f>
        <v>318.84923946298449</v>
      </c>
    </row>
    <row r="76" spans="1:11" ht="15.6" x14ac:dyDescent="0.3">
      <c r="A76" s="108">
        <v>15</v>
      </c>
      <c r="B76" s="109">
        <f>IF('P8'!A19="","",'P8'!A19)</f>
        <v>77</v>
      </c>
      <c r="C76" s="110">
        <f>IF('P8'!B19="","",'P8'!B19)</f>
        <v>72.400000000000006</v>
      </c>
      <c r="D76" s="109" t="str">
        <f>IF('P8'!C19="","",'P8'!C19)</f>
        <v>JM</v>
      </c>
      <c r="E76" s="111">
        <f>IF('P8'!D19="","",'P8'!D19)</f>
        <v>35355</v>
      </c>
      <c r="F76" s="112" t="str">
        <f>IF('P8'!F19="","",'P8'!F19)</f>
        <v>Jo-Magne Rønning Elden</v>
      </c>
      <c r="G76" s="112" t="str">
        <f>IF('P8'!G19="","",'P8'!G19)</f>
        <v>Nidelv IL</v>
      </c>
      <c r="H76" s="113">
        <f>IF('P8'!N19=0,"",'P8'!N19)</f>
        <v>110</v>
      </c>
      <c r="I76" s="113">
        <f>IF('P8'!O19=0,"",'P8'!O19)</f>
        <v>134</v>
      </c>
      <c r="J76" s="113">
        <f>IF('P8'!P19=0,"",'P8'!P19)</f>
        <v>244</v>
      </c>
      <c r="K76" s="114">
        <f>IF('P8'!Q19=0,"",'P8'!Q19)</f>
        <v>318.55074461305776</v>
      </c>
    </row>
    <row r="77" spans="1:11" ht="15.6" x14ac:dyDescent="0.3">
      <c r="A77" s="108">
        <v>16</v>
      </c>
      <c r="B77" s="109">
        <f>IF('P2'!A23="","",'P2'!A23)</f>
        <v>85</v>
      </c>
      <c r="C77" s="110">
        <f>IF('P2'!B23="","",'P2'!B23)</f>
        <v>84.9</v>
      </c>
      <c r="D77" s="109" t="str">
        <f>IF('P2'!C23="","",'P2'!C23)</f>
        <v>SM</v>
      </c>
      <c r="E77" s="111">
        <f>IF('P2'!D23="","",'P2'!D23)</f>
        <v>32519</v>
      </c>
      <c r="F77" s="112" t="str">
        <f>IF('P2'!F23="","",'P2'!F23)</f>
        <v>Leik Simon Aas</v>
      </c>
      <c r="G77" s="112" t="str">
        <f>IF('P2'!G23="","",'P2'!G23)</f>
        <v>T &amp; IL National</v>
      </c>
      <c r="H77" s="113">
        <f>IF('P2'!N23=0,"",'P2'!N23)</f>
        <v>120</v>
      </c>
      <c r="I77" s="113">
        <f>IF('P2'!O23=0,"",'P2'!O23)</f>
        <v>146</v>
      </c>
      <c r="J77" s="113">
        <f>IF('P2'!P23=0,"",'P2'!P23)</f>
        <v>266</v>
      </c>
      <c r="K77" s="114">
        <f>IF('P2'!Q23=0,"",'P2'!Q23)</f>
        <v>318.06504030900356</v>
      </c>
    </row>
    <row r="78" spans="1:11" ht="15.6" x14ac:dyDescent="0.3">
      <c r="A78" s="108">
        <v>17</v>
      </c>
      <c r="B78" s="109">
        <f>IF('P11'!A10="","",'P11'!A10)</f>
        <v>85</v>
      </c>
      <c r="C78" s="110">
        <f>IF('P11'!B10="","",'P11'!B10)</f>
        <v>83.9</v>
      </c>
      <c r="D78" s="109" t="str">
        <f>IF('P11'!C10="","",'P11'!C10)</f>
        <v>SM</v>
      </c>
      <c r="E78" s="111">
        <f>IF('P11'!D10="","",'P11'!D10)</f>
        <v>31220</v>
      </c>
      <c r="F78" s="112" t="str">
        <f>IF('P11'!F10="","",'P11'!F10)</f>
        <v>Tomas Fjeldberg</v>
      </c>
      <c r="G78" s="112" t="str">
        <f>IF('P11'!G10="","",'P11'!G10)</f>
        <v>Spydeberg Atletene</v>
      </c>
      <c r="H78" s="113">
        <f>IF('P11'!N10=0,"",'P11'!N10)</f>
        <v>125</v>
      </c>
      <c r="I78" s="113">
        <f>IF('P11'!O10=0,"",'P11'!O10)</f>
        <v>135</v>
      </c>
      <c r="J78" s="113">
        <f>IF('P11'!P10=0,"",'P11'!P10)</f>
        <v>260</v>
      </c>
      <c r="K78" s="115">
        <f>IF('P11'!Q10=0,"",'P11'!Q10)</f>
        <v>312.74069270030049</v>
      </c>
    </row>
    <row r="79" spans="1:11" ht="15.6" x14ac:dyDescent="0.3">
      <c r="A79" s="108">
        <v>18</v>
      </c>
      <c r="B79" s="109" t="str">
        <f>IF('P15'!A18="","",'P15'!A18)</f>
        <v>+105</v>
      </c>
      <c r="C79" s="110">
        <f>IF('P15'!B18="","",'P15'!B18)</f>
        <v>106.6</v>
      </c>
      <c r="D79" s="109" t="str">
        <f>IF('P15'!C18="","",'P15'!C18)</f>
        <v>SM</v>
      </c>
      <c r="E79" s="111">
        <f>IF('P15'!D18="","",'P15'!D18)</f>
        <v>30743</v>
      </c>
      <c r="F79" s="112" t="str">
        <f>IF('P15'!F18="","",'P15'!F18)</f>
        <v>Ørjan Hagelund</v>
      </c>
      <c r="G79" s="112" t="str">
        <f>IF('P15'!G18="","",'P15'!G18)</f>
        <v>Stavanger VK</v>
      </c>
      <c r="H79" s="113">
        <f>IF('P15'!N18=0,"",'P15'!N18)</f>
        <v>130</v>
      </c>
      <c r="I79" s="113">
        <f>IF('P15'!O18=0,"",'P15'!O18)</f>
        <v>155</v>
      </c>
      <c r="J79" s="113">
        <f>IF('P15'!P18=0,"",'P15'!P18)</f>
        <v>285</v>
      </c>
      <c r="K79" s="115">
        <f>IF('P15'!Q18=0,"",'P15'!Q18)</f>
        <v>309.84590237814444</v>
      </c>
    </row>
    <row r="80" spans="1:11" ht="15.6" x14ac:dyDescent="0.3">
      <c r="A80" s="108">
        <v>19</v>
      </c>
      <c r="B80" s="109">
        <f>IF('P8'!A21="","",'P8'!A21)</f>
        <v>77</v>
      </c>
      <c r="C80" s="110">
        <f>IF('P8'!B21="","",'P8'!B21)</f>
        <v>75.099999999999994</v>
      </c>
      <c r="D80" s="109" t="str">
        <f>IF('P8'!C21="","",'P8'!C21)</f>
        <v>SM</v>
      </c>
      <c r="E80" s="111">
        <f>IF('P8'!D21="","",'P8'!D21)</f>
        <v>32995</v>
      </c>
      <c r="F80" s="112" t="str">
        <f>IF('P8'!F21="","",'P8'!F21)</f>
        <v>Fredrik Kvist Gyllensten</v>
      </c>
      <c r="G80" s="112" t="str">
        <f>IF('P8'!G21="","",'P8'!G21)</f>
        <v>Christiania AK</v>
      </c>
      <c r="H80" s="113">
        <f>IF('P8'!N21=0,"",'P8'!N21)</f>
        <v>110</v>
      </c>
      <c r="I80" s="113">
        <f>IF('P8'!O21=0,"",'P8'!O21)</f>
        <v>131</v>
      </c>
      <c r="J80" s="113">
        <f>IF('P8'!P21=0,"",'P8'!P21)</f>
        <v>241</v>
      </c>
      <c r="K80" s="114">
        <f>IF('P8'!Q21=0,"",'P8'!Q21)</f>
        <v>307.86591787794896</v>
      </c>
    </row>
    <row r="81" spans="1:11" ht="15.6" x14ac:dyDescent="0.3">
      <c r="A81" s="108">
        <v>20</v>
      </c>
      <c r="B81" s="109">
        <f>IF('P13'!A11="","",'P13'!A11)</f>
        <v>94</v>
      </c>
      <c r="C81" s="110">
        <f>IF('P13'!B11="","",'P13'!B11)</f>
        <v>92.8</v>
      </c>
      <c r="D81" s="109" t="str">
        <f>IF('P13'!C11="","",'P13'!C11)</f>
        <v>SM</v>
      </c>
      <c r="E81" s="111">
        <f>IF('P13'!D11="","",'P13'!D11)</f>
        <v>33365</v>
      </c>
      <c r="F81" s="112" t="str">
        <f>IF('P13'!F11="","",'P13'!F11)</f>
        <v>Phillip Houghton</v>
      </c>
      <c r="G81" s="112" t="str">
        <f>IF('P13'!G11="","",'P13'!G11)</f>
        <v>AK Bjørgvin</v>
      </c>
      <c r="H81" s="113">
        <f>IF('P13'!N11=0,"",'P13'!N11)</f>
        <v>114</v>
      </c>
      <c r="I81" s="113">
        <f>IF('P13'!O11=0,"",'P13'!O11)</f>
        <v>150</v>
      </c>
      <c r="J81" s="113">
        <f>IF('P13'!P11=0,"",'P13'!P11)</f>
        <v>264</v>
      </c>
      <c r="K81" s="115">
        <f>IF('P13'!Q11=0,"",'P13'!Q11)</f>
        <v>302.85372495397883</v>
      </c>
    </row>
    <row r="82" spans="1:11" ht="15.6" x14ac:dyDescent="0.3">
      <c r="A82" s="108">
        <v>21</v>
      </c>
      <c r="B82" s="109">
        <f>IF('P11'!A14="","",'P11'!A14)</f>
        <v>85</v>
      </c>
      <c r="C82" s="110">
        <f>IF('P11'!B14="","",'P11'!B14)</f>
        <v>80.900000000000006</v>
      </c>
      <c r="D82" s="109" t="str">
        <f>IF('P11'!C14="","",'P11'!C14)</f>
        <v>SM</v>
      </c>
      <c r="E82" s="111">
        <f>IF('P11'!D14="","",'P11'!D14)</f>
        <v>32835</v>
      </c>
      <c r="F82" s="112" t="str">
        <f>IF('P11'!F14="","",'P11'!F14)</f>
        <v>Robin Lange</v>
      </c>
      <c r="G82" s="112" t="str">
        <f>IF('P11'!G14="","",'P11'!G14)</f>
        <v>AK Bjørgvin</v>
      </c>
      <c r="H82" s="113">
        <f>IF('P11'!N14=0,"",'P11'!N14)</f>
        <v>105</v>
      </c>
      <c r="I82" s="113">
        <f>IF('P11'!O14=0,"",'P11'!O14)</f>
        <v>140</v>
      </c>
      <c r="J82" s="113">
        <f>IF('P11'!P14=0,"",'P11'!P14)</f>
        <v>245</v>
      </c>
      <c r="K82" s="115">
        <f>IF('P11'!Q14=0,"",'P11'!Q14)</f>
        <v>300.30257453822077</v>
      </c>
    </row>
    <row r="83" spans="1:11" ht="15.6" x14ac:dyDescent="0.3">
      <c r="A83" s="108">
        <v>22</v>
      </c>
      <c r="B83" s="109">
        <f>IF('P11'!A13="","",'P11'!A13)</f>
        <v>85</v>
      </c>
      <c r="C83" s="110">
        <f>IF('P11'!B13="","",'P11'!B13)</f>
        <v>82.6</v>
      </c>
      <c r="D83" s="109" t="str">
        <f>IF('P11'!C13="","",'P11'!C13)</f>
        <v>SM</v>
      </c>
      <c r="E83" s="111">
        <f>IF('P11'!D13="","",'P11'!D13)</f>
        <v>34330</v>
      </c>
      <c r="F83" s="112" t="str">
        <f>IF('P11'!F13="","",'P11'!F13)</f>
        <v>Roy Sømme Ommedal</v>
      </c>
      <c r="G83" s="112" t="str">
        <f>IF('P11'!G13="","",'P11'!G13)</f>
        <v>Vigrestad IK</v>
      </c>
      <c r="H83" s="113">
        <f>IF('P11'!N13=0,"",'P11'!N13)</f>
        <v>110</v>
      </c>
      <c r="I83" s="113">
        <f>IF('P11'!O13=0,"",'P11'!O13)</f>
        <v>137</v>
      </c>
      <c r="J83" s="113">
        <f>IF('P11'!P13=0,"",'P11'!P13)</f>
        <v>247</v>
      </c>
      <c r="K83" s="115">
        <f>IF('P11'!Q13=0,"",'P11'!Q13)</f>
        <v>299.48034730173737</v>
      </c>
    </row>
    <row r="84" spans="1:11" ht="15.6" x14ac:dyDescent="0.3">
      <c r="A84" s="108">
        <v>23</v>
      </c>
      <c r="B84" s="109">
        <f>IF('P13'!A13="","",'P13'!A13)</f>
        <v>94</v>
      </c>
      <c r="C84" s="110">
        <f>IF('P13'!B13="","",'P13'!B13)</f>
        <v>90.5</v>
      </c>
      <c r="D84" s="109" t="str">
        <f>IF('P13'!C13="","",'P13'!C13)</f>
        <v>SM</v>
      </c>
      <c r="E84" s="111">
        <f>IF('P13'!D13="","",'P13'!D13)</f>
        <v>31295</v>
      </c>
      <c r="F84" s="112" t="str">
        <f>IF('P13'!F13="","",'P13'!F13)</f>
        <v>Svein Arne Follinglo</v>
      </c>
      <c r="G84" s="112" t="str">
        <f>IF('P13'!G13="","",'P13'!G13)</f>
        <v>Gjøvik AK</v>
      </c>
      <c r="H84" s="113">
        <f>IF('P13'!N13=0,"",'P13'!N13)</f>
        <v>118</v>
      </c>
      <c r="I84" s="113">
        <f>IF('P13'!O13=0,"",'P13'!O13)</f>
        <v>140</v>
      </c>
      <c r="J84" s="113">
        <f>IF('P13'!P13=0,"",'P13'!P13)</f>
        <v>258</v>
      </c>
      <c r="K84" s="115">
        <f>IF('P13'!Q13=0,"",'P13'!Q13)</f>
        <v>299.28664358782186</v>
      </c>
    </row>
    <row r="85" spans="1:11" ht="15.6" x14ac:dyDescent="0.3">
      <c r="A85" s="108">
        <v>24</v>
      </c>
      <c r="B85" s="109" t="str">
        <f>IF('P15'!A19="","",'P15'!A19)</f>
        <v>+105</v>
      </c>
      <c r="C85" s="110">
        <f>IF('P15'!B19="","",'P15'!B19)</f>
        <v>118</v>
      </c>
      <c r="D85" s="109" t="str">
        <f>IF('P15'!C19="","",'P15'!C19)</f>
        <v>SM</v>
      </c>
      <c r="E85" s="111">
        <f>IF('P15'!D19="","",'P15'!D19)</f>
        <v>32442</v>
      </c>
      <c r="F85" s="112" t="str">
        <f>IF('P15'!F19="","",'P15'!F19)</f>
        <v>Jon Peter Ueland</v>
      </c>
      <c r="G85" s="112" t="str">
        <f>IF('P15'!G19="","",'P15'!G19)</f>
        <v>Vigrestad IK</v>
      </c>
      <c r="H85" s="113">
        <f>IF('P15'!N19=0,"",'P15'!N19)</f>
        <v>124</v>
      </c>
      <c r="I85" s="113">
        <f>IF('P15'!O19=0,"",'P15'!O19)</f>
        <v>159</v>
      </c>
      <c r="J85" s="113">
        <f>IF('P15'!P19=0,"",'P15'!P19)</f>
        <v>283</v>
      </c>
      <c r="K85" s="115">
        <f>IF('P15'!Q19=0,"",'P15'!Q19)</f>
        <v>298.2964995799752</v>
      </c>
    </row>
    <row r="86" spans="1:11" ht="15.6" x14ac:dyDescent="0.3">
      <c r="A86" s="108">
        <v>25</v>
      </c>
      <c r="B86" s="109">
        <f>IF('P13'!A12="","",'P13'!A12)</f>
        <v>94</v>
      </c>
      <c r="C86" s="110">
        <f>IF('P13'!B12="","",'P13'!B12)</f>
        <v>94</v>
      </c>
      <c r="D86" s="109" t="str">
        <f>IF('P13'!C12="","",'P13'!C12)</f>
        <v>SM</v>
      </c>
      <c r="E86" s="111">
        <f>IF('P13'!D12="","",'P13'!D12)</f>
        <v>33520</v>
      </c>
      <c r="F86" s="112" t="str">
        <f>IF('P13'!F12="","",'P13'!F12)</f>
        <v>Stein Inge Holstad</v>
      </c>
      <c r="G86" s="112" t="str">
        <f>IF('P13'!G12="","",'P13'!G12)</f>
        <v>Tambarskjelvar IL</v>
      </c>
      <c r="H86" s="113">
        <f>IF('P13'!N12=0,"",'P13'!N12)</f>
        <v>116</v>
      </c>
      <c r="I86" s="113">
        <f>IF('P13'!O12=0,"",'P13'!O12)</f>
        <v>140</v>
      </c>
      <c r="J86" s="113">
        <f>IF('P13'!P12=0,"",'P13'!P12)</f>
        <v>256</v>
      </c>
      <c r="K86" s="115">
        <f>IF('P13'!Q12=0,"",'P13'!Q12)</f>
        <v>292.05516525027787</v>
      </c>
    </row>
    <row r="87" spans="1:11" ht="15.6" x14ac:dyDescent="0.3">
      <c r="A87" s="108">
        <v>26</v>
      </c>
      <c r="B87" s="109">
        <f>IF('P13'!A14="","",'P13'!A14)</f>
        <v>94</v>
      </c>
      <c r="C87" s="110">
        <f>IF('P13'!B14="","",'P13'!B14)</f>
        <v>88.2</v>
      </c>
      <c r="D87" s="109" t="str">
        <f>IF('P13'!C14="","",'P13'!C14)</f>
        <v>JM</v>
      </c>
      <c r="E87" s="111">
        <f>IF('P13'!D14="","",'P13'!D14)</f>
        <v>35101</v>
      </c>
      <c r="F87" s="112" t="str">
        <f>IF('P13'!F14="","",'P13'!F14)</f>
        <v>Hans Sande</v>
      </c>
      <c r="G87" s="112" t="str">
        <f>IF('P13'!G14="","",'P13'!G14)</f>
        <v>IL Brodd</v>
      </c>
      <c r="H87" s="113">
        <f>IF('P13'!N14=0,"",'P13'!N14)</f>
        <v>107</v>
      </c>
      <c r="I87" s="113">
        <f>IF('P13'!O14=0,"",'P13'!O14)</f>
        <v>141</v>
      </c>
      <c r="J87" s="113">
        <f>IF('P13'!P14=0,"",'P13'!P14)</f>
        <v>248</v>
      </c>
      <c r="K87" s="115">
        <f>IF('P13'!Q14=0,"",'P13'!Q14)</f>
        <v>291.12439580242068</v>
      </c>
    </row>
    <row r="88" spans="1:11" ht="15.6" x14ac:dyDescent="0.3">
      <c r="A88" s="108">
        <v>27</v>
      </c>
      <c r="B88" s="109">
        <f>IF('P11'!A16="","",'P11'!A16)</f>
        <v>85</v>
      </c>
      <c r="C88" s="110">
        <f>IF('P11'!B16="","",'P11'!B16)</f>
        <v>83.2</v>
      </c>
      <c r="D88" s="109" t="str">
        <f>IF('P11'!C16="","",'P11'!C16)</f>
        <v>SM</v>
      </c>
      <c r="E88" s="111">
        <f>IF('P11'!D16="","",'P11'!D16)</f>
        <v>33427</v>
      </c>
      <c r="F88" s="112" t="str">
        <f>IF('P11'!F16="","",'P11'!F16)</f>
        <v>Eirik Mølmshaug</v>
      </c>
      <c r="G88" s="112" t="str">
        <f>IF('P11'!G16="","",'P11'!G16)</f>
        <v>Lørenskog AK</v>
      </c>
      <c r="H88" s="113">
        <f>IF('P11'!N16=0,"",'P11'!N16)</f>
        <v>102</v>
      </c>
      <c r="I88" s="113">
        <f>IF('P11'!O16=0,"",'P11'!O16)</f>
        <v>139</v>
      </c>
      <c r="J88" s="113">
        <f>IF('P11'!P16=0,"",'P11'!P16)</f>
        <v>241</v>
      </c>
      <c r="K88" s="115">
        <f>IF('P11'!Q16=0,"",'P11'!Q16)</f>
        <v>291.12234444166984</v>
      </c>
    </row>
    <row r="89" spans="1:11" ht="15.6" x14ac:dyDescent="0.3">
      <c r="A89" s="108">
        <v>28</v>
      </c>
      <c r="B89" s="109">
        <f>IF('P8'!A18="","",'P8'!A18)</f>
        <v>77</v>
      </c>
      <c r="C89" s="110">
        <f>IF('P8'!B18="","",'P8'!B18)</f>
        <v>76.900000000000006</v>
      </c>
      <c r="D89" s="109" t="str">
        <f>IF('P8'!C18="","",'P8'!C18)</f>
        <v>SM</v>
      </c>
      <c r="E89" s="111">
        <f>IF('P8'!D18="","",'P8'!D18)</f>
        <v>32655</v>
      </c>
      <c r="F89" s="112" t="str">
        <f>IF('P8'!F18="","",'P8'!F18)</f>
        <v>Alexander Hanssen</v>
      </c>
      <c r="G89" s="112" t="str">
        <f>IF('P8'!G18="","",'P8'!G18)</f>
        <v>Nidelv IL</v>
      </c>
      <c r="H89" s="113">
        <f>IF('P8'!N18=0,"",'P8'!N18)</f>
        <v>102</v>
      </c>
      <c r="I89" s="113">
        <f>IF('P8'!O18=0,"",'P8'!O18)</f>
        <v>128</v>
      </c>
      <c r="J89" s="113">
        <f>IF('P8'!P18=0,"",'P8'!P18)</f>
        <v>230</v>
      </c>
      <c r="K89" s="114">
        <f>IF('P8'!Q18=0,"",'P8'!Q18)</f>
        <v>289.85248873449035</v>
      </c>
    </row>
    <row r="90" spans="1:11" ht="15.6" x14ac:dyDescent="0.3">
      <c r="A90" s="108">
        <v>29</v>
      </c>
      <c r="B90" s="109">
        <f>IF('P11'!A15="","",'P11'!A15)</f>
        <v>85</v>
      </c>
      <c r="C90" s="110">
        <f>IF('P11'!B15="","",'P11'!B15)</f>
        <v>84</v>
      </c>
      <c r="D90" s="109" t="str">
        <f>IF('P11'!C15="","",'P11'!C15)</f>
        <v>SM</v>
      </c>
      <c r="E90" s="111">
        <f>IF('P11'!D15="","",'P11'!D15)</f>
        <v>31742</v>
      </c>
      <c r="F90" s="112" t="str">
        <f>IF('P11'!F15="","",'P11'!F15)</f>
        <v>Morten Almås</v>
      </c>
      <c r="G90" s="112" t="str">
        <f>IF('P11'!G15="","",'P11'!G15)</f>
        <v>Nidelv IL</v>
      </c>
      <c r="H90" s="113">
        <f>IF('P11'!N15=0,"",'P11'!N15)</f>
        <v>109</v>
      </c>
      <c r="I90" s="113">
        <f>IF('P11'!O15=0,"",'P11'!O15)</f>
        <v>132</v>
      </c>
      <c r="J90" s="113">
        <f>IF('P11'!P15=0,"",'P11'!P15)</f>
        <v>241</v>
      </c>
      <c r="K90" s="115">
        <f>IF('P11'!Q15=0,"",'P11'!Q15)</f>
        <v>289.71243316455752</v>
      </c>
    </row>
    <row r="91" spans="1:11" ht="15.6" x14ac:dyDescent="0.3">
      <c r="A91" s="108">
        <v>30</v>
      </c>
      <c r="B91" s="109">
        <f>IF('P13'!A15="","",'P13'!A15)</f>
        <v>94</v>
      </c>
      <c r="C91" s="110">
        <f>IF('P13'!B15="","",'P13'!B15)</f>
        <v>93.5</v>
      </c>
      <c r="D91" s="109" t="str">
        <f>IF('P13'!C15="","",'P13'!C15)</f>
        <v>JM</v>
      </c>
      <c r="E91" s="111">
        <f>IF('P13'!D15="","",'P13'!D15)</f>
        <v>35434</v>
      </c>
      <c r="F91" s="112" t="str">
        <f>IF('P13'!F15="","",'P13'!F15)</f>
        <v>Ole Magnus Strand</v>
      </c>
      <c r="G91" s="112" t="str">
        <f>IF('P13'!G15="","",'P13'!G15)</f>
        <v>Hitra VK</v>
      </c>
      <c r="H91" s="113">
        <f>IF('P13'!N15=0,"",'P13'!N15)</f>
        <v>108</v>
      </c>
      <c r="I91" s="113">
        <f>IF('P13'!O15=0,"",'P13'!O15)</f>
        <v>143</v>
      </c>
      <c r="J91" s="113">
        <f>IF('P13'!P15=0,"",'P13'!P15)</f>
        <v>251</v>
      </c>
      <c r="K91" s="115">
        <f>IF('P13'!Q15=0,"",'P13'!Q15)</f>
        <v>287.00574243615688</v>
      </c>
    </row>
    <row r="92" spans="1:11" ht="15.6" x14ac:dyDescent="0.3">
      <c r="A92" s="108">
        <v>31</v>
      </c>
      <c r="B92" s="109">
        <f>IF('P13'!A17="","",'P13'!A17)</f>
        <v>94</v>
      </c>
      <c r="C92" s="110">
        <f>IF('P13'!B17="","",'P13'!B17)</f>
        <v>92.7</v>
      </c>
      <c r="D92" s="109" t="str">
        <f>IF('P13'!C17="","",'P13'!C17)</f>
        <v>SM</v>
      </c>
      <c r="E92" s="111">
        <f>IF('P13'!D17="","",'P13'!D17)</f>
        <v>30200</v>
      </c>
      <c r="F92" s="112" t="str">
        <f>IF('P13'!F17="","",'P13'!F17)</f>
        <v>Chisom Okeke</v>
      </c>
      <c r="G92" s="112" t="str">
        <f>IF('P13'!G17="","",'P13'!G17)</f>
        <v>Christiania AK</v>
      </c>
      <c r="H92" s="113">
        <f>IF('P13'!N17=0,"",'P13'!N17)</f>
        <v>110</v>
      </c>
      <c r="I92" s="113">
        <f>IF('P13'!O17=0,"",'P13'!O17)</f>
        <v>140</v>
      </c>
      <c r="J92" s="113">
        <f>IF('P13'!P17=0,"",'P13'!P17)</f>
        <v>250</v>
      </c>
      <c r="K92" s="115">
        <f>IF('P13'!Q17=0,"",'P13'!Q17)</f>
        <v>286.92803966235471</v>
      </c>
    </row>
    <row r="93" spans="1:11" ht="15.6" x14ac:dyDescent="0.3">
      <c r="A93" s="108">
        <v>32</v>
      </c>
      <c r="B93" s="109">
        <f>IF('P5'!A12="","",'P5'!A12)</f>
        <v>77</v>
      </c>
      <c r="C93" s="110">
        <f>IF('P5'!B12="","",'P5'!B12)</f>
        <v>73.7</v>
      </c>
      <c r="D93" s="109" t="str">
        <f>IF('P5'!C12="","",'P5'!C12)</f>
        <v>M1</v>
      </c>
      <c r="E93" s="111">
        <f>IF('P5'!D12="","",'P5'!D12)</f>
        <v>29459</v>
      </c>
      <c r="F93" s="112" t="str">
        <f>IF('P5'!F12="","",'P5'!F12)</f>
        <v>Steinar Kvame</v>
      </c>
      <c r="G93" s="112" t="str">
        <f>IF('P5'!G12="","",'P5'!G12)</f>
        <v>Tambarskjelvar IL</v>
      </c>
      <c r="H93" s="113">
        <f>IF('P5'!N12=0,"",'P5'!N12)</f>
        <v>100</v>
      </c>
      <c r="I93" s="113">
        <f>IF('P5'!O12=0,"",'P5'!O12)</f>
        <v>120</v>
      </c>
      <c r="J93" s="113">
        <f>IF('P5'!P12=0,"",'P5'!P12)</f>
        <v>220</v>
      </c>
      <c r="K93" s="114">
        <f>IF('P5'!Q12=0,"",'P5'!Q12)</f>
        <v>284.16520651624631</v>
      </c>
    </row>
    <row r="94" spans="1:11" ht="15.6" x14ac:dyDescent="0.3">
      <c r="A94" s="108">
        <v>33</v>
      </c>
      <c r="B94" s="109" t="str">
        <f>IF('P15'!A20="","",'P15'!A20)</f>
        <v>+105</v>
      </c>
      <c r="C94" s="110">
        <f>IF('P15'!B20="","",'P15'!B20)</f>
        <v>121.5</v>
      </c>
      <c r="D94" s="109" t="str">
        <f>IF('P15'!C20="","",'P15'!C20)</f>
        <v>SM</v>
      </c>
      <c r="E94" s="111">
        <f>IF('P15'!D20="","",'P15'!D20)</f>
        <v>32467</v>
      </c>
      <c r="F94" s="112" t="str">
        <f>IF('P15'!F20="","",'P15'!F20)</f>
        <v>Kristian Kvalen</v>
      </c>
      <c r="G94" s="112" t="str">
        <f>IF('P15'!G20="","",'P15'!G20)</f>
        <v>Nidelv IL</v>
      </c>
      <c r="H94" s="113">
        <f>IF('P15'!N20=0,"",'P15'!N20)</f>
        <v>120</v>
      </c>
      <c r="I94" s="113">
        <f>IF('P15'!O20=0,"",'P15'!O20)</f>
        <v>151</v>
      </c>
      <c r="J94" s="113">
        <f>IF('P15'!P20=0,"",'P15'!P20)</f>
        <v>271</v>
      </c>
      <c r="K94" s="115">
        <f>IF('P15'!Q20=0,"",'P15'!Q20)</f>
        <v>283.48993617310686</v>
      </c>
    </row>
    <row r="95" spans="1:11" ht="15.6" x14ac:dyDescent="0.3">
      <c r="A95" s="108">
        <v>34</v>
      </c>
      <c r="B95" s="109">
        <f>IF('P11'!A20="","",'P11'!A20)</f>
        <v>85</v>
      </c>
      <c r="C95" s="110">
        <f>IF('P11'!B20="","",'P11'!B20)</f>
        <v>82.8</v>
      </c>
      <c r="D95" s="109" t="str">
        <f>IF('P11'!C20="","",'P11'!C20)</f>
        <v>SM</v>
      </c>
      <c r="E95" s="111">
        <f>IF('P11'!D20="","",'P11'!D20)</f>
        <v>31518</v>
      </c>
      <c r="F95" s="112" t="str">
        <f>IF('P11'!F20="","",'P11'!F20)</f>
        <v>Sigleif Myklebust Ravnestad</v>
      </c>
      <c r="G95" s="112" t="str">
        <f>IF('P11'!G20="","",'P11'!G20)</f>
        <v>Tysvær VK</v>
      </c>
      <c r="H95" s="113">
        <f>IF('P11'!N20=0,"",'P11'!N20)</f>
        <v>104</v>
      </c>
      <c r="I95" s="113">
        <f>IF('P11'!O20=0,"",'P11'!O20)</f>
        <v>130</v>
      </c>
      <c r="J95" s="113">
        <f>IF('P11'!P20=0,"",'P11'!P20)</f>
        <v>234</v>
      </c>
      <c r="K95" s="115">
        <f>IF('P11'!Q20=0,"",'P11'!Q20)</f>
        <v>283.36523168361947</v>
      </c>
    </row>
    <row r="96" spans="1:11" ht="15.6" x14ac:dyDescent="0.3">
      <c r="A96" s="108">
        <v>35</v>
      </c>
      <c r="B96" s="109">
        <f>IF('P8'!A12="","",'P8'!A12)</f>
        <v>69</v>
      </c>
      <c r="C96" s="110">
        <f>IF('P8'!B12="","",'P8'!B12)</f>
        <v>67.900000000000006</v>
      </c>
      <c r="D96" s="109" t="str">
        <f>IF('P8'!C12="","",'P8'!C12)</f>
        <v>SM</v>
      </c>
      <c r="E96" s="111">
        <f>IF('P8'!D12="","",'P8'!D12)</f>
        <v>31416</v>
      </c>
      <c r="F96" s="112" t="str">
        <f>IF('P8'!F12="","",'P8'!F12)</f>
        <v>Martin Wenstad Janssen</v>
      </c>
      <c r="G96" s="112" t="str">
        <f>IF('P8'!G12="","",'P8'!G12)</f>
        <v>Christiania AK</v>
      </c>
      <c r="H96" s="113">
        <f>IF('P8'!N12=0,"",'P8'!N12)</f>
        <v>90</v>
      </c>
      <c r="I96" s="113">
        <f>IF('P8'!O12=0,"",'P8'!O12)</f>
        <v>115</v>
      </c>
      <c r="J96" s="113">
        <f>IF('P8'!P12=0,"",'P8'!P12)</f>
        <v>205</v>
      </c>
      <c r="K96" s="114">
        <f>IF('P8'!Q12=0,"",'P8'!Q12)</f>
        <v>278.65293201364301</v>
      </c>
    </row>
    <row r="97" spans="1:11" ht="15.6" x14ac:dyDescent="0.3">
      <c r="A97" s="108">
        <v>36</v>
      </c>
      <c r="B97" s="109">
        <f>IF('P15'!A12="","",'P15'!A12)</f>
        <v>105</v>
      </c>
      <c r="C97" s="110">
        <f>IF('P15'!B12="","",'P15'!B12)</f>
        <v>103.6</v>
      </c>
      <c r="D97" s="109" t="str">
        <f>IF('P15'!C12="","",'P15'!C12)</f>
        <v>M2</v>
      </c>
      <c r="E97" s="111">
        <f>IF('P15'!D12="","",'P15'!D12)</f>
        <v>26790</v>
      </c>
      <c r="F97" s="112" t="str">
        <f>IF('P15'!F12="","",'P15'!F12)</f>
        <v>Ronny Fevåg</v>
      </c>
      <c r="G97" s="112" t="str">
        <f>IF('P15'!G12="","",'P15'!G12)</f>
        <v>Trondheim AK</v>
      </c>
      <c r="H97" s="113">
        <f>IF('P15'!N12=0,"",'P15'!N12)</f>
        <v>108</v>
      </c>
      <c r="I97" s="113">
        <f>IF('P15'!O12=0,"",'P15'!O12)</f>
        <v>145</v>
      </c>
      <c r="J97" s="113">
        <f>IF('P15'!P12=0,"",'P15'!P12)</f>
        <v>253</v>
      </c>
      <c r="K97" s="115">
        <f>IF('P15'!Q12=0,"",'P15'!Q12)</f>
        <v>277.81389608066002</v>
      </c>
    </row>
    <row r="98" spans="1:11" ht="15.6" x14ac:dyDescent="0.3">
      <c r="A98" s="108">
        <v>37</v>
      </c>
      <c r="B98" s="109">
        <f>IF('P5'!A13="","",'P5'!A13)</f>
        <v>77</v>
      </c>
      <c r="C98" s="110">
        <f>IF('P5'!B13="","",'P5'!B13)</f>
        <v>75.8</v>
      </c>
      <c r="D98" s="109" t="str">
        <f>IF('P5'!C13="","",'P5'!C13)</f>
        <v>M3</v>
      </c>
      <c r="E98" s="111">
        <f>IF('P5'!D13="","",'P5'!D13)</f>
        <v>24706</v>
      </c>
      <c r="F98" s="112" t="str">
        <f>IF('P5'!F13="","",'P5'!F13)</f>
        <v>Torstein Gjervan</v>
      </c>
      <c r="G98" s="112" t="str">
        <f>IF('P5'!G13="","",'P5'!G13)</f>
        <v>Trondheim AK</v>
      </c>
      <c r="H98" s="113">
        <f>IF('P5'!N13=0,"",'P5'!N13)</f>
        <v>98</v>
      </c>
      <c r="I98" s="113">
        <f>IF('P5'!O13=0,"",'P5'!O13)</f>
        <v>120</v>
      </c>
      <c r="J98" s="113">
        <f>IF('P5'!P13=0,"",'P5'!P13)</f>
        <v>218</v>
      </c>
      <c r="K98" s="114">
        <f>IF('P5'!Q13=0,"",'P5'!Q13)</f>
        <v>276.99489878111444</v>
      </c>
    </row>
    <row r="99" spans="1:11" ht="15.6" x14ac:dyDescent="0.3">
      <c r="A99" s="108">
        <v>38</v>
      </c>
      <c r="B99" s="109">
        <f>IF('P8'!A14="","",'P8'!A14)</f>
        <v>69</v>
      </c>
      <c r="C99" s="110">
        <f>IF('P8'!B14="","",'P8'!B14)</f>
        <v>67.7</v>
      </c>
      <c r="D99" s="109" t="str">
        <f>IF('P8'!C14="","",'P8'!C14)</f>
        <v>JM</v>
      </c>
      <c r="E99" s="111">
        <f>IF('P8'!D14="","",'P8'!D14)</f>
        <v>35378</v>
      </c>
      <c r="F99" s="112" t="str">
        <f>IF('P8'!F14="","",'P8'!F14)</f>
        <v>Runar Klungervik</v>
      </c>
      <c r="G99" s="112" t="str">
        <f>IF('P8'!G14="","",'P8'!G14)</f>
        <v>Hitra VK</v>
      </c>
      <c r="H99" s="113">
        <f>IF('P8'!N14=0,"",'P8'!N14)</f>
        <v>90</v>
      </c>
      <c r="I99" s="113">
        <f>IF('P8'!O14=0,"",'P8'!O14)</f>
        <v>113</v>
      </c>
      <c r="J99" s="113">
        <f>IF('P8'!P14=0,"",'P8'!P14)</f>
        <v>203</v>
      </c>
      <c r="K99" s="114">
        <f>IF('P8'!Q14=0,"",'P8'!Q14)</f>
        <v>276.46546119922317</v>
      </c>
    </row>
    <row r="100" spans="1:11" ht="15.6" x14ac:dyDescent="0.3">
      <c r="A100" s="108">
        <v>39</v>
      </c>
      <c r="B100" s="109">
        <f>IF('P6'!A9="","",'P6'!A9)</f>
        <v>85</v>
      </c>
      <c r="C100" s="110">
        <f>IF('P6'!B9="","",'P6'!B9)</f>
        <v>82.9</v>
      </c>
      <c r="D100" s="109" t="str">
        <f>IF('P6'!C9="","",'P6'!C9)</f>
        <v>SM</v>
      </c>
      <c r="E100" s="111">
        <f>IF('P6'!D9="","",'P6'!D9)</f>
        <v>33147</v>
      </c>
      <c r="F100" s="112" t="str">
        <f>IF('P6'!F9="","",'P6'!F9)</f>
        <v>Ruben Wåge Kristiansen</v>
      </c>
      <c r="G100" s="112" t="str">
        <f>IF('P6'!G9="","",'P6'!G9)</f>
        <v>Trondheim AK</v>
      </c>
      <c r="H100" s="113">
        <f>IF('P6'!N9=0,"",'P6'!N9)</f>
        <v>103</v>
      </c>
      <c r="I100" s="113">
        <f>IF('P6'!O9=0,"",'P6'!O9)</f>
        <v>125</v>
      </c>
      <c r="J100" s="113">
        <f>IF('P6'!P9=0,"",'P6'!P9)</f>
        <v>228</v>
      </c>
      <c r="K100" s="114">
        <f>IF('P6'!Q9=0,"",'P6'!Q9)</f>
        <v>275.92837408614116</v>
      </c>
    </row>
    <row r="101" spans="1:11" ht="15.6" x14ac:dyDescent="0.3">
      <c r="A101" s="108">
        <v>40</v>
      </c>
      <c r="B101" s="109">
        <f>IF('P11'!A19="","",'P11'!A19)</f>
        <v>85</v>
      </c>
      <c r="C101" s="110">
        <f>IF('P11'!B19="","",'P11'!B19)</f>
        <v>83.7</v>
      </c>
      <c r="D101" s="109" t="str">
        <f>IF('P11'!C19="","",'P11'!C19)</f>
        <v>SM</v>
      </c>
      <c r="E101" s="111">
        <f>IF('P11'!D19="","",'P11'!D19)</f>
        <v>34026</v>
      </c>
      <c r="F101" s="112" t="str">
        <f>IF('P11'!F19="","",'P11'!F19)</f>
        <v>Gabriel Carvajal</v>
      </c>
      <c r="G101" s="112" t="str">
        <f>IF('P11'!G19="","",'P11'!G19)</f>
        <v>Hitra VK</v>
      </c>
      <c r="H101" s="113">
        <f>IF('P11'!N19=0,"",'P11'!N19)</f>
        <v>101</v>
      </c>
      <c r="I101" s="113">
        <f>IF('P11'!O19=0,"",'P11'!O19)</f>
        <v>128</v>
      </c>
      <c r="J101" s="113">
        <f>IF('P11'!P19=0,"",'P11'!P19)</f>
        <v>229</v>
      </c>
      <c r="K101" s="115">
        <f>IF('P11'!Q19=0,"",'P11'!Q19)</f>
        <v>275.78500655564608</v>
      </c>
    </row>
    <row r="102" spans="1:11" ht="15.6" x14ac:dyDescent="0.3">
      <c r="A102" s="108">
        <v>41</v>
      </c>
      <c r="B102" s="109">
        <f>IF('P15'!A14="","",'P15'!A14)</f>
        <v>105</v>
      </c>
      <c r="C102" s="110">
        <f>IF('P15'!B14="","",'P15'!B14)</f>
        <v>101.5</v>
      </c>
      <c r="D102" s="109" t="str">
        <f>IF('P15'!C14="","",'P15'!C14)</f>
        <v>SM</v>
      </c>
      <c r="E102" s="111">
        <f>IF('P15'!D14="","",'P15'!D14)</f>
        <v>32405</v>
      </c>
      <c r="F102" s="112" t="str">
        <f>IF('P15'!F14="","",'P15'!F14)</f>
        <v>Lars Joachim Nilsen</v>
      </c>
      <c r="G102" s="112" t="str">
        <f>IF('P15'!G14="","",'P15'!G14)</f>
        <v>T &amp; IL National</v>
      </c>
      <c r="H102" s="113">
        <f>IF('P15'!N14=0,"",'P15'!N14)</f>
        <v>113</v>
      </c>
      <c r="I102" s="113">
        <f>IF('P15'!O14=0,"",'P15'!O14)</f>
        <v>135</v>
      </c>
      <c r="J102" s="113">
        <f>IF('P15'!P14=0,"",'P15'!P14)</f>
        <v>248</v>
      </c>
      <c r="K102" s="115">
        <f>IF('P15'!Q14=0,"",'P15'!Q14)</f>
        <v>274.37443019546907</v>
      </c>
    </row>
    <row r="103" spans="1:11" ht="15.6" x14ac:dyDescent="0.3">
      <c r="A103" s="108">
        <v>42</v>
      </c>
      <c r="B103" s="109">
        <f>IF('P15'!A13="","",'P15'!A13)</f>
        <v>105</v>
      </c>
      <c r="C103" s="110">
        <f>IF('P15'!B13="","",'P15'!B13)</f>
        <v>100.5</v>
      </c>
      <c r="D103" s="109" t="str">
        <f>IF('P15'!C13="","",'P15'!C13)</f>
        <v>SM</v>
      </c>
      <c r="E103" s="111">
        <f>IF('P15'!D13="","",'P15'!D13)</f>
        <v>34808</v>
      </c>
      <c r="F103" s="112" t="str">
        <f>IF('P15'!F13="","",'P15'!F13)</f>
        <v>Evald Osnes Devik</v>
      </c>
      <c r="G103" s="112" t="str">
        <f>IF('P15'!G13="","",'P15'!G13)</f>
        <v>IL Brodd</v>
      </c>
      <c r="H103" s="113">
        <f>IF('P15'!N13=0,"",'P15'!N13)</f>
        <v>105</v>
      </c>
      <c r="I103" s="113">
        <f>IF('P15'!O13=0,"",'P15'!O13)</f>
        <v>140</v>
      </c>
      <c r="J103" s="113">
        <f>IF('P15'!P13=0,"",'P15'!P13)</f>
        <v>245</v>
      </c>
      <c r="K103" s="115">
        <f>IF('P15'!Q13=0,"",'P15'!Q13)</f>
        <v>272.06867884343887</v>
      </c>
    </row>
    <row r="104" spans="1:11" ht="15.6" x14ac:dyDescent="0.3">
      <c r="A104" s="108">
        <v>43</v>
      </c>
      <c r="B104" s="109">
        <f>IF('P8'!A22="","",'P8'!A22)</f>
        <v>77</v>
      </c>
      <c r="C104" s="110">
        <f>IF('P8'!B22="","",'P8'!B22)</f>
        <v>75.3</v>
      </c>
      <c r="D104" s="109" t="str">
        <f>IF('P8'!C22="","",'P8'!C22)</f>
        <v>SM</v>
      </c>
      <c r="E104" s="111">
        <f>IF('P8'!D22="","",'P8'!D22)</f>
        <v>33055</v>
      </c>
      <c r="F104" s="112" t="str">
        <f>IF('P8'!F22="","",'P8'!F22)</f>
        <v>Raymond Toft</v>
      </c>
      <c r="G104" s="112" t="str">
        <f>IF('P8'!G22="","",'P8'!G22)</f>
        <v>Trondheim AK</v>
      </c>
      <c r="H104" s="113">
        <f>IF('P8'!N22=0,"",'P8'!N22)</f>
        <v>95</v>
      </c>
      <c r="I104" s="113">
        <f>IF('P8'!O22=0,"",'P8'!O22)</f>
        <v>116</v>
      </c>
      <c r="J104" s="113">
        <f>IF('P8'!P22=0,"",'P8'!P22)</f>
        <v>211</v>
      </c>
      <c r="K104" s="114">
        <f>IF('P8'!Q22=0,"",'P8'!Q22)</f>
        <v>269.1266270168195</v>
      </c>
    </row>
    <row r="105" spans="1:11" ht="15.6" x14ac:dyDescent="0.3">
      <c r="A105" s="108">
        <v>44</v>
      </c>
      <c r="B105" s="109">
        <f>IF('P8'!A13="","",'P8'!A13)</f>
        <v>69</v>
      </c>
      <c r="C105" s="110">
        <f>IF('P8'!B13="","",'P8'!B13)</f>
        <v>68.099999999999994</v>
      </c>
      <c r="D105" s="109" t="str">
        <f>IF('P8'!C13="","",'P8'!C13)</f>
        <v>SM</v>
      </c>
      <c r="E105" s="111">
        <f>IF('P8'!D13="","",'P8'!D13)</f>
        <v>32605</v>
      </c>
      <c r="F105" s="112" t="str">
        <f>IF('P8'!F13="","",'P8'!F13)</f>
        <v>Ole Martin Aas</v>
      </c>
      <c r="G105" s="112" t="str">
        <f>IF('P8'!G13="","",'P8'!G13)</f>
        <v>T &amp; IL National</v>
      </c>
      <c r="H105" s="113">
        <f>IF('P8'!N13=0,"",'P8'!N13)</f>
        <v>91</v>
      </c>
      <c r="I105" s="113">
        <f>IF('P8'!O13=0,"",'P8'!O13)</f>
        <v>106</v>
      </c>
      <c r="J105" s="113">
        <f>IF('P8'!P13=0,"",'P8'!P13)</f>
        <v>197</v>
      </c>
      <c r="K105" s="114">
        <f>IF('P8'!Q13=0,"",'P8'!Q13)</f>
        <v>267.2673734099431</v>
      </c>
    </row>
    <row r="106" spans="1:11" ht="15.6" x14ac:dyDescent="0.3">
      <c r="A106" s="108">
        <v>45</v>
      </c>
      <c r="B106" s="109">
        <f>IF('P11'!A17="","",'P11'!A17)</f>
        <v>85</v>
      </c>
      <c r="C106" s="110">
        <f>IF('P11'!B17="","",'P11'!B17)</f>
        <v>84</v>
      </c>
      <c r="D106" s="109" t="str">
        <f>IF('P11'!C17="","",'P11'!C17)</f>
        <v>JM</v>
      </c>
      <c r="E106" s="111">
        <f>IF('P11'!D17="","",'P11'!D17)</f>
        <v>35969</v>
      </c>
      <c r="F106" s="112" t="str">
        <f>IF('P11'!F17="","",'P11'!F17)</f>
        <v>Izak Süssmann</v>
      </c>
      <c r="G106" s="112" t="str">
        <f>IF('P11'!G17="","",'P11'!G17)</f>
        <v>Stavanger VK</v>
      </c>
      <c r="H106" s="113">
        <f>IF('P11'!N17=0,"",'P11'!N17)</f>
        <v>100</v>
      </c>
      <c r="I106" s="113">
        <f>IF('P11'!O17=0,"",'P11'!O17)</f>
        <v>122</v>
      </c>
      <c r="J106" s="113">
        <f>IF('P11'!P17=0,"",'P11'!P17)</f>
        <v>222</v>
      </c>
      <c r="K106" s="115">
        <f>IF('P11'!Q17=0,"",'P11'!Q17)</f>
        <v>266.87203386942645</v>
      </c>
    </row>
    <row r="107" spans="1:11" ht="15.6" x14ac:dyDescent="0.3">
      <c r="A107" s="108">
        <v>46</v>
      </c>
      <c r="B107" s="109">
        <f>IF('P5'!A10="","",'P5'!A10)</f>
        <v>69</v>
      </c>
      <c r="C107" s="110">
        <f>IF('P5'!B10="","",'P5'!B10)</f>
        <v>66.8</v>
      </c>
      <c r="D107" s="109" t="str">
        <f>IF('P5'!C10="","",'P5'!C10)</f>
        <v>JM</v>
      </c>
      <c r="E107" s="111">
        <f>IF('P5'!D10="","",'P5'!D10)</f>
        <v>35992</v>
      </c>
      <c r="F107" s="112" t="str">
        <f>IF('P5'!F10="","",'P5'!F10)</f>
        <v>Alexander Kolstø Våge</v>
      </c>
      <c r="G107" s="112" t="str">
        <f>IF('P5'!G10="","",'P5'!G10)</f>
        <v>Tysvær VK</v>
      </c>
      <c r="H107" s="113">
        <f>IF('P5'!N10=0,"",'P5'!N10)</f>
        <v>87</v>
      </c>
      <c r="I107" s="113">
        <f>IF('P5'!O10=0,"",'P5'!O10)</f>
        <v>104</v>
      </c>
      <c r="J107" s="113">
        <f>IF('P5'!P10=0,"",'P5'!P10)</f>
        <v>191</v>
      </c>
      <c r="K107" s="114">
        <f>IF('P5'!Q10=0,"",'P5'!Q10)</f>
        <v>262.42164184999854</v>
      </c>
    </row>
    <row r="108" spans="1:11" ht="15.6" x14ac:dyDescent="0.3">
      <c r="A108" s="108">
        <v>47</v>
      </c>
      <c r="B108" s="109">
        <f>IF('P5'!A16="","",'P5'!A16)</f>
        <v>77</v>
      </c>
      <c r="C108" s="110">
        <f>IF('P5'!B16="","",'P5'!B16)</f>
        <v>75.8</v>
      </c>
      <c r="D108" s="109" t="str">
        <f>IF('P5'!C16="","",'P5'!C16)</f>
        <v>SM</v>
      </c>
      <c r="E108" s="111">
        <f>IF('P5'!D16="","",'P5'!D16)</f>
        <v>31489</v>
      </c>
      <c r="F108" s="112" t="str">
        <f>IF('P5'!F16="","",'P5'!F16)</f>
        <v>Torje Bragstad Venseth</v>
      </c>
      <c r="G108" s="112" t="str">
        <f>IF('P5'!G16="","",'P5'!G16)</f>
        <v>Nidelv IL</v>
      </c>
      <c r="H108" s="113">
        <f>IF('P5'!N16=0,"",'P5'!N16)</f>
        <v>90</v>
      </c>
      <c r="I108" s="113">
        <f>IF('P5'!O16=0,"",'P5'!O16)</f>
        <v>116</v>
      </c>
      <c r="J108" s="113">
        <f>IF('P5'!P16=0,"",'P5'!P16)</f>
        <v>206</v>
      </c>
      <c r="K108" s="114">
        <f>IF('P5'!Q16=0,"",'P5'!Q16)</f>
        <v>261.74747316013566</v>
      </c>
    </row>
    <row r="109" spans="1:11" ht="15.6" x14ac:dyDescent="0.3">
      <c r="A109" s="108">
        <v>48</v>
      </c>
      <c r="B109" s="109">
        <f>IF('P8'!A10="","",'P8'!A10)</f>
        <v>62</v>
      </c>
      <c r="C109" s="110">
        <f>IF('P8'!B10="","",'P8'!B10)</f>
        <v>61.6</v>
      </c>
      <c r="D109" s="109" t="str">
        <f>IF('P8'!C10="","",'P8'!C10)</f>
        <v>UM</v>
      </c>
      <c r="E109" s="111">
        <f>IF('P8'!D10="","",'P8'!D10)</f>
        <v>36529</v>
      </c>
      <c r="F109" s="112" t="str">
        <f>IF('P8'!F10="","",'P8'!F10)</f>
        <v>Robert Andre Moldestad</v>
      </c>
      <c r="G109" s="112" t="str">
        <f>IF('P8'!G10="","",'P8'!G10)</f>
        <v>Breimsbygda IL</v>
      </c>
      <c r="H109" s="113">
        <f>IF('P8'!N10=0,"",'P8'!N10)</f>
        <v>80</v>
      </c>
      <c r="I109" s="113">
        <f>IF('P8'!O10=0,"",'P8'!O10)</f>
        <v>100</v>
      </c>
      <c r="J109" s="113">
        <f>IF('P8'!P10=0,"",'P8'!P10)</f>
        <v>180</v>
      </c>
      <c r="K109" s="114">
        <f>IF('P8'!Q10=0,"",'P8'!Q10)</f>
        <v>261.53267348176144</v>
      </c>
    </row>
    <row r="110" spans="1:11" ht="15.6" x14ac:dyDescent="0.3">
      <c r="A110" s="108">
        <v>49</v>
      </c>
      <c r="B110" s="109">
        <f>IF('P6'!A13="","",'P6'!A13)</f>
        <v>94</v>
      </c>
      <c r="C110" s="110">
        <f>IF('P6'!B13="","",'P6'!B13)</f>
        <v>93.1</v>
      </c>
      <c r="D110" s="109" t="str">
        <f>IF('P6'!C13="","",'P6'!C13)</f>
        <v>SM</v>
      </c>
      <c r="E110" s="111">
        <f>IF('P6'!D13="","",'P6'!D13)</f>
        <v>34175</v>
      </c>
      <c r="F110" s="112" t="str">
        <f>IF('P6'!F13="","",'P6'!F13)</f>
        <v>Jone Stornes</v>
      </c>
      <c r="G110" s="112" t="str">
        <f>IF('P6'!G13="","",'P6'!G13)</f>
        <v>Vigrestad IK</v>
      </c>
      <c r="H110" s="113">
        <f>IF('P6'!N13=0,"",'P6'!N13)</f>
        <v>101</v>
      </c>
      <c r="I110" s="113">
        <f>IF('P6'!O13=0,"",'P6'!O13)</f>
        <v>125</v>
      </c>
      <c r="J110" s="113">
        <f>IF('P6'!P13=0,"",'P6'!P13)</f>
        <v>226</v>
      </c>
      <c r="K110" s="114">
        <f>IF('P6'!Q13=0,"",'P6'!Q13)</f>
        <v>258.89809874555527</v>
      </c>
    </row>
    <row r="111" spans="1:11" ht="15.6" x14ac:dyDescent="0.3">
      <c r="A111" s="108">
        <v>50</v>
      </c>
      <c r="B111" s="109">
        <f>IF('P6'!A15="","",'P6'!A15)</f>
        <v>94</v>
      </c>
      <c r="C111" s="110">
        <f>IF('P6'!B15="","",'P6'!B15)</f>
        <v>92.3</v>
      </c>
      <c r="D111" s="109" t="str">
        <f>IF('P6'!C15="","",'P6'!C15)</f>
        <v>SM</v>
      </c>
      <c r="E111" s="111">
        <f>IF('P6'!D15="","",'P6'!D15)</f>
        <v>33148</v>
      </c>
      <c r="F111" s="112" t="str">
        <f>IF('P6'!F15="","",'P6'!F15)</f>
        <v>Kritoffer Ytterbø</v>
      </c>
      <c r="G111" s="112" t="str">
        <f>IF('P6'!G15="","",'P6'!G15)</f>
        <v>Trondheim AK</v>
      </c>
      <c r="H111" s="113">
        <f>IF('P6'!N15=0,"",'P6'!N15)</f>
        <v>100</v>
      </c>
      <c r="I111" s="113">
        <f>IF('P6'!O15=0,"",'P6'!O15)</f>
        <v>125</v>
      </c>
      <c r="J111" s="113">
        <f>IF('P6'!P15=0,"",'P6'!P15)</f>
        <v>225</v>
      </c>
      <c r="K111" s="114">
        <f>IF('P6'!Q15=0,"",'P6'!Q15)</f>
        <v>258.72426762394809</v>
      </c>
    </row>
    <row r="112" spans="1:11" ht="15.6" x14ac:dyDescent="0.3">
      <c r="A112" s="108">
        <v>51</v>
      </c>
      <c r="B112" s="109">
        <f>IF('P5'!A17="","",'P5'!A17)</f>
        <v>77</v>
      </c>
      <c r="C112" s="110">
        <f>IF('P5'!B17="","",'P5'!B17)</f>
        <v>77</v>
      </c>
      <c r="D112" s="109" t="str">
        <f>IF('P5'!C17="","",'P5'!C17)</f>
        <v>M3</v>
      </c>
      <c r="E112" s="111">
        <f>IF('P5'!D17="","",'P5'!D17)</f>
        <v>25686</v>
      </c>
      <c r="F112" s="112" t="str">
        <f>IF('P5'!F17="","",'P5'!F17)</f>
        <v>Jan Robert Solli</v>
      </c>
      <c r="G112" s="112" t="str">
        <f>IF('P5'!G17="","",'P5'!G17)</f>
        <v>Tønsberg-Kam.</v>
      </c>
      <c r="H112" s="113">
        <f>IF('P5'!N17=0,"",'P5'!N17)</f>
        <v>90</v>
      </c>
      <c r="I112" s="113">
        <f>IF('P5'!O17=0,"",'P5'!O17)</f>
        <v>115</v>
      </c>
      <c r="J112" s="113">
        <f>IF('P5'!P17=0,"",'P5'!P17)</f>
        <v>205</v>
      </c>
      <c r="K112" s="114">
        <f>IF('P5'!Q17=0,"",'P5'!Q17)</f>
        <v>258.15733028426536</v>
      </c>
    </row>
    <row r="113" spans="1:11" ht="15.6" x14ac:dyDescent="0.3">
      <c r="A113" s="108">
        <v>52</v>
      </c>
      <c r="B113" s="109">
        <f>IF('P13'!A16="","",'P13'!A16)</f>
        <v>94</v>
      </c>
      <c r="C113" s="110">
        <f>IF('P13'!B16="","",'P13'!B16)</f>
        <v>92.8</v>
      </c>
      <c r="D113" s="109" t="str">
        <f>IF('P13'!C16="","",'P13'!C16)</f>
        <v>JM</v>
      </c>
      <c r="E113" s="111">
        <f>IF('P13'!D16="","",'P13'!D16)</f>
        <v>35288</v>
      </c>
      <c r="F113" s="112" t="str">
        <f>IF('P13'!F16="","",'P13'!F16)</f>
        <v>Mathias Hybertsen</v>
      </c>
      <c r="G113" s="112" t="str">
        <f>IF('P13'!G16="","",'P13'!G16)</f>
        <v>Nidelv IL</v>
      </c>
      <c r="H113" s="113">
        <f>IF('P13'!N16=0,"",'P13'!N16)</f>
        <v>104</v>
      </c>
      <c r="I113" s="113">
        <f>IF('P13'!O16=0,"",'P13'!O16)</f>
        <v>121</v>
      </c>
      <c r="J113" s="113">
        <f>IF('P13'!P16=0,"",'P13'!P16)</f>
        <v>225</v>
      </c>
      <c r="K113" s="115">
        <f>IF('P13'!Q16=0,"",'P13'!Q16)</f>
        <v>258.11397013123195</v>
      </c>
    </row>
    <row r="114" spans="1:11" ht="15.6" x14ac:dyDescent="0.3">
      <c r="A114" s="108">
        <v>53</v>
      </c>
      <c r="B114" s="109">
        <f>IF('P5'!A14="","",'P5'!A14)</f>
        <v>77</v>
      </c>
      <c r="C114" s="110">
        <f>IF('P5'!B14="","",'P5'!B14)</f>
        <v>76.5</v>
      </c>
      <c r="D114" s="109" t="str">
        <f>IF('P5'!C14="","",'P5'!C14)</f>
        <v>SM</v>
      </c>
      <c r="E114" s="111">
        <f>IF('P5'!D14="","",'P5'!D14)</f>
        <v>33260</v>
      </c>
      <c r="F114" s="112" t="str">
        <f>IF('P5'!F14="","",'P5'!F14)</f>
        <v>Bjørn Emil Evensen</v>
      </c>
      <c r="G114" s="112" t="str">
        <f>IF('P5'!G14="","",'P5'!G14)</f>
        <v>Trondheim AK</v>
      </c>
      <c r="H114" s="113">
        <f>IF('P5'!N14=0,"",'P5'!N14)</f>
        <v>94</v>
      </c>
      <c r="I114" s="113">
        <f>IF('P5'!O14=0,"",'P5'!O14)</f>
        <v>110</v>
      </c>
      <c r="J114" s="113">
        <f>IF('P5'!P14=0,"",'P5'!P14)</f>
        <v>204</v>
      </c>
      <c r="K114" s="114">
        <f>IF('P5'!Q14=0,"",'P5'!Q14)</f>
        <v>257.84754569343477</v>
      </c>
    </row>
    <row r="115" spans="1:11" ht="15.6" x14ac:dyDescent="0.3">
      <c r="A115" s="108">
        <v>54</v>
      </c>
      <c r="B115" s="109">
        <f>IF('P3'!A9="","",'P3'!A9)</f>
        <v>94</v>
      </c>
      <c r="C115" s="110">
        <f>IF('P3'!B9="","",'P3'!B9)</f>
        <v>93.4</v>
      </c>
      <c r="D115" s="109" t="str">
        <f>IF('P3'!C9="","",'P3'!C9)</f>
        <v>M4</v>
      </c>
      <c r="E115" s="111">
        <f>IF('P3'!D9="","",'P3'!D9)</f>
        <v>24011</v>
      </c>
      <c r="F115" s="112" t="str">
        <f>IF('P3'!F9="","",'P3'!F9)</f>
        <v>Alexander Bahmanyar</v>
      </c>
      <c r="G115" s="112" t="str">
        <f>IF('P3'!G9="","",'P3'!G9)</f>
        <v>Spydeberg Atletene</v>
      </c>
      <c r="H115" s="113">
        <f>IF('P3'!N9=0,"",'P3'!N9)</f>
        <v>95</v>
      </c>
      <c r="I115" s="113">
        <f>IF('P3'!O9=0,"",'P3'!O9)</f>
        <v>130</v>
      </c>
      <c r="J115" s="113">
        <f>IF('P3'!P9=0,"",'P3'!P9)</f>
        <v>225</v>
      </c>
      <c r="K115" s="114">
        <f>IF('P3'!Q9=0,"",'P3'!Q9)</f>
        <v>257.3946013204432</v>
      </c>
    </row>
    <row r="116" spans="1:11" ht="15.6" x14ac:dyDescent="0.3">
      <c r="A116" s="108">
        <v>55</v>
      </c>
      <c r="B116" s="109">
        <f>IF('P11'!A18="","",'P11'!A18)</f>
        <v>85</v>
      </c>
      <c r="C116" s="110">
        <f>IF('P11'!B18="","",'P11'!B18)</f>
        <v>84</v>
      </c>
      <c r="D116" s="109" t="str">
        <f>IF('P11'!C18="","",'P11'!C18)</f>
        <v>SM</v>
      </c>
      <c r="E116" s="111">
        <f>IF('P11'!D18="","",'P11'!D18)</f>
        <v>31560</v>
      </c>
      <c r="F116" s="112" t="str">
        <f>IF('P11'!F18="","",'P11'!F18)</f>
        <v>Patricio Yanez</v>
      </c>
      <c r="G116" s="112" t="str">
        <f>IF('P11'!G18="","",'P11'!G18)</f>
        <v>AK Bjørgvin</v>
      </c>
      <c r="H116" s="113">
        <f>IF('P11'!N18=0,"",'P11'!N18)</f>
        <v>90</v>
      </c>
      <c r="I116" s="113">
        <f>IF('P11'!O18=0,"",'P11'!O18)</f>
        <v>124</v>
      </c>
      <c r="J116" s="113">
        <f>IF('P11'!P18=0,"",'P11'!P18)</f>
        <v>214</v>
      </c>
      <c r="K116" s="115">
        <f>IF('P11'!Q18=0,"",'P11'!Q18)</f>
        <v>257.25502363989756</v>
      </c>
    </row>
    <row r="117" spans="1:11" ht="15.6" x14ac:dyDescent="0.3">
      <c r="A117" s="108">
        <v>56</v>
      </c>
      <c r="B117" s="109" t="str">
        <f>IF('P15'!A21="","",'P15'!A21)</f>
        <v>+105</v>
      </c>
      <c r="C117" s="110">
        <f>IF('P15'!B21="","",'P15'!B21)</f>
        <v>114.2</v>
      </c>
      <c r="D117" s="109" t="str">
        <f>IF('P15'!C21="","",'P15'!C21)</f>
        <v>SM</v>
      </c>
      <c r="E117" s="111">
        <f>IF('P15'!D21="","",'P15'!D21)</f>
        <v>32856</v>
      </c>
      <c r="F117" s="112" t="str">
        <f>IF('P15'!F21="","",'P15'!F21)</f>
        <v>Jan Egil Austerheim</v>
      </c>
      <c r="G117" s="112" t="str">
        <f>IF('P15'!G21="","",'P15'!G21)</f>
        <v>Tysvær VK</v>
      </c>
      <c r="H117" s="113">
        <f>IF('P15'!N21=0,"",'P15'!N21)</f>
        <v>105</v>
      </c>
      <c r="I117" s="113">
        <f>IF('P15'!O21=0,"",'P15'!O21)</f>
        <v>136</v>
      </c>
      <c r="J117" s="113">
        <f>IF('P15'!P21=0,"",'P15'!P21)</f>
        <v>241</v>
      </c>
      <c r="K117" s="115">
        <f>IF('P15'!Q21=0,"",'P15'!Q21)</f>
        <v>256.3721126427111</v>
      </c>
    </row>
    <row r="118" spans="1:11" ht="15.6" x14ac:dyDescent="0.3">
      <c r="A118" s="108">
        <v>57</v>
      </c>
      <c r="B118" s="109">
        <f>IF('P5'!A15="","",'P5'!A15)</f>
        <v>77</v>
      </c>
      <c r="C118" s="110">
        <f>IF('P5'!B15="","",'P5'!B15)</f>
        <v>75.5</v>
      </c>
      <c r="D118" s="109" t="str">
        <f>IF('P5'!C15="","",'P5'!C15)</f>
        <v>SM</v>
      </c>
      <c r="E118" s="111">
        <f>IF('P5'!D15="","",'P5'!D15)</f>
        <v>33659</v>
      </c>
      <c r="F118" s="112" t="str">
        <f>IF('P5'!F15="","",'P5'!F15)</f>
        <v>Sveinung Isaksen</v>
      </c>
      <c r="G118" s="112" t="str">
        <f>IF('P5'!G15="","",'P5'!G15)</f>
        <v>Nidelv IL</v>
      </c>
      <c r="H118" s="113">
        <f>IF('P5'!N15=0,"",'P5'!N15)</f>
        <v>88</v>
      </c>
      <c r="I118" s="113">
        <f>IF('P5'!O15=0,"",'P5'!O15)</f>
        <v>112</v>
      </c>
      <c r="J118" s="113">
        <f>IF('P5'!P15=0,"",'P5'!P15)</f>
        <v>200</v>
      </c>
      <c r="K118" s="114">
        <f>IF('P5'!Q15=0,"",'P5'!Q15)</f>
        <v>254.70515830951447</v>
      </c>
    </row>
    <row r="119" spans="1:11" ht="15.6" x14ac:dyDescent="0.3">
      <c r="A119" s="108">
        <v>58</v>
      </c>
      <c r="B119" s="109">
        <f>IF('P6'!A10="","",'P6'!A10)</f>
        <v>85</v>
      </c>
      <c r="C119" s="110">
        <f>IF('P6'!B10="","",'P6'!B10)</f>
        <v>83.8</v>
      </c>
      <c r="D119" s="109" t="str">
        <f>IF('P6'!C10="","",'P6'!C10)</f>
        <v>SM</v>
      </c>
      <c r="E119" s="111">
        <f>IF('P6'!D10="","",'P6'!D10)</f>
        <v>33710</v>
      </c>
      <c r="F119" s="112" t="str">
        <f>IF('P6'!F10="","",'P6'!F10)</f>
        <v>Per Espen Omberg</v>
      </c>
      <c r="G119" s="112" t="str">
        <f>IF('P6'!G10="","",'P6'!G10)</f>
        <v>T &amp; IL National</v>
      </c>
      <c r="H119" s="113">
        <f>IF('P6'!N10=0,"",'P6'!N10)</f>
        <v>94</v>
      </c>
      <c r="I119" s="113">
        <f>IF('P6'!O10=0,"",'P6'!O10)</f>
        <v>117</v>
      </c>
      <c r="J119" s="113">
        <f>IF('P6'!P10=0,"",'P6'!P10)</f>
        <v>211</v>
      </c>
      <c r="K119" s="114">
        <f>IF('P6'!Q10=0,"",'P6'!Q10)</f>
        <v>253.95407911229378</v>
      </c>
    </row>
    <row r="120" spans="1:11" ht="15.6" x14ac:dyDescent="0.3">
      <c r="A120" s="108">
        <v>59</v>
      </c>
      <c r="B120" s="109">
        <f>IF('P6'!A17="","",'P6'!A17)</f>
        <v>105</v>
      </c>
      <c r="C120" s="110">
        <f>IF('P6'!B17="","",'P6'!B17)</f>
        <v>100.5</v>
      </c>
      <c r="D120" s="109" t="str">
        <f>IF('P6'!C17="","",'P6'!C17)</f>
        <v>SM</v>
      </c>
      <c r="E120" s="111">
        <f>IF('P6'!D17="","",'P6'!D17)</f>
        <v>31264</v>
      </c>
      <c r="F120" s="112" t="str">
        <f>IF('P6'!F17="","",'P6'!F17)</f>
        <v>Tomas Erlandsen</v>
      </c>
      <c r="G120" s="112" t="str">
        <f>IF('P6'!G17="","",'P6'!G17)</f>
        <v>Lørenskog AK</v>
      </c>
      <c r="H120" s="113">
        <f>IF('P6'!N17=0,"",'P6'!N17)</f>
        <v>103</v>
      </c>
      <c r="I120" s="113">
        <f>IF('P6'!O17=0,"",'P6'!O17)</f>
        <v>125</v>
      </c>
      <c r="J120" s="113">
        <f>IF('P6'!P17=0,"",'P6'!P17)</f>
        <v>228</v>
      </c>
      <c r="K120" s="114">
        <f>IF('P6'!Q17=0,"",'P6'!Q17)</f>
        <v>253.19044398491454</v>
      </c>
    </row>
    <row r="121" spans="1:11" ht="15.6" x14ac:dyDescent="0.3">
      <c r="A121" s="108">
        <v>60</v>
      </c>
      <c r="B121" s="109">
        <f>IF('P6'!A11="","",'P6'!A11)</f>
        <v>85</v>
      </c>
      <c r="C121" s="110">
        <f>IF('P6'!B11="","",'P6'!B11)</f>
        <v>85</v>
      </c>
      <c r="D121" s="109" t="str">
        <f>IF('P6'!C11="","",'P6'!C11)</f>
        <v>SM</v>
      </c>
      <c r="E121" s="111">
        <f>IF('P6'!D11="","",'P6'!D11)</f>
        <v>30854</v>
      </c>
      <c r="F121" s="112" t="str">
        <f>IF('P6'!F11="","",'P6'!F11)</f>
        <v>Kenneth Friberg</v>
      </c>
      <c r="G121" s="112" t="str">
        <f>IF('P6'!G11="","",'P6'!G11)</f>
        <v>Oslo AK</v>
      </c>
      <c r="H121" s="113">
        <f>IF('P6'!N11=0,"",'P6'!N11)</f>
        <v>90</v>
      </c>
      <c r="I121" s="113">
        <f>IF('P6'!O11=0,"",'P6'!O11)</f>
        <v>120</v>
      </c>
      <c r="J121" s="113">
        <f>IF('P6'!P11=0,"",'P6'!P11)</f>
        <v>210</v>
      </c>
      <c r="K121" s="114">
        <f>IF('P6'!Q11=0,"",'P6'!Q11)</f>
        <v>250.9573321999714</v>
      </c>
    </row>
    <row r="122" spans="1:11" ht="15.6" x14ac:dyDescent="0.3">
      <c r="A122" s="108">
        <v>61</v>
      </c>
      <c r="B122" s="109">
        <f>IF('P6'!A14="","",'P6'!A14)</f>
        <v>94</v>
      </c>
      <c r="C122" s="110">
        <f>IF('P6'!B14="","",'P6'!B14)</f>
        <v>92.9</v>
      </c>
      <c r="D122" s="109" t="str">
        <f>IF('P6'!C14="","",'P6'!C14)</f>
        <v>SM</v>
      </c>
      <c r="E122" s="111">
        <f>IF('P6'!D14="","",'P6'!D14)</f>
        <v>32385</v>
      </c>
      <c r="F122" s="112" t="str">
        <f>IF('P6'!F14="","",'P6'!F14)</f>
        <v>Bent Furevik</v>
      </c>
      <c r="G122" s="112" t="str">
        <f>IF('P6'!G14="","",'P6'!G14)</f>
        <v>Lørenskog AK</v>
      </c>
      <c r="H122" s="113">
        <f>IF('P6'!N14=0,"",'P6'!N14)</f>
        <v>98</v>
      </c>
      <c r="I122" s="113">
        <f>IF('P6'!O14=0,"",'P6'!O14)</f>
        <v>120</v>
      </c>
      <c r="J122" s="113">
        <f>IF('P6'!P14=0,"",'P6'!P14)</f>
        <v>218</v>
      </c>
      <c r="K122" s="114">
        <f>IF('P6'!Q14=0,"",'P6'!Q14)</f>
        <v>249.9666466566058</v>
      </c>
    </row>
    <row r="123" spans="1:11" ht="15.6" x14ac:dyDescent="0.3">
      <c r="A123" s="108">
        <v>62</v>
      </c>
      <c r="B123" s="109">
        <f>IF('P5'!A11="","",'P5'!A11)</f>
        <v>69</v>
      </c>
      <c r="C123" s="110">
        <f>IF('P5'!B11="","",'P5'!B11)</f>
        <v>68.099999999999994</v>
      </c>
      <c r="D123" s="109" t="str">
        <f>IF('P5'!C11="","",'P5'!C11)</f>
        <v>SM</v>
      </c>
      <c r="E123" s="111">
        <f>IF('P5'!D11="","",'P5'!D11)</f>
        <v>33008</v>
      </c>
      <c r="F123" s="112" t="str">
        <f>IF('P5'!F11="","",'P5'!F11)</f>
        <v>Tord Aronsen</v>
      </c>
      <c r="G123" s="112" t="str">
        <f>IF('P5'!G11="","",'P5'!G11)</f>
        <v>Trondheim AK</v>
      </c>
      <c r="H123" s="113">
        <f>IF('P5'!N11=0,"",'P5'!N11)</f>
        <v>77</v>
      </c>
      <c r="I123" s="113">
        <f>IF('P5'!O11=0,"",'P5'!O11)</f>
        <v>107</v>
      </c>
      <c r="J123" s="113">
        <f>IF('P5'!P11=0,"",'P5'!P11)</f>
        <v>184</v>
      </c>
      <c r="K123" s="114">
        <f>IF('P5'!Q11=0,"",'P5'!Q11)</f>
        <v>249.63044013923621</v>
      </c>
    </row>
    <row r="124" spans="1:11" ht="15.6" x14ac:dyDescent="0.3">
      <c r="A124" s="108">
        <v>63</v>
      </c>
      <c r="B124" s="109">
        <f>IF('P3'!A22="","",'P3'!A22)</f>
        <v>94</v>
      </c>
      <c r="C124" s="110">
        <f>IF('P3'!B22="","",'P3'!B22)</f>
        <v>88.3</v>
      </c>
      <c r="D124" s="109" t="str">
        <f>IF('P3'!C22="","",'P3'!C22)</f>
        <v>M2</v>
      </c>
      <c r="E124" s="111">
        <f>IF('P3'!D22="","",'P3'!D22)</f>
        <v>26854</v>
      </c>
      <c r="F124" s="112" t="str">
        <f>IF('P3'!F22="","",'P3'!F22)</f>
        <v>Jonny Block</v>
      </c>
      <c r="G124" s="112" t="str">
        <f>IF('P3'!G22="","",'P3'!G22)</f>
        <v>Nidelv IL</v>
      </c>
      <c r="H124" s="113">
        <f>IF('P3'!N22=0,"",'P3'!N22)</f>
        <v>95</v>
      </c>
      <c r="I124" s="113">
        <f>IF('P3'!O22=0,"",'P3'!O22)</f>
        <v>115</v>
      </c>
      <c r="J124" s="113">
        <f>IF('P3'!P22=0,"",'P3'!P22)</f>
        <v>210</v>
      </c>
      <c r="K124" s="114">
        <f>IF('P3'!Q22=0,"",'P3'!Q22)</f>
        <v>246.38538083769285</v>
      </c>
    </row>
    <row r="125" spans="1:11" ht="15.6" x14ac:dyDescent="0.3">
      <c r="A125" s="108">
        <v>64</v>
      </c>
      <c r="B125" s="109">
        <f>IF('P6'!A16="","",'P6'!A16)</f>
        <v>94</v>
      </c>
      <c r="C125" s="110">
        <f>IF('P6'!B16="","",'P6'!B16)</f>
        <v>91.1</v>
      </c>
      <c r="D125" s="109" t="str">
        <f>IF('P6'!C16="","",'P6'!C16)</f>
        <v>SM</v>
      </c>
      <c r="E125" s="111">
        <f>IF('P6'!D16="","",'P6'!D16)</f>
        <v>31042</v>
      </c>
      <c r="F125" s="112" t="str">
        <f>IF('P6'!F16="","",'P6'!F16)</f>
        <v>Andreas Nordmo Skauen</v>
      </c>
      <c r="G125" s="112" t="str">
        <f>IF('P6'!G16="","",'P6'!G16)</f>
        <v>Oslo AK</v>
      </c>
      <c r="H125" s="113">
        <f>IF('P6'!N16=0,"",'P6'!N16)</f>
        <v>93</v>
      </c>
      <c r="I125" s="113">
        <f>IF('P6'!O16=0,"",'P6'!O16)</f>
        <v>120</v>
      </c>
      <c r="J125" s="113">
        <f>IF('P6'!P16=0,"",'P6'!P16)</f>
        <v>213</v>
      </c>
      <c r="K125" s="114">
        <f>IF('P6'!Q16=0,"",'P6'!Q16)</f>
        <v>246.35133577295775</v>
      </c>
    </row>
    <row r="126" spans="1:11" ht="15.6" x14ac:dyDescent="0.3">
      <c r="A126" s="108">
        <v>65</v>
      </c>
      <c r="B126" s="109">
        <f>IF('P5'!A9="","",'P5'!A9)</f>
        <v>69</v>
      </c>
      <c r="C126" s="110">
        <f>IF('P5'!B9="","",'P5'!B9)</f>
        <v>67.5</v>
      </c>
      <c r="D126" s="109" t="str">
        <f>IF('P5'!C9="","",'P5'!C9)</f>
        <v>SM</v>
      </c>
      <c r="E126" s="111">
        <f>IF('P5'!D9="","",'P5'!D9)</f>
        <v>32437</v>
      </c>
      <c r="F126" s="112" t="str">
        <f>IF('P5'!F9="","",'P5'!F9)</f>
        <v>Nicolas Johnsen</v>
      </c>
      <c r="G126" s="112" t="str">
        <f>IF('P5'!G9="","",'P5'!G9)</f>
        <v>Trondheim AK</v>
      </c>
      <c r="H126" s="113">
        <f>IF('P5'!N9=0,"",'P5'!N9)</f>
        <v>82</v>
      </c>
      <c r="I126" s="113">
        <f>IF('P5'!O9=0,"",'P5'!O9)</f>
        <v>98</v>
      </c>
      <c r="J126" s="113">
        <f>IF('P5'!P9=0,"",'P5'!P9)</f>
        <v>180</v>
      </c>
      <c r="K126" s="114">
        <f>IF('P5'!Q9=0,"",'P5'!Q9)</f>
        <v>245.61649425066585</v>
      </c>
    </row>
    <row r="127" spans="1:11" ht="15.6" x14ac:dyDescent="0.3">
      <c r="A127" s="108">
        <v>66</v>
      </c>
      <c r="B127" s="109">
        <f>IF('P2'!A17="","",'P2'!A17)</f>
        <v>85</v>
      </c>
      <c r="C127" s="110">
        <f>IF('P2'!B17="","",'P2'!B17)</f>
        <v>84.6</v>
      </c>
      <c r="D127" s="109" t="str">
        <f>IF('P2'!C17="","",'P2'!C17)</f>
        <v>M5</v>
      </c>
      <c r="E127" s="111">
        <f>IF('P2'!D17="","",'P2'!D17)</f>
        <v>21177</v>
      </c>
      <c r="F127" s="112" t="str">
        <f>IF('P2'!F17="","",'P2'!F17)</f>
        <v>Vidar Sæland</v>
      </c>
      <c r="G127" s="112" t="str">
        <f>IF('P2'!G17="","",'P2'!G17)</f>
        <v>Vigrestad IK</v>
      </c>
      <c r="H127" s="113">
        <f>IF('P2'!N17=0,"",'P2'!N17)</f>
        <v>86</v>
      </c>
      <c r="I127" s="113">
        <f>IF('P2'!O17=0,"",'P2'!O17)</f>
        <v>114</v>
      </c>
      <c r="J127" s="113">
        <f>IF('P2'!P17=0,"",'P2'!P17)</f>
        <v>200</v>
      </c>
      <c r="K127" s="114">
        <f>IF('P2'!Q17=0,"",'P2'!Q17)</f>
        <v>239.56849929631798</v>
      </c>
    </row>
    <row r="128" spans="1:11" ht="15.6" x14ac:dyDescent="0.3">
      <c r="A128" s="108">
        <v>67</v>
      </c>
      <c r="B128" s="109">
        <f>IF('P6'!A12="","",'P6'!A12)</f>
        <v>85</v>
      </c>
      <c r="C128" s="110">
        <f>IF('P6'!B12="","",'P6'!B12)</f>
        <v>84.1</v>
      </c>
      <c r="D128" s="109" t="str">
        <f>IF('P6'!C12="","",'P6'!C12)</f>
        <v>SM</v>
      </c>
      <c r="E128" s="111">
        <f>IF('P6'!D12="","",'P6'!D12)</f>
        <v>32798</v>
      </c>
      <c r="F128" s="112" t="str">
        <f>IF('P6'!F12="","",'P6'!F12)</f>
        <v>Magnus German Hove</v>
      </c>
      <c r="G128" s="112" t="str">
        <f>IF('P6'!G12="","",'P6'!G12)</f>
        <v>Trondheim AK</v>
      </c>
      <c r="H128" s="113">
        <f>IF('P6'!N12=0,"",'P6'!N12)</f>
        <v>88</v>
      </c>
      <c r="I128" s="113">
        <f>IF('P6'!O12=0,"",'P6'!O12)</f>
        <v>109</v>
      </c>
      <c r="J128" s="113">
        <f>IF('P6'!P12=0,"",'P6'!P12)</f>
        <v>197</v>
      </c>
      <c r="K128" s="114">
        <f>IF('P6'!Q12=0,"",'P6'!Q12)</f>
        <v>236.67702264160636</v>
      </c>
    </row>
    <row r="129" spans="1:11" ht="15.6" x14ac:dyDescent="0.3">
      <c r="A129" s="108">
        <v>68</v>
      </c>
      <c r="B129" s="109">
        <f>IF('P2'!A19="","",'P2'!A19)</f>
        <v>94</v>
      </c>
      <c r="C129" s="110">
        <f>IF('P2'!B19="","",'P2'!B19)</f>
        <v>90.6</v>
      </c>
      <c r="D129" s="109" t="str">
        <f>IF('P2'!C19="","",'P2'!C19)</f>
        <v>M5</v>
      </c>
      <c r="E129" s="111">
        <f>IF('P2'!D19="","",'P2'!D19)</f>
        <v>22528</v>
      </c>
      <c r="F129" s="112" t="str">
        <f>IF('P2'!F19="","",'P2'!F19)</f>
        <v>Terje Gulvik</v>
      </c>
      <c r="G129" s="112" t="str">
        <f>IF('P2'!G19="","",'P2'!G19)</f>
        <v>Larvik AK</v>
      </c>
      <c r="H129" s="113">
        <f>IF('P2'!N19=0,"",'P2'!N19)</f>
        <v>90</v>
      </c>
      <c r="I129" s="113">
        <f>IF('P2'!O19=0,"",'P2'!O19)</f>
        <v>114</v>
      </c>
      <c r="J129" s="113">
        <f>IF('P2'!P19=0,"",'P2'!P19)</f>
        <v>204</v>
      </c>
      <c r="K129" s="114">
        <f>IF('P2'!Q19=0,"",'P2'!Q19)</f>
        <v>236.52710021152461</v>
      </c>
    </row>
    <row r="130" spans="1:11" ht="15.6" x14ac:dyDescent="0.3">
      <c r="A130" s="108">
        <v>69</v>
      </c>
      <c r="B130" s="109">
        <f>IF('P3'!A17="","",'P3'!A17)</f>
        <v>94</v>
      </c>
      <c r="C130" s="110">
        <f>IF('P3'!B17="","",'P3'!B17)</f>
        <v>91.1</v>
      </c>
      <c r="D130" s="109" t="str">
        <f>IF('P3'!C17="","",'P3'!C17)</f>
        <v>M3</v>
      </c>
      <c r="E130" s="111">
        <f>IF('P3'!D17="","",'P3'!D17)</f>
        <v>25366</v>
      </c>
      <c r="F130" s="112" t="str">
        <f>IF('P3'!F17="","",'P3'!F17)</f>
        <v>Lars-Thomas Grønlien</v>
      </c>
      <c r="G130" s="112" t="str">
        <f>IF('P3'!G17="","",'P3'!G17)</f>
        <v>Oslo AK</v>
      </c>
      <c r="H130" s="113">
        <f>IF('P3'!N17=0,"",'P3'!N17)</f>
        <v>90</v>
      </c>
      <c r="I130" s="113">
        <f>IF('P3'!O17=0,"",'P3'!O17)</f>
        <v>112</v>
      </c>
      <c r="J130" s="113">
        <f>IF('P3'!P17=0,"",'P3'!P17)</f>
        <v>202</v>
      </c>
      <c r="K130" s="114">
        <f>IF('P3'!Q17=0,"",'P3'!Q17)</f>
        <v>233.6289663198942</v>
      </c>
    </row>
    <row r="131" spans="1:11" ht="15.6" x14ac:dyDescent="0.3">
      <c r="A131" s="108">
        <v>70</v>
      </c>
      <c r="B131" s="109">
        <f>IF('P3'!A14="","",'P3'!A14)</f>
        <v>105</v>
      </c>
      <c r="C131" s="110">
        <f>IF('P3'!B14="","",'P3'!B14)</f>
        <v>102.3</v>
      </c>
      <c r="D131" s="109" t="str">
        <f>IF('P3'!C14="","",'P3'!C14)</f>
        <v>M4</v>
      </c>
      <c r="E131" s="111">
        <f>IF('P3'!D14="","",'P3'!D14)</f>
        <v>23898</v>
      </c>
      <c r="F131" s="112" t="str">
        <f>IF('P3'!F14="","",'P3'!F14)</f>
        <v>Terje Bjerke</v>
      </c>
      <c r="G131" s="112" t="str">
        <f>IF('P3'!G14="","",'P3'!G14)</f>
        <v>Spydeberg Atletene</v>
      </c>
      <c r="H131" s="113">
        <f>IF('P3'!N14=0,"",'P3'!N14)</f>
        <v>95</v>
      </c>
      <c r="I131" s="113">
        <f>IF('P3'!O14=0,"",'P3'!O14)</f>
        <v>116</v>
      </c>
      <c r="J131" s="113">
        <f>IF('P3'!P14=0,"",'P3'!P14)</f>
        <v>211</v>
      </c>
      <c r="K131" s="114">
        <f>IF('P3'!Q14=0,"",'P3'!Q14)</f>
        <v>232.76106639179673</v>
      </c>
    </row>
    <row r="132" spans="1:11" ht="15.6" x14ac:dyDescent="0.3">
      <c r="A132" s="108">
        <v>71</v>
      </c>
      <c r="B132" s="109" t="str">
        <f>IF('P3'!A20="","",'P3'!A20)</f>
        <v>+105</v>
      </c>
      <c r="C132" s="110">
        <f>IF('P3'!B20="","",'P3'!B20)</f>
        <v>112.1</v>
      </c>
      <c r="D132" s="109" t="str">
        <f>IF('P3'!C20="","",'P3'!C20)</f>
        <v>M3</v>
      </c>
      <c r="E132" s="111">
        <f>IF('P3'!D20="","",'P3'!D20)</f>
        <v>25021</v>
      </c>
      <c r="F132" s="112" t="str">
        <f>IF('P3'!F20="","",'P3'!F20)</f>
        <v>Dag Rønnevik</v>
      </c>
      <c r="G132" s="112" t="str">
        <f>IF('P3'!G20="","",'P3'!G20)</f>
        <v>Tysvær VK</v>
      </c>
      <c r="H132" s="113">
        <f>IF('P3'!N20=0,"",'P3'!N20)</f>
        <v>90</v>
      </c>
      <c r="I132" s="113">
        <f>IF('P3'!O20=0,"",'P3'!O20)</f>
        <v>127</v>
      </c>
      <c r="J132" s="113">
        <f>IF('P3'!P20=0,"",'P3'!P20)</f>
        <v>217</v>
      </c>
      <c r="K132" s="114">
        <f>IF('P3'!Q20=0,"",'P3'!Q20)</f>
        <v>232.12376304559857</v>
      </c>
    </row>
    <row r="133" spans="1:11" ht="15.6" x14ac:dyDescent="0.3">
      <c r="A133" s="108">
        <v>72</v>
      </c>
      <c r="B133" s="109">
        <f>IF('P2'!A20="","",'P2'!A20)</f>
        <v>105</v>
      </c>
      <c r="C133" s="110">
        <f>IF('P2'!B20="","",'P2'!B20)</f>
        <v>98.4</v>
      </c>
      <c r="D133" s="109" t="str">
        <f>IF('P2'!C20="","",'P2'!C20)</f>
        <v>M5</v>
      </c>
      <c r="E133" s="111">
        <f>IF('P2'!D20="","",'P2'!D20)</f>
        <v>21701</v>
      </c>
      <c r="F133" s="112" t="str">
        <f>IF('P2'!F20="","",'P2'!F20)</f>
        <v>Geir Hestmann</v>
      </c>
      <c r="G133" s="112" t="str">
        <f>IF('P2'!G20="","",'P2'!G20)</f>
        <v>Oslo AK</v>
      </c>
      <c r="H133" s="113">
        <f>IF('P2'!N20=0,"",'P2'!N20)</f>
        <v>96</v>
      </c>
      <c r="I133" s="113">
        <f>IF('P2'!O20=0,"",'P2'!O20)</f>
        <v>110</v>
      </c>
      <c r="J133" s="113">
        <f>IF('P2'!P20=0,"",'P2'!P20)</f>
        <v>206</v>
      </c>
      <c r="K133" s="114">
        <f>IF('P2'!Q20=0,"",'P2'!Q20)</f>
        <v>230.63968021650109</v>
      </c>
    </row>
    <row r="134" spans="1:11" ht="15.6" x14ac:dyDescent="0.3">
      <c r="A134" s="108">
        <v>73</v>
      </c>
      <c r="B134" s="109">
        <f>IF('P3'!A19="","",'P3'!A19)</f>
        <v>105</v>
      </c>
      <c r="C134" s="110">
        <f>IF('P3'!B19="","",'P3'!B19)</f>
        <v>101.2</v>
      </c>
      <c r="D134" s="109" t="str">
        <f>IF('P3'!C19="","",'P3'!C19)</f>
        <v>M3</v>
      </c>
      <c r="E134" s="111">
        <f>IF('P3'!D19="","",'P3'!D19)</f>
        <v>24484</v>
      </c>
      <c r="F134" s="112" t="str">
        <f>IF('P3'!F19="","",'P3'!F19)</f>
        <v>Jøran Herfjord</v>
      </c>
      <c r="G134" s="112" t="str">
        <f>IF('P3'!G19="","",'P3'!G19)</f>
        <v>Trondheim AK</v>
      </c>
      <c r="H134" s="113">
        <f>IF('P3'!N19=0,"",'P3'!N19)</f>
        <v>93</v>
      </c>
      <c r="I134" s="113">
        <f>IF('P3'!O19=0,"",'P3'!O19)</f>
        <v>115</v>
      </c>
      <c r="J134" s="113">
        <f>IF('P3'!P19=0,"",'P3'!P19)</f>
        <v>208</v>
      </c>
      <c r="K134" s="114">
        <f>IF('P3'!Q19=0,"",'P3'!Q19)</f>
        <v>230.37570730578923</v>
      </c>
    </row>
    <row r="135" spans="1:11" ht="15.6" x14ac:dyDescent="0.3">
      <c r="A135" s="108">
        <v>74</v>
      </c>
      <c r="B135" s="109">
        <f>IF('P3'!A13="","",'P3'!A13)</f>
        <v>105</v>
      </c>
      <c r="C135" s="110">
        <f>IF('P3'!B13="","",'P3'!B13)</f>
        <v>95.5</v>
      </c>
      <c r="D135" s="109" t="str">
        <f>IF('P3'!C13="","",'P3'!C13)</f>
        <v>M4</v>
      </c>
      <c r="E135" s="111">
        <f>IF('P3'!D13="","",'P3'!D13)</f>
        <v>23441</v>
      </c>
      <c r="F135" s="112" t="str">
        <f>IF('P3'!F13="","",'P3'!F13)</f>
        <v>Ole Jakob Aas</v>
      </c>
      <c r="G135" s="112" t="str">
        <f>IF('P3'!G13="","",'P3'!G13)</f>
        <v>T &amp; IL National</v>
      </c>
      <c r="H135" s="113">
        <f>IF('P3'!N13=0,"",'P3'!N13)</f>
        <v>90</v>
      </c>
      <c r="I135" s="113">
        <f>IF('P3'!O13=0,"",'P3'!O13)</f>
        <v>110</v>
      </c>
      <c r="J135" s="113">
        <f>IF('P3'!P13=0,"",'P3'!P13)</f>
        <v>200</v>
      </c>
      <c r="K135" s="114">
        <f>IF('P3'!Q13=0,"",'P3'!Q13)</f>
        <v>226.6525767084718</v>
      </c>
    </row>
    <row r="136" spans="1:11" ht="15.6" x14ac:dyDescent="0.3">
      <c r="A136" s="108">
        <v>75</v>
      </c>
      <c r="B136" s="109">
        <f>IF('P3'!A23="","",'P3'!A23)</f>
        <v>94</v>
      </c>
      <c r="C136" s="110">
        <f>IF('P3'!B23="","",'P3'!B23)</f>
        <v>90.4</v>
      </c>
      <c r="D136" s="109" t="str">
        <f>IF('P3'!C23="","",'P3'!C23)</f>
        <v>M2</v>
      </c>
      <c r="E136" s="111">
        <f>IF('P3'!D23="","",'P3'!D23)</f>
        <v>27554</v>
      </c>
      <c r="F136" s="112" t="str">
        <f>IF('P3'!F23="","",'P3'!F23)</f>
        <v>Bjørn-Harald Fossum</v>
      </c>
      <c r="G136" s="112" t="str">
        <f>IF('P3'!G23="","",'P3'!G23)</f>
        <v>Spydeberg Atletene</v>
      </c>
      <c r="H136" s="113">
        <f>IF('P3'!N23=0,"",'P3'!N23)</f>
        <v>76</v>
      </c>
      <c r="I136" s="113">
        <f>IF('P3'!O23=0,"",'P3'!O23)</f>
        <v>115</v>
      </c>
      <c r="J136" s="113">
        <f>IF('P3'!P23=0,"",'P3'!P23)</f>
        <v>191</v>
      </c>
      <c r="K136" s="114">
        <f>IF('P3'!Q23=0,"",'P3'!Q23)</f>
        <v>221.67590632887206</v>
      </c>
    </row>
    <row r="137" spans="1:11" ht="15.6" x14ac:dyDescent="0.3">
      <c r="A137" s="108">
        <v>76</v>
      </c>
      <c r="B137" s="109">
        <f>IF('P3'!A10="","",'P3'!A10)</f>
        <v>94</v>
      </c>
      <c r="C137" s="110">
        <f>IF('P3'!B10="","",'P3'!B10)</f>
        <v>90.2</v>
      </c>
      <c r="D137" s="109" t="str">
        <f>IF('P3'!C10="","",'P3'!C10)</f>
        <v>M4</v>
      </c>
      <c r="E137" s="111">
        <f>IF('P3'!D10="","",'P3'!D10)</f>
        <v>23560</v>
      </c>
      <c r="F137" s="112" t="str">
        <f>IF('P3'!F10="","",'P3'!F10)</f>
        <v>Ole Erik Raad</v>
      </c>
      <c r="G137" s="112" t="str">
        <f>IF('P3'!G10="","",'P3'!G10)</f>
        <v>Trondheim AK</v>
      </c>
      <c r="H137" s="113">
        <f>IF('P3'!N10=0,"",'P3'!N10)</f>
        <v>83</v>
      </c>
      <c r="I137" s="113">
        <f>IF('P3'!O10=0,"",'P3'!O10)</f>
        <v>105</v>
      </c>
      <c r="J137" s="113">
        <f>IF('P3'!P10=0,"",'P3'!P10)</f>
        <v>188</v>
      </c>
      <c r="K137" s="114">
        <f>IF('P3'!Q10=0,"",'P3'!Q10)</f>
        <v>218.41365709935516</v>
      </c>
    </row>
    <row r="138" spans="1:11" ht="15.6" x14ac:dyDescent="0.3">
      <c r="A138" s="108">
        <v>77</v>
      </c>
      <c r="B138" s="109">
        <f>IF('P3'!A18="","",'P3'!A18)</f>
        <v>94</v>
      </c>
      <c r="C138" s="110">
        <f>IF('P3'!B18="","",'P3'!B18)</f>
        <v>88.9</v>
      </c>
      <c r="D138" s="109" t="str">
        <f>IF('P3'!C18="","",'P3'!C18)</f>
        <v>M3</v>
      </c>
      <c r="E138" s="111">
        <f>IF('P3'!D18="","",'P3'!D18)</f>
        <v>26187</v>
      </c>
      <c r="F138" s="112" t="str">
        <f>IF('P3'!F18="","",'P3'!F18)</f>
        <v>Bjørn Tore Wiik</v>
      </c>
      <c r="G138" s="112" t="str">
        <f>IF('P3'!G18="","",'P3'!G18)</f>
        <v>Namsos VK</v>
      </c>
      <c r="H138" s="113">
        <f>IF('P3'!N18=0,"",'P3'!N18)</f>
        <v>86</v>
      </c>
      <c r="I138" s="113">
        <f>IF('P3'!O18=0,"",'P3'!O18)</f>
        <v>95</v>
      </c>
      <c r="J138" s="113">
        <f>IF('P3'!P18=0,"",'P3'!P18)</f>
        <v>181</v>
      </c>
      <c r="K138" s="114">
        <f>IF('P3'!Q18=0,"",'P3'!Q18)</f>
        <v>211.68985331715919</v>
      </c>
    </row>
    <row r="139" spans="1:11" ht="15.6" x14ac:dyDescent="0.3">
      <c r="A139" s="108">
        <v>78</v>
      </c>
      <c r="B139" s="109">
        <f>IF('P2'!A11="","",'P2'!A11)</f>
        <v>77</v>
      </c>
      <c r="C139" s="110">
        <f>IF('P2'!B11="","",'P2'!B11)</f>
        <v>75.8</v>
      </c>
      <c r="D139" s="109" t="str">
        <f>IF('P2'!C11="","",'P2'!C11)</f>
        <v>M6</v>
      </c>
      <c r="E139" s="111">
        <f>IF('P2'!D11="","",'P2'!D11)</f>
        <v>20075</v>
      </c>
      <c r="F139" s="112" t="str">
        <f>IF('P2'!F11="","",'P2'!F11)</f>
        <v>Egon Vee-Haugen</v>
      </c>
      <c r="G139" s="112" t="str">
        <f>IF('P2'!G11="","",'P2'!G11)</f>
        <v>Grenland AK</v>
      </c>
      <c r="H139" s="113">
        <f>IF('P2'!N11=0,"",'P2'!N11)</f>
        <v>76</v>
      </c>
      <c r="I139" s="113">
        <f>IF('P2'!O11=0,"",'P2'!O11)</f>
        <v>88</v>
      </c>
      <c r="J139" s="113">
        <f>IF('P2'!P11=0,"",'P2'!P11)</f>
        <v>164</v>
      </c>
      <c r="K139" s="114">
        <f>IF('P2'!Q11=0,"",'P2'!Q11)</f>
        <v>208.38148348670995</v>
      </c>
    </row>
    <row r="140" spans="1:11" ht="15.6" x14ac:dyDescent="0.3">
      <c r="A140" s="108">
        <v>79</v>
      </c>
      <c r="B140" s="109" t="str">
        <f>IF('P2'!A21="","",'P2'!A21)</f>
        <v>+105</v>
      </c>
      <c r="C140" s="110">
        <f>IF('P2'!B21="","",'P2'!B21)</f>
        <v>105.5</v>
      </c>
      <c r="D140" s="109" t="str">
        <f>IF('P2'!C21="","",'P2'!C21)</f>
        <v>M5</v>
      </c>
      <c r="E140" s="111">
        <f>IF('P2'!D21="","",'P2'!D21)</f>
        <v>21088</v>
      </c>
      <c r="F140" s="112" t="str">
        <f>IF('P2'!F21="","",'P2'!F21)</f>
        <v>Rune Johansen</v>
      </c>
      <c r="G140" s="112" t="str">
        <f>IF('P2'!G21="","",'P2'!G21)</f>
        <v>Lenja AK</v>
      </c>
      <c r="H140" s="113">
        <f>IF('P2'!N21=0,"",'P2'!N21)</f>
        <v>78</v>
      </c>
      <c r="I140" s="113">
        <f>IF('P2'!O21=0,"",'P2'!O21)</f>
        <v>110</v>
      </c>
      <c r="J140" s="113">
        <f>IF('P2'!P21=0,"",'P2'!P21)</f>
        <v>188</v>
      </c>
      <c r="K140" s="114">
        <f>IF('P2'!Q21=0,"",'P2'!Q21)</f>
        <v>205.11847558373643</v>
      </c>
    </row>
    <row r="141" spans="1:11" ht="15.6" x14ac:dyDescent="0.3">
      <c r="A141" s="108">
        <v>80</v>
      </c>
      <c r="B141" s="109">
        <f>IF('P3'!A11="","",'P3'!A11)</f>
        <v>94</v>
      </c>
      <c r="C141" s="110">
        <f>IF('P3'!B11="","",'P3'!B11)</f>
        <v>86</v>
      </c>
      <c r="D141" s="109" t="str">
        <f>IF('P3'!C11="","",'P3'!C11)</f>
        <v>M4</v>
      </c>
      <c r="E141" s="111">
        <f>IF('P3'!D11="","",'P3'!D11)</f>
        <v>23829</v>
      </c>
      <c r="F141" s="112" t="str">
        <f>IF('P3'!F11="","",'P3'!F11)</f>
        <v>Dag A. Klinkenberg</v>
      </c>
      <c r="G141" s="112" t="str">
        <f>IF('P3'!G11="","",'P3'!G11)</f>
        <v>Hillevåg AK</v>
      </c>
      <c r="H141" s="113">
        <f>IF('P3'!N11=0,"",'P3'!N11)</f>
        <v>75</v>
      </c>
      <c r="I141" s="113">
        <f>IF('P3'!O11=0,"",'P3'!O11)</f>
        <v>95</v>
      </c>
      <c r="J141" s="113">
        <f>IF('P3'!P11=0,"",'P3'!P11)</f>
        <v>170</v>
      </c>
      <c r="K141" s="114">
        <f>IF('P3'!Q11=0,"",'P3'!Q11)</f>
        <v>201.99066827623599</v>
      </c>
    </row>
    <row r="142" spans="1:11" ht="15.6" x14ac:dyDescent="0.3">
      <c r="A142" s="108">
        <v>81</v>
      </c>
      <c r="B142" s="109">
        <f>IF('P2'!A12="","",'P2'!A12)</f>
        <v>85</v>
      </c>
      <c r="C142" s="110">
        <f>IF('P2'!B12="","",'P2'!B12)</f>
        <v>79.7</v>
      </c>
      <c r="D142" s="109" t="str">
        <f>IF('P2'!C12="","",'P2'!C12)</f>
        <v>M6</v>
      </c>
      <c r="E142" s="111">
        <f>IF('P2'!D12="","",'P2'!D12)</f>
        <v>20296</v>
      </c>
      <c r="F142" s="112" t="str">
        <f>IF('P2'!F12="","",'P2'!F12)</f>
        <v>Jan Egil Trøan</v>
      </c>
      <c r="G142" s="112" t="str">
        <f>IF('P2'!G12="","",'P2'!G12)</f>
        <v>Trondheim AK</v>
      </c>
      <c r="H142" s="113">
        <f>IF('P2'!N12=0,"",'P2'!N12)</f>
        <v>73</v>
      </c>
      <c r="I142" s="113">
        <f>IF('P2'!O12=0,"",'P2'!O12)</f>
        <v>90</v>
      </c>
      <c r="J142" s="113">
        <f>IF('P2'!P12=0,"",'P2'!P12)</f>
        <v>163</v>
      </c>
      <c r="K142" s="114">
        <f>IF('P2'!Q12=0,"",'P2'!Q12)</f>
        <v>201.39728600927958</v>
      </c>
    </row>
    <row r="143" spans="1:11" ht="15.6" x14ac:dyDescent="0.3">
      <c r="A143" s="108">
        <v>82</v>
      </c>
      <c r="B143" s="109">
        <f>IF('P2'!A16="","",'P2'!A16)</f>
        <v>77</v>
      </c>
      <c r="C143" s="110">
        <f>IF('P2'!B16="","",'P2'!B16)</f>
        <v>74.7</v>
      </c>
      <c r="D143" s="109" t="str">
        <f>IF('P2'!C16="","",'P2'!C16)</f>
        <v>M5</v>
      </c>
      <c r="E143" s="111">
        <f>IF('P2'!D16="","",'P2'!D16)</f>
        <v>21400</v>
      </c>
      <c r="F143" s="112" t="str">
        <f>IF('P2'!F16="","",'P2'!F16)</f>
        <v>Geir Slupphaug</v>
      </c>
      <c r="G143" s="112" t="str">
        <f>IF('P2'!G16="","",'P2'!G16)</f>
        <v>Trondheim AK</v>
      </c>
      <c r="H143" s="113">
        <f>IF('P2'!N16=0,"",'P2'!N16)</f>
        <v>70</v>
      </c>
      <c r="I143" s="113">
        <f>IF('P2'!O16=0,"",'P2'!O16)</f>
        <v>85</v>
      </c>
      <c r="J143" s="113">
        <f>IF('P2'!P16=0,"",'P2'!P16)</f>
        <v>155</v>
      </c>
      <c r="K143" s="114">
        <f>IF('P2'!Q16=0,"",'P2'!Q16)</f>
        <v>198.62264343398283</v>
      </c>
    </row>
    <row r="144" spans="1:11" ht="15.6" x14ac:dyDescent="0.3">
      <c r="A144" s="108">
        <v>83</v>
      </c>
      <c r="B144" s="109">
        <f>IF('P2'!A10="","",'P2'!A10)</f>
        <v>94</v>
      </c>
      <c r="C144" s="110">
        <f>IF('P2'!B10="","",'P2'!B10)</f>
        <v>93.3</v>
      </c>
      <c r="D144" s="109" t="str">
        <f>IF('P2'!C10="","",'P2'!C10)</f>
        <v>M7</v>
      </c>
      <c r="E144" s="111">
        <f>IF('P2'!D10="","",'P2'!D10)</f>
        <v>18809</v>
      </c>
      <c r="F144" s="112" t="str">
        <f>IF('P2'!F10="","",'P2'!F10)</f>
        <v>Terje Grimstad</v>
      </c>
      <c r="G144" s="112" t="str">
        <f>IF('P2'!G10="","",'P2'!G10)</f>
        <v>Larvik AK</v>
      </c>
      <c r="H144" s="113">
        <f>IF('P2'!N10=0,"",'P2'!N10)</f>
        <v>75</v>
      </c>
      <c r="I144" s="113">
        <f>IF('P2'!O10=0,"",'P2'!O10)</f>
        <v>97</v>
      </c>
      <c r="J144" s="113">
        <f>IF('P2'!P10=0,"",'P2'!P10)</f>
        <v>172</v>
      </c>
      <c r="K144" s="114">
        <f>IF('P2'!Q10=0,"",'P2'!Q10)</f>
        <v>196.85478292278091</v>
      </c>
    </row>
    <row r="145" spans="1:11" ht="15.6" x14ac:dyDescent="0.3">
      <c r="A145" s="108">
        <v>84</v>
      </c>
      <c r="B145" s="109">
        <f>IF('P3'!A16="","",'P3'!A16)</f>
        <v>85</v>
      </c>
      <c r="C145" s="110">
        <f>IF('P3'!B16="","",'P3'!B16)</f>
        <v>82.3</v>
      </c>
      <c r="D145" s="109" t="str">
        <f>IF('P3'!C16="","",'P3'!C16)</f>
        <v>M3</v>
      </c>
      <c r="E145" s="111">
        <f>IF('P3'!D16="","",'P3'!D16)</f>
        <v>25734</v>
      </c>
      <c r="F145" s="112" t="str">
        <f>IF('P3'!F16="","",'P3'!F16)</f>
        <v>Rolf Wick</v>
      </c>
      <c r="G145" s="112" t="str">
        <f>IF('P3'!G16="","",'P3'!G16)</f>
        <v>Hillevåg AK</v>
      </c>
      <c r="H145" s="113">
        <f>IF('P3'!N16=0,"",'P3'!N16)</f>
        <v>70</v>
      </c>
      <c r="I145" s="113">
        <f>IF('P3'!O16=0,"",'P3'!O16)</f>
        <v>90</v>
      </c>
      <c r="J145" s="113">
        <f>IF('P3'!P16=0,"",'P3'!P16)</f>
        <v>160</v>
      </c>
      <c r="K145" s="114">
        <f>IF('P3'!Q16=0,"",'P3'!Q16)</f>
        <v>194.36055214866508</v>
      </c>
    </row>
    <row r="146" spans="1:11" ht="15.6" x14ac:dyDescent="0.3">
      <c r="A146" s="108">
        <v>85</v>
      </c>
      <c r="B146" s="109">
        <f>IF('P3'!A12="","",'P3'!A12)</f>
        <v>94</v>
      </c>
      <c r="C146" s="110">
        <f>IF('P3'!B12="","",'P3'!B12)</f>
        <v>88.2</v>
      </c>
      <c r="D146" s="109" t="str">
        <f>IF('P3'!C12="","",'P3'!C12)</f>
        <v>M4</v>
      </c>
      <c r="E146" s="111">
        <f>IF('P3'!D12="","",'P3'!D12)</f>
        <v>23840</v>
      </c>
      <c r="F146" s="112" t="str">
        <f>IF('P3'!F12="","",'P3'!F12)</f>
        <v>Tryggve Duun</v>
      </c>
      <c r="G146" s="112" t="str">
        <f>IF('P3'!G12="","",'P3'!G12)</f>
        <v>Trondheim AK</v>
      </c>
      <c r="H146" s="113">
        <f>IF('P3'!N12=0,"",'P3'!N12)</f>
        <v>73</v>
      </c>
      <c r="I146" s="113">
        <f>IF('P3'!O12=0,"",'P3'!O12)</f>
        <v>91</v>
      </c>
      <c r="J146" s="113">
        <f>IF('P3'!P12=0,"",'P3'!P12)</f>
        <v>164</v>
      </c>
      <c r="K146" s="114">
        <f>IF('P3'!Q12=0,"",'P3'!Q12)</f>
        <v>192.5177456112782</v>
      </c>
    </row>
    <row r="147" spans="1:11" ht="15.6" x14ac:dyDescent="0.3">
      <c r="A147" s="108">
        <v>86</v>
      </c>
      <c r="B147" s="109">
        <f>IF('P2'!A14="","",'P2'!A14)</f>
        <v>94</v>
      </c>
      <c r="C147" s="110">
        <f>IF('P2'!B14="","",'P2'!B14)</f>
        <v>92.9</v>
      </c>
      <c r="D147" s="109" t="str">
        <f>IF('P2'!C14="","",'P2'!C14)</f>
        <v>M6</v>
      </c>
      <c r="E147" s="111">
        <f>IF('P2'!D14="","",'P2'!D14)</f>
        <v>19656</v>
      </c>
      <c r="F147" s="112" t="str">
        <f>IF('P2'!F14="","",'P2'!F14)</f>
        <v>Johan Thonerud</v>
      </c>
      <c r="G147" s="112" t="str">
        <f>IF('P2'!G14="","",'P2'!G14)</f>
        <v>Spydeberg Atletene</v>
      </c>
      <c r="H147" s="113">
        <f>IF('P2'!N14=0,"",'P2'!N14)</f>
        <v>72</v>
      </c>
      <c r="I147" s="113">
        <f>IF('P2'!O14=0,"",'P2'!O14)</f>
        <v>95</v>
      </c>
      <c r="J147" s="113">
        <f>IF('P2'!P14=0,"",'P2'!P14)</f>
        <v>167</v>
      </c>
      <c r="K147" s="114">
        <f>IF('P2'!Q14=0,"",'P2'!Q14)</f>
        <v>191.48821097088612</v>
      </c>
    </row>
    <row r="148" spans="1:11" ht="15.6" x14ac:dyDescent="0.3">
      <c r="A148" s="108">
        <v>87</v>
      </c>
      <c r="B148" s="109">
        <f>IF('P2'!A18="","",'P2'!A18)</f>
        <v>85</v>
      </c>
      <c r="C148" s="110">
        <f>IF('P2'!B18="","",'P2'!B18)</f>
        <v>83.8</v>
      </c>
      <c r="D148" s="109" t="str">
        <f>IF('P2'!C18="","",'P2'!C18)</f>
        <v>M5</v>
      </c>
      <c r="E148" s="111">
        <f>IF('P2'!D18="","",'P2'!D18)</f>
        <v>21818</v>
      </c>
      <c r="F148" s="112" t="str">
        <f>IF('P2'!F18="","",'P2'!F18)</f>
        <v>Ketil Wiik Johnsen</v>
      </c>
      <c r="G148" s="112" t="str">
        <f>IF('P2'!G18="","",'P2'!G18)</f>
        <v>Trondheim AK</v>
      </c>
      <c r="H148" s="113">
        <f>IF('P2'!N18=0,"",'P2'!N18)</f>
        <v>68</v>
      </c>
      <c r="I148" s="113">
        <f>IF('P2'!O18=0,"",'P2'!O18)</f>
        <v>86</v>
      </c>
      <c r="J148" s="113">
        <f>IF('P2'!P18=0,"",'P2'!P18)</f>
        <v>154</v>
      </c>
      <c r="K148" s="114">
        <f>IF('P2'!Q18=0,"",'P2'!Q18)</f>
        <v>185.3503705369348</v>
      </c>
    </row>
    <row r="149" spans="1:11" ht="15.6" x14ac:dyDescent="0.3">
      <c r="A149" s="108">
        <v>88</v>
      </c>
      <c r="B149" s="109">
        <f>IF('P2'!A13="","",'P2'!A13)</f>
        <v>85</v>
      </c>
      <c r="C149" s="110">
        <f>IF('P2'!B13="","",'P2'!B13)</f>
        <v>83.3</v>
      </c>
      <c r="D149" s="109" t="str">
        <f>IF('P2'!C13="","",'P2'!C13)</f>
        <v>M6</v>
      </c>
      <c r="E149" s="111">
        <f>IF('P2'!D13="","",'P2'!D13)</f>
        <v>20790</v>
      </c>
      <c r="F149" s="112" t="str">
        <f>IF('P2'!F13="","",'P2'!F13)</f>
        <v>Tormod Andersen</v>
      </c>
      <c r="G149" s="112" t="str">
        <f>IF('P2'!G13="","",'P2'!G13)</f>
        <v>Lenja AK</v>
      </c>
      <c r="H149" s="113">
        <f>IF('P2'!N13=0,"",'P2'!N13)</f>
        <v>62</v>
      </c>
      <c r="I149" s="113">
        <f>IF('P2'!O13=0,"",'P2'!O13)</f>
        <v>85</v>
      </c>
      <c r="J149" s="113">
        <f>IF('P2'!P13=0,"",'P2'!P13)</f>
        <v>147</v>
      </c>
      <c r="K149" s="114">
        <f>IF('P2'!Q13=0,"",'P2'!Q13)</f>
        <v>177.46375609898618</v>
      </c>
    </row>
    <row r="150" spans="1:11" ht="15.6" x14ac:dyDescent="0.3">
      <c r="A150" s="108">
        <v>89</v>
      </c>
      <c r="B150" s="109" t="str">
        <f>IF('P1'!A16="","",'P1'!A16)</f>
        <v>+105</v>
      </c>
      <c r="C150" s="110">
        <f>IF('P1'!B16="","",'P1'!B16)</f>
        <v>107.2</v>
      </c>
      <c r="D150" s="109" t="str">
        <f>IF('P1'!C16="","",'P1'!C16)</f>
        <v>M8</v>
      </c>
      <c r="E150" s="111">
        <f>IF('P1'!D16="","",'P1'!D16)</f>
        <v>16227</v>
      </c>
      <c r="F150" s="112" t="str">
        <f>IF('P1'!F16="","",'P1'!F16)</f>
        <v>Jan Nystrøm</v>
      </c>
      <c r="G150" s="112" t="str">
        <f>IF('P1'!G16="","",'P1'!G16)</f>
        <v>Trondheim AK</v>
      </c>
      <c r="H150" s="113">
        <f>IF('P1'!N16=0,"",'P1'!N16)</f>
        <v>67</v>
      </c>
      <c r="I150" s="113">
        <f>IF('P1'!O16=0,"",'P1'!O16)</f>
        <v>89</v>
      </c>
      <c r="J150" s="113">
        <f>IF('P1'!P16=0,"",'P1'!P16)</f>
        <v>156</v>
      </c>
      <c r="K150" s="115">
        <f>IF('P1'!Q16=0,"",'P1'!Q16)</f>
        <v>169.27871646172585</v>
      </c>
    </row>
    <row r="151" spans="1:11" ht="15.6" x14ac:dyDescent="0.3">
      <c r="A151" s="108">
        <v>90</v>
      </c>
      <c r="B151" s="109" t="str">
        <f>IF('P2'!A15="","",'P2'!A15)</f>
        <v>+105</v>
      </c>
      <c r="C151" s="110">
        <f>IF('P2'!B15="","",'P2'!B15)</f>
        <v>105.4</v>
      </c>
      <c r="D151" s="109" t="str">
        <f>IF('P2'!C15="","",'P2'!C15)</f>
        <v>M6</v>
      </c>
      <c r="E151" s="111">
        <f>IF('P2'!D15="","",'P2'!D15)</f>
        <v>19590</v>
      </c>
      <c r="F151" s="112" t="str">
        <f>IF('P2'!F15="","",'P2'!F15)</f>
        <v>Rune Pettersen</v>
      </c>
      <c r="G151" s="112" t="str">
        <f>IF('P2'!G15="","",'P2'!G15)</f>
        <v>Larvik AK</v>
      </c>
      <c r="H151" s="113">
        <f>IF('P2'!N15=0,"",'P2'!N15)</f>
        <v>63</v>
      </c>
      <c r="I151" s="113">
        <f>IF('P2'!O15=0,"",'P2'!O15)</f>
        <v>90</v>
      </c>
      <c r="J151" s="113">
        <f>IF('P2'!P15=0,"",'P2'!P15)</f>
        <v>153</v>
      </c>
      <c r="K151" s="114">
        <f>IF('P2'!Q15=0,"",'P2'!Q15)</f>
        <v>166.98648275997485</v>
      </c>
    </row>
    <row r="152" spans="1:11" ht="15.6" x14ac:dyDescent="0.3">
      <c r="A152" s="108">
        <v>91</v>
      </c>
      <c r="B152" s="109">
        <f>IF('P1'!A14="","",'P1'!A14)</f>
        <v>94</v>
      </c>
      <c r="C152" s="110">
        <f>IF('P1'!B14="","",'P1'!B14)</f>
        <v>94</v>
      </c>
      <c r="D152" s="109" t="str">
        <f>IF('P1'!C14="","",'P1'!C14)</f>
        <v>M8</v>
      </c>
      <c r="E152" s="111">
        <f>IF('P1'!D14="","",'P1'!D14)</f>
        <v>16079</v>
      </c>
      <c r="F152" s="112" t="str">
        <f>IF('P1'!F14="","",'P1'!F14)</f>
        <v>Leif Hepsø</v>
      </c>
      <c r="G152" s="112" t="str">
        <f>IF('P1'!G14="","",'P1'!G14)</f>
        <v>Namsos VK</v>
      </c>
      <c r="H152" s="113">
        <f>IF('P1'!N14=0,"",'P1'!N14)</f>
        <v>60</v>
      </c>
      <c r="I152" s="113">
        <f>IF('P1'!O14=0,"",'P1'!O14)</f>
        <v>85</v>
      </c>
      <c r="J152" s="113">
        <f>IF('P1'!P14=0,"",'P1'!P14)</f>
        <v>145</v>
      </c>
      <c r="K152" s="115">
        <f>IF('P1'!Q14=0,"",'P1'!Q14)</f>
        <v>165.42187094254021</v>
      </c>
    </row>
    <row r="153" spans="1:11" ht="15.6" x14ac:dyDescent="0.3">
      <c r="A153" s="108">
        <v>92</v>
      </c>
      <c r="B153" s="109" t="str">
        <f>IF('P1'!A17="","",'P1'!A17)</f>
        <v>+105</v>
      </c>
      <c r="C153" s="110">
        <f>IF('P1'!B17="","",'P1'!B17)</f>
        <v>112.2</v>
      </c>
      <c r="D153" s="109" t="str">
        <f>IF('P1'!C17="","",'P1'!C17)</f>
        <v>M8</v>
      </c>
      <c r="E153" s="111">
        <f>IF('P1'!D17="","",'P1'!D17)</f>
        <v>16053</v>
      </c>
      <c r="F153" s="112" t="str">
        <f>IF('P1'!F17="","",'P1'!F17)</f>
        <v>Kolbjørn Bjerkholt</v>
      </c>
      <c r="G153" s="112" t="str">
        <f>IF('P1'!G17="","",'P1'!G17)</f>
        <v>Larvik AK</v>
      </c>
      <c r="H153" s="113">
        <f>IF('P1'!N17=0,"",'P1'!N17)</f>
        <v>65</v>
      </c>
      <c r="I153" s="113">
        <f>IF('P1'!O17=0,"",'P1'!O17)</f>
        <v>85</v>
      </c>
      <c r="J153" s="113">
        <f>IF('P1'!P17=0,"",'P1'!P17)</f>
        <v>150</v>
      </c>
      <c r="K153" s="115">
        <f>IF('P1'!Q17=0,"",'P1'!Q17)</f>
        <v>160.41063993933781</v>
      </c>
    </row>
    <row r="154" spans="1:11" ht="15.6" x14ac:dyDescent="0.3">
      <c r="A154" s="108">
        <v>93</v>
      </c>
      <c r="B154" s="109" t="str">
        <f>IF('P3'!A15="","",'P3'!A15)</f>
        <v>+105</v>
      </c>
      <c r="C154" s="110">
        <f>IF('P3'!B15="","",'P3'!B15)</f>
        <v>105.6</v>
      </c>
      <c r="D154" s="109" t="str">
        <f>IF('P3'!C15="","",'P3'!C15)</f>
        <v>M4</v>
      </c>
      <c r="E154" s="111">
        <f>IF('P3'!D15="","",'P3'!D15)</f>
        <v>22967</v>
      </c>
      <c r="F154" s="112" t="str">
        <f>IF('P3'!F15="","",'P3'!F15)</f>
        <v>Freddy Svendsen</v>
      </c>
      <c r="G154" s="112" t="str">
        <f>IF('P3'!G15="","",'P3'!G15)</f>
        <v>Lenja AK</v>
      </c>
      <c r="H154" s="113">
        <f>IF('P3'!N15=0,"",'P3'!N15)</f>
        <v>68</v>
      </c>
      <c r="I154" s="113">
        <f>IF('P3'!O15=0,"",'P3'!O15)</f>
        <v>77</v>
      </c>
      <c r="J154" s="113">
        <f>IF('P3'!P15=0,"",'P3'!P15)</f>
        <v>145</v>
      </c>
      <c r="K154" s="114">
        <f>IF('P3'!Q15=0,"",'P3'!Q15)</f>
        <v>158.15116019983421</v>
      </c>
    </row>
    <row r="155" spans="1:11" ht="15.6" x14ac:dyDescent="0.3">
      <c r="A155" s="108">
        <v>94</v>
      </c>
      <c r="B155" s="109">
        <f>IF('P1'!A12="","",'P1'!A12)</f>
        <v>77</v>
      </c>
      <c r="C155" s="110">
        <f>IF('P1'!B12="","",'P1'!B12)</f>
        <v>73.7</v>
      </c>
      <c r="D155" s="109" t="str">
        <f>IF('P1'!C12="","",'P1'!C12)</f>
        <v>M8</v>
      </c>
      <c r="E155" s="111">
        <f>IF('P1'!D12="","",'P1'!D12)</f>
        <v>16375</v>
      </c>
      <c r="F155" s="112" t="str">
        <f>IF('P1'!F12="","",'P1'!F12)</f>
        <v>Kåre Sagmyr</v>
      </c>
      <c r="G155" s="112" t="str">
        <f>IF('P1'!G12="","",'P1'!G12)</f>
        <v>Nidelv IL</v>
      </c>
      <c r="H155" s="113">
        <f>IF('P1'!N12=0,"",'P1'!N12)</f>
        <v>50</v>
      </c>
      <c r="I155" s="113">
        <f>IF('P1'!O12=0,"",'P1'!O12)</f>
        <v>65</v>
      </c>
      <c r="J155" s="113">
        <f>IF('P1'!P12=0,"",'P1'!P12)</f>
        <v>115</v>
      </c>
      <c r="K155" s="115">
        <f>IF('P1'!Q12=0,"",'P1'!Q12)</f>
        <v>148.54090340621968</v>
      </c>
    </row>
    <row r="156" spans="1:11" ht="15.6" x14ac:dyDescent="0.3">
      <c r="A156" s="108">
        <v>95</v>
      </c>
      <c r="B156" s="109" t="str">
        <f>IF('P3'!A21="","",'P3'!A21)</f>
        <v>+105</v>
      </c>
      <c r="C156" s="110">
        <f>IF('P3'!B21="","",'P3'!B21)</f>
        <v>121.2</v>
      </c>
      <c r="D156" s="109" t="str">
        <f>IF('P3'!C21="","",'P3'!C21)</f>
        <v>M3</v>
      </c>
      <c r="E156" s="111">
        <f>IF('P3'!D21="","",'P3'!D21)</f>
        <v>25592</v>
      </c>
      <c r="F156" s="112" t="str">
        <f>IF('P3'!F21="","",'P3'!F21)</f>
        <v>Runar Saxegård</v>
      </c>
      <c r="G156" s="112" t="str">
        <f>IF('P3'!G21="","",'P3'!G21)</f>
        <v>Lenja AK</v>
      </c>
      <c r="H156" s="113">
        <f>IF('P3'!N21=0,"",'P3'!N21)</f>
        <v>60</v>
      </c>
      <c r="I156" s="113">
        <f>IF('P3'!O21=0,"",'P3'!O21)</f>
        <v>80</v>
      </c>
      <c r="J156" s="113">
        <f>IF('P3'!P21=0,"",'P3'!P21)</f>
        <v>140</v>
      </c>
      <c r="K156" s="114">
        <f>IF('P3'!Q21=0,"",'P3'!Q21)</f>
        <v>146.54298275033494</v>
      </c>
    </row>
    <row r="157" spans="1:11" ht="15.6" x14ac:dyDescent="0.3">
      <c r="A157" s="108">
        <v>96</v>
      </c>
      <c r="B157" s="109">
        <f>IF('P1'!A11="","",'P1'!A11)</f>
        <v>105</v>
      </c>
      <c r="C157" s="110">
        <f>IF('P1'!B11="","",'P1'!B11)</f>
        <v>97.7</v>
      </c>
      <c r="D157" s="109" t="str">
        <f>IF('P1'!C11="","",'P1'!C11)</f>
        <v>M9</v>
      </c>
      <c r="E157" s="111">
        <f>IF('P1'!D11="","",'P1'!D11)</f>
        <v>14941</v>
      </c>
      <c r="F157" s="112" t="str">
        <f>IF('P1'!F11="","",'P1'!F11)</f>
        <v>Per Marstad</v>
      </c>
      <c r="G157" s="112" t="str">
        <f>IF('P1'!G11="","",'P1'!G11)</f>
        <v>Tønsberg-Kam.</v>
      </c>
      <c r="H157" s="113">
        <f>IF('P1'!N11=0,"",'P1'!N11)</f>
        <v>60</v>
      </c>
      <c r="I157" s="113">
        <f>IF('P1'!O11=0,"",'P1'!O11)</f>
        <v>65</v>
      </c>
      <c r="J157" s="113">
        <f>IF('P1'!P11=0,"",'P1'!P11)</f>
        <v>125</v>
      </c>
      <c r="K157" s="115">
        <f>IF('P1'!Q11=0,"",'P1'!Q11)</f>
        <v>140.34879951328421</v>
      </c>
    </row>
    <row r="158" spans="1:11" ht="15.6" x14ac:dyDescent="0.3">
      <c r="A158" s="108">
        <v>97</v>
      </c>
      <c r="B158" s="109" t="str">
        <f>IF('P1'!A18="","",'P1'!A18)</f>
        <v>+105</v>
      </c>
      <c r="C158" s="110">
        <f>IF('P1'!B18="","",'P1'!B18)</f>
        <v>113.5</v>
      </c>
      <c r="D158" s="109" t="str">
        <f>IF('P1'!C18="","",'P1'!C18)</f>
        <v>M8</v>
      </c>
      <c r="E158" s="111">
        <f>IF('P1'!D18="","",'P1'!D18)</f>
        <v>17122</v>
      </c>
      <c r="F158" s="112" t="str">
        <f>IF('P1'!F18="","",'P1'!F18)</f>
        <v>Randulf Sundfær</v>
      </c>
      <c r="G158" s="112" t="str">
        <f>IF('P1'!G18="","",'P1'!G18)</f>
        <v>Nidelv IL</v>
      </c>
      <c r="H158" s="113">
        <f>IF('P1'!N18=0,"",'P1'!N18)</f>
        <v>50</v>
      </c>
      <c r="I158" s="113">
        <f>IF('P1'!O18=0,"",'P1'!O18)</f>
        <v>70</v>
      </c>
      <c r="J158" s="113">
        <f>IF('P1'!P18=0,"",'P1'!P18)</f>
        <v>120</v>
      </c>
      <c r="K158" s="115">
        <f>IF('P1'!Q18=0,"",'P1'!Q18)</f>
        <v>127.88530499952523</v>
      </c>
    </row>
    <row r="159" spans="1:11" ht="15.6" x14ac:dyDescent="0.3">
      <c r="A159" s="108">
        <v>98</v>
      </c>
      <c r="B159" s="109">
        <f>IF('P1'!A15="","",'P1'!A15)</f>
        <v>94</v>
      </c>
      <c r="C159" s="110">
        <f>IF('P1'!B15="","",'P1'!B15)</f>
        <v>90.6</v>
      </c>
      <c r="D159" s="109" t="str">
        <f>IF('P1'!C15="","",'P1'!C15)</f>
        <v>M8</v>
      </c>
      <c r="E159" s="111">
        <f>IF('P1'!D15="","",'P1'!D15)</f>
        <v>17024</v>
      </c>
      <c r="F159" s="112" t="str">
        <f>IF('P1'!F15="","",'P1'!F15)</f>
        <v>Jostein Myrvang</v>
      </c>
      <c r="G159" s="112" t="str">
        <f>IF('P1'!G15="","",'P1'!G15)</f>
        <v>Larvik AK</v>
      </c>
      <c r="H159" s="113">
        <f>IF('P1'!N15=0,"",'P1'!N15)</f>
        <v>45</v>
      </c>
      <c r="I159" s="113">
        <f>IF('P1'!O15=0,"",'P1'!O15)</f>
        <v>65</v>
      </c>
      <c r="J159" s="113">
        <f>IF('P1'!P15=0,"",'P1'!P15)</f>
        <v>110</v>
      </c>
      <c r="K159" s="115">
        <f>IF('P1'!Q15=0,"",'P1'!Q15)</f>
        <v>127.53912266307699</v>
      </c>
    </row>
    <row r="160" spans="1:11" ht="15.6" x14ac:dyDescent="0.3">
      <c r="A160" s="108">
        <v>99</v>
      </c>
      <c r="B160" s="109">
        <f>IF('P1'!A10="","",'P1'!A10)</f>
        <v>94</v>
      </c>
      <c r="C160" s="110">
        <f>IF('P1'!B10="","",'P1'!B10)</f>
        <v>91.9</v>
      </c>
      <c r="D160" s="109" t="str">
        <f>IF('P1'!C10="","",'P1'!C10)</f>
        <v>M9</v>
      </c>
      <c r="E160" s="111">
        <f>IF('P1'!D10="","",'P1'!D10)</f>
        <v>14761</v>
      </c>
      <c r="F160" s="112" t="str">
        <f>IF('P1'!F10="","",'P1'!F10)</f>
        <v>Roald Bjerkholt</v>
      </c>
      <c r="G160" s="112" t="str">
        <f>IF('P1'!G10="","",'P1'!G10)</f>
        <v>Larvik AK</v>
      </c>
      <c r="H160" s="113">
        <f>IF('P1'!N10=0,"",'P1'!N10)</f>
        <v>50</v>
      </c>
      <c r="I160" s="113">
        <f>IF('P1'!O10=0,"",'P1'!O10)</f>
        <v>60</v>
      </c>
      <c r="J160" s="113">
        <f>IF('P1'!P10=0,"",'P1'!P10)</f>
        <v>110</v>
      </c>
      <c r="K160" s="115">
        <f>IF('P1'!Q10=0,"",'P1'!Q10)</f>
        <v>126.72964184809855</v>
      </c>
    </row>
    <row r="161" spans="1:11" ht="15.6" x14ac:dyDescent="0.3">
      <c r="A161" s="108">
        <v>100</v>
      </c>
      <c r="B161" s="109">
        <f>IF('P1'!A13="","",'P1'!A13)</f>
        <v>85</v>
      </c>
      <c r="C161" s="110">
        <f>IF('P1'!B13="","",'P1'!B13)</f>
        <v>81</v>
      </c>
      <c r="D161" s="109" t="str">
        <f>IF('P1'!C13="","",'P1'!C13)</f>
        <v>M8</v>
      </c>
      <c r="E161" s="111">
        <f>IF('P1'!D13="","",'P1'!D13)</f>
        <v>16960</v>
      </c>
      <c r="F161" s="112" t="str">
        <f>IF('P1'!F13="","",'P1'!F13)</f>
        <v>William Wågan</v>
      </c>
      <c r="G161" s="112" t="str">
        <f>IF('P1'!G13="","",'P1'!G13)</f>
        <v>Namsos VK</v>
      </c>
      <c r="H161" s="113">
        <f>IF('P1'!N13=0,"",'P1'!N13)</f>
        <v>43</v>
      </c>
      <c r="I161" s="113">
        <f>IF('P1'!O13=0,"",'P1'!O13)</f>
        <v>60</v>
      </c>
      <c r="J161" s="113">
        <f>IF('P1'!P13=0,"",'P1'!P13)</f>
        <v>103</v>
      </c>
      <c r="K161" s="115">
        <f>IF('P1'!Q13=0,"",'P1'!Q13)</f>
        <v>126.16709391240259</v>
      </c>
    </row>
    <row r="162" spans="1:11" ht="15.6" x14ac:dyDescent="0.3">
      <c r="A162" s="108">
        <v>101</v>
      </c>
      <c r="B162" s="109">
        <f>IF('P2'!A9="","",'P2'!A9)</f>
        <v>69</v>
      </c>
      <c r="C162" s="110">
        <f>IF('P2'!B9="","",'P2'!B9)</f>
        <v>63.8</v>
      </c>
      <c r="D162" s="109" t="str">
        <f>IF('P2'!C9="","",'P2'!C9)</f>
        <v>M7</v>
      </c>
      <c r="E162" s="111">
        <f>IF('P2'!D9="","",'P2'!D9)</f>
        <v>17503</v>
      </c>
      <c r="F162" s="112" t="str">
        <f>IF('P2'!F9="","",'P2'!F9)</f>
        <v>Richard Bergmann</v>
      </c>
      <c r="G162" s="112" t="str">
        <f>IF('P2'!G9="","",'P2'!G9)</f>
        <v>Nidelv IL</v>
      </c>
      <c r="H162" s="113">
        <f>IF('P2'!N9=0,"",'P2'!N9)</f>
        <v>28</v>
      </c>
      <c r="I162" s="113">
        <f>IF('P2'!O9=0,"",'P2'!O9)</f>
        <v>40</v>
      </c>
      <c r="J162" s="113">
        <f>IF('P2'!P9=0,"",'P2'!P9)</f>
        <v>68</v>
      </c>
      <c r="K162" s="114">
        <f>IF('P2'!Q9=0,"",'P2'!Q9)</f>
        <v>96.383854536496415</v>
      </c>
    </row>
    <row r="163" spans="1:11" ht="15.6" x14ac:dyDescent="0.3">
      <c r="A163" s="108">
        <v>102</v>
      </c>
      <c r="B163" s="109">
        <f>IF('P1'!A9="","",'P1'!A9)</f>
        <v>77</v>
      </c>
      <c r="C163" s="110">
        <f>IF('P1'!B9="","",'P1'!B9)</f>
        <v>72.2</v>
      </c>
      <c r="D163" s="109" t="str">
        <f>IF('P1'!C9="","",'P1'!C9)</f>
        <v>M10</v>
      </c>
      <c r="E163" s="111">
        <f>IF('P1'!D9="","",'P1'!D9)</f>
        <v>13176</v>
      </c>
      <c r="F163" s="112" t="str">
        <f>IF('P1'!F9="","",'P1'!F9)</f>
        <v>Bjørn Lie</v>
      </c>
      <c r="G163" s="112" t="str">
        <f>IF('P1'!G9="","",'P1'!G9)</f>
        <v>Namsos VK</v>
      </c>
      <c r="H163" s="113">
        <f>IF('P1'!N9=0,"",'P1'!N9)</f>
        <v>25</v>
      </c>
      <c r="I163" s="113">
        <f>IF('P1'!O9=0,"",'P1'!O9)</f>
        <v>35</v>
      </c>
      <c r="J163" s="113">
        <f>IF('P1'!P9=0,"",'P1'!P9)</f>
        <v>60</v>
      </c>
      <c r="K163" s="115">
        <f>IF('P1'!Q9=0,"",'P1'!Q9)</f>
        <v>78.463900488076391</v>
      </c>
    </row>
    <row r="164" spans="1:11" ht="15.6" x14ac:dyDescent="0.3">
      <c r="A164" s="108"/>
      <c r="B164" s="109" t="str">
        <f>IF('P2'!A22="","",'P2'!A22)</f>
        <v>+105</v>
      </c>
      <c r="C164" s="110">
        <f>IF('P2'!B22="","",'P2'!B22)</f>
        <v>142.9</v>
      </c>
      <c r="D164" s="109" t="str">
        <f>IF('P2'!C22="","",'P2'!C22)</f>
        <v>M5</v>
      </c>
      <c r="E164" s="111">
        <f>IF('P2'!D22="","",'P2'!D22)</f>
        <v>22200</v>
      </c>
      <c r="F164" s="112" t="str">
        <f>IF('P2'!F22="","",'P2'!F22)</f>
        <v>Per Ola Dalsbø</v>
      </c>
      <c r="G164" s="112" t="str">
        <f>IF('P2'!G22="","",'P2'!G22)</f>
        <v>AK Bjørgvin</v>
      </c>
      <c r="H164" s="113">
        <f>IF('P2'!N22=0,"",'P2'!N22)</f>
        <v>80</v>
      </c>
      <c r="I164" s="113" t="str">
        <f>IF('P2'!O22=0,"",'P2'!O22)</f>
        <v/>
      </c>
      <c r="J164" s="113" t="str">
        <f>IF('P2'!P22=0,"",'P2'!P22)</f>
        <v/>
      </c>
      <c r="K164" s="114" t="str">
        <f>IF('P2'!Q22=0,"",'P2'!Q22)</f>
        <v/>
      </c>
    </row>
    <row r="165" spans="1:11" ht="15.6" x14ac:dyDescent="0.3">
      <c r="A165" s="108"/>
      <c r="B165" s="109">
        <f>IF('P8'!A15="","",'P8'!A15)</f>
        <v>77</v>
      </c>
      <c r="C165" s="110">
        <f>IF('P8'!B15="","",'P8'!B15)</f>
        <v>76.3</v>
      </c>
      <c r="D165" s="109" t="str">
        <f>IF('P8'!C15="","",'P8'!C15)</f>
        <v>M1</v>
      </c>
      <c r="E165" s="111">
        <f>IF('P8'!D15="","",'P8'!D15)</f>
        <v>28656</v>
      </c>
      <c r="F165" s="112" t="str">
        <f>IF('P8'!F15="","",'P8'!F15)</f>
        <v>Ronny Matnisdal</v>
      </c>
      <c r="G165" s="112" t="str">
        <f>IF('P8'!G15="","",'P8'!G15)</f>
        <v>Vigrestad IK</v>
      </c>
      <c r="H165" s="113" t="str">
        <f>IF('P8'!N15=0,"",'P8'!N15)</f>
        <v/>
      </c>
      <c r="I165" s="113" t="str">
        <f>IF('P8'!O15=0,"",'P8'!O15)</f>
        <v/>
      </c>
      <c r="J165" s="113" t="str">
        <f>IF('P8'!P15=0,"",'P8'!P15)</f>
        <v/>
      </c>
      <c r="K165" s="114" t="str">
        <f>IF('P8'!Q15=0,"",'P8'!Q15)</f>
        <v/>
      </c>
    </row>
    <row r="166" spans="1:11" ht="15.6" x14ac:dyDescent="0.3">
      <c r="A166" s="108"/>
      <c r="B166" s="109">
        <f>IF('P3'!A24="","",'P3'!A24)</f>
        <v>105</v>
      </c>
      <c r="C166" s="110">
        <f>IF('P3'!B24="","",'P3'!B24)</f>
        <v>104.6</v>
      </c>
      <c r="D166" s="109" t="str">
        <f>IF('P3'!C24="","",'P3'!C24)</f>
        <v>M2</v>
      </c>
      <c r="E166" s="111">
        <f>IF('P3'!D24="","",'P3'!D24)</f>
        <v>27821</v>
      </c>
      <c r="F166" s="112" t="str">
        <f>IF('P3'!F24="","",'P3'!F24)</f>
        <v>Thomas Lilleborgen</v>
      </c>
      <c r="G166" s="112" t="str">
        <f>IF('P3'!G24="","",'P3'!G24)</f>
        <v>T &amp; IL National</v>
      </c>
      <c r="H166" s="113">
        <f>IF('P3'!N24=0,"",'P3'!N24)</f>
        <v>106</v>
      </c>
      <c r="I166" s="113" t="str">
        <f>IF('P3'!O24=0,"",'P3'!O24)</f>
        <v/>
      </c>
      <c r="J166" s="113" t="str">
        <f>IF('P3'!P24=0,"",'P3'!P24)</f>
        <v/>
      </c>
      <c r="K166" s="114" t="str">
        <f>IF('P3'!Q24=0,"",'P3'!Q24)</f>
        <v/>
      </c>
    </row>
    <row r="167" spans="1:11" ht="15.6" x14ac:dyDescent="0.3">
      <c r="A167" s="108"/>
      <c r="B167" s="109">
        <f>IF('P15'!A10="","",'P15'!A10)</f>
        <v>105</v>
      </c>
      <c r="C167" s="110">
        <f>IF('P15'!B10="","",'P15'!B10)</f>
        <v>102.5</v>
      </c>
      <c r="D167" s="109" t="str">
        <f>IF('P15'!C10="","",'P15'!C10)</f>
        <v>M1</v>
      </c>
      <c r="E167" s="111">
        <f>IF('P15'!D10="","",'P15'!D10)</f>
        <v>29863</v>
      </c>
      <c r="F167" s="112" t="str">
        <f>IF('P15'!F10="","",'P15'!F10)</f>
        <v>Per Hordnes</v>
      </c>
      <c r="G167" s="112" t="str">
        <f>IF('P15'!G10="","",'P15'!G10)</f>
        <v>AK Bjørgvin</v>
      </c>
      <c r="H167" s="113">
        <f>IF('P15'!N10=0,"",'P15'!N10)</f>
        <v>141</v>
      </c>
      <c r="I167" s="113" t="str">
        <f>IF('P15'!O10=0,"",'P15'!O10)</f>
        <v/>
      </c>
      <c r="J167" s="113" t="str">
        <f>IF('P15'!P10=0,"",'P15'!P10)</f>
        <v/>
      </c>
      <c r="K167" s="115" t="str">
        <f>IF('P15'!Q10=0,"",'P15'!Q10)</f>
        <v/>
      </c>
    </row>
    <row r="168" spans="1:11" ht="15.6" x14ac:dyDescent="0.3">
      <c r="A168" s="108"/>
      <c r="B168" s="109">
        <f>IF('P8'!A17="","",'P8'!A17)</f>
        <v>77</v>
      </c>
      <c r="C168" s="110">
        <f>IF('P8'!B17="","",'P8'!B17)</f>
        <v>77</v>
      </c>
      <c r="D168" s="109" t="str">
        <f>IF('P8'!C17="","",'P8'!C17)</f>
        <v>SM</v>
      </c>
      <c r="E168" s="111">
        <f>IF('P8'!D17="","",'P8'!D17)</f>
        <v>34704</v>
      </c>
      <c r="F168" s="112" t="str">
        <f>IF('P8'!F17="","",'P8'!F17)</f>
        <v>Roger B. Myrholt</v>
      </c>
      <c r="G168" s="112" t="str">
        <f>IF('P8'!G17="","",'P8'!G17)</f>
        <v>Tønsberg-Kam.</v>
      </c>
      <c r="H168" s="113" t="str">
        <f>IF('P8'!N17=0,"",'P8'!N17)</f>
        <v/>
      </c>
      <c r="I168" s="113" t="str">
        <f>IF('P8'!O17=0,"",'P8'!O17)</f>
        <v/>
      </c>
      <c r="J168" s="113" t="str">
        <f>IF('P8'!P17=0,"",'P8'!P17)</f>
        <v/>
      </c>
      <c r="K168" s="114" t="str">
        <f>IF('P8'!Q17=0,"",'P8'!Q17)</f>
        <v/>
      </c>
    </row>
  </sheetData>
  <mergeCells count="7">
    <mergeCell ref="A60:K60"/>
    <mergeCell ref="A3:K3"/>
    <mergeCell ref="A1:K1"/>
    <mergeCell ref="A2:E2"/>
    <mergeCell ref="F2:G2"/>
    <mergeCell ref="H2:I2"/>
    <mergeCell ref="J2:K2"/>
  </mergeCells>
  <phoneticPr fontId="12" type="noConversion"/>
  <pageMargins left="0.75" right="0.75" top="1" bottom="1" header="0.5" footer="0.5"/>
  <pageSetup paperSize="9" scale="76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0"/>
  <sheetViews>
    <sheetView showGridLines="0" zoomScaleNormal="100" workbookViewId="0">
      <pane ySplit="2" topLeftCell="A3" activePane="bottomLeft" state="frozen"/>
      <selection activeCell="I34" sqref="I34"/>
      <selection pane="bottomLeft" activeCell="A13" sqref="A13:IV13"/>
    </sheetView>
  </sheetViews>
  <sheetFormatPr baseColWidth="10" defaultColWidth="8.77734375" defaultRowHeight="12.6" x14ac:dyDescent="0.25"/>
  <cols>
    <col min="1" max="1" width="4.5546875" customWidth="1"/>
    <col min="2" max="2" width="5.44140625" customWidth="1"/>
    <col min="3" max="3" width="8.44140625" customWidth="1"/>
    <col min="4" max="4" width="5.44140625" customWidth="1"/>
    <col min="5" max="5" width="10.44140625" style="51" customWidth="1"/>
    <col min="6" max="6" width="29.5546875" style="12" customWidth="1"/>
    <col min="7" max="7" width="21.5546875" style="12" customWidth="1"/>
    <col min="8" max="10" width="6.77734375" customWidth="1"/>
    <col min="11" max="11" width="9.5546875" style="74" customWidth="1"/>
    <col min="12" max="16" width="8.77734375" customWidth="1"/>
    <col min="17" max="17" width="11.77734375" bestFit="1" customWidth="1"/>
  </cols>
  <sheetData>
    <row r="1" spans="1:17" s="71" customFormat="1" ht="34.799999999999997" x14ac:dyDescent="0.55000000000000004">
      <c r="A1" s="215" t="s">
        <v>45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7" s="72" customFormat="1" ht="26.25" customHeight="1" x14ac:dyDescent="0.4">
      <c r="A2" s="216" t="str">
        <f>IF('P1'!H5&gt;0,'P1'!H5,"")</f>
        <v>Trondheim AK</v>
      </c>
      <c r="B2" s="216"/>
      <c r="C2" s="216"/>
      <c r="D2" s="216"/>
      <c r="E2" s="216"/>
      <c r="F2" s="217" t="str">
        <f>IF('P1'!M5&gt;0,'P1'!M5,"")</f>
        <v>Trondheim</v>
      </c>
      <c r="G2" s="217"/>
      <c r="H2" s="217" t="str">
        <f>IF('P1'!O5&gt;0,'P1'!O5,"")</f>
        <v/>
      </c>
      <c r="I2" s="217"/>
      <c r="J2" s="218">
        <f>IF('P1'!R5&gt;0,'P1'!R5,"")</f>
        <v>42419</v>
      </c>
      <c r="K2" s="218"/>
    </row>
    <row r="3" spans="1:17" ht="27.6" x14ac:dyDescent="0.45">
      <c r="A3" s="214" t="s">
        <v>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7" ht="15.6" x14ac:dyDescent="0.3">
      <c r="A4" s="108">
        <v>1</v>
      </c>
      <c r="B4" s="109">
        <f>IF('P4'!A9="","",'P4'!A9)</f>
        <v>69</v>
      </c>
      <c r="C4" s="110">
        <f>IF('P4'!B9="","",'P4'!B9)</f>
        <v>68.400000000000006</v>
      </c>
      <c r="D4" s="109" t="str">
        <f>IF('P4'!C9="","",'P4'!C9)</f>
        <v>K3</v>
      </c>
      <c r="E4" s="111">
        <f>IF('P4'!D9="","",'P4'!D9)</f>
        <v>25389</v>
      </c>
      <c r="F4" s="112" t="str">
        <f>IF('P4'!F9="","",'P4'!F9)</f>
        <v>Ann Beatrice Høien</v>
      </c>
      <c r="G4" s="112" t="str">
        <f>IF('P4'!G9="","",'P4'!G9)</f>
        <v>Vigrestad IK</v>
      </c>
      <c r="H4" s="113">
        <f>IF('P4'!N9=0,"",'P4'!N9)</f>
        <v>60</v>
      </c>
      <c r="I4" s="113">
        <f>IF('P4'!O9=0,"",'P4'!O9)</f>
        <v>68</v>
      </c>
      <c r="J4" s="113">
        <f>IF('P4'!P9=0,"",'P4'!P9)</f>
        <v>128</v>
      </c>
      <c r="K4" s="115">
        <f>IF('P4'!R9=0,"",'P4'!R9)</f>
        <v>199.0846030735396</v>
      </c>
      <c r="Q4" s="69"/>
    </row>
    <row r="5" spans="1:17" ht="15.6" x14ac:dyDescent="0.3">
      <c r="A5" s="108">
        <v>2</v>
      </c>
      <c r="B5" s="109">
        <f>IF('P4'!A10="","",'P4'!A10)</f>
        <v>75</v>
      </c>
      <c r="C5" s="110">
        <f>IF('P4'!B10="","",'P4'!B10)</f>
        <v>72.400000000000006</v>
      </c>
      <c r="D5" s="109" t="str">
        <f>IF('P4'!C10="","",'P4'!C10)</f>
        <v>K2</v>
      </c>
      <c r="E5" s="111">
        <f>IF('P4'!D10="","",'P4'!D10)</f>
        <v>27395</v>
      </c>
      <c r="F5" s="112" t="str">
        <f>IF('P4'!F10="","",'P4'!F10)</f>
        <v>Linda På Kroken</v>
      </c>
      <c r="G5" s="112" t="str">
        <f>IF('P4'!G10="","",'P4'!G10)</f>
        <v>Trondheim AK</v>
      </c>
      <c r="H5" s="113">
        <f>IF('P4'!N10=0,"",'P4'!N10)</f>
        <v>61</v>
      </c>
      <c r="I5" s="113">
        <f>IF('P4'!O10=0,"",'P4'!O10)</f>
        <v>72</v>
      </c>
      <c r="J5" s="113">
        <f>IF('P4'!P10=0,"",'P4'!P10)</f>
        <v>133</v>
      </c>
      <c r="K5" s="115">
        <f>IF('P4'!R10=0,"",'P4'!R10)</f>
        <v>186.52292496524277</v>
      </c>
      <c r="Q5" s="69"/>
    </row>
    <row r="6" spans="1:17" ht="15.6" x14ac:dyDescent="0.3">
      <c r="A6" s="108">
        <v>3</v>
      </c>
      <c r="B6" s="109">
        <f>IF('P4'!A13="","",'P4'!A13)</f>
        <v>69</v>
      </c>
      <c r="C6" s="110">
        <f>IF('P4'!B13="","",'P4'!B13)</f>
        <v>66.2</v>
      </c>
      <c r="D6" s="109" t="str">
        <f>IF('P4'!C13="","",'P4'!C13)</f>
        <v>K1</v>
      </c>
      <c r="E6" s="111">
        <f>IF('P4'!D13="","",'P4'!D13)</f>
        <v>28584</v>
      </c>
      <c r="F6" s="112" t="str">
        <f>IF('P4'!F13="","",'P4'!F13)</f>
        <v>Larisa Izumrudova</v>
      </c>
      <c r="G6" s="112" t="str">
        <f>IF('P4'!G13="","",'P4'!G13)</f>
        <v>Vigrestad IK</v>
      </c>
      <c r="H6" s="113">
        <f>IF('P4'!N13=0,"",'P4'!N13)</f>
        <v>54</v>
      </c>
      <c r="I6" s="113">
        <f>IF('P4'!O13=0,"",'P4'!O13)</f>
        <v>69</v>
      </c>
      <c r="J6" s="113">
        <f>IF('P4'!P13=0,"",'P4'!P13)</f>
        <v>123</v>
      </c>
      <c r="K6" s="115">
        <f>IF('P4'!R13=0,"",'P4'!R13)</f>
        <v>175.55966637974308</v>
      </c>
      <c r="Q6" s="69"/>
    </row>
    <row r="7" spans="1:17" ht="15.6" x14ac:dyDescent="0.3">
      <c r="A7" s="108">
        <v>4</v>
      </c>
      <c r="B7" s="109">
        <f>IF('P4'!A12="","",'P4'!A12)</f>
        <v>58</v>
      </c>
      <c r="C7" s="110">
        <f>IF('P4'!B12="","",'P4'!B12)</f>
        <v>56.7</v>
      </c>
      <c r="D7" s="109" t="str">
        <f>IF('P4'!C12="","",'P4'!C12)</f>
        <v>K1</v>
      </c>
      <c r="E7" s="111">
        <f>IF('P4'!D12="","",'P4'!D12)</f>
        <v>28779</v>
      </c>
      <c r="F7" s="112" t="str">
        <f>IF('P4'!F12="","",'P4'!F12)</f>
        <v>Monica Dahle</v>
      </c>
      <c r="G7" s="112" t="str">
        <f>IF('P4'!G12="","",'P4'!G12)</f>
        <v>Tysvær VK</v>
      </c>
      <c r="H7" s="113">
        <f>IF('P4'!N12=0,"",'P4'!N12)</f>
        <v>48</v>
      </c>
      <c r="I7" s="113">
        <f>IF('P4'!O12=0,"",'P4'!O12)</f>
        <v>55</v>
      </c>
      <c r="J7" s="113">
        <f>IF('P4'!P12=0,"",'P4'!P12)</f>
        <v>103</v>
      </c>
      <c r="K7" s="115">
        <f>IF('P4'!R12=0,"",'P4'!R12)</f>
        <v>163.53443654897751</v>
      </c>
    </row>
    <row r="8" spans="1:17" ht="15.6" x14ac:dyDescent="0.3">
      <c r="A8" s="108">
        <v>5</v>
      </c>
      <c r="B8" s="109">
        <f>IF('P4'!A14="","",'P4'!A14)</f>
        <v>69</v>
      </c>
      <c r="C8" s="110">
        <f>IF('P4'!B14="","",'P4'!B14)</f>
        <v>68.099999999999994</v>
      </c>
      <c r="D8" s="109" t="str">
        <f>IF('P4'!C14="","",'P4'!C14)</f>
        <v>K1</v>
      </c>
      <c r="E8" s="111">
        <f>IF('P4'!D14="","",'P4'!D14)</f>
        <v>29102</v>
      </c>
      <c r="F8" s="112" t="str">
        <f>IF('P4'!F14="","",'P4'!F14)</f>
        <v>Hilde Næss</v>
      </c>
      <c r="G8" s="112" t="str">
        <f>IF('P4'!G14="","",'P4'!G14)</f>
        <v>Lørenskog AK</v>
      </c>
      <c r="H8" s="113">
        <f>IF('P4'!N14=0,"",'P4'!N14)</f>
        <v>45</v>
      </c>
      <c r="I8" s="113">
        <f>IF('P4'!O14=0,"",'P4'!O14)</f>
        <v>58</v>
      </c>
      <c r="J8" s="113">
        <f>IF('P4'!P14=0,"",'P4'!P14)</f>
        <v>103</v>
      </c>
      <c r="K8" s="115">
        <f>IF('P4'!R14=0,"",'P4'!R14)</f>
        <v>142.7789747270858</v>
      </c>
      <c r="Q8" s="69"/>
    </row>
    <row r="9" spans="1:17" ht="15.6" x14ac:dyDescent="0.3">
      <c r="A9" s="108">
        <v>6</v>
      </c>
      <c r="B9" s="109" t="str">
        <f>IF('P4'!A16="","",'P4'!A16)</f>
        <v>+75</v>
      </c>
      <c r="C9" s="110">
        <f>IF('P4'!B16="","",'P4'!B16)</f>
        <v>81.099999999999994</v>
      </c>
      <c r="D9" s="109" t="str">
        <f>IF('P4'!C16="","",'P4'!C16)</f>
        <v>K1</v>
      </c>
      <c r="E9" s="111">
        <f>IF('P4'!D16="","",'P4'!D16)</f>
        <v>29367</v>
      </c>
      <c r="F9" s="112" t="str">
        <f>IF('P4'!F16="","",'P4'!F16)</f>
        <v>Ingeborg Endresen</v>
      </c>
      <c r="G9" s="112" t="str">
        <f>IF('P4'!G16="","",'P4'!G16)</f>
        <v>AK Bjørgvin</v>
      </c>
      <c r="H9" s="113">
        <f>IF('P4'!N16=0,"",'P4'!N16)</f>
        <v>43</v>
      </c>
      <c r="I9" s="113">
        <f>IF('P4'!O16=0,"",'P4'!O16)</f>
        <v>61</v>
      </c>
      <c r="J9" s="113">
        <f>IF('P4'!P16=0,"",'P4'!P16)</f>
        <v>104</v>
      </c>
      <c r="K9" s="115">
        <f>IF('P4'!R16=0,"",'P4'!R16)</f>
        <v>129.69783552229131</v>
      </c>
      <c r="Q9" s="69"/>
    </row>
    <row r="10" spans="1:17" ht="15.6" x14ac:dyDescent="0.3">
      <c r="A10" s="108">
        <v>7</v>
      </c>
      <c r="B10" s="109" t="str">
        <f>IF('P4'!A11="","",'P4'!A11)</f>
        <v>+75</v>
      </c>
      <c r="C10" s="110">
        <f>IF('P4'!B11="","",'P4'!B11)</f>
        <v>78.7</v>
      </c>
      <c r="D10" s="109" t="str">
        <f>IF('P4'!C11="","",'P4'!C11)</f>
        <v>K2</v>
      </c>
      <c r="E10" s="111">
        <f>IF('P4'!D11="","",'P4'!D11)</f>
        <v>28090</v>
      </c>
      <c r="F10" s="112" t="str">
        <f>IF('P4'!F11="","",'P4'!F11)</f>
        <v>Marianne Lund</v>
      </c>
      <c r="G10" s="112" t="str">
        <f>IF('P4'!G11="","",'P4'!G11)</f>
        <v>Lenja AK</v>
      </c>
      <c r="H10" s="113">
        <f>IF('P4'!N11=0,"",'P4'!N11)</f>
        <v>37</v>
      </c>
      <c r="I10" s="113">
        <f>IF('P4'!O11=0,"",'P4'!O11)</f>
        <v>50</v>
      </c>
      <c r="J10" s="113">
        <f>IF('P4'!P11=0,"",'P4'!P11)</f>
        <v>87</v>
      </c>
      <c r="K10" s="115">
        <f>IF('P4'!R11=0,"",'P4'!R11)</f>
        <v>115.36035928543065</v>
      </c>
      <c r="Q10" s="69"/>
    </row>
    <row r="11" spans="1:17" ht="15.6" x14ac:dyDescent="0.3">
      <c r="A11" s="108">
        <v>8</v>
      </c>
      <c r="B11" s="109">
        <f>IF('P4'!A15="","",'P4'!A15)</f>
        <v>75</v>
      </c>
      <c r="C11" s="110">
        <f>IF('P4'!B15="","",'P4'!B15)</f>
        <v>73.2</v>
      </c>
      <c r="D11" s="109" t="str">
        <f>IF('P4'!C15="","",'P4'!C15)</f>
        <v>K1</v>
      </c>
      <c r="E11" s="111">
        <f>IF('P4'!D15="","",'P4'!D15)</f>
        <v>29343</v>
      </c>
      <c r="F11" s="112" t="str">
        <f>IF('P4'!F15="","",'P4'!F15)</f>
        <v>Kira Ingelsrudøyen</v>
      </c>
      <c r="G11" s="112" t="str">
        <f>IF('P4'!G15="","",'P4'!G15)</f>
        <v>Larvik AK</v>
      </c>
      <c r="H11" s="113">
        <f>IF('P4'!N15=0,"",'P4'!N15)</f>
        <v>38</v>
      </c>
      <c r="I11" s="113">
        <f>IF('P4'!O15=0,"",'P4'!O15)</f>
        <v>47</v>
      </c>
      <c r="J11" s="113">
        <f>IF('P4'!P15=0,"",'P4'!P15)</f>
        <v>85</v>
      </c>
      <c r="K11" s="115">
        <f>IF('P4'!R15=0,"",'P4'!R15)</f>
        <v>111.67816644319635</v>
      </c>
      <c r="Q11" s="69"/>
    </row>
    <row r="12" spans="1:17" ht="15.6" x14ac:dyDescent="0.3">
      <c r="A12" s="108"/>
      <c r="B12" s="109">
        <f>IF('P9'!A11="","",'P9'!A11)</f>
        <v>58</v>
      </c>
      <c r="C12" s="110">
        <f>IF('P9'!B11="","",'P9'!B11)</f>
        <v>53.4</v>
      </c>
      <c r="D12" s="109" t="str">
        <f>IF('P9'!C11="","",'P9'!C11)</f>
        <v>K1</v>
      </c>
      <c r="E12" s="111">
        <f>IF('P9'!D11="","",'P9'!D11)</f>
        <v>28798</v>
      </c>
      <c r="F12" s="112" t="str">
        <f>IF('P9'!F11="","",'P9'!F11)</f>
        <v>Lena Hordnes</v>
      </c>
      <c r="G12" s="112" t="str">
        <f>IF('P9'!G11="","",'P9'!G11)</f>
        <v>AK Bjørgvin</v>
      </c>
      <c r="H12" s="113">
        <f>IF('P9'!N11=0,"",'P9'!N11)</f>
        <v>66</v>
      </c>
      <c r="I12" s="113" t="str">
        <f>IF('P9'!O11=0,"",'P9'!O11)</f>
        <v/>
      </c>
      <c r="J12" s="113" t="str">
        <f>IF('P9'!P11=0,"",'P9'!P11)</f>
        <v/>
      </c>
      <c r="K12" s="115" t="str">
        <f>IF('P9'!R11=0,"",'P9'!R11)</f>
        <v/>
      </c>
      <c r="Q12" s="69"/>
    </row>
    <row r="13" spans="1:17" ht="27.6" x14ac:dyDescent="0.45">
      <c r="A13" s="214" t="s">
        <v>27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</row>
    <row r="14" spans="1:17" ht="15.6" x14ac:dyDescent="0.3">
      <c r="A14" s="108">
        <v>1</v>
      </c>
      <c r="B14" s="109" t="str">
        <f>IF('P15'!A17="","",'P15'!A17)</f>
        <v>+105</v>
      </c>
      <c r="C14" s="110">
        <f>IF('P15'!B17="","",'P15'!B17)</f>
        <v>106.3</v>
      </c>
      <c r="D14" s="109" t="str">
        <f>IF('P15'!C17="","",'P15'!C17)</f>
        <v>M2</v>
      </c>
      <c r="E14" s="111">
        <f>IF('P15'!D17="","",'P15'!D17)</f>
        <v>27849</v>
      </c>
      <c r="F14" s="112" t="str">
        <f>IF('P15'!F17="","",'P15'!F17)</f>
        <v>Børge Aadland</v>
      </c>
      <c r="G14" s="112" t="str">
        <f>IF('P15'!G17="","",'P15'!G17)</f>
        <v>AK Bjørgvin</v>
      </c>
      <c r="H14" s="113">
        <f>IF('P15'!N17=0,"",'P15'!N17)</f>
        <v>123</v>
      </c>
      <c r="I14" s="113">
        <f>IF('P15'!O17=0,"",'P15'!O17)</f>
        <v>170</v>
      </c>
      <c r="J14" s="113">
        <f>IF('P15'!P17=0,"",'P15'!P17)</f>
        <v>293</v>
      </c>
      <c r="K14" s="115">
        <f>IF('P15'!R17=0,"",'P15'!R17)</f>
        <v>361.89388679048739</v>
      </c>
      <c r="Q14" s="69"/>
    </row>
    <row r="15" spans="1:17" ht="15.6" x14ac:dyDescent="0.3">
      <c r="A15" s="108">
        <v>2</v>
      </c>
      <c r="B15" s="109">
        <f>IF('P2'!A17="","",'P2'!A17)</f>
        <v>85</v>
      </c>
      <c r="C15" s="110">
        <f>IF('P2'!B17="","",'P2'!B17)</f>
        <v>84.6</v>
      </c>
      <c r="D15" s="109" t="str">
        <f>IF('P2'!C17="","",'P2'!C17)</f>
        <v>M5</v>
      </c>
      <c r="E15" s="111">
        <f>IF('P2'!D17="","",'P2'!D17)</f>
        <v>21177</v>
      </c>
      <c r="F15" s="112" t="str">
        <f>IF('P2'!F17="","",'P2'!F17)</f>
        <v>Vidar Sæland</v>
      </c>
      <c r="G15" s="112" t="str">
        <f>IF('P2'!G17="","",'P2'!G17)</f>
        <v>Vigrestad IK</v>
      </c>
      <c r="H15" s="113">
        <f>IF('P2'!N17=0,"",'P2'!N17)</f>
        <v>86</v>
      </c>
      <c r="I15" s="113">
        <f>IF('P2'!O17=0,"",'P2'!O17)</f>
        <v>114</v>
      </c>
      <c r="J15" s="113">
        <f>IF('P2'!P17=0,"",'P2'!P17)</f>
        <v>200</v>
      </c>
      <c r="K15" s="115">
        <f>IF('P2'!R17=0,"",'P2'!R17)</f>
        <v>356.47792695292117</v>
      </c>
      <c r="Q15" s="69"/>
    </row>
    <row r="16" spans="1:17" ht="15.6" x14ac:dyDescent="0.3">
      <c r="A16" s="108">
        <v>3</v>
      </c>
      <c r="B16" s="109">
        <f>IF('P5'!A13="","",'P5'!A13)</f>
        <v>77</v>
      </c>
      <c r="C16" s="110">
        <f>IF('P5'!B13="","",'P5'!B13)</f>
        <v>75.8</v>
      </c>
      <c r="D16" s="109" t="str">
        <f>IF('P5'!C13="","",'P5'!C13)</f>
        <v>M3</v>
      </c>
      <c r="E16" s="111">
        <f>IF('P5'!D13="","",'P5'!D13)</f>
        <v>24706</v>
      </c>
      <c r="F16" s="112" t="str">
        <f>IF('P5'!F13="","",'P5'!F13)</f>
        <v>Torstein Gjervan</v>
      </c>
      <c r="G16" s="112" t="str">
        <f>IF('P5'!G13="","",'P5'!G13)</f>
        <v>Trondheim AK</v>
      </c>
      <c r="H16" s="113">
        <f>IF('P5'!N13=0,"",'P5'!N13)</f>
        <v>98</v>
      </c>
      <c r="I16" s="113">
        <f>IF('P5'!O13=0,"",'P5'!O13)</f>
        <v>120</v>
      </c>
      <c r="J16" s="113">
        <f>IF('P5'!P13=0,"",'P5'!P13)</f>
        <v>218</v>
      </c>
      <c r="K16" s="115">
        <f>IF('P5'!R13=0,"",'P5'!R13)</f>
        <v>349.84455716054754</v>
      </c>
      <c r="Q16" s="69"/>
    </row>
    <row r="17" spans="1:17" ht="15.6" x14ac:dyDescent="0.3">
      <c r="A17" s="108">
        <v>4</v>
      </c>
      <c r="B17" s="109">
        <f>IF('P3'!A9="","",'P3'!A9)</f>
        <v>94</v>
      </c>
      <c r="C17" s="110">
        <f>IF('P3'!B9="","",'P3'!B9)</f>
        <v>93.4</v>
      </c>
      <c r="D17" s="109" t="str">
        <f>IF('P3'!C9="","",'P3'!C9)</f>
        <v>M4</v>
      </c>
      <c r="E17" s="111">
        <f>IF('P3'!D9="","",'P3'!D9)</f>
        <v>24011</v>
      </c>
      <c r="F17" s="112" t="str">
        <f>IF('P3'!F9="","",'P3'!F9)</f>
        <v>Alexander Bahmanyar</v>
      </c>
      <c r="G17" s="112" t="str">
        <f>IF('P3'!G9="","",'P3'!G9)</f>
        <v>Spydeberg Atletene</v>
      </c>
      <c r="H17" s="113">
        <f>IF('P3'!N9=0,"",'P3'!N9)</f>
        <v>95</v>
      </c>
      <c r="I17" s="113">
        <f>IF('P3'!O9=0,"",'P3'!O9)</f>
        <v>130</v>
      </c>
      <c r="J17" s="113">
        <f>IF('P3'!P9=0,"",'P3'!P9)</f>
        <v>225</v>
      </c>
      <c r="K17" s="115">
        <f>IF('P3'!R9=0,"",'P3'!R9)</f>
        <v>333.84079791261479</v>
      </c>
      <c r="Q17" s="69"/>
    </row>
    <row r="18" spans="1:17" ht="15.6" x14ac:dyDescent="0.3">
      <c r="A18" s="108">
        <v>5</v>
      </c>
      <c r="B18" s="109">
        <f>IF('P2'!A20="","",'P2'!A20)</f>
        <v>105</v>
      </c>
      <c r="C18" s="110">
        <f>IF('P2'!B20="","",'P2'!B20)</f>
        <v>98.4</v>
      </c>
      <c r="D18" s="109" t="str">
        <f>IF('P2'!C20="","",'P2'!C20)</f>
        <v>M5</v>
      </c>
      <c r="E18" s="111">
        <f>IF('P2'!D20="","",'P2'!D20)</f>
        <v>21701</v>
      </c>
      <c r="F18" s="112" t="str">
        <f>IF('P2'!F20="","",'P2'!F20)</f>
        <v>Geir Hestmann</v>
      </c>
      <c r="G18" s="112" t="str">
        <f>IF('P2'!G20="","",'P2'!G20)</f>
        <v>Oslo AK</v>
      </c>
      <c r="H18" s="113">
        <f>IF('P2'!N20=0,"",'P2'!N20)</f>
        <v>96</v>
      </c>
      <c r="I18" s="113">
        <f>IF('P2'!O20=0,"",'P2'!O20)</f>
        <v>110</v>
      </c>
      <c r="J18" s="113">
        <f>IF('P2'!P20=0,"",'P2'!P20)</f>
        <v>206</v>
      </c>
      <c r="K18" s="115">
        <f>IF('P2'!R20=0,"",'P2'!R20)</f>
        <v>331.4292204711121</v>
      </c>
      <c r="Q18" s="69"/>
    </row>
    <row r="19" spans="1:17" ht="15.6" x14ac:dyDescent="0.3">
      <c r="A19" s="108">
        <v>6</v>
      </c>
      <c r="B19" s="109" t="str">
        <f>IF('P1'!A16="","",'P1'!A16)</f>
        <v>+105</v>
      </c>
      <c r="C19" s="110">
        <f>IF('P1'!B16="","",'P1'!B16)</f>
        <v>107.2</v>
      </c>
      <c r="D19" s="109" t="str">
        <f>IF('P1'!C16="","",'P1'!C16)</f>
        <v>M8</v>
      </c>
      <c r="E19" s="111">
        <f>IF('P1'!D16="","",'P1'!D16)</f>
        <v>16227</v>
      </c>
      <c r="F19" s="112" t="str">
        <f>IF('P1'!F16="","",'P1'!F16)</f>
        <v>Jan Nystrøm</v>
      </c>
      <c r="G19" s="112" t="str">
        <f>IF('P1'!G16="","",'P1'!G16)</f>
        <v>Trondheim AK</v>
      </c>
      <c r="H19" s="113">
        <f>IF('P1'!N16=0,"",'P1'!N16)</f>
        <v>67</v>
      </c>
      <c r="I19" s="113">
        <f>IF('P1'!O16=0,"",'P1'!O16)</f>
        <v>89</v>
      </c>
      <c r="J19" s="113">
        <f>IF('P1'!P16=0,"",'P1'!P16)</f>
        <v>156</v>
      </c>
      <c r="K19" s="115">
        <f>IF('P1'!R16=0,"",'P1'!R16)</f>
        <v>330.60133324975061</v>
      </c>
    </row>
    <row r="20" spans="1:17" ht="15.6" x14ac:dyDescent="0.3">
      <c r="A20" s="108">
        <v>7</v>
      </c>
      <c r="B20" s="109">
        <f>IF('P2'!A19="","",'P2'!A19)</f>
        <v>94</v>
      </c>
      <c r="C20" s="110">
        <f>IF('P2'!B19="","",'P2'!B19)</f>
        <v>90.6</v>
      </c>
      <c r="D20" s="109" t="str">
        <f>IF('P2'!C19="","",'P2'!C19)</f>
        <v>M5</v>
      </c>
      <c r="E20" s="111">
        <f>IF('P2'!D19="","",'P2'!D19)</f>
        <v>22528</v>
      </c>
      <c r="F20" s="112" t="str">
        <f>IF('P2'!F19="","",'P2'!F19)</f>
        <v>Terje Gulvik</v>
      </c>
      <c r="G20" s="112" t="str">
        <f>IF('P2'!G19="","",'P2'!G19)</f>
        <v>Larvik AK</v>
      </c>
      <c r="H20" s="113">
        <f>IF('P2'!N19=0,"",'P2'!N19)</f>
        <v>90</v>
      </c>
      <c r="I20" s="113">
        <f>IF('P2'!O19=0,"",'P2'!O19)</f>
        <v>114</v>
      </c>
      <c r="J20" s="113">
        <f>IF('P2'!P19=0,"",'P2'!P19)</f>
        <v>204</v>
      </c>
      <c r="K20" s="115">
        <f>IF('P2'!R19=0,"",'P2'!R19)</f>
        <v>327.59003379296161</v>
      </c>
      <c r="Q20" s="69"/>
    </row>
    <row r="21" spans="1:17" ht="15.6" x14ac:dyDescent="0.3">
      <c r="A21" s="108">
        <v>8</v>
      </c>
      <c r="B21" s="109">
        <f>IF('P2'!A10="","",'P2'!A10)</f>
        <v>94</v>
      </c>
      <c r="C21" s="110">
        <f>IF('P2'!B10="","",'P2'!B10)</f>
        <v>93.3</v>
      </c>
      <c r="D21" s="109" t="str">
        <f>IF('P2'!C10="","",'P2'!C10)</f>
        <v>M7</v>
      </c>
      <c r="E21" s="111">
        <f>IF('P2'!D10="","",'P2'!D10)</f>
        <v>18809</v>
      </c>
      <c r="F21" s="112" t="str">
        <f>IF('P2'!F10="","",'P2'!F10)</f>
        <v>Terje Grimstad</v>
      </c>
      <c r="G21" s="112" t="str">
        <f>IF('P2'!G10="","",'P2'!G10)</f>
        <v>Larvik AK</v>
      </c>
      <c r="H21" s="113">
        <f>IF('P2'!N10=0,"",'P2'!N10)</f>
        <v>75</v>
      </c>
      <c r="I21" s="113">
        <f>IF('P2'!O10=0,"",'P2'!O10)</f>
        <v>97</v>
      </c>
      <c r="J21" s="113">
        <f>IF('P2'!P10=0,"",'P2'!P10)</f>
        <v>172</v>
      </c>
      <c r="K21" s="115">
        <f>IF('P2'!R10=0,"",'P2'!R10)</f>
        <v>327.36950400058464</v>
      </c>
      <c r="Q21" s="69"/>
    </row>
    <row r="22" spans="1:17" ht="15.6" x14ac:dyDescent="0.3">
      <c r="A22" s="108">
        <v>9</v>
      </c>
      <c r="B22" s="109">
        <f>IF('P2'!A11="","",'P2'!A11)</f>
        <v>77</v>
      </c>
      <c r="C22" s="110">
        <f>IF('P2'!B11="","",'P2'!B11)</f>
        <v>75.8</v>
      </c>
      <c r="D22" s="109" t="str">
        <f>IF('P2'!C11="","",'P2'!C11)</f>
        <v>M6</v>
      </c>
      <c r="E22" s="111">
        <f>IF('P2'!D11="","",'P2'!D11)</f>
        <v>20075</v>
      </c>
      <c r="F22" s="112" t="str">
        <f>IF('P2'!F11="","",'P2'!F11)</f>
        <v>Egon Vee-Haugen</v>
      </c>
      <c r="G22" s="112" t="str">
        <f>IF('P2'!G11="","",'P2'!G11)</f>
        <v>Grenland AK</v>
      </c>
      <c r="H22" s="113">
        <f>IF('P2'!N11=0,"",'P2'!N11)</f>
        <v>76</v>
      </c>
      <c r="I22" s="113">
        <f>IF('P2'!O11=0,"",'P2'!O11)</f>
        <v>88</v>
      </c>
      <c r="J22" s="113">
        <f>IF('P2'!P11=0,"",'P2'!P11)</f>
        <v>164</v>
      </c>
      <c r="K22" s="115">
        <f>IF('P2'!R11=0,"",'P2'!R11)</f>
        <v>326.74216610716121</v>
      </c>
      <c r="Q22" s="69"/>
    </row>
    <row r="23" spans="1:17" ht="15.6" x14ac:dyDescent="0.3">
      <c r="A23" s="108">
        <v>10</v>
      </c>
      <c r="B23" s="109">
        <f>IF('P15'!A12="","",'P15'!A12)</f>
        <v>105</v>
      </c>
      <c r="C23" s="110">
        <f>IF('P15'!B12="","",'P15'!B12)</f>
        <v>103.6</v>
      </c>
      <c r="D23" s="109" t="str">
        <f>IF('P15'!C12="","",'P15'!C12)</f>
        <v>M2</v>
      </c>
      <c r="E23" s="111">
        <f>IF('P15'!D12="","",'P15'!D12)</f>
        <v>26790</v>
      </c>
      <c r="F23" s="112" t="str">
        <f>IF('P15'!F12="","",'P15'!F12)</f>
        <v>Ronny Fevåg</v>
      </c>
      <c r="G23" s="112" t="str">
        <f>IF('P15'!G12="","",'P15'!G12)</f>
        <v>Trondheim AK</v>
      </c>
      <c r="H23" s="113">
        <f>IF('P15'!N12=0,"",'P15'!N12)</f>
        <v>108</v>
      </c>
      <c r="I23" s="113">
        <f>IF('P15'!O12=0,"",'P15'!O12)</f>
        <v>145</v>
      </c>
      <c r="J23" s="113">
        <f>IF('P15'!P12=0,"",'P15'!P12)</f>
        <v>253</v>
      </c>
      <c r="K23" s="115">
        <f>IF('P15'!R12=0,"",'P15'!R12)</f>
        <v>326.70914179085617</v>
      </c>
      <c r="Q23" s="69"/>
    </row>
    <row r="24" spans="1:17" ht="15.6" x14ac:dyDescent="0.3">
      <c r="A24" s="108">
        <v>11</v>
      </c>
      <c r="B24" s="109">
        <f>IF('P1'!A14="","",'P1'!A14)</f>
        <v>94</v>
      </c>
      <c r="C24" s="110">
        <f>IF('P1'!B14="","",'P1'!B14)</f>
        <v>94</v>
      </c>
      <c r="D24" s="109" t="str">
        <f>IF('P1'!C14="","",'P1'!C14)</f>
        <v>M8</v>
      </c>
      <c r="E24" s="111">
        <f>IF('P1'!D14="","",'P1'!D14)</f>
        <v>16079</v>
      </c>
      <c r="F24" s="112" t="str">
        <f>IF('P1'!F14="","",'P1'!F14)</f>
        <v>Leif Hepsø</v>
      </c>
      <c r="G24" s="112" t="str">
        <f>IF('P1'!G14="","",'P1'!G14)</f>
        <v>Namsos VK</v>
      </c>
      <c r="H24" s="113">
        <f>IF('P1'!N14=0,"",'P1'!N14)</f>
        <v>60</v>
      </c>
      <c r="I24" s="113">
        <f>IF('P1'!O14=0,"",'P1'!O14)</f>
        <v>85</v>
      </c>
      <c r="J24" s="113">
        <f>IF('P1'!P14=0,"",'P1'!P14)</f>
        <v>145</v>
      </c>
      <c r="K24" s="115">
        <f>IF('P1'!R14=0,"",'P1'!R14)</f>
        <v>323.06891395078105</v>
      </c>
      <c r="Q24" s="69"/>
    </row>
    <row r="25" spans="1:17" ht="15.6" x14ac:dyDescent="0.3">
      <c r="A25" s="108">
        <v>12</v>
      </c>
      <c r="B25" s="109" t="str">
        <f>IF('P1'!A17="","",'P1'!A17)</f>
        <v>+105</v>
      </c>
      <c r="C25" s="110">
        <f>IF('P1'!B17="","",'P1'!B17)</f>
        <v>112.2</v>
      </c>
      <c r="D25" s="109" t="str">
        <f>IF('P1'!C17="","",'P1'!C17)</f>
        <v>M8</v>
      </c>
      <c r="E25" s="111">
        <f>IF('P1'!D17="","",'P1'!D17)</f>
        <v>16053</v>
      </c>
      <c r="F25" s="112" t="str">
        <f>IF('P1'!F17="","",'P1'!F17)</f>
        <v>Kolbjørn Bjerkholt</v>
      </c>
      <c r="G25" s="112" t="str">
        <f>IF('P1'!G17="","",'P1'!G17)</f>
        <v>Larvik AK</v>
      </c>
      <c r="H25" s="113">
        <f>IF('P1'!N17=0,"",'P1'!N17)</f>
        <v>65</v>
      </c>
      <c r="I25" s="113">
        <f>IF('P1'!O17=0,"",'P1'!O17)</f>
        <v>85</v>
      </c>
      <c r="J25" s="113">
        <f>IF('P1'!P17=0,"",'P1'!P17)</f>
        <v>150</v>
      </c>
      <c r="K25" s="115">
        <f>IF('P1'!R17=0,"",'P1'!R17)</f>
        <v>321.462922438433</v>
      </c>
      <c r="Q25" s="69"/>
    </row>
    <row r="26" spans="1:17" ht="15.6" x14ac:dyDescent="0.3">
      <c r="A26" s="108">
        <v>13</v>
      </c>
      <c r="B26" s="109">
        <f>IF('P5'!A17="","",'P5'!A17)</f>
        <v>77</v>
      </c>
      <c r="C26" s="110">
        <f>IF('P5'!B17="","",'P5'!B17)</f>
        <v>77</v>
      </c>
      <c r="D26" s="109" t="str">
        <f>IF('P5'!C17="","",'P5'!C17)</f>
        <v>M3</v>
      </c>
      <c r="E26" s="111">
        <f>IF('P5'!D17="","",'P5'!D17)</f>
        <v>25686</v>
      </c>
      <c r="F26" s="112" t="str">
        <f>IF('P5'!F17="","",'P5'!F17)</f>
        <v>Jan Robert Solli</v>
      </c>
      <c r="G26" s="112" t="str">
        <f>IF('P5'!G17="","",'P5'!G17)</f>
        <v>Tønsberg-Kam.</v>
      </c>
      <c r="H26" s="113">
        <f>IF('P5'!N17=0,"",'P5'!N17)</f>
        <v>90</v>
      </c>
      <c r="I26" s="113">
        <f>IF('P5'!O17=0,"",'P5'!O17)</f>
        <v>115</v>
      </c>
      <c r="J26" s="113">
        <f>IF('P5'!P17=0,"",'P5'!P17)</f>
        <v>205</v>
      </c>
      <c r="K26" s="115">
        <f>IF('P5'!R17=0,"",'P5'!R17)</f>
        <v>314.43562828623521</v>
      </c>
      <c r="Q26" s="69"/>
    </row>
    <row r="27" spans="1:17" ht="15.6" x14ac:dyDescent="0.3">
      <c r="A27" s="108">
        <v>14</v>
      </c>
      <c r="B27" s="109">
        <f>IF('P2'!A12="","",'P2'!A12)</f>
        <v>85</v>
      </c>
      <c r="C27" s="110">
        <f>IF('P2'!B12="","",'P2'!B12)</f>
        <v>79.7</v>
      </c>
      <c r="D27" s="109" t="str">
        <f>IF('P2'!C12="","",'P2'!C12)</f>
        <v>M6</v>
      </c>
      <c r="E27" s="111">
        <f>IF('P2'!D12="","",'P2'!D12)</f>
        <v>20296</v>
      </c>
      <c r="F27" s="112" t="str">
        <f>IF('P2'!F12="","",'P2'!F12)</f>
        <v>Jan Egil Trøan</v>
      </c>
      <c r="G27" s="112" t="str">
        <f>IF('P2'!G12="","",'P2'!G12)</f>
        <v>Trondheim AK</v>
      </c>
      <c r="H27" s="113">
        <f>IF('P2'!N12=0,"",'P2'!N12)</f>
        <v>73</v>
      </c>
      <c r="I27" s="113">
        <f>IF('P2'!O12=0,"",'P2'!O12)</f>
        <v>90</v>
      </c>
      <c r="J27" s="113">
        <f>IF('P2'!P12=0,"",'P2'!P12)</f>
        <v>163</v>
      </c>
      <c r="K27" s="115">
        <f>IF('P2'!R12=0,"",'P2'!R12)</f>
        <v>310.35321774029984</v>
      </c>
      <c r="Q27" s="69"/>
    </row>
    <row r="28" spans="1:17" ht="15.6" x14ac:dyDescent="0.3">
      <c r="A28" s="108">
        <v>15</v>
      </c>
      <c r="B28" s="109">
        <f>IF('P5'!A12="","",'P5'!A12)</f>
        <v>77</v>
      </c>
      <c r="C28" s="110">
        <f>IF('P5'!B12="","",'P5'!B12)</f>
        <v>73.7</v>
      </c>
      <c r="D28" s="109" t="str">
        <f>IF('P5'!C12="","",'P5'!C12)</f>
        <v>M1</v>
      </c>
      <c r="E28" s="111">
        <f>IF('P5'!D12="","",'P5'!D12)</f>
        <v>29459</v>
      </c>
      <c r="F28" s="112" t="str">
        <f>IF('P5'!F12="","",'P5'!F12)</f>
        <v>Steinar Kvame</v>
      </c>
      <c r="G28" s="112" t="str">
        <f>IF('P5'!G12="","",'P5'!G12)</f>
        <v>Tambarskjelvar IL</v>
      </c>
      <c r="H28" s="113">
        <f>IF('P5'!N12=0,"",'P5'!N12)</f>
        <v>100</v>
      </c>
      <c r="I28" s="113">
        <f>IF('P5'!O12=0,"",'P5'!O12)</f>
        <v>120</v>
      </c>
      <c r="J28" s="113">
        <f>IF('P5'!P12=0,"",'P5'!P12)</f>
        <v>220</v>
      </c>
      <c r="K28" s="115">
        <f>IF('P5'!R12=0,"",'P5'!R12)</f>
        <v>307.75091865709476</v>
      </c>
      <c r="Q28" s="69"/>
    </row>
    <row r="29" spans="1:17" ht="15.6" x14ac:dyDescent="0.3">
      <c r="A29" s="108">
        <v>16</v>
      </c>
      <c r="B29" s="109">
        <f>IF('P1'!A11="","",'P1'!A11)</f>
        <v>105</v>
      </c>
      <c r="C29" s="110">
        <f>IF('P1'!B11="","",'P1'!B11)</f>
        <v>97.7</v>
      </c>
      <c r="D29" s="109" t="str">
        <f>IF('P1'!C11="","",'P1'!C11)</f>
        <v>M9</v>
      </c>
      <c r="E29" s="111">
        <f>IF('P1'!D11="","",'P1'!D11)</f>
        <v>14941</v>
      </c>
      <c r="F29" s="112" t="str">
        <f>IF('P1'!F11="","",'P1'!F11)</f>
        <v>Per Marstad</v>
      </c>
      <c r="G29" s="112" t="str">
        <f>IF('P1'!G11="","",'P1'!G11)</f>
        <v>Tønsberg-Kam.</v>
      </c>
      <c r="H29" s="113">
        <f>IF('P1'!N11=0,"",'P1'!N11)</f>
        <v>60</v>
      </c>
      <c r="I29" s="113">
        <f>IF('P1'!O11=0,"",'P1'!O11)</f>
        <v>65</v>
      </c>
      <c r="J29" s="113">
        <f>IF('P1'!P11=0,"",'P1'!P11)</f>
        <v>125</v>
      </c>
      <c r="K29" s="115">
        <f>IF('P1'!R11=0,"",'P1'!R11)</f>
        <v>306.10073173847286</v>
      </c>
      <c r="Q29" s="69"/>
    </row>
    <row r="30" spans="1:17" ht="15.6" x14ac:dyDescent="0.3">
      <c r="A30" s="108">
        <v>17</v>
      </c>
      <c r="B30" s="109">
        <f>IF('P2'!A14="","",'P2'!A14)</f>
        <v>94</v>
      </c>
      <c r="C30" s="110">
        <f>IF('P2'!B14="","",'P2'!B14)</f>
        <v>92.9</v>
      </c>
      <c r="D30" s="109" t="str">
        <f>IF('P2'!C14="","",'P2'!C14)</f>
        <v>M6</v>
      </c>
      <c r="E30" s="111">
        <f>IF('P2'!D14="","",'P2'!D14)</f>
        <v>19656</v>
      </c>
      <c r="F30" s="112" t="str">
        <f>IF('P2'!F14="","",'P2'!F14)</f>
        <v>Johan Thonerud</v>
      </c>
      <c r="G30" s="112" t="str">
        <f>IF('P2'!G14="","",'P2'!G14)</f>
        <v>Spydeberg Atletene</v>
      </c>
      <c r="H30" s="113">
        <f>IF('P2'!N14=0,"",'P2'!N14)</f>
        <v>72</v>
      </c>
      <c r="I30" s="113">
        <f>IF('P2'!O14=0,"",'P2'!O14)</f>
        <v>95</v>
      </c>
      <c r="J30" s="113">
        <f>IF('P2'!P14=0,"",'P2'!P14)</f>
        <v>167</v>
      </c>
      <c r="K30" s="115">
        <f>IF('P2'!R14=0,"",'P2'!R14)</f>
        <v>305.99816113147602</v>
      </c>
      <c r="Q30" s="69"/>
    </row>
    <row r="31" spans="1:17" ht="15.6" x14ac:dyDescent="0.3">
      <c r="A31" s="108">
        <v>18</v>
      </c>
      <c r="B31" s="109" t="str">
        <f>IF('P2'!A21="","",'P2'!A21)</f>
        <v>+105</v>
      </c>
      <c r="C31" s="110">
        <f>IF('P2'!B21="","",'P2'!B21)</f>
        <v>105.5</v>
      </c>
      <c r="D31" s="109" t="str">
        <f>IF('P2'!C21="","",'P2'!C21)</f>
        <v>M5</v>
      </c>
      <c r="E31" s="111">
        <f>IF('P2'!D21="","",'P2'!D21)</f>
        <v>21088</v>
      </c>
      <c r="F31" s="112" t="str">
        <f>IF('P2'!F21="","",'P2'!F21)</f>
        <v>Rune Johansen</v>
      </c>
      <c r="G31" s="112" t="str">
        <f>IF('P2'!G21="","",'P2'!G21)</f>
        <v>Lenja AK</v>
      </c>
      <c r="H31" s="113">
        <f>IF('P2'!N21=0,"",'P2'!N21)</f>
        <v>78</v>
      </c>
      <c r="I31" s="113">
        <f>IF('P2'!O21=0,"",'P2'!O21)</f>
        <v>110</v>
      </c>
      <c r="J31" s="113">
        <f>IF('P2'!P21=0,"",'P2'!P21)</f>
        <v>188</v>
      </c>
      <c r="K31" s="115">
        <f>IF('P2'!R21=0,"",'P2'!R21)</f>
        <v>305.21629166859981</v>
      </c>
      <c r="Q31" s="69"/>
    </row>
    <row r="32" spans="1:17" ht="15.6" x14ac:dyDescent="0.3">
      <c r="A32" s="108">
        <v>19</v>
      </c>
      <c r="B32" s="109">
        <f>IF('P3'!A14="","",'P3'!A14)</f>
        <v>105</v>
      </c>
      <c r="C32" s="110">
        <f>IF('P3'!B14="","",'P3'!B14)</f>
        <v>102.3</v>
      </c>
      <c r="D32" s="109" t="str">
        <f>IF('P3'!C14="","",'P3'!C14)</f>
        <v>M4</v>
      </c>
      <c r="E32" s="111">
        <f>IF('P3'!D14="","",'P3'!D14)</f>
        <v>23898</v>
      </c>
      <c r="F32" s="112" t="str">
        <f>IF('P3'!F14="","",'P3'!F14)</f>
        <v>Terje Bjerke</v>
      </c>
      <c r="G32" s="112" t="str">
        <f>IF('P3'!G14="","",'P3'!G14)</f>
        <v>Spydeberg Atletene</v>
      </c>
      <c r="H32" s="113">
        <f>IF('P3'!N14=0,"",'P3'!N14)</f>
        <v>95</v>
      </c>
      <c r="I32" s="113">
        <f>IF('P3'!O14=0,"",'P3'!O14)</f>
        <v>116</v>
      </c>
      <c r="J32" s="113">
        <f>IF('P3'!P14=0,"",'P3'!P14)</f>
        <v>211</v>
      </c>
      <c r="K32" s="115">
        <f>IF('P3'!R14=0,"",'P3'!R14)</f>
        <v>301.89110311016037</v>
      </c>
      <c r="Q32" s="69"/>
    </row>
    <row r="33" spans="1:17" ht="15.6" x14ac:dyDescent="0.3">
      <c r="A33" s="108">
        <v>20</v>
      </c>
      <c r="B33" s="109">
        <f>IF('P3'!A13="","",'P3'!A13)</f>
        <v>105</v>
      </c>
      <c r="C33" s="110">
        <f>IF('P3'!B13="","",'P3'!B13)</f>
        <v>95.5</v>
      </c>
      <c r="D33" s="109" t="str">
        <f>IF('P3'!C13="","",'P3'!C13)</f>
        <v>M4</v>
      </c>
      <c r="E33" s="111">
        <f>IF('P3'!D13="","",'P3'!D13)</f>
        <v>23441</v>
      </c>
      <c r="F33" s="112" t="str">
        <f>IF('P3'!F13="","",'P3'!F13)</f>
        <v>Ole Jakob Aas</v>
      </c>
      <c r="G33" s="112" t="str">
        <f>IF('P3'!G13="","",'P3'!G13)</f>
        <v>T &amp; IL National</v>
      </c>
      <c r="H33" s="113">
        <f>IF('P3'!N13=0,"",'P3'!N13)</f>
        <v>90</v>
      </c>
      <c r="I33" s="113">
        <f>IF('P3'!O13=0,"",'P3'!O13)</f>
        <v>110</v>
      </c>
      <c r="J33" s="113">
        <f>IF('P3'!P13=0,"",'P3'!P13)</f>
        <v>200</v>
      </c>
      <c r="K33" s="115">
        <f>IF('P3'!R13=0,"",'P3'!R13)</f>
        <v>298.27479094834888</v>
      </c>
      <c r="Q33" s="69"/>
    </row>
    <row r="34" spans="1:17" ht="15.6" x14ac:dyDescent="0.3">
      <c r="A34" s="108">
        <v>21</v>
      </c>
      <c r="B34" s="109">
        <f>IF('P3'!A19="","",'P3'!A19)</f>
        <v>105</v>
      </c>
      <c r="C34" s="110">
        <f>IF('P3'!B19="","",'P3'!B19)</f>
        <v>101.2</v>
      </c>
      <c r="D34" s="109" t="str">
        <f>IF('P3'!C19="","",'P3'!C19)</f>
        <v>M3</v>
      </c>
      <c r="E34" s="111">
        <f>IF('P3'!D19="","",'P3'!D19)</f>
        <v>24484</v>
      </c>
      <c r="F34" s="112" t="str">
        <f>IF('P3'!F19="","",'P3'!F19)</f>
        <v>Jøran Herfjord</v>
      </c>
      <c r="G34" s="112" t="str">
        <f>IF('P3'!G19="","",'P3'!G19)</f>
        <v>Trondheim AK</v>
      </c>
      <c r="H34" s="113">
        <f>IF('P3'!N19=0,"",'P3'!N19)</f>
        <v>93</v>
      </c>
      <c r="I34" s="113">
        <f>IF('P3'!O19=0,"",'P3'!O19)</f>
        <v>115</v>
      </c>
      <c r="J34" s="113">
        <f>IF('P3'!P19=0,"",'P3'!P19)</f>
        <v>208</v>
      </c>
      <c r="K34" s="115">
        <f>IF('P3'!R19=0,"",'P3'!R19)</f>
        <v>290.96451832721181</v>
      </c>
      <c r="Q34" s="69"/>
    </row>
    <row r="35" spans="1:17" ht="15.6" x14ac:dyDescent="0.3">
      <c r="A35" s="108">
        <v>22</v>
      </c>
      <c r="B35" s="109">
        <f>IF('P2'!A16="","",'P2'!A16)</f>
        <v>77</v>
      </c>
      <c r="C35" s="110">
        <f>IF('P2'!B16="","",'P2'!B16)</f>
        <v>74.7</v>
      </c>
      <c r="D35" s="109" t="str">
        <f>IF('P2'!C16="","",'P2'!C16)</f>
        <v>M5</v>
      </c>
      <c r="E35" s="111">
        <f>IF('P2'!D16="","",'P2'!D16)</f>
        <v>21400</v>
      </c>
      <c r="F35" s="112" t="str">
        <f>IF('P2'!F16="","",'P2'!F16)</f>
        <v>Geir Slupphaug</v>
      </c>
      <c r="G35" s="112" t="str">
        <f>IF('P2'!G16="","",'P2'!G16)</f>
        <v>Trondheim AK</v>
      </c>
      <c r="H35" s="113">
        <f>IF('P2'!N16=0,"",'P2'!N16)</f>
        <v>70</v>
      </c>
      <c r="I35" s="113">
        <f>IF('P2'!O16=0,"",'P2'!O16)</f>
        <v>85</v>
      </c>
      <c r="J35" s="113">
        <f>IF('P2'!P16=0,"",'P2'!P16)</f>
        <v>155</v>
      </c>
      <c r="K35" s="115">
        <f>IF('P2'!R16=0,"",'P2'!R16)</f>
        <v>290.38630470048287</v>
      </c>
      <c r="Q35" s="69"/>
    </row>
    <row r="36" spans="1:17" ht="15.6" x14ac:dyDescent="0.3">
      <c r="A36" s="108">
        <v>23</v>
      </c>
      <c r="B36" s="109">
        <f>IF('P1'!A12="","",'P1'!A12)</f>
        <v>77</v>
      </c>
      <c r="C36" s="110">
        <f>IF('P1'!B12="","",'P1'!B12)</f>
        <v>73.7</v>
      </c>
      <c r="D36" s="109" t="str">
        <f>IF('P1'!C12="","",'P1'!C12)</f>
        <v>M8</v>
      </c>
      <c r="E36" s="111">
        <f>IF('P1'!D12="","",'P1'!D12)</f>
        <v>16375</v>
      </c>
      <c r="F36" s="112" t="str">
        <f>IF('P1'!F12="","",'P1'!F12)</f>
        <v>Kåre Sagmyr</v>
      </c>
      <c r="G36" s="112" t="str">
        <f>IF('P1'!G12="","",'P1'!G12)</f>
        <v>Nidelv IL</v>
      </c>
      <c r="H36" s="113">
        <f>IF('P1'!N12=0,"",'P1'!N12)</f>
        <v>50</v>
      </c>
      <c r="I36" s="113">
        <f>IF('P1'!O12=0,"",'P1'!O12)</f>
        <v>65</v>
      </c>
      <c r="J36" s="113">
        <f>IF('P1'!P12=0,"",'P1'!P12)</f>
        <v>115</v>
      </c>
      <c r="K36" s="115">
        <f>IF('P1'!R12=0,"",'P1'!R12)</f>
        <v>290.10038435234708</v>
      </c>
      <c r="Q36" s="69"/>
    </row>
    <row r="37" spans="1:17" ht="15.6" x14ac:dyDescent="0.3">
      <c r="A37" s="108">
        <v>24</v>
      </c>
      <c r="B37" s="109">
        <f>IF('P3'!A22="","",'P3'!A22)</f>
        <v>94</v>
      </c>
      <c r="C37" s="110">
        <f>IF('P3'!B22="","",'P3'!B22)</f>
        <v>88.3</v>
      </c>
      <c r="D37" s="109" t="str">
        <f>IF('P3'!C22="","",'P3'!C22)</f>
        <v>M2</v>
      </c>
      <c r="E37" s="111">
        <f>IF('P3'!D22="","",'P3'!D22)</f>
        <v>26854</v>
      </c>
      <c r="F37" s="112" t="str">
        <f>IF('P3'!F22="","",'P3'!F22)</f>
        <v>Jonny Block</v>
      </c>
      <c r="G37" s="112" t="str">
        <f>IF('P3'!G22="","",'P3'!G22)</f>
        <v>Nidelv IL</v>
      </c>
      <c r="H37" s="113">
        <f>IF('P3'!N22=0,"",'P3'!N22)</f>
        <v>95</v>
      </c>
      <c r="I37" s="113">
        <f>IF('P3'!O22=0,"",'P3'!O22)</f>
        <v>115</v>
      </c>
      <c r="J37" s="113">
        <f>IF('P3'!P22=0,"",'P3'!P22)</f>
        <v>210</v>
      </c>
      <c r="K37" s="115">
        <f>IF('P3'!R22=0,"",'P3'!R22)</f>
        <v>289.74920786512678</v>
      </c>
      <c r="Q37" s="69"/>
    </row>
    <row r="38" spans="1:17" ht="15.6" x14ac:dyDescent="0.3">
      <c r="A38" s="108">
        <v>25</v>
      </c>
      <c r="B38" s="109" t="str">
        <f>IF('P3'!A20="","",'P3'!A20)</f>
        <v>+105</v>
      </c>
      <c r="C38" s="110">
        <f>IF('P3'!B20="","",'P3'!B20)</f>
        <v>112.1</v>
      </c>
      <c r="D38" s="109" t="str">
        <f>IF('P3'!C20="","",'P3'!C20)</f>
        <v>M3</v>
      </c>
      <c r="E38" s="111">
        <f>IF('P3'!D20="","",'P3'!D20)</f>
        <v>25021</v>
      </c>
      <c r="F38" s="112" t="str">
        <f>IF('P3'!F20="","",'P3'!F20)</f>
        <v>Dag Rønnevik</v>
      </c>
      <c r="G38" s="112" t="str">
        <f>IF('P3'!G20="","",'P3'!G20)</f>
        <v>Tysvær VK</v>
      </c>
      <c r="H38" s="113">
        <f>IF('P3'!N20=0,"",'P3'!N20)</f>
        <v>90</v>
      </c>
      <c r="I38" s="113">
        <f>IF('P3'!O20=0,"",'P3'!O20)</f>
        <v>127</v>
      </c>
      <c r="J38" s="113">
        <f>IF('P3'!P20=0,"",'P3'!P20)</f>
        <v>217</v>
      </c>
      <c r="K38" s="115">
        <f>IF('P3'!R20=0,"",'P3'!R20)</f>
        <v>289.69045628090703</v>
      </c>
      <c r="Q38" s="69"/>
    </row>
    <row r="39" spans="1:17" ht="15.6" x14ac:dyDescent="0.3">
      <c r="A39" s="108">
        <v>26</v>
      </c>
      <c r="B39" s="109">
        <f>IF('P3'!A17="","",'P3'!A17)</f>
        <v>94</v>
      </c>
      <c r="C39" s="110">
        <f>IF('P3'!B17="","",'P3'!B17)</f>
        <v>91.1</v>
      </c>
      <c r="D39" s="109" t="str">
        <f>IF('P3'!C17="","",'P3'!C17)</f>
        <v>M3</v>
      </c>
      <c r="E39" s="111">
        <f>IF('P3'!D17="","",'P3'!D17)</f>
        <v>25366</v>
      </c>
      <c r="F39" s="112" t="str">
        <f>IF('P3'!F17="","",'P3'!F17)</f>
        <v>Lars-Thomas Grønlien</v>
      </c>
      <c r="G39" s="112" t="str">
        <f>IF('P3'!G17="","",'P3'!G17)</f>
        <v>Oslo AK</v>
      </c>
      <c r="H39" s="113">
        <f>IF('P3'!N17=0,"",'P3'!N17)</f>
        <v>90</v>
      </c>
      <c r="I39" s="113">
        <f>IF('P3'!O17=0,"",'P3'!O17)</f>
        <v>112</v>
      </c>
      <c r="J39" s="113">
        <f>IF('P3'!P17=0,"",'P3'!P17)</f>
        <v>202</v>
      </c>
      <c r="K39" s="115">
        <f>IF('P3'!R17=0,"",'P3'!R17)</f>
        <v>288.06451547242955</v>
      </c>
      <c r="L39" s="49"/>
      <c r="Q39" s="69"/>
    </row>
    <row r="40" spans="1:17" ht="15.6" x14ac:dyDescent="0.3">
      <c r="A40" s="108">
        <v>27</v>
      </c>
      <c r="B40" s="109">
        <f>IF('P3'!A10="","",'P3'!A10)</f>
        <v>94</v>
      </c>
      <c r="C40" s="110">
        <f>IF('P3'!B10="","",'P3'!B10)</f>
        <v>90.2</v>
      </c>
      <c r="D40" s="109" t="str">
        <f>IF('P3'!C10="","",'P3'!C10)</f>
        <v>M4</v>
      </c>
      <c r="E40" s="111">
        <f>IF('P3'!D10="","",'P3'!D10)</f>
        <v>23560</v>
      </c>
      <c r="F40" s="112" t="str">
        <f>IF('P3'!F10="","",'P3'!F10)</f>
        <v>Ole Erik Raad</v>
      </c>
      <c r="G40" s="112" t="str">
        <f>IF('P3'!G10="","",'P3'!G10)</f>
        <v>Trondheim AK</v>
      </c>
      <c r="H40" s="113">
        <f>IF('P3'!N10=0,"",'P3'!N10)</f>
        <v>83</v>
      </c>
      <c r="I40" s="113">
        <f>IF('P3'!O10=0,"",'P3'!O10)</f>
        <v>105</v>
      </c>
      <c r="J40" s="113">
        <f>IF('P3'!P10=0,"",'P3'!P10)</f>
        <v>188</v>
      </c>
      <c r="K40" s="115">
        <f>IF('P3'!R10=0,"",'P3'!R10)</f>
        <v>287.4323727427514</v>
      </c>
      <c r="L40" s="49"/>
      <c r="Q40" s="69"/>
    </row>
    <row r="41" spans="1:17" ht="15.6" x14ac:dyDescent="0.3">
      <c r="A41" s="108">
        <v>28</v>
      </c>
      <c r="B41" s="109">
        <f>IF('P1'!A10="","",'P1'!A10)</f>
        <v>94</v>
      </c>
      <c r="C41" s="110">
        <f>IF('P1'!B10="","",'P1'!B10)</f>
        <v>91.9</v>
      </c>
      <c r="D41" s="109" t="str">
        <f>IF('P1'!C10="","",'P1'!C10)</f>
        <v>M9</v>
      </c>
      <c r="E41" s="111">
        <f>IF('P1'!D10="","",'P1'!D10)</f>
        <v>14761</v>
      </c>
      <c r="F41" s="112" t="str">
        <f>IF('P1'!F10="","",'P1'!F10)</f>
        <v>Roald Bjerkholt</v>
      </c>
      <c r="G41" s="112" t="str">
        <f>IF('P1'!G10="","",'P1'!G10)</f>
        <v>Larvik AK</v>
      </c>
      <c r="H41" s="113">
        <f>IF('P1'!N10=0,"",'P1'!N10)</f>
        <v>50</v>
      </c>
      <c r="I41" s="113">
        <f>IF('P1'!O10=0,"",'P1'!O10)</f>
        <v>60</v>
      </c>
      <c r="J41" s="113">
        <f>IF('P1'!P10=0,"",'P1'!P10)</f>
        <v>110</v>
      </c>
      <c r="K41" s="115">
        <f>IF('P1'!R10=0,"",'P1'!R10)</f>
        <v>276.39734887070296</v>
      </c>
      <c r="Q41" s="69"/>
    </row>
    <row r="42" spans="1:17" ht="15.6" x14ac:dyDescent="0.3">
      <c r="A42" s="108">
        <v>29</v>
      </c>
      <c r="B42" s="109">
        <f>IF('P2'!A13="","",'P2'!A13)</f>
        <v>85</v>
      </c>
      <c r="C42" s="110">
        <f>IF('P2'!B13="","",'P2'!B13)</f>
        <v>83.3</v>
      </c>
      <c r="D42" s="109" t="str">
        <f>IF('P2'!C13="","",'P2'!C13)</f>
        <v>M6</v>
      </c>
      <c r="E42" s="111">
        <f>IF('P2'!D13="","",'P2'!D13)</f>
        <v>20790</v>
      </c>
      <c r="F42" s="112" t="str">
        <f>IF('P2'!F13="","",'P2'!F13)</f>
        <v>Tormod Andersen</v>
      </c>
      <c r="G42" s="112" t="str">
        <f>IF('P2'!G13="","",'P2'!G13)</f>
        <v>Lenja AK</v>
      </c>
      <c r="H42" s="113">
        <f>IF('P2'!N13=0,"",'P2'!N13)</f>
        <v>62</v>
      </c>
      <c r="I42" s="113">
        <f>IF('P2'!O13=0,"",'P2'!O13)</f>
        <v>85</v>
      </c>
      <c r="J42" s="113">
        <f>IF('P2'!P13=0,"",'P2'!P13)</f>
        <v>147</v>
      </c>
      <c r="K42" s="115">
        <f>IF('P2'!R13=0,"",'P2'!R13)</f>
        <v>268.68012673386511</v>
      </c>
      <c r="Q42" s="69"/>
    </row>
    <row r="43" spans="1:17" ht="15.6" x14ac:dyDescent="0.3">
      <c r="A43" s="108">
        <v>30</v>
      </c>
      <c r="B43" s="109" t="str">
        <f>IF('P2'!A15="","",'P2'!A15)</f>
        <v>+105</v>
      </c>
      <c r="C43" s="110">
        <f>IF('P2'!B15="","",'P2'!B15)</f>
        <v>105.4</v>
      </c>
      <c r="D43" s="109" t="str">
        <f>IF('P2'!C15="","",'P2'!C15)</f>
        <v>M6</v>
      </c>
      <c r="E43" s="111">
        <f>IF('P2'!D15="","",'P2'!D15)</f>
        <v>19590</v>
      </c>
      <c r="F43" s="112" t="str">
        <f>IF('P2'!F15="","",'P2'!F15)</f>
        <v>Rune Pettersen</v>
      </c>
      <c r="G43" s="112" t="str">
        <f>IF('P2'!G15="","",'P2'!G15)</f>
        <v>Larvik AK</v>
      </c>
      <c r="H43" s="113">
        <f>IF('P2'!N15=0,"",'P2'!N15)</f>
        <v>63</v>
      </c>
      <c r="I43" s="113">
        <f>IF('P2'!O15=0,"",'P2'!O15)</f>
        <v>90</v>
      </c>
      <c r="J43" s="113">
        <f>IF('P2'!P15=0,"",'P2'!P15)</f>
        <v>153</v>
      </c>
      <c r="K43" s="115">
        <f>IF('P2'!R15=0,"",'P2'!R15)</f>
        <v>266.84439945043982</v>
      </c>
      <c r="Q43" s="69"/>
    </row>
    <row r="44" spans="1:17" ht="15.6" x14ac:dyDescent="0.3">
      <c r="A44" s="108">
        <v>31</v>
      </c>
      <c r="B44" s="109">
        <f>IF('P2'!A18="","",'P2'!A18)</f>
        <v>85</v>
      </c>
      <c r="C44" s="110">
        <f>IF('P2'!B18="","",'P2'!B18)</f>
        <v>83.8</v>
      </c>
      <c r="D44" s="109" t="str">
        <f>IF('P2'!C18="","",'P2'!C18)</f>
        <v>M5</v>
      </c>
      <c r="E44" s="111">
        <f>IF('P2'!D18="","",'P2'!D18)</f>
        <v>21818</v>
      </c>
      <c r="F44" s="112" t="str">
        <f>IF('P2'!F18="","",'P2'!F18)</f>
        <v>Ketil Wiik Johnsen</v>
      </c>
      <c r="G44" s="112" t="str">
        <f>IF('P2'!G18="","",'P2'!G18)</f>
        <v>Trondheim AK</v>
      </c>
      <c r="H44" s="113">
        <f>IF('P2'!N18=0,"",'P2'!N18)</f>
        <v>68</v>
      </c>
      <c r="I44" s="113">
        <f>IF('P2'!O18=0,"",'P2'!O18)</f>
        <v>86</v>
      </c>
      <c r="J44" s="113">
        <f>IF('P2'!P18=0,"",'P2'!P18)</f>
        <v>154</v>
      </c>
      <c r="K44" s="115">
        <f>IF('P2'!R18=0,"",'P2'!R18)</f>
        <v>266.34848246157532</v>
      </c>
      <c r="Q44" s="69"/>
    </row>
    <row r="45" spans="1:17" ht="15.6" x14ac:dyDescent="0.3">
      <c r="A45" s="108">
        <v>32</v>
      </c>
      <c r="B45" s="109">
        <f>IF('P3'!A11="","",'P3'!A11)</f>
        <v>94</v>
      </c>
      <c r="C45" s="110">
        <f>IF('P3'!B11="","",'P3'!B11)</f>
        <v>86</v>
      </c>
      <c r="D45" s="109" t="str">
        <f>IF('P3'!C11="","",'P3'!C11)</f>
        <v>M4</v>
      </c>
      <c r="E45" s="111">
        <f>IF('P3'!D11="","",'P3'!D11)</f>
        <v>23829</v>
      </c>
      <c r="F45" s="112" t="str">
        <f>IF('P3'!F11="","",'P3'!F11)</f>
        <v>Dag A. Klinkenberg</v>
      </c>
      <c r="G45" s="112" t="str">
        <f>IF('P3'!G11="","",'P3'!G11)</f>
        <v>Hillevåg AK</v>
      </c>
      <c r="H45" s="113">
        <f>IF('P3'!N11=0,"",'P3'!N11)</f>
        <v>75</v>
      </c>
      <c r="I45" s="113">
        <f>IF('P3'!O11=0,"",'P3'!O11)</f>
        <v>95</v>
      </c>
      <c r="J45" s="113">
        <f>IF('P3'!P11=0,"",'P3'!P11)</f>
        <v>170</v>
      </c>
      <c r="K45" s="115">
        <f>IF('P3'!R11=0,"",'P3'!R11)</f>
        <v>261.98189675427807</v>
      </c>
      <c r="Q45" s="69"/>
    </row>
    <row r="46" spans="1:17" ht="15.6" x14ac:dyDescent="0.3">
      <c r="A46" s="108">
        <v>33</v>
      </c>
      <c r="B46" s="109">
        <f>IF('P3'!A23="","",'P3'!A23)</f>
        <v>94</v>
      </c>
      <c r="C46" s="110">
        <f>IF('P3'!B23="","",'P3'!B23)</f>
        <v>90.4</v>
      </c>
      <c r="D46" s="109" t="str">
        <f>IF('P3'!C23="","",'P3'!C23)</f>
        <v>M2</v>
      </c>
      <c r="E46" s="111">
        <f>IF('P3'!D23="","",'P3'!D23)</f>
        <v>27554</v>
      </c>
      <c r="F46" s="112" t="str">
        <f>IF('P3'!F23="","",'P3'!F23)</f>
        <v>Bjørn-Harald Fossum</v>
      </c>
      <c r="G46" s="112" t="str">
        <f>IF('P3'!G23="","",'P3'!G23)</f>
        <v>Spydeberg Atletene</v>
      </c>
      <c r="H46" s="113">
        <f>IF('P3'!N23=0,"",'P3'!N23)</f>
        <v>76</v>
      </c>
      <c r="I46" s="113">
        <f>IF('P3'!O23=0,"",'P3'!O23)</f>
        <v>115</v>
      </c>
      <c r="J46" s="113">
        <f>IF('P3'!P23=0,"",'P3'!P23)</f>
        <v>191</v>
      </c>
      <c r="K46" s="115">
        <f>IF('P3'!R23=0,"",'P3'!R23)</f>
        <v>254.70561637187402</v>
      </c>
      <c r="Q46" s="69"/>
    </row>
    <row r="47" spans="1:17" ht="15.6" x14ac:dyDescent="0.3">
      <c r="A47" s="108">
        <v>34</v>
      </c>
      <c r="B47" s="109">
        <f>IF('P3'!A18="","",'P3'!A18)</f>
        <v>94</v>
      </c>
      <c r="C47" s="110">
        <f>IF('P3'!B18="","",'P3'!B18)</f>
        <v>88.9</v>
      </c>
      <c r="D47" s="109" t="str">
        <f>IF('P3'!C18="","",'P3'!C18)</f>
        <v>M3</v>
      </c>
      <c r="E47" s="111">
        <f>IF('P3'!D18="","",'P3'!D18)</f>
        <v>26187</v>
      </c>
      <c r="F47" s="112" t="str">
        <f>IF('P3'!F18="","",'P3'!F18)</f>
        <v>Bjørn Tore Wiik</v>
      </c>
      <c r="G47" s="112" t="str">
        <f>IF('P3'!G18="","",'P3'!G18)</f>
        <v>Namsos VK</v>
      </c>
      <c r="H47" s="113">
        <f>IF('P3'!N18=0,"",'P3'!N18)</f>
        <v>86</v>
      </c>
      <c r="I47" s="113">
        <f>IF('P3'!O18=0,"",'P3'!O18)</f>
        <v>95</v>
      </c>
      <c r="J47" s="113">
        <f>IF('P3'!P18=0,"",'P3'!P18)</f>
        <v>181</v>
      </c>
      <c r="K47" s="115">
        <f>IF('P3'!R18=0,"",'P3'!R18)</f>
        <v>254.66289354054251</v>
      </c>
      <c r="Q47" s="69"/>
    </row>
    <row r="48" spans="1:17" ht="15.6" x14ac:dyDescent="0.3">
      <c r="A48" s="108">
        <v>35</v>
      </c>
      <c r="B48" s="109">
        <f>IF('P3'!A12="","",'P3'!A12)</f>
        <v>94</v>
      </c>
      <c r="C48" s="110">
        <f>IF('P3'!B12="","",'P3'!B12)</f>
        <v>88.2</v>
      </c>
      <c r="D48" s="109" t="str">
        <f>IF('P3'!C12="","",'P3'!C12)</f>
        <v>M4</v>
      </c>
      <c r="E48" s="111">
        <f>IF('P3'!D12="","",'P3'!D12)</f>
        <v>23840</v>
      </c>
      <c r="F48" s="112" t="str">
        <f>IF('P3'!F12="","",'P3'!F12)</f>
        <v>Tryggve Duun</v>
      </c>
      <c r="G48" s="112" t="str">
        <f>IF('P3'!G12="","",'P3'!G12)</f>
        <v>Trondheim AK</v>
      </c>
      <c r="H48" s="113">
        <f>IF('P3'!N12=0,"",'P3'!N12)</f>
        <v>73</v>
      </c>
      <c r="I48" s="113">
        <f>IF('P3'!O12=0,"",'P3'!O12)</f>
        <v>91</v>
      </c>
      <c r="J48" s="113">
        <f>IF('P3'!P12=0,"",'P3'!P12)</f>
        <v>164</v>
      </c>
      <c r="K48" s="115">
        <f>IF('P3'!R12=0,"",'P3'!R12)</f>
        <v>249.6955160578278</v>
      </c>
      <c r="Q48" s="69"/>
    </row>
    <row r="49" spans="1:17" ht="15.6" x14ac:dyDescent="0.3">
      <c r="A49" s="108">
        <v>36</v>
      </c>
      <c r="B49" s="109" t="str">
        <f>IF('P1'!A18="","",'P1'!A18)</f>
        <v>+105</v>
      </c>
      <c r="C49" s="110">
        <f>IF('P1'!B18="","",'P1'!B18)</f>
        <v>113.5</v>
      </c>
      <c r="D49" s="109" t="str">
        <f>IF('P1'!C18="","",'P1'!C18)</f>
        <v>M8</v>
      </c>
      <c r="E49" s="111">
        <f>IF('P1'!D18="","",'P1'!D18)</f>
        <v>17122</v>
      </c>
      <c r="F49" s="112" t="str">
        <f>IF('P1'!F18="","",'P1'!F18)</f>
        <v>Randulf Sundfær</v>
      </c>
      <c r="G49" s="112" t="str">
        <f>IF('P1'!G18="","",'P1'!G18)</f>
        <v>Nidelv IL</v>
      </c>
      <c r="H49" s="113">
        <f>IF('P1'!N18=0,"",'P1'!N18)</f>
        <v>50</v>
      </c>
      <c r="I49" s="113">
        <f>IF('P1'!O18=0,"",'P1'!O18)</f>
        <v>70</v>
      </c>
      <c r="J49" s="113">
        <f>IF('P1'!P18=0,"",'P1'!P18)</f>
        <v>120</v>
      </c>
      <c r="K49" s="115">
        <f>IF('P1'!R18=0,"",'P1'!R18)</f>
        <v>238.76186443411362</v>
      </c>
      <c r="Q49" s="69"/>
    </row>
    <row r="50" spans="1:17" ht="15.6" x14ac:dyDescent="0.3">
      <c r="A50" s="108">
        <v>37</v>
      </c>
      <c r="B50" s="109">
        <f>IF('P1'!A15="","",'P1'!A15)</f>
        <v>94</v>
      </c>
      <c r="C50" s="110">
        <f>IF('P1'!B15="","",'P1'!B15)</f>
        <v>90.6</v>
      </c>
      <c r="D50" s="109" t="str">
        <f>IF('P1'!C15="","",'P1'!C15)</f>
        <v>M8</v>
      </c>
      <c r="E50" s="111">
        <f>IF('P1'!D15="","",'P1'!D15)</f>
        <v>17024</v>
      </c>
      <c r="F50" s="112" t="str">
        <f>IF('P1'!F15="","",'P1'!F15)</f>
        <v>Jostein Myrvang</v>
      </c>
      <c r="G50" s="112" t="str">
        <f>IF('P1'!G15="","",'P1'!G15)</f>
        <v>Larvik AK</v>
      </c>
      <c r="H50" s="113">
        <f>IF('P1'!N15=0,"",'P1'!N15)</f>
        <v>45</v>
      </c>
      <c r="I50" s="113">
        <f>IF('P1'!O15=0,"",'P1'!O15)</f>
        <v>65</v>
      </c>
      <c r="J50" s="113">
        <f>IF('P1'!P15=0,"",'P1'!P15)</f>
        <v>110</v>
      </c>
      <c r="K50" s="115">
        <f>IF('P1'!R15=0,"",'P1'!R15)</f>
        <v>238.11554201196475</v>
      </c>
      <c r="Q50" s="69"/>
    </row>
    <row r="51" spans="1:17" ht="15.6" x14ac:dyDescent="0.3">
      <c r="A51" s="108">
        <v>38</v>
      </c>
      <c r="B51" s="109">
        <f>IF('P3'!A16="","",'P3'!A16)</f>
        <v>85</v>
      </c>
      <c r="C51" s="110">
        <f>IF('P3'!B16="","",'P3'!B16)</f>
        <v>82.3</v>
      </c>
      <c r="D51" s="109" t="str">
        <f>IF('P3'!C16="","",'P3'!C16)</f>
        <v>M3</v>
      </c>
      <c r="E51" s="111">
        <f>IF('P3'!D16="","",'P3'!D16)</f>
        <v>25734</v>
      </c>
      <c r="F51" s="112" t="str">
        <f>IF('P3'!F16="","",'P3'!F16)</f>
        <v>Rolf Wick</v>
      </c>
      <c r="G51" s="112" t="str">
        <f>IF('P3'!G16="","",'P3'!G16)</f>
        <v>Hillevåg AK</v>
      </c>
      <c r="H51" s="113">
        <f>IF('P3'!N16=0,"",'P3'!N16)</f>
        <v>70</v>
      </c>
      <c r="I51" s="113">
        <f>IF('P3'!O16=0,"",'P3'!O16)</f>
        <v>90</v>
      </c>
      <c r="J51" s="113">
        <f>IF('P3'!P16=0,"",'P3'!P16)</f>
        <v>160</v>
      </c>
      <c r="K51" s="115">
        <f>IF('P3'!R16=0,"",'P3'!R16)</f>
        <v>236.73115251707407</v>
      </c>
      <c r="Q51" s="69"/>
    </row>
    <row r="52" spans="1:17" ht="15.6" x14ac:dyDescent="0.3">
      <c r="A52" s="108">
        <v>39</v>
      </c>
      <c r="B52" s="109">
        <f>IF('P1'!A13="","",'P1'!A13)</f>
        <v>85</v>
      </c>
      <c r="C52" s="110">
        <f>IF('P1'!B13="","",'P1'!B13)</f>
        <v>81</v>
      </c>
      <c r="D52" s="109" t="str">
        <f>IF('P1'!C13="","",'P1'!C13)</f>
        <v>M8</v>
      </c>
      <c r="E52" s="111">
        <f>IF('P1'!D13="","",'P1'!D13)</f>
        <v>16960</v>
      </c>
      <c r="F52" s="112" t="str">
        <f>IF('P1'!F13="","",'P1'!F13)</f>
        <v>William Wågan</v>
      </c>
      <c r="G52" s="112" t="str">
        <f>IF('P1'!G13="","",'P1'!G13)</f>
        <v>Namsos VK</v>
      </c>
      <c r="H52" s="113">
        <f>IF('P1'!N13=0,"",'P1'!N13)</f>
        <v>43</v>
      </c>
      <c r="I52" s="113">
        <f>IF('P1'!O13=0,"",'P1'!O13)</f>
        <v>60</v>
      </c>
      <c r="J52" s="113">
        <f>IF('P1'!P13=0,"",'P1'!P13)</f>
        <v>103</v>
      </c>
      <c r="K52" s="115">
        <f>IF('P1'!R13=0,"",'P1'!R13)</f>
        <v>235.55396433445563</v>
      </c>
      <c r="Q52" s="69"/>
    </row>
    <row r="53" spans="1:17" ht="15.6" x14ac:dyDescent="0.3">
      <c r="A53" s="108">
        <v>40</v>
      </c>
      <c r="B53" s="109" t="str">
        <f>IF('P3'!A15="","",'P3'!A15)</f>
        <v>+105</v>
      </c>
      <c r="C53" s="110">
        <f>IF('P3'!B15="","",'P3'!B15)</f>
        <v>105.6</v>
      </c>
      <c r="D53" s="109" t="str">
        <f>IF('P3'!C15="","",'P3'!C15)</f>
        <v>M4</v>
      </c>
      <c r="E53" s="111">
        <f>IF('P3'!D15="","",'P3'!D15)</f>
        <v>22967</v>
      </c>
      <c r="F53" s="112" t="str">
        <f>IF('P3'!F15="","",'P3'!F15)</f>
        <v>Freddy Svendsen</v>
      </c>
      <c r="G53" s="112" t="str">
        <f>IF('P3'!G15="","",'P3'!G15)</f>
        <v>Lenja AK</v>
      </c>
      <c r="H53" s="113">
        <f>IF('P3'!N15=0,"",'P3'!N15)</f>
        <v>68</v>
      </c>
      <c r="I53" s="113">
        <f>IF('P3'!O15=0,"",'P3'!O15)</f>
        <v>77</v>
      </c>
      <c r="J53" s="113">
        <f>IF('P3'!P15=0,"",'P3'!P15)</f>
        <v>145</v>
      </c>
      <c r="K53" s="115">
        <f>IF('P3'!R15=0,"",'P3'!R15)</f>
        <v>215.24372903197437</v>
      </c>
      <c r="Q53" s="69"/>
    </row>
    <row r="54" spans="1:17" ht="15.6" x14ac:dyDescent="0.3">
      <c r="A54" s="108">
        <v>41</v>
      </c>
      <c r="B54" s="109">
        <f>IF('P1'!A9="","",'P1'!A9)</f>
        <v>77</v>
      </c>
      <c r="C54" s="110">
        <f>IF('P1'!B9="","",'P1'!B9)</f>
        <v>72.2</v>
      </c>
      <c r="D54" s="109" t="str">
        <f>IF('P1'!C9="","",'P1'!C9)</f>
        <v>M10</v>
      </c>
      <c r="E54" s="111">
        <f>IF('P1'!D9="","",'P1'!D9)</f>
        <v>13176</v>
      </c>
      <c r="F54" s="112" t="str">
        <f>IF('P1'!F9="","",'P1'!F9)</f>
        <v>Bjørn Lie</v>
      </c>
      <c r="G54" s="112" t="str">
        <f>IF('P1'!G9="","",'P1'!G9)</f>
        <v>Namsos VK</v>
      </c>
      <c r="H54" s="113">
        <f>IF('P1'!N9=0,"",'P1'!N9)</f>
        <v>25</v>
      </c>
      <c r="I54" s="113">
        <f>IF('P1'!O9=0,"",'P1'!O9)</f>
        <v>35</v>
      </c>
      <c r="J54" s="113">
        <f>IF('P1'!P9=0,"",'P1'!P9)</f>
        <v>60</v>
      </c>
      <c r="K54" s="115">
        <f>IF('P1'!R9=0,"",'P1'!R9)</f>
        <v>196.4736068221433</v>
      </c>
      <c r="Q54" s="69"/>
    </row>
    <row r="55" spans="1:17" ht="15.6" x14ac:dyDescent="0.3">
      <c r="A55" s="108">
        <v>42</v>
      </c>
      <c r="B55" s="109" t="str">
        <f>IF('P3'!A21="","",'P3'!A21)</f>
        <v>+105</v>
      </c>
      <c r="C55" s="110">
        <f>IF('P3'!B21="","",'P3'!B21)</f>
        <v>121.2</v>
      </c>
      <c r="D55" s="109" t="str">
        <f>IF('P3'!C21="","",'P3'!C21)</f>
        <v>M3</v>
      </c>
      <c r="E55" s="111">
        <f>IF('P3'!D21="","",'P3'!D21)</f>
        <v>25592</v>
      </c>
      <c r="F55" s="112" t="str">
        <f>IF('P3'!F21="","",'P3'!F21)</f>
        <v>Runar Saxegård</v>
      </c>
      <c r="G55" s="112" t="str">
        <f>IF('P3'!G21="","",'P3'!G21)</f>
        <v>Lenja AK</v>
      </c>
      <c r="H55" s="113">
        <f>IF('P3'!N21=0,"",'P3'!N21)</f>
        <v>60</v>
      </c>
      <c r="I55" s="113">
        <f>IF('P3'!O21=0,"",'P3'!O21)</f>
        <v>80</v>
      </c>
      <c r="J55" s="113">
        <f>IF('P3'!P21=0,"",'P3'!P21)</f>
        <v>140</v>
      </c>
      <c r="K55" s="115">
        <f>IF('P3'!R21=0,"",'P3'!R21)</f>
        <v>178.48935298990796</v>
      </c>
    </row>
    <row r="56" spans="1:17" ht="15.6" x14ac:dyDescent="0.3">
      <c r="A56" s="108">
        <v>43</v>
      </c>
      <c r="B56" s="109">
        <f>IF('P2'!A9="","",'P2'!A9)</f>
        <v>69</v>
      </c>
      <c r="C56" s="110">
        <f>IF('P2'!B9="","",'P2'!B9)</f>
        <v>63.8</v>
      </c>
      <c r="D56" s="109" t="str">
        <f>IF('P2'!C9="","",'P2'!C9)</f>
        <v>M7</v>
      </c>
      <c r="E56" s="111">
        <f>IF('P2'!D9="","",'P2'!D9)</f>
        <v>17503</v>
      </c>
      <c r="F56" s="112" t="str">
        <f>IF('P2'!F9="","",'P2'!F9)</f>
        <v>Richard Bergmann</v>
      </c>
      <c r="G56" s="112" t="str">
        <f>IF('P2'!G9="","",'P2'!G9)</f>
        <v>Nidelv IL</v>
      </c>
      <c r="H56" s="113">
        <f>IF('P2'!N9=0,"",'P2'!N9)</f>
        <v>28</v>
      </c>
      <c r="I56" s="113">
        <f>IF('P2'!O9=0,"",'P2'!O9)</f>
        <v>40</v>
      </c>
      <c r="J56" s="113">
        <f>IF('P2'!P9=0,"",'P2'!P9)</f>
        <v>68</v>
      </c>
      <c r="K56" s="115">
        <f>IF('P2'!R9=0,"",'P2'!R9)</f>
        <v>175.70776682003296</v>
      </c>
    </row>
    <row r="57" spans="1:17" ht="15.6" x14ac:dyDescent="0.3">
      <c r="A57" s="108"/>
      <c r="B57" s="109" t="str">
        <f>IF('P2'!A22="","",'P2'!A22)</f>
        <v>+105</v>
      </c>
      <c r="C57" s="110">
        <f>IF('P2'!B22="","",'P2'!B22)</f>
        <v>142.9</v>
      </c>
      <c r="D57" s="109" t="str">
        <f>IF('P2'!C22="","",'P2'!C22)</f>
        <v>M5</v>
      </c>
      <c r="E57" s="111">
        <f>IF('P2'!D22="","",'P2'!D22)</f>
        <v>22200</v>
      </c>
      <c r="F57" s="112" t="str">
        <f>IF('P2'!F22="","",'P2'!F22)</f>
        <v>Per Ola Dalsbø</v>
      </c>
      <c r="G57" s="112" t="str">
        <f>IF('P2'!G22="","",'P2'!G22)</f>
        <v>AK Bjørgvin</v>
      </c>
      <c r="H57" s="113">
        <f>IF('P2'!N22=0,"",'P2'!N22)</f>
        <v>80</v>
      </c>
      <c r="I57" s="113" t="str">
        <f>IF('P2'!O22=0,"",'P2'!O22)</f>
        <v/>
      </c>
      <c r="J57" s="113" t="str">
        <f>IF('P2'!P22=0,"",'P2'!P22)</f>
        <v/>
      </c>
      <c r="K57" s="115" t="str">
        <f>IF('P2'!R22=0,"",'P2'!R22)</f>
        <v/>
      </c>
      <c r="Q57" s="69"/>
    </row>
    <row r="58" spans="1:17" ht="15.6" x14ac:dyDescent="0.3">
      <c r="A58" s="108"/>
      <c r="B58" s="109">
        <f>IF('P3'!A24="","",'P3'!A24)</f>
        <v>105</v>
      </c>
      <c r="C58" s="110">
        <f>IF('P3'!B24="","",'P3'!B24)</f>
        <v>104.6</v>
      </c>
      <c r="D58" s="109" t="str">
        <f>IF('P3'!C24="","",'P3'!C24)</f>
        <v>M2</v>
      </c>
      <c r="E58" s="111">
        <f>IF('P3'!D24="","",'P3'!D24)</f>
        <v>27821</v>
      </c>
      <c r="F58" s="112" t="str">
        <f>IF('P3'!F24="","",'P3'!F24)</f>
        <v>Thomas Lilleborgen</v>
      </c>
      <c r="G58" s="112" t="str">
        <f>IF('P3'!G24="","",'P3'!G24)</f>
        <v>T &amp; IL National</v>
      </c>
      <c r="H58" s="113">
        <f>IF('P3'!N24=0,"",'P3'!N24)</f>
        <v>106</v>
      </c>
      <c r="I58" s="113" t="str">
        <f>IF('P3'!O24=0,"",'P3'!O24)</f>
        <v/>
      </c>
      <c r="J58" s="113" t="str">
        <f>IF('P3'!P24=0,"",'P3'!P24)</f>
        <v/>
      </c>
      <c r="K58" s="115" t="str">
        <f>IF('P3'!R24=0,"",'P3'!R24)</f>
        <v/>
      </c>
      <c r="Q58" s="69"/>
    </row>
    <row r="59" spans="1:17" ht="15.6" x14ac:dyDescent="0.3">
      <c r="A59" s="108"/>
      <c r="B59" s="109">
        <f>IF('P15'!A10="","",'P15'!A10)</f>
        <v>105</v>
      </c>
      <c r="C59" s="110">
        <f>IF('P15'!B10="","",'P15'!B10)</f>
        <v>102.5</v>
      </c>
      <c r="D59" s="109" t="str">
        <f>IF('P15'!C10="","",'P15'!C10)</f>
        <v>M1</v>
      </c>
      <c r="E59" s="111">
        <f>IF('P15'!D10="","",'P15'!D10)</f>
        <v>29863</v>
      </c>
      <c r="F59" s="112" t="str">
        <f>IF('P15'!F10="","",'P15'!F10)</f>
        <v>Per Hordnes</v>
      </c>
      <c r="G59" s="112" t="str">
        <f>IF('P15'!G10="","",'P15'!G10)</f>
        <v>AK Bjørgvin</v>
      </c>
      <c r="H59" s="113">
        <f>IF('P15'!N10=0,"",'P15'!N10)</f>
        <v>141</v>
      </c>
      <c r="I59" s="113" t="str">
        <f>IF('P15'!O10=0,"",'P15'!O10)</f>
        <v/>
      </c>
      <c r="J59" s="113" t="str">
        <f>IF('P15'!P10=0,"",'P15'!P10)</f>
        <v/>
      </c>
      <c r="K59" s="115" t="str">
        <f>IF('P15'!R10=0,"",'P15'!R10)</f>
        <v/>
      </c>
      <c r="Q59" s="69"/>
    </row>
    <row r="60" spans="1:17" ht="15.6" x14ac:dyDescent="0.3">
      <c r="A60" s="108"/>
      <c r="B60" s="109">
        <f>IF('P8'!A15="","",'P8'!A15)</f>
        <v>77</v>
      </c>
      <c r="C60" s="110">
        <f>IF('P8'!B15="","",'P8'!B15)</f>
        <v>76.3</v>
      </c>
      <c r="D60" s="109" t="str">
        <f>IF('P8'!C15="","",'P8'!C15)</f>
        <v>M1</v>
      </c>
      <c r="E60" s="111">
        <f>IF('P8'!D15="","",'P8'!D15)</f>
        <v>28656</v>
      </c>
      <c r="F60" s="112" t="str">
        <f>IF('P8'!F15="","",'P8'!F15)</f>
        <v>Ronny Matnisdal</v>
      </c>
      <c r="G60" s="112" t="str">
        <f>IF('P8'!G15="","",'P8'!G15)</f>
        <v>Vigrestad IK</v>
      </c>
      <c r="H60" s="113" t="str">
        <f>IF('P8'!N15=0,"",'P8'!N15)</f>
        <v/>
      </c>
      <c r="I60" s="113" t="str">
        <f>IF('P8'!O15=0,"",'P8'!O15)</f>
        <v/>
      </c>
      <c r="J60" s="113" t="str">
        <f>IF('P8'!P15=0,"",'P8'!P15)</f>
        <v/>
      </c>
      <c r="K60" s="115" t="str">
        <f>IF('P8'!R15=0,"",'P8'!R15)</f>
        <v/>
      </c>
      <c r="Q60" s="69"/>
    </row>
  </sheetData>
  <mergeCells count="7">
    <mergeCell ref="A3:K3"/>
    <mergeCell ref="A13:K13"/>
    <mergeCell ref="A1:K1"/>
    <mergeCell ref="A2:E2"/>
    <mergeCell ref="F2:G2"/>
    <mergeCell ref="H2:I2"/>
    <mergeCell ref="J2:K2"/>
  </mergeCells>
  <phoneticPr fontId="12" type="noConversion"/>
  <pageMargins left="0.75" right="0.75" top="1" bottom="1" header="0.5" footer="0.5"/>
  <pageSetup paperSize="9" scale="76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63"/>
  <sheetViews>
    <sheetView workbookViewId="0">
      <selection activeCell="C1" sqref="C1"/>
    </sheetView>
  </sheetViews>
  <sheetFormatPr baseColWidth="10" defaultColWidth="8.77734375" defaultRowHeight="12.6" x14ac:dyDescent="0.25"/>
  <cols>
    <col min="1" max="2" width="11.44140625" customWidth="1"/>
  </cols>
  <sheetData>
    <row r="1" spans="1:2" x14ac:dyDescent="0.25">
      <c r="A1" t="s">
        <v>34</v>
      </c>
      <c r="B1" s="55"/>
    </row>
    <row r="2" spans="1:2" x14ac:dyDescent="0.25">
      <c r="A2" t="s">
        <v>35</v>
      </c>
      <c r="B2" s="55" t="s">
        <v>12</v>
      </c>
    </row>
    <row r="3" spans="1:2" x14ac:dyDescent="0.25">
      <c r="A3">
        <v>30</v>
      </c>
      <c r="B3" s="55">
        <v>1</v>
      </c>
    </row>
    <row r="4" spans="1:2" x14ac:dyDescent="0.25">
      <c r="A4">
        <v>31</v>
      </c>
      <c r="B4" s="55">
        <v>1.016</v>
      </c>
    </row>
    <row r="5" spans="1:2" x14ac:dyDescent="0.25">
      <c r="A5">
        <v>32</v>
      </c>
      <c r="B5" s="55">
        <v>1.0309999999999999</v>
      </c>
    </row>
    <row r="6" spans="1:2" x14ac:dyDescent="0.25">
      <c r="A6">
        <v>33</v>
      </c>
      <c r="B6" s="55">
        <v>1.046</v>
      </c>
    </row>
    <row r="7" spans="1:2" x14ac:dyDescent="0.25">
      <c r="A7">
        <v>34</v>
      </c>
      <c r="B7" s="55">
        <v>1.0589999999999999</v>
      </c>
    </row>
    <row r="8" spans="1:2" x14ac:dyDescent="0.25">
      <c r="A8">
        <v>35</v>
      </c>
      <c r="B8" s="55">
        <v>1.0720000000000001</v>
      </c>
    </row>
    <row r="9" spans="1:2" x14ac:dyDescent="0.25">
      <c r="A9">
        <v>36</v>
      </c>
      <c r="B9" s="55">
        <v>1.083</v>
      </c>
    </row>
    <row r="10" spans="1:2" x14ac:dyDescent="0.25">
      <c r="A10">
        <v>37</v>
      </c>
      <c r="B10" s="55">
        <v>1.0960000000000001</v>
      </c>
    </row>
    <row r="11" spans="1:2" x14ac:dyDescent="0.25">
      <c r="A11">
        <v>38</v>
      </c>
      <c r="B11" s="55">
        <v>1.109</v>
      </c>
    </row>
    <row r="12" spans="1:2" x14ac:dyDescent="0.25">
      <c r="A12">
        <v>39</v>
      </c>
      <c r="B12" s="55">
        <v>1.1220000000000001</v>
      </c>
    </row>
    <row r="13" spans="1:2" x14ac:dyDescent="0.25">
      <c r="A13">
        <v>40</v>
      </c>
      <c r="B13" s="55">
        <v>1.135</v>
      </c>
    </row>
    <row r="14" spans="1:2" x14ac:dyDescent="0.25">
      <c r="A14">
        <v>41</v>
      </c>
      <c r="B14" s="55">
        <v>1.149</v>
      </c>
    </row>
    <row r="15" spans="1:2" x14ac:dyDescent="0.25">
      <c r="A15">
        <v>42</v>
      </c>
      <c r="B15" s="55">
        <v>1.1619999999999999</v>
      </c>
    </row>
    <row r="16" spans="1:2" x14ac:dyDescent="0.25">
      <c r="A16">
        <v>43</v>
      </c>
      <c r="B16" s="55">
        <v>1.1759999999999999</v>
      </c>
    </row>
    <row r="17" spans="1:2" x14ac:dyDescent="0.25">
      <c r="A17">
        <v>44</v>
      </c>
      <c r="B17" s="55">
        <v>1.1890000000000001</v>
      </c>
    </row>
    <row r="18" spans="1:2" x14ac:dyDescent="0.25">
      <c r="A18">
        <v>45</v>
      </c>
      <c r="B18" s="55">
        <v>1.2030000000000001</v>
      </c>
    </row>
    <row r="19" spans="1:2" x14ac:dyDescent="0.25">
      <c r="A19">
        <v>46</v>
      </c>
      <c r="B19" s="55">
        <v>1.218</v>
      </c>
    </row>
    <row r="20" spans="1:2" x14ac:dyDescent="0.25">
      <c r="A20">
        <v>47</v>
      </c>
      <c r="B20" s="55">
        <v>1.2330000000000001</v>
      </c>
    </row>
    <row r="21" spans="1:2" x14ac:dyDescent="0.25">
      <c r="A21">
        <v>48</v>
      </c>
      <c r="B21" s="55">
        <v>1.248</v>
      </c>
    </row>
    <row r="22" spans="1:2" x14ac:dyDescent="0.25">
      <c r="A22">
        <v>49</v>
      </c>
      <c r="B22" s="55">
        <v>1.2629999999999999</v>
      </c>
    </row>
    <row r="23" spans="1:2" x14ac:dyDescent="0.25">
      <c r="A23">
        <v>50</v>
      </c>
      <c r="B23" s="55">
        <v>1.2789999999999999</v>
      </c>
    </row>
    <row r="24" spans="1:2" x14ac:dyDescent="0.25">
      <c r="A24">
        <v>51</v>
      </c>
      <c r="B24" s="55">
        <v>1.2969999999999999</v>
      </c>
    </row>
    <row r="25" spans="1:2" x14ac:dyDescent="0.25">
      <c r="A25">
        <v>52</v>
      </c>
      <c r="B25" s="55">
        <v>1.3160000000000001</v>
      </c>
    </row>
    <row r="26" spans="1:2" x14ac:dyDescent="0.25">
      <c r="A26">
        <v>53</v>
      </c>
      <c r="B26" s="55">
        <v>1.3380000000000001</v>
      </c>
    </row>
    <row r="27" spans="1:2" x14ac:dyDescent="0.25">
      <c r="A27">
        <v>54</v>
      </c>
      <c r="B27" s="55">
        <v>1.361</v>
      </c>
    </row>
    <row r="28" spans="1:2" x14ac:dyDescent="0.25">
      <c r="A28">
        <v>55</v>
      </c>
      <c r="B28" s="55">
        <v>1.385</v>
      </c>
    </row>
    <row r="29" spans="1:2" x14ac:dyDescent="0.25">
      <c r="A29">
        <v>56</v>
      </c>
      <c r="B29" s="55">
        <v>1.411</v>
      </c>
    </row>
    <row r="30" spans="1:2" x14ac:dyDescent="0.25">
      <c r="A30">
        <v>57</v>
      </c>
      <c r="B30" s="55">
        <v>1.4370000000000001</v>
      </c>
    </row>
    <row r="31" spans="1:2" x14ac:dyDescent="0.25">
      <c r="A31">
        <v>58</v>
      </c>
      <c r="B31" s="55">
        <v>1.462</v>
      </c>
    </row>
    <row r="32" spans="1:2" x14ac:dyDescent="0.25">
      <c r="A32">
        <v>59</v>
      </c>
      <c r="B32" s="55">
        <v>1.488</v>
      </c>
    </row>
    <row r="33" spans="1:2" x14ac:dyDescent="0.25">
      <c r="A33">
        <v>60</v>
      </c>
      <c r="B33" s="55">
        <v>1.514</v>
      </c>
    </row>
    <row r="34" spans="1:2" x14ac:dyDescent="0.25">
      <c r="A34">
        <v>61</v>
      </c>
      <c r="B34" s="55">
        <v>1.5409999999999999</v>
      </c>
    </row>
    <row r="35" spans="1:2" x14ac:dyDescent="0.25">
      <c r="A35">
        <v>62</v>
      </c>
      <c r="B35" s="55">
        <v>1.5680000000000001</v>
      </c>
    </row>
    <row r="36" spans="1:2" x14ac:dyDescent="0.25">
      <c r="A36">
        <v>63</v>
      </c>
      <c r="B36" s="55">
        <v>1.5980000000000001</v>
      </c>
    </row>
    <row r="37" spans="1:2" x14ac:dyDescent="0.25">
      <c r="A37">
        <v>64</v>
      </c>
      <c r="B37" s="55">
        <v>1.629</v>
      </c>
    </row>
    <row r="38" spans="1:2" x14ac:dyDescent="0.25">
      <c r="A38">
        <v>65</v>
      </c>
      <c r="B38" s="55">
        <v>1.663</v>
      </c>
    </row>
    <row r="39" spans="1:2" x14ac:dyDescent="0.25">
      <c r="A39">
        <v>66</v>
      </c>
      <c r="B39" s="55">
        <v>1.6990000000000001</v>
      </c>
    </row>
    <row r="40" spans="1:2" x14ac:dyDescent="0.25">
      <c r="A40">
        <v>67</v>
      </c>
      <c r="B40" s="55">
        <v>1.738</v>
      </c>
    </row>
    <row r="41" spans="1:2" x14ac:dyDescent="0.25">
      <c r="A41">
        <v>68</v>
      </c>
      <c r="B41" s="55">
        <v>1.7789999999999999</v>
      </c>
    </row>
    <row r="42" spans="1:2" x14ac:dyDescent="0.25">
      <c r="A42">
        <v>69</v>
      </c>
      <c r="B42" s="55">
        <v>1.823</v>
      </c>
    </row>
    <row r="43" spans="1:2" x14ac:dyDescent="0.25">
      <c r="A43">
        <v>70</v>
      </c>
      <c r="B43" s="55">
        <v>1.867</v>
      </c>
    </row>
    <row r="44" spans="1:2" x14ac:dyDescent="0.25">
      <c r="A44">
        <v>71</v>
      </c>
      <c r="B44" s="55">
        <v>1.91</v>
      </c>
    </row>
    <row r="45" spans="1:2" x14ac:dyDescent="0.25">
      <c r="A45">
        <v>72</v>
      </c>
      <c r="B45" s="55">
        <v>1.9530000000000001</v>
      </c>
    </row>
    <row r="46" spans="1:2" x14ac:dyDescent="0.25">
      <c r="A46">
        <v>73</v>
      </c>
      <c r="B46" s="55">
        <v>2.004</v>
      </c>
    </row>
    <row r="47" spans="1:2" x14ac:dyDescent="0.25">
      <c r="A47">
        <v>74</v>
      </c>
      <c r="B47" s="55">
        <v>2.06</v>
      </c>
    </row>
    <row r="48" spans="1:2" x14ac:dyDescent="0.25">
      <c r="A48">
        <v>75</v>
      </c>
      <c r="B48" s="55">
        <v>2.117</v>
      </c>
    </row>
    <row r="49" spans="1:2" x14ac:dyDescent="0.25">
      <c r="A49">
        <v>76</v>
      </c>
      <c r="B49" s="55">
        <v>2.181</v>
      </c>
    </row>
    <row r="50" spans="1:2" x14ac:dyDescent="0.25">
      <c r="A50">
        <v>77</v>
      </c>
      <c r="B50" s="55">
        <v>2.2549999999999999</v>
      </c>
    </row>
    <row r="51" spans="1:2" x14ac:dyDescent="0.25">
      <c r="A51">
        <v>78</v>
      </c>
      <c r="B51" s="55">
        <v>2.3359999999999999</v>
      </c>
    </row>
    <row r="52" spans="1:2" x14ac:dyDescent="0.25">
      <c r="A52">
        <v>79</v>
      </c>
      <c r="B52" s="55">
        <v>2.419</v>
      </c>
    </row>
    <row r="53" spans="1:2" x14ac:dyDescent="0.25">
      <c r="A53">
        <v>80</v>
      </c>
      <c r="B53" s="55">
        <v>2.504</v>
      </c>
    </row>
    <row r="54" spans="1:2" x14ac:dyDescent="0.25">
      <c r="A54">
        <v>81</v>
      </c>
      <c r="B54" s="55">
        <v>2.597</v>
      </c>
    </row>
    <row r="55" spans="1:2" x14ac:dyDescent="0.25">
      <c r="A55">
        <v>82</v>
      </c>
      <c r="B55" s="55">
        <v>2.702</v>
      </c>
    </row>
    <row r="56" spans="1:2" x14ac:dyDescent="0.25">
      <c r="A56">
        <v>83</v>
      </c>
      <c r="B56" s="55">
        <v>2.831</v>
      </c>
    </row>
    <row r="57" spans="1:2" x14ac:dyDescent="0.25">
      <c r="A57">
        <v>84</v>
      </c>
      <c r="B57" s="55">
        <v>2.9809999999999999</v>
      </c>
    </row>
    <row r="58" spans="1:2" x14ac:dyDescent="0.25">
      <c r="A58">
        <v>85</v>
      </c>
      <c r="B58" s="55">
        <v>3.153</v>
      </c>
    </row>
    <row r="59" spans="1:2" x14ac:dyDescent="0.25">
      <c r="A59">
        <v>86</v>
      </c>
      <c r="B59" s="55">
        <v>3.3519999999999999</v>
      </c>
    </row>
    <row r="60" spans="1:2" x14ac:dyDescent="0.25">
      <c r="A60">
        <v>87</v>
      </c>
      <c r="B60" s="55">
        <v>3.58</v>
      </c>
    </row>
    <row r="61" spans="1:2" x14ac:dyDescent="0.25">
      <c r="A61">
        <v>88</v>
      </c>
      <c r="B61" s="55">
        <v>3.8420000000000001</v>
      </c>
    </row>
    <row r="62" spans="1:2" x14ac:dyDescent="0.25">
      <c r="A62">
        <v>89</v>
      </c>
      <c r="B62" s="55">
        <v>4.1449999999999996</v>
      </c>
    </row>
    <row r="63" spans="1:2" x14ac:dyDescent="0.25">
      <c r="A63">
        <v>90</v>
      </c>
      <c r="B63" s="55">
        <v>4.4930000000000003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6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V39"/>
  <sheetViews>
    <sheetView showGridLines="0" showRowColHeaders="0" showZeros="0" showOutlineSymbols="0" topLeftCell="A2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42419</v>
      </c>
      <c r="S5" s="85" t="s">
        <v>30</v>
      </c>
      <c r="T5" s="86">
        <v>3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9">
        <v>94</v>
      </c>
      <c r="B9" s="160">
        <v>93.4</v>
      </c>
      <c r="C9" s="161" t="s">
        <v>127</v>
      </c>
      <c r="D9" s="162">
        <v>24011</v>
      </c>
      <c r="E9" s="163"/>
      <c r="F9" s="164" t="s">
        <v>128</v>
      </c>
      <c r="G9" s="164" t="s">
        <v>58</v>
      </c>
      <c r="H9" s="142">
        <v>-95</v>
      </c>
      <c r="I9" s="143">
        <v>95</v>
      </c>
      <c r="J9" s="143">
        <v>-98</v>
      </c>
      <c r="K9" s="142">
        <v>120</v>
      </c>
      <c r="L9" s="127">
        <v>125</v>
      </c>
      <c r="M9" s="127">
        <v>130</v>
      </c>
      <c r="N9" s="94">
        <f>IF(MAX(H9:J9)&lt;0,0,TRUNC(MAX(H9:J9)/1)*1)</f>
        <v>95</v>
      </c>
      <c r="O9" s="94">
        <f>IF(MAX(K9:M9)&lt;0,0,TRUNC(MAX(K9:M9)/1)*1)</f>
        <v>130</v>
      </c>
      <c r="P9" s="94">
        <f t="shared" ref="P9:P24" si="0">IF(N9=0,0,IF(O9=0,0,SUM(N9:O9)))</f>
        <v>225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257.3946013204432</v>
      </c>
      <c r="R9" s="95">
        <f>IF(OR(D9="",B9="",V9=""),0,IF(OR(C9="UM",C9="JM",C9="SM",C9="UK",C9="JK",C9="SK"),"",Q9*(IF(ABS(1900-YEAR((V9+1)-D9))&lt;29,0,(VLOOKUP((YEAR(V9)-YEAR(D9)),'Meltzer-Malone'!$A$3:$B$63,2))))))</f>
        <v>333.84079791261479</v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1.1439760058686363</v>
      </c>
      <c r="V9" s="140">
        <f>R5</f>
        <v>42419</v>
      </c>
    </row>
    <row r="10" spans="1:22" s="13" customFormat="1" ht="19.95" customHeight="1" x14ac:dyDescent="0.25">
      <c r="A10" s="152">
        <v>94</v>
      </c>
      <c r="B10" s="145">
        <v>90.2</v>
      </c>
      <c r="C10" s="146" t="s">
        <v>127</v>
      </c>
      <c r="D10" s="147">
        <v>23560</v>
      </c>
      <c r="E10" s="148"/>
      <c r="F10" s="149" t="s">
        <v>129</v>
      </c>
      <c r="G10" s="149" t="s">
        <v>53</v>
      </c>
      <c r="H10" s="142">
        <v>74</v>
      </c>
      <c r="I10" s="143">
        <v>80</v>
      </c>
      <c r="J10" s="143">
        <v>83</v>
      </c>
      <c r="K10" s="142">
        <v>95</v>
      </c>
      <c r="L10" s="127">
        <v>100</v>
      </c>
      <c r="M10" s="127">
        <v>105</v>
      </c>
      <c r="N10" s="94">
        <f t="shared" ref="N10:N24" si="1">IF(MAX(H10:J10)&lt;0,0,TRUNC(MAX(H10:J10)/1)*1)</f>
        <v>83</v>
      </c>
      <c r="O10" s="94">
        <f t="shared" ref="O10:O24" si="2">IF(MAX(K10:M10)&lt;0,0,TRUNC(MAX(K10:M10)/1)*1)</f>
        <v>105</v>
      </c>
      <c r="P10" s="94">
        <f t="shared" si="0"/>
        <v>188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218.41365709935516</v>
      </c>
      <c r="R10" s="95">
        <f>IF(OR(D10="",B10="",V10=""),0,IF(OR(C10="UM",C10="JM",C10="SM",C10="UK",C10="JK",C10="SK"),"",Q10*(IF(ABS(1900-YEAR((V10+1)-D10))&lt;29,0,(VLOOKUP((YEAR(V10)-YEAR(D10)),'Meltzer-Malone'!$A$3:$B$63,2))))))</f>
        <v>287.4323727427514</v>
      </c>
      <c r="S10" s="99">
        <v>2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1.1617747718050806</v>
      </c>
      <c r="V10" s="140">
        <f>R5</f>
        <v>42419</v>
      </c>
    </row>
    <row r="11" spans="1:22" s="13" customFormat="1" ht="19.95" customHeight="1" x14ac:dyDescent="0.25">
      <c r="A11" s="152">
        <v>94</v>
      </c>
      <c r="B11" s="145">
        <v>86</v>
      </c>
      <c r="C11" s="146" t="s">
        <v>127</v>
      </c>
      <c r="D11" s="147">
        <v>23829</v>
      </c>
      <c r="E11" s="148"/>
      <c r="F11" s="149" t="s">
        <v>130</v>
      </c>
      <c r="G11" s="149" t="s">
        <v>64</v>
      </c>
      <c r="H11" s="142">
        <v>70</v>
      </c>
      <c r="I11" s="143">
        <v>75</v>
      </c>
      <c r="J11" s="143">
        <v>-77</v>
      </c>
      <c r="K11" s="142">
        <v>90</v>
      </c>
      <c r="L11" s="127">
        <v>95</v>
      </c>
      <c r="M11" s="178" t="s">
        <v>161</v>
      </c>
      <c r="N11" s="94">
        <f t="shared" si="1"/>
        <v>75</v>
      </c>
      <c r="O11" s="94">
        <f t="shared" si="2"/>
        <v>95</v>
      </c>
      <c r="P11" s="94">
        <f t="shared" si="0"/>
        <v>170</v>
      </c>
      <c r="Q11" s="95">
        <f t="shared" si="3"/>
        <v>201.99066827623599</v>
      </c>
      <c r="R11" s="95">
        <f>IF(OR(D11="",B11="",V11=""),0,IF(OR(C11="UM",C11="JM",C11="SM",C11="UK",C11="JK",C11="SK"),"",Q11*(IF(ABS(1900-YEAR((V11+1)-D11))&lt;29,0,(VLOOKUP((YEAR(V11)-YEAR(D11)),'Meltzer-Malone'!$A$3:$B$63,2))))))</f>
        <v>261.98189675427807</v>
      </c>
      <c r="S11" s="99">
        <v>3</v>
      </c>
      <c r="T11" s="99"/>
      <c r="U11" s="97">
        <f t="shared" si="4"/>
        <v>1.1881804016249176</v>
      </c>
      <c r="V11" s="140">
        <f>R5</f>
        <v>42419</v>
      </c>
    </row>
    <row r="12" spans="1:22" s="13" customFormat="1" ht="19.95" customHeight="1" x14ac:dyDescent="0.25">
      <c r="A12" s="152">
        <v>94</v>
      </c>
      <c r="B12" s="145">
        <v>88.2</v>
      </c>
      <c r="C12" s="146" t="s">
        <v>127</v>
      </c>
      <c r="D12" s="147">
        <v>23840</v>
      </c>
      <c r="E12" s="148"/>
      <c r="F12" s="149" t="s">
        <v>131</v>
      </c>
      <c r="G12" s="149" t="s">
        <v>53</v>
      </c>
      <c r="H12" s="142">
        <v>66</v>
      </c>
      <c r="I12" s="143">
        <v>70</v>
      </c>
      <c r="J12" s="143">
        <v>73</v>
      </c>
      <c r="K12" s="142">
        <v>83</v>
      </c>
      <c r="L12" s="127">
        <v>88</v>
      </c>
      <c r="M12" s="127">
        <v>91</v>
      </c>
      <c r="N12" s="94">
        <f t="shared" si="1"/>
        <v>73</v>
      </c>
      <c r="O12" s="94">
        <f t="shared" si="2"/>
        <v>91</v>
      </c>
      <c r="P12" s="94">
        <f t="shared" si="0"/>
        <v>164</v>
      </c>
      <c r="Q12" s="95">
        <f t="shared" si="3"/>
        <v>192.5177456112782</v>
      </c>
      <c r="R12" s="95">
        <f>IF(OR(D12="",B12="",V12=""),0,IF(OR(C12="UM",C12="JM",C12="SM",C12="UK",C12="JK",C12="SK"),"",Q12*(IF(ABS(1900-YEAR((V12+1)-D12))&lt;29,0,(VLOOKUP((YEAR(V12)-YEAR(D12)),'Meltzer-Malone'!$A$3:$B$63,2))))))</f>
        <v>249.6955160578278</v>
      </c>
      <c r="S12" s="99">
        <v>4</v>
      </c>
      <c r="T12" s="99" t="s">
        <v>22</v>
      </c>
      <c r="U12" s="97">
        <f t="shared" si="4"/>
        <v>1.1738886927516963</v>
      </c>
      <c r="V12" s="140">
        <f>R5</f>
        <v>42419</v>
      </c>
    </row>
    <row r="13" spans="1:22" s="13" customFormat="1" ht="19.95" customHeight="1" x14ac:dyDescent="0.25">
      <c r="A13" s="152">
        <v>105</v>
      </c>
      <c r="B13" s="145">
        <v>95.5</v>
      </c>
      <c r="C13" s="146" t="s">
        <v>127</v>
      </c>
      <c r="D13" s="147">
        <v>23441</v>
      </c>
      <c r="E13" s="148"/>
      <c r="F13" s="149" t="s">
        <v>132</v>
      </c>
      <c r="G13" s="149" t="s">
        <v>63</v>
      </c>
      <c r="H13" s="142">
        <v>85</v>
      </c>
      <c r="I13" s="143">
        <v>-90</v>
      </c>
      <c r="J13" s="143">
        <v>90</v>
      </c>
      <c r="K13" s="142">
        <v>-110</v>
      </c>
      <c r="L13" s="127">
        <v>110</v>
      </c>
      <c r="M13" s="127">
        <v>-121</v>
      </c>
      <c r="N13" s="94">
        <f t="shared" si="1"/>
        <v>90</v>
      </c>
      <c r="O13" s="94">
        <f t="shared" si="2"/>
        <v>110</v>
      </c>
      <c r="P13" s="94">
        <f t="shared" si="0"/>
        <v>200</v>
      </c>
      <c r="Q13" s="95">
        <f t="shared" si="3"/>
        <v>226.6525767084718</v>
      </c>
      <c r="R13" s="95">
        <f>IF(OR(D13="",B13="",V13=""),0,IF(OR(C13="UM",C13="JM",C13="SM",C13="UK",C13="JK",C13="SK"),"",Q13*(IF(ABS(1900-YEAR((V13+1)-D13))&lt;29,0,(VLOOKUP((YEAR(V13)-YEAR(D13)),'Meltzer-Malone'!$A$3:$B$63,2))))))</f>
        <v>298.27479094834888</v>
      </c>
      <c r="S13" s="99">
        <v>2</v>
      </c>
      <c r="T13" s="99" t="s">
        <v>22</v>
      </c>
      <c r="U13" s="97">
        <f t="shared" si="4"/>
        <v>1.133262883542359</v>
      </c>
      <c r="V13" s="140">
        <f>R5</f>
        <v>42419</v>
      </c>
    </row>
    <row r="14" spans="1:22" s="13" customFormat="1" ht="19.95" customHeight="1" x14ac:dyDescent="0.25">
      <c r="A14" s="152">
        <v>105</v>
      </c>
      <c r="B14" s="145">
        <v>102.3</v>
      </c>
      <c r="C14" s="146" t="s">
        <v>127</v>
      </c>
      <c r="D14" s="147">
        <v>23898</v>
      </c>
      <c r="E14" s="148"/>
      <c r="F14" s="149" t="s">
        <v>133</v>
      </c>
      <c r="G14" s="149" t="s">
        <v>58</v>
      </c>
      <c r="H14" s="142">
        <v>90</v>
      </c>
      <c r="I14" s="143">
        <v>-95</v>
      </c>
      <c r="J14" s="143">
        <v>95</v>
      </c>
      <c r="K14" s="142">
        <v>110</v>
      </c>
      <c r="L14" s="127">
        <v>114</v>
      </c>
      <c r="M14" s="127">
        <v>116</v>
      </c>
      <c r="N14" s="94">
        <f t="shared" si="1"/>
        <v>95</v>
      </c>
      <c r="O14" s="94">
        <f t="shared" si="2"/>
        <v>116</v>
      </c>
      <c r="P14" s="94">
        <f t="shared" si="0"/>
        <v>211</v>
      </c>
      <c r="Q14" s="95">
        <f t="shared" si="3"/>
        <v>232.76106639179673</v>
      </c>
      <c r="R14" s="95">
        <f>IF(OR(D14="",B14="",V14=""),0,IF(OR(C14="UM",C14="JM",C14="SM",C14="UK",C14="JK",C14="SK"),"",Q14*(IF(ABS(1900-YEAR((V14+1)-D14))&lt;29,0,(VLOOKUP((YEAR(V14)-YEAR(D14)),'Meltzer-Malone'!$A$3:$B$63,2))))))</f>
        <v>301.89110311016037</v>
      </c>
      <c r="S14" s="99">
        <v>1</v>
      </c>
      <c r="T14" s="99" t="s">
        <v>22</v>
      </c>
      <c r="U14" s="97">
        <f t="shared" si="4"/>
        <v>1.103133016074866</v>
      </c>
      <c r="V14" s="140">
        <f>R5</f>
        <v>42419</v>
      </c>
    </row>
    <row r="15" spans="1:22" s="13" customFormat="1" ht="19.95" customHeight="1" x14ac:dyDescent="0.25">
      <c r="A15" s="144" t="s">
        <v>115</v>
      </c>
      <c r="B15" s="145">
        <v>105.6</v>
      </c>
      <c r="C15" s="146" t="s">
        <v>127</v>
      </c>
      <c r="D15" s="147">
        <v>22967</v>
      </c>
      <c r="E15" s="148"/>
      <c r="F15" s="149" t="s">
        <v>134</v>
      </c>
      <c r="G15" s="149" t="s">
        <v>59</v>
      </c>
      <c r="H15" s="142">
        <v>60</v>
      </c>
      <c r="I15" s="143">
        <v>65</v>
      </c>
      <c r="J15" s="143">
        <v>68</v>
      </c>
      <c r="K15" s="142">
        <v>70</v>
      </c>
      <c r="L15" s="127">
        <v>77</v>
      </c>
      <c r="M15" s="127">
        <v>-82</v>
      </c>
      <c r="N15" s="94">
        <f t="shared" si="1"/>
        <v>68</v>
      </c>
      <c r="O15" s="94">
        <f t="shared" si="2"/>
        <v>77</v>
      </c>
      <c r="P15" s="94">
        <f t="shared" si="0"/>
        <v>145</v>
      </c>
      <c r="Q15" s="95">
        <f t="shared" si="3"/>
        <v>158.15116019983421</v>
      </c>
      <c r="R15" s="95">
        <f>IF(OR(D15="",B15="",V15=""),0,IF(OR(C15="UM",C15="JM",C15="SM",C15="UK",C15="JK",C15="SK"),"",Q15*(IF(ABS(1900-YEAR((V15+1)-D15))&lt;29,0,(VLOOKUP((YEAR(V15)-YEAR(D15)),'Meltzer-Malone'!$A$3:$B$63,2))))))</f>
        <v>215.24372903197437</v>
      </c>
      <c r="S15" s="99">
        <v>1</v>
      </c>
      <c r="T15" s="99"/>
      <c r="U15" s="97">
        <f t="shared" si="4"/>
        <v>1.0906976565505808</v>
      </c>
      <c r="V15" s="140">
        <f>R5</f>
        <v>42419</v>
      </c>
    </row>
    <row r="16" spans="1:22" s="13" customFormat="1" ht="19.95" customHeight="1" x14ac:dyDescent="0.25">
      <c r="A16" s="152">
        <v>85</v>
      </c>
      <c r="B16" s="145">
        <v>82.3</v>
      </c>
      <c r="C16" s="146" t="s">
        <v>135</v>
      </c>
      <c r="D16" s="147">
        <v>25734</v>
      </c>
      <c r="E16" s="148"/>
      <c r="F16" s="149" t="s">
        <v>136</v>
      </c>
      <c r="G16" s="149" t="s">
        <v>64</v>
      </c>
      <c r="H16" s="142">
        <v>60</v>
      </c>
      <c r="I16" s="143">
        <v>65</v>
      </c>
      <c r="J16" s="143">
        <v>70</v>
      </c>
      <c r="K16" s="142">
        <v>85</v>
      </c>
      <c r="L16" s="127">
        <v>90</v>
      </c>
      <c r="M16" s="127">
        <v>-94</v>
      </c>
      <c r="N16" s="94">
        <f t="shared" si="1"/>
        <v>70</v>
      </c>
      <c r="O16" s="94">
        <f t="shared" si="2"/>
        <v>90</v>
      </c>
      <c r="P16" s="94">
        <f t="shared" si="0"/>
        <v>160</v>
      </c>
      <c r="Q16" s="95">
        <f t="shared" si="3"/>
        <v>194.36055214866508</v>
      </c>
      <c r="R16" s="95">
        <f>IF(OR(D16="",B16="",V16=""),0,IF(OR(C16="UM",C16="JM",C16="SM",C16="UK",C16="JK",C16="SK"),"",Q16*(IF(ABS(1900-YEAR((V16+1)-D16))&lt;29,0,(VLOOKUP((YEAR(V16)-YEAR(D16)),'Meltzer-Malone'!$A$3:$B$63,2))))))</f>
        <v>236.73115251707407</v>
      </c>
      <c r="S16" s="99">
        <v>1</v>
      </c>
      <c r="T16" s="99"/>
      <c r="U16" s="97">
        <f t="shared" si="4"/>
        <v>1.2147534509291567</v>
      </c>
      <c r="V16" s="140">
        <f>R5</f>
        <v>42419</v>
      </c>
    </row>
    <row r="17" spans="1:22" s="13" customFormat="1" ht="19.95" customHeight="1" x14ac:dyDescent="0.25">
      <c r="A17" s="152">
        <v>94</v>
      </c>
      <c r="B17" s="145">
        <v>91.1</v>
      </c>
      <c r="C17" s="146" t="s">
        <v>135</v>
      </c>
      <c r="D17" s="147">
        <v>25366</v>
      </c>
      <c r="E17" s="148"/>
      <c r="F17" s="149" t="s">
        <v>137</v>
      </c>
      <c r="G17" s="149" t="s">
        <v>61</v>
      </c>
      <c r="H17" s="142">
        <v>85</v>
      </c>
      <c r="I17" s="143">
        <v>90</v>
      </c>
      <c r="J17" s="143">
        <v>-92</v>
      </c>
      <c r="K17" s="142">
        <v>105</v>
      </c>
      <c r="L17" s="127">
        <v>-110</v>
      </c>
      <c r="M17" s="127">
        <v>112</v>
      </c>
      <c r="N17" s="94">
        <f t="shared" si="1"/>
        <v>90</v>
      </c>
      <c r="O17" s="94">
        <f t="shared" si="2"/>
        <v>112</v>
      </c>
      <c r="P17" s="94">
        <f t="shared" si="0"/>
        <v>202</v>
      </c>
      <c r="Q17" s="95">
        <f t="shared" si="3"/>
        <v>233.6289663198942</v>
      </c>
      <c r="R17" s="95">
        <f>IF(OR(D17="",B17="",V17=""),0,IF(OR(C17="UM",C17="JM",C17="SM",C17="UK",C17="JK",C17="SK"),"",Q17*(IF(ABS(1900-YEAR((V17+1)-D17))&lt;29,0,(VLOOKUP((YEAR(V17)-YEAR(D17)),'Meltzer-Malone'!$A$3:$B$63,2))))))</f>
        <v>288.06451547242955</v>
      </c>
      <c r="S17" s="99">
        <v>1</v>
      </c>
      <c r="T17" s="99"/>
      <c r="U17" s="97">
        <f t="shared" si="4"/>
        <v>1.1565790411875951</v>
      </c>
      <c r="V17" s="140">
        <f>R5</f>
        <v>42419</v>
      </c>
    </row>
    <row r="18" spans="1:22" s="13" customFormat="1" ht="19.95" customHeight="1" x14ac:dyDescent="0.25">
      <c r="A18" s="144">
        <v>94</v>
      </c>
      <c r="B18" s="145">
        <v>88.9</v>
      </c>
      <c r="C18" s="146" t="s">
        <v>135</v>
      </c>
      <c r="D18" s="147">
        <v>26187</v>
      </c>
      <c r="E18" s="148"/>
      <c r="F18" s="149" t="s">
        <v>138</v>
      </c>
      <c r="G18" s="149" t="s">
        <v>52</v>
      </c>
      <c r="H18" s="150">
        <v>-86</v>
      </c>
      <c r="I18" s="151">
        <v>86</v>
      </c>
      <c r="J18" s="143">
        <v>-90</v>
      </c>
      <c r="K18" s="150">
        <v>-95</v>
      </c>
      <c r="L18" s="127">
        <v>95</v>
      </c>
      <c r="M18" s="127">
        <v>-100</v>
      </c>
      <c r="N18" s="94">
        <f t="shared" si="1"/>
        <v>86</v>
      </c>
      <c r="O18" s="94">
        <f t="shared" si="2"/>
        <v>95</v>
      </c>
      <c r="P18" s="94">
        <f t="shared" si="0"/>
        <v>181</v>
      </c>
      <c r="Q18" s="95">
        <f t="shared" si="3"/>
        <v>211.68985331715919</v>
      </c>
      <c r="R18" s="95">
        <f>IF(OR(D18="",B18="",V18=""),0,IF(OR(C18="UM",C18="JM",C18="SM",C18="UK",C18="JK",C18="SK"),"",Q18*(IF(ABS(1900-YEAR((V18+1)-D18))&lt;29,0,(VLOOKUP((YEAR(V18)-YEAR(D18)),'Meltzer-Malone'!$A$3:$B$63,2))))))</f>
        <v>254.66289354054251</v>
      </c>
      <c r="S18" s="99">
        <v>2</v>
      </c>
      <c r="T18" s="99" t="s">
        <v>22</v>
      </c>
      <c r="U18" s="97">
        <f t="shared" si="4"/>
        <v>1.1695572006472883</v>
      </c>
      <c r="V18" s="140">
        <f>R5</f>
        <v>42419</v>
      </c>
    </row>
    <row r="19" spans="1:22" s="13" customFormat="1" ht="19.95" customHeight="1" x14ac:dyDescent="0.25">
      <c r="A19" s="152">
        <v>105</v>
      </c>
      <c r="B19" s="145">
        <v>101.2</v>
      </c>
      <c r="C19" s="146" t="s">
        <v>135</v>
      </c>
      <c r="D19" s="147">
        <v>24484</v>
      </c>
      <c r="E19" s="148"/>
      <c r="F19" s="149" t="s">
        <v>139</v>
      </c>
      <c r="G19" s="149" t="s">
        <v>53</v>
      </c>
      <c r="H19" s="142">
        <v>93</v>
      </c>
      <c r="I19" s="143">
        <v>-98</v>
      </c>
      <c r="J19" s="143">
        <v>-98</v>
      </c>
      <c r="K19" s="142">
        <v>115</v>
      </c>
      <c r="L19" s="127">
        <v>-120</v>
      </c>
      <c r="M19" s="127">
        <v>-120</v>
      </c>
      <c r="N19" s="94">
        <f t="shared" si="1"/>
        <v>93</v>
      </c>
      <c r="O19" s="94">
        <f t="shared" si="2"/>
        <v>115</v>
      </c>
      <c r="P19" s="94">
        <f t="shared" si="0"/>
        <v>208</v>
      </c>
      <c r="Q19" s="95">
        <f t="shared" si="3"/>
        <v>230.37570730578923</v>
      </c>
      <c r="R19" s="95">
        <f>IF(OR(D19="",B19="",V19=""),0,IF(OR(C19="UM",C19="JM",C19="SM",C19="UK",C19="JK",C19="SK"),"",Q19*(IF(ABS(1900-YEAR((V19+1)-D19))&lt;29,0,(VLOOKUP((YEAR(V19)-YEAR(D19)),'Meltzer-Malone'!$A$3:$B$63,2))))))</f>
        <v>290.96451832721181</v>
      </c>
      <c r="S19" s="99">
        <v>1</v>
      </c>
      <c r="T19" s="99"/>
      <c r="U19" s="97">
        <f t="shared" si="4"/>
        <v>1.1075755158932175</v>
      </c>
      <c r="V19" s="140">
        <f>R5</f>
        <v>42419</v>
      </c>
    </row>
    <row r="20" spans="1:22" s="13" customFormat="1" ht="19.95" customHeight="1" x14ac:dyDescent="0.25">
      <c r="A20" s="144" t="s">
        <v>115</v>
      </c>
      <c r="B20" s="145">
        <v>112.1</v>
      </c>
      <c r="C20" s="146" t="s">
        <v>135</v>
      </c>
      <c r="D20" s="147">
        <v>25021</v>
      </c>
      <c r="E20" s="148"/>
      <c r="F20" s="149" t="s">
        <v>140</v>
      </c>
      <c r="G20" s="149" t="s">
        <v>65</v>
      </c>
      <c r="H20" s="142">
        <v>90</v>
      </c>
      <c r="I20" s="143">
        <v>-100</v>
      </c>
      <c r="J20" s="143">
        <v>-100</v>
      </c>
      <c r="K20" s="142">
        <v>120</v>
      </c>
      <c r="L20" s="127">
        <v>127</v>
      </c>
      <c r="M20" s="127">
        <v>-130</v>
      </c>
      <c r="N20" s="94">
        <f t="shared" si="1"/>
        <v>90</v>
      </c>
      <c r="O20" s="94">
        <f t="shared" si="2"/>
        <v>127</v>
      </c>
      <c r="P20" s="94">
        <f t="shared" si="0"/>
        <v>217</v>
      </c>
      <c r="Q20" s="95">
        <f t="shared" si="3"/>
        <v>232.12376304559857</v>
      </c>
      <c r="R20" s="95">
        <f>IF(OR(D20="",B20="",V20=""),0,IF(OR(C20="UM",C20="JM",C20="SM",C20="UK",C20="JK",C20="SK"),"",Q20*(IF(ABS(1900-YEAR((V20+1)-D20))&lt;29,0,(VLOOKUP((YEAR(V20)-YEAR(D20)),'Meltzer-Malone'!$A$3:$B$63,2))))))</f>
        <v>289.69045628090703</v>
      </c>
      <c r="S20" s="99">
        <v>1</v>
      </c>
      <c r="T20" s="99"/>
      <c r="U20" s="97">
        <f t="shared" si="4"/>
        <v>1.0696947605787952</v>
      </c>
      <c r="V20" s="140">
        <f>R5</f>
        <v>42419</v>
      </c>
    </row>
    <row r="21" spans="1:22" s="13" customFormat="1" ht="19.95" customHeight="1" x14ac:dyDescent="0.25">
      <c r="A21" s="144" t="s">
        <v>115</v>
      </c>
      <c r="B21" s="145">
        <v>121.2</v>
      </c>
      <c r="C21" s="146" t="s">
        <v>135</v>
      </c>
      <c r="D21" s="147">
        <v>25592</v>
      </c>
      <c r="E21" s="148"/>
      <c r="F21" s="149" t="s">
        <v>141</v>
      </c>
      <c r="G21" s="149" t="s">
        <v>59</v>
      </c>
      <c r="H21" s="142">
        <v>-60</v>
      </c>
      <c r="I21" s="143">
        <v>-60</v>
      </c>
      <c r="J21" s="143">
        <v>60</v>
      </c>
      <c r="K21" s="142">
        <v>-80</v>
      </c>
      <c r="L21" s="127">
        <v>80</v>
      </c>
      <c r="M21" s="127">
        <v>-100</v>
      </c>
      <c r="N21" s="94">
        <f t="shared" si="1"/>
        <v>60</v>
      </c>
      <c r="O21" s="94">
        <f t="shared" si="2"/>
        <v>80</v>
      </c>
      <c r="P21" s="94">
        <f t="shared" si="0"/>
        <v>140</v>
      </c>
      <c r="Q21" s="95">
        <f t="shared" si="3"/>
        <v>146.54298275033494</v>
      </c>
      <c r="R21" s="95">
        <f>IF(OR(D21="",B21="",V21=""),0,IF(OR(C21="UM",C21="JM",C21="SM",C21="UK",C21="JK",C21="SK"),"",Q21*(IF(ABS(1900-YEAR((V21+1)-D21))&lt;29,0,(VLOOKUP((YEAR(V21)-YEAR(D21)),'Meltzer-Malone'!$A$3:$B$63,2))))))</f>
        <v>178.48935298990796</v>
      </c>
      <c r="S21" s="99">
        <v>2</v>
      </c>
      <c r="T21" s="99"/>
      <c r="U21" s="97">
        <f t="shared" si="4"/>
        <v>1.046735591073821</v>
      </c>
      <c r="V21" s="140">
        <f>R5</f>
        <v>42419</v>
      </c>
    </row>
    <row r="22" spans="1:22" s="13" customFormat="1" ht="19.95" customHeight="1" x14ac:dyDescent="0.25">
      <c r="A22" s="152">
        <v>94</v>
      </c>
      <c r="B22" s="145">
        <v>88.3</v>
      </c>
      <c r="C22" s="146" t="s">
        <v>142</v>
      </c>
      <c r="D22" s="147">
        <v>26854</v>
      </c>
      <c r="E22" s="148"/>
      <c r="F22" s="149" t="s">
        <v>143</v>
      </c>
      <c r="G22" s="149" t="s">
        <v>56</v>
      </c>
      <c r="H22" s="142">
        <v>85</v>
      </c>
      <c r="I22" s="143">
        <v>90</v>
      </c>
      <c r="J22" s="143">
        <v>95</v>
      </c>
      <c r="K22" s="142">
        <v>105</v>
      </c>
      <c r="L22" s="127">
        <v>110</v>
      </c>
      <c r="M22" s="127">
        <v>115</v>
      </c>
      <c r="N22" s="94">
        <f t="shared" si="1"/>
        <v>95</v>
      </c>
      <c r="O22" s="94">
        <f t="shared" si="2"/>
        <v>115</v>
      </c>
      <c r="P22" s="94">
        <f t="shared" si="0"/>
        <v>210</v>
      </c>
      <c r="Q22" s="95">
        <f t="shared" si="3"/>
        <v>246.38538083769285</v>
      </c>
      <c r="R22" s="95">
        <f>IF(OR(D22="",B22="",V22=""),0,IF(OR(C22="UM",C22="JM",C22="SM",C22="UK",C22="JK",C22="SK"),"",Q22*(IF(ABS(1900-YEAR((V22+1)-D22))&lt;29,0,(VLOOKUP((YEAR(V22)-YEAR(D22)),'Meltzer-Malone'!$A$3:$B$63,2))))))</f>
        <v>289.74920786512678</v>
      </c>
      <c r="S22" s="99">
        <v>1</v>
      </c>
      <c r="T22" s="99"/>
      <c r="U22" s="97">
        <f t="shared" si="4"/>
        <v>1.1732637182747279</v>
      </c>
      <c r="V22" s="140">
        <f>R5</f>
        <v>42419</v>
      </c>
    </row>
    <row r="23" spans="1:22" s="13" customFormat="1" ht="19.95" customHeight="1" x14ac:dyDescent="0.25">
      <c r="A23" s="152">
        <v>94</v>
      </c>
      <c r="B23" s="145">
        <v>90.4</v>
      </c>
      <c r="C23" s="146" t="s">
        <v>142</v>
      </c>
      <c r="D23" s="147">
        <v>27554</v>
      </c>
      <c r="E23" s="148"/>
      <c r="F23" s="149" t="s">
        <v>144</v>
      </c>
      <c r="G23" s="149" t="s">
        <v>58</v>
      </c>
      <c r="H23" s="142">
        <v>70</v>
      </c>
      <c r="I23" s="143">
        <v>73</v>
      </c>
      <c r="J23" s="143">
        <v>76</v>
      </c>
      <c r="K23" s="142">
        <v>102</v>
      </c>
      <c r="L23" s="127">
        <v>111</v>
      </c>
      <c r="M23" s="127">
        <v>115</v>
      </c>
      <c r="N23" s="94">
        <f t="shared" si="1"/>
        <v>76</v>
      </c>
      <c r="O23" s="94">
        <f t="shared" si="2"/>
        <v>115</v>
      </c>
      <c r="P23" s="94">
        <f t="shared" si="0"/>
        <v>191</v>
      </c>
      <c r="Q23" s="95">
        <f t="shared" si="3"/>
        <v>221.67590632887206</v>
      </c>
      <c r="R23" s="95">
        <f>IF(OR(D23="",B23="",V23=""),0,IF(OR(C23="UM",C23="JM",C23="SM",C23="UK",C23="JK",C23="SK"),"",Q23*(IF(ABS(1900-YEAR((V23+1)-D23))&lt;29,0,(VLOOKUP((YEAR(V23)-YEAR(D23)),'Meltzer-Malone'!$A$3:$B$63,2))))))</f>
        <v>254.70561637187402</v>
      </c>
      <c r="S23" s="99">
        <v>2</v>
      </c>
      <c r="T23" s="99"/>
      <c r="U23" s="97">
        <f t="shared" si="4"/>
        <v>1.1606068394181783</v>
      </c>
      <c r="V23" s="140">
        <f>R5</f>
        <v>42419</v>
      </c>
    </row>
    <row r="24" spans="1:22" s="13" customFormat="1" ht="19.95" customHeight="1" x14ac:dyDescent="0.25">
      <c r="A24" s="159">
        <v>105</v>
      </c>
      <c r="B24" s="160">
        <v>104.6</v>
      </c>
      <c r="C24" s="161" t="s">
        <v>142</v>
      </c>
      <c r="D24" s="162">
        <v>27821</v>
      </c>
      <c r="E24" s="163"/>
      <c r="F24" s="164" t="s">
        <v>145</v>
      </c>
      <c r="G24" s="164" t="s">
        <v>63</v>
      </c>
      <c r="H24" s="142">
        <v>100</v>
      </c>
      <c r="I24" s="143">
        <v>106</v>
      </c>
      <c r="J24" s="143">
        <v>-109</v>
      </c>
      <c r="K24" s="179" t="s">
        <v>161</v>
      </c>
      <c r="L24" s="178" t="s">
        <v>161</v>
      </c>
      <c r="M24" s="178" t="s">
        <v>161</v>
      </c>
      <c r="N24" s="94">
        <f t="shared" si="1"/>
        <v>106</v>
      </c>
      <c r="O24" s="94">
        <f t="shared" si="2"/>
        <v>0</v>
      </c>
      <c r="P24" s="104">
        <f t="shared" si="0"/>
        <v>0</v>
      </c>
      <c r="Q24" s="95">
        <f t="shared" si="3"/>
        <v>0</v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>
        <f t="shared" si="4"/>
        <v>1.0943297778396961</v>
      </c>
      <c r="V24" s="140">
        <f>R5</f>
        <v>42419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97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 t="s">
        <v>79</v>
      </c>
      <c r="D27" s="205"/>
      <c r="E27" s="205"/>
      <c r="F27" s="205"/>
      <c r="G27" s="57" t="s">
        <v>36</v>
      </c>
      <c r="H27" s="58">
        <v>1</v>
      </c>
      <c r="I27" s="174" t="s">
        <v>78</v>
      </c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5" t="s">
        <v>79</v>
      </c>
      <c r="J28" s="205"/>
      <c r="K28" s="205"/>
      <c r="L28" s="205"/>
      <c r="M28" s="174"/>
      <c r="N28" s="174"/>
      <c r="O28" s="174"/>
      <c r="P28" s="174"/>
      <c r="Q28" s="174"/>
      <c r="R28" s="174"/>
      <c r="S28" s="174"/>
      <c r="T28" s="174"/>
    </row>
    <row r="29" spans="1:22" s="8" customFormat="1" ht="13.8" x14ac:dyDescent="0.25">
      <c r="A29" s="60" t="s">
        <v>37</v>
      </c>
      <c r="B29"/>
      <c r="C29" s="205"/>
      <c r="D29" s="205"/>
      <c r="E29" s="205"/>
      <c r="F29" s="205"/>
      <c r="G29" s="61"/>
      <c r="H29" s="58">
        <v>3</v>
      </c>
      <c r="I29" s="204" t="s">
        <v>81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/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5"/>
      <c r="D31" s="205"/>
      <c r="E31" s="205"/>
      <c r="F31" s="205"/>
      <c r="G31" s="63" t="s">
        <v>38</v>
      </c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92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98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4">
    <mergeCell ref="H36:T36"/>
    <mergeCell ref="H37:T37"/>
    <mergeCell ref="H38:T38"/>
    <mergeCell ref="H39:T39"/>
    <mergeCell ref="C33:F33"/>
    <mergeCell ref="C34:F34"/>
    <mergeCell ref="C35:F35"/>
    <mergeCell ref="C36:F36"/>
    <mergeCell ref="H31:T31"/>
    <mergeCell ref="H32:T32"/>
    <mergeCell ref="C31:F31"/>
    <mergeCell ref="H33:T33"/>
    <mergeCell ref="H35:T35"/>
    <mergeCell ref="F1:P1"/>
    <mergeCell ref="F2:P2"/>
    <mergeCell ref="C27:F27"/>
    <mergeCell ref="C29:F29"/>
    <mergeCell ref="C30:F30"/>
    <mergeCell ref="C5:F5"/>
    <mergeCell ref="H5:K5"/>
    <mergeCell ref="M5:P5"/>
    <mergeCell ref="I29:T29"/>
    <mergeCell ref="I30:T30"/>
    <mergeCell ref="I28:L28"/>
  </mergeCells>
  <phoneticPr fontId="0" type="noConversion"/>
  <conditionalFormatting sqref="H9:M24">
    <cfRule type="cellIs" dxfId="27" priority="1" stopIfTrue="1" operator="between">
      <formula>1</formula>
      <formula>300</formula>
    </cfRule>
    <cfRule type="cellIs" dxfId="26" priority="2" stopIfTrue="1" operator="lessThanOrEqual">
      <formula>0</formula>
    </cfRule>
  </conditionalFormatting>
  <dataValidations count="2">
    <dataValidation type="list" allowBlank="1" showInputMessage="1" showErrorMessage="1" errorTitle="Fei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M41" sqref="M41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42419</v>
      </c>
      <c r="S5" s="85" t="s">
        <v>30</v>
      </c>
      <c r="T5" s="86">
        <v>4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65">
        <v>69</v>
      </c>
      <c r="B9" s="160">
        <v>68.400000000000006</v>
      </c>
      <c r="C9" s="161" t="s">
        <v>162</v>
      </c>
      <c r="D9" s="162">
        <v>25389</v>
      </c>
      <c r="E9" s="163"/>
      <c r="F9" s="164" t="s">
        <v>163</v>
      </c>
      <c r="G9" s="164" t="s">
        <v>60</v>
      </c>
      <c r="H9" s="142">
        <v>57</v>
      </c>
      <c r="I9" s="143">
        <v>60</v>
      </c>
      <c r="J9" s="143">
        <v>-62</v>
      </c>
      <c r="K9" s="142">
        <v>64</v>
      </c>
      <c r="L9" s="127">
        <v>-68</v>
      </c>
      <c r="M9" s="127">
        <v>68</v>
      </c>
      <c r="N9" s="94">
        <f>IF(MAX(H9:J9)&lt;0,0,TRUNC(MAX(H9:J9)/1)*1)</f>
        <v>60</v>
      </c>
      <c r="O9" s="94">
        <f>IF(MAX(K9:M9)&lt;0,0,TRUNC(MAX(K9:M9)/1)*1)</f>
        <v>68</v>
      </c>
      <c r="P9" s="94">
        <f t="shared" ref="P9:P24" si="0">IF(N9=0,0,IF(O9=0,0,SUM(N9:O9)))</f>
        <v>128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161.46358724536867</v>
      </c>
      <c r="R9" s="95">
        <f>IF(OR(D9="",B9="",V9=""),0,IF(OR(C9="UM",C9="JM",C9="SM",C9="UK",C9="JK",C9="SK"),"",Q9*(IF(ABS(1900-YEAR((V9+1)-D9))&lt;29,0,(VLOOKUP((YEAR(V9)-YEAR(D9)),'Meltzer-Malone'!$A$3:$B$63,2))))))</f>
        <v>199.0846030735396</v>
      </c>
      <c r="S9" s="96">
        <v>1</v>
      </c>
      <c r="T9" s="130" t="s">
        <v>196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1.2614342753544427</v>
      </c>
      <c r="V9" s="140">
        <f>R5</f>
        <v>42419</v>
      </c>
    </row>
    <row r="10" spans="1:22" s="13" customFormat="1" ht="19.95" customHeight="1" x14ac:dyDescent="0.25">
      <c r="A10" s="153">
        <v>75</v>
      </c>
      <c r="B10" s="154">
        <v>72.400000000000006</v>
      </c>
      <c r="C10" s="155" t="s">
        <v>164</v>
      </c>
      <c r="D10" s="156">
        <v>27395</v>
      </c>
      <c r="E10" s="157"/>
      <c r="F10" s="158" t="s">
        <v>165</v>
      </c>
      <c r="G10" s="158" t="s">
        <v>53</v>
      </c>
      <c r="H10" s="142">
        <v>54</v>
      </c>
      <c r="I10" s="143">
        <v>58</v>
      </c>
      <c r="J10" s="143">
        <v>61</v>
      </c>
      <c r="K10" s="142">
        <v>65</v>
      </c>
      <c r="L10" s="127">
        <v>-70</v>
      </c>
      <c r="M10" s="127">
        <v>72</v>
      </c>
      <c r="N10" s="94">
        <f t="shared" ref="N10:N24" si="1">IF(MAX(H10:J10)&lt;0,0,TRUNC(MAX(H10:J10)/1)*1)</f>
        <v>61</v>
      </c>
      <c r="O10" s="94">
        <f t="shared" ref="O10:O24" si="2">IF(MAX(K10:M10)&lt;0,0,TRUNC(MAX(K10:M10)/1)*1)</f>
        <v>72</v>
      </c>
      <c r="P10" s="94">
        <f t="shared" si="0"/>
        <v>133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162.33500867297019</v>
      </c>
      <c r="R10" s="95">
        <f>IF(OR(D10="",B10="",V10=""),0,IF(OR(C10="UM",C10="JM",C10="SM",C10="UK",C10="JK",C10="SK"),"",Q10*(IF(ABS(1900-YEAR((V10+1)-D10))&lt;29,0,(VLOOKUP((YEAR(V10)-YEAR(D10)),'Meltzer-Malone'!$A$3:$B$63,2))))))</f>
        <v>186.52292496524277</v>
      </c>
      <c r="S10" s="182" t="s">
        <v>265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1.2205639749847383</v>
      </c>
      <c r="V10" s="140">
        <f>R5</f>
        <v>42419</v>
      </c>
    </row>
    <row r="11" spans="1:22" s="13" customFormat="1" ht="19.95" customHeight="1" x14ac:dyDescent="0.25">
      <c r="A11" s="165" t="s">
        <v>166</v>
      </c>
      <c r="B11" s="160">
        <v>78.7</v>
      </c>
      <c r="C11" s="161" t="s">
        <v>164</v>
      </c>
      <c r="D11" s="162">
        <v>28090</v>
      </c>
      <c r="E11" s="163"/>
      <c r="F11" s="164" t="s">
        <v>167</v>
      </c>
      <c r="G11" s="164" t="s">
        <v>59</v>
      </c>
      <c r="H11" s="142">
        <v>37</v>
      </c>
      <c r="I11" s="143">
        <v>-42</v>
      </c>
      <c r="J11" s="143">
        <v>-42</v>
      </c>
      <c r="K11" s="142">
        <v>40</v>
      </c>
      <c r="L11" s="127">
        <v>45</v>
      </c>
      <c r="M11" s="127">
        <v>50</v>
      </c>
      <c r="N11" s="94">
        <f t="shared" si="1"/>
        <v>37</v>
      </c>
      <c r="O11" s="94">
        <f t="shared" si="2"/>
        <v>50</v>
      </c>
      <c r="P11" s="94">
        <f t="shared" si="0"/>
        <v>87</v>
      </c>
      <c r="Q11" s="95">
        <f t="shared" si="3"/>
        <v>101.639083070864</v>
      </c>
      <c r="R11" s="95">
        <f>IF(OR(D11="",B11="",V11=""),0,IF(OR(C11="UM",C11="JM",C11="SM",C11="UK",C11="JK",C11="SK"),"",Q11*(IF(ABS(1900-YEAR((V11+1)-D11))&lt;29,0,(VLOOKUP((YEAR(V11)-YEAR(D11)),'Meltzer-Malone'!$A$3:$B$63,2))))))</f>
        <v>115.36035928543065</v>
      </c>
      <c r="S11" s="99">
        <v>1</v>
      </c>
      <c r="T11" s="99"/>
      <c r="U11" s="97">
        <f t="shared" si="4"/>
        <v>1.1682653226536093</v>
      </c>
      <c r="V11" s="140">
        <f>R5</f>
        <v>42419</v>
      </c>
    </row>
    <row r="12" spans="1:22" s="13" customFormat="1" ht="19.95" customHeight="1" x14ac:dyDescent="0.25">
      <c r="A12" s="159">
        <v>58</v>
      </c>
      <c r="B12" s="160">
        <v>56.7</v>
      </c>
      <c r="C12" s="161" t="s">
        <v>168</v>
      </c>
      <c r="D12" s="162">
        <v>28779</v>
      </c>
      <c r="E12" s="163"/>
      <c r="F12" s="164" t="s">
        <v>169</v>
      </c>
      <c r="G12" s="164" t="s">
        <v>65</v>
      </c>
      <c r="H12" s="142">
        <v>46</v>
      </c>
      <c r="I12" s="143">
        <v>47</v>
      </c>
      <c r="J12" s="143">
        <v>48</v>
      </c>
      <c r="K12" s="142">
        <v>52</v>
      </c>
      <c r="L12" s="127">
        <v>55</v>
      </c>
      <c r="M12" s="127">
        <v>-57</v>
      </c>
      <c r="N12" s="94">
        <f t="shared" si="1"/>
        <v>48</v>
      </c>
      <c r="O12" s="94">
        <f t="shared" si="2"/>
        <v>55</v>
      </c>
      <c r="P12" s="94">
        <f t="shared" si="0"/>
        <v>103</v>
      </c>
      <c r="Q12" s="95">
        <f t="shared" si="3"/>
        <v>147.46116911539903</v>
      </c>
      <c r="R12" s="95">
        <f>IF(OR(D12="",B12="",V12=""),0,IF(OR(C12="UM",C12="JM",C12="SM",C12="UK",C12="JK",C12="SK"),"",Q12*(IF(ABS(1900-YEAR((V12+1)-D12))&lt;29,0,(VLOOKUP((YEAR(V12)-YEAR(D12)),'Meltzer-Malone'!$A$3:$B$63,2))))))</f>
        <v>163.53443654897751</v>
      </c>
      <c r="S12" s="99">
        <v>1</v>
      </c>
      <c r="T12" s="133" t="s">
        <v>196</v>
      </c>
      <c r="U12" s="97">
        <f t="shared" si="4"/>
        <v>1.4316618360718352</v>
      </c>
      <c r="V12" s="140">
        <f>R5</f>
        <v>42419</v>
      </c>
    </row>
    <row r="13" spans="1:22" s="13" customFormat="1" ht="19.95" customHeight="1" x14ac:dyDescent="0.25">
      <c r="A13" s="159">
        <v>69</v>
      </c>
      <c r="B13" s="160">
        <v>66.2</v>
      </c>
      <c r="C13" s="161" t="s">
        <v>168</v>
      </c>
      <c r="D13" s="162">
        <v>28584</v>
      </c>
      <c r="E13" s="163"/>
      <c r="F13" s="164" t="s">
        <v>170</v>
      </c>
      <c r="G13" s="164" t="s">
        <v>60</v>
      </c>
      <c r="H13" s="142">
        <v>47</v>
      </c>
      <c r="I13" s="143">
        <v>51</v>
      </c>
      <c r="J13" s="143">
        <v>54</v>
      </c>
      <c r="K13" s="142">
        <v>60</v>
      </c>
      <c r="L13" s="127">
        <v>65</v>
      </c>
      <c r="M13" s="127">
        <v>69</v>
      </c>
      <c r="N13" s="94">
        <f t="shared" si="1"/>
        <v>54</v>
      </c>
      <c r="O13" s="94">
        <f t="shared" si="2"/>
        <v>69</v>
      </c>
      <c r="P13" s="94">
        <f t="shared" si="0"/>
        <v>123</v>
      </c>
      <c r="Q13" s="95">
        <f t="shared" si="3"/>
        <v>158.30447825044462</v>
      </c>
      <c r="R13" s="95">
        <f>IF(OR(D13="",B13="",V13=""),0,IF(OR(C13="UM",C13="JM",C13="SM",C13="UK",C13="JK",C13="SK"),"",Q13*(IF(ABS(1900-YEAR((V13+1)-D13))&lt;29,0,(VLOOKUP((YEAR(V13)-YEAR(D13)),'Meltzer-Malone'!$A$3:$B$63,2))))))</f>
        <v>175.55966637974308</v>
      </c>
      <c r="S13" s="99">
        <v>1</v>
      </c>
      <c r="T13" s="99" t="s">
        <v>22</v>
      </c>
      <c r="U13" s="97">
        <f t="shared" si="4"/>
        <v>1.2870282784588993</v>
      </c>
      <c r="V13" s="140">
        <f>R5</f>
        <v>42419</v>
      </c>
    </row>
    <row r="14" spans="1:22" s="13" customFormat="1" ht="19.95" customHeight="1" x14ac:dyDescent="0.25">
      <c r="A14" s="159">
        <v>69</v>
      </c>
      <c r="B14" s="160">
        <v>68.099999999999994</v>
      </c>
      <c r="C14" s="161" t="s">
        <v>168</v>
      </c>
      <c r="D14" s="162">
        <v>29102</v>
      </c>
      <c r="E14" s="163"/>
      <c r="F14" s="164" t="s">
        <v>171</v>
      </c>
      <c r="G14" s="164" t="s">
        <v>66</v>
      </c>
      <c r="H14" s="142">
        <v>40</v>
      </c>
      <c r="I14" s="143">
        <v>43</v>
      </c>
      <c r="J14" s="143">
        <v>45</v>
      </c>
      <c r="K14" s="142">
        <v>55</v>
      </c>
      <c r="L14" s="127">
        <v>58</v>
      </c>
      <c r="M14" s="127">
        <v>-62</v>
      </c>
      <c r="N14" s="94">
        <f t="shared" si="1"/>
        <v>45</v>
      </c>
      <c r="O14" s="94">
        <f t="shared" si="2"/>
        <v>58</v>
      </c>
      <c r="P14" s="94">
        <f t="shared" si="0"/>
        <v>103</v>
      </c>
      <c r="Q14" s="95">
        <f t="shared" si="3"/>
        <v>130.27278715974981</v>
      </c>
      <c r="R14" s="95">
        <f>IF(OR(D14="",B14="",V14=""),0,IF(OR(C14="UM",C14="JM",C14="SM",C14="UK",C14="JK",C14="SK"),"",Q14*(IF(ABS(1900-YEAR((V14+1)-D14))&lt;29,0,(VLOOKUP((YEAR(V14)-YEAR(D14)),'Meltzer-Malone'!$A$3:$B$63,2))))))</f>
        <v>142.7789747270858</v>
      </c>
      <c r="S14" s="99">
        <v>2</v>
      </c>
      <c r="T14" s="133" t="s">
        <v>194</v>
      </c>
      <c r="U14" s="97">
        <f t="shared" si="4"/>
        <v>1.2647843413567943</v>
      </c>
      <c r="V14" s="140">
        <f>R5</f>
        <v>42419</v>
      </c>
    </row>
    <row r="15" spans="1:22" s="13" customFormat="1" ht="19.95" customHeight="1" x14ac:dyDescent="0.25">
      <c r="A15" s="165">
        <v>75</v>
      </c>
      <c r="B15" s="160">
        <v>73.2</v>
      </c>
      <c r="C15" s="161" t="s">
        <v>168</v>
      </c>
      <c r="D15" s="162">
        <v>29343</v>
      </c>
      <c r="E15" s="163"/>
      <c r="F15" s="164" t="s">
        <v>172</v>
      </c>
      <c r="G15" s="164" t="s">
        <v>54</v>
      </c>
      <c r="H15" s="142">
        <v>34</v>
      </c>
      <c r="I15" s="143">
        <v>36</v>
      </c>
      <c r="J15" s="143">
        <v>38</v>
      </c>
      <c r="K15" s="142">
        <v>43</v>
      </c>
      <c r="L15" s="127">
        <v>45</v>
      </c>
      <c r="M15" s="127">
        <v>47</v>
      </c>
      <c r="N15" s="94">
        <f t="shared" si="1"/>
        <v>38</v>
      </c>
      <c r="O15" s="94">
        <f t="shared" si="2"/>
        <v>47</v>
      </c>
      <c r="P15" s="94">
        <f t="shared" si="0"/>
        <v>85</v>
      </c>
      <c r="Q15" s="95">
        <f t="shared" si="3"/>
        <v>103.11926726056912</v>
      </c>
      <c r="R15" s="95">
        <f>IF(OR(D15="",B15="",V15=""),0,IF(OR(C15="UM",C15="JM",C15="SM",C15="UK",C15="JK",C15="SK"),"",Q15*(IF(ABS(1900-YEAR((V15+1)-D15))&lt;29,0,(VLOOKUP((YEAR(V15)-YEAR(D15)),'Meltzer-Malone'!$A$3:$B$63,2))))))</f>
        <v>111.67816644319635</v>
      </c>
      <c r="S15" s="99">
        <v>1</v>
      </c>
      <c r="T15" s="99"/>
      <c r="U15" s="97">
        <f t="shared" si="4"/>
        <v>1.2131678501243426</v>
      </c>
      <c r="V15" s="140">
        <f>R5</f>
        <v>42419</v>
      </c>
    </row>
    <row r="16" spans="1:22" s="13" customFormat="1" ht="19.95" customHeight="1" x14ac:dyDescent="0.25">
      <c r="A16" s="165" t="s">
        <v>166</v>
      </c>
      <c r="B16" s="160">
        <v>81.099999999999994</v>
      </c>
      <c r="C16" s="161" t="s">
        <v>168</v>
      </c>
      <c r="D16" s="162">
        <v>29367</v>
      </c>
      <c r="E16" s="163"/>
      <c r="F16" s="164" t="s">
        <v>173</v>
      </c>
      <c r="G16" s="164" t="s">
        <v>62</v>
      </c>
      <c r="H16" s="142">
        <v>40</v>
      </c>
      <c r="I16" s="143">
        <v>43</v>
      </c>
      <c r="J16" s="143">
        <v>-44</v>
      </c>
      <c r="K16" s="142">
        <v>58</v>
      </c>
      <c r="L16" s="127">
        <v>60</v>
      </c>
      <c r="M16" s="127">
        <v>61</v>
      </c>
      <c r="N16" s="94">
        <f t="shared" si="1"/>
        <v>43</v>
      </c>
      <c r="O16" s="94">
        <f t="shared" si="2"/>
        <v>61</v>
      </c>
      <c r="P16" s="94">
        <f t="shared" si="0"/>
        <v>104</v>
      </c>
      <c r="Q16" s="95">
        <f t="shared" si="3"/>
        <v>119.75792753674176</v>
      </c>
      <c r="R16" s="95">
        <f>IF(OR(D16="",B16="",V16=""),0,IF(OR(C16="UM",C16="JM",C16="SM",C16="UK",C16="JK",C16="SK"),"",Q16*(IF(ABS(1900-YEAR((V16+1)-D16))&lt;29,0,(VLOOKUP((YEAR(V16)-YEAR(D16)),'Meltzer-Malone'!$A$3:$B$63,2))))))</f>
        <v>129.69783552229131</v>
      </c>
      <c r="S16" s="99">
        <v>1</v>
      </c>
      <c r="T16" s="133" t="s">
        <v>194</v>
      </c>
      <c r="U16" s="97">
        <f t="shared" si="4"/>
        <v>1.1515185340071323</v>
      </c>
      <c r="V16" s="140">
        <f>R5</f>
        <v>42419</v>
      </c>
    </row>
    <row r="17" spans="1:22" s="13" customFormat="1" ht="19.95" customHeight="1" x14ac:dyDescent="0.25">
      <c r="A17" s="87"/>
      <c r="B17" s="88"/>
      <c r="C17" s="89"/>
      <c r="D17" s="90"/>
      <c r="E17" s="91"/>
      <c r="F17" s="92"/>
      <c r="G17" s="92"/>
      <c r="H17" s="98"/>
      <c r="I17" s="93"/>
      <c r="J17" s="93"/>
      <c r="K17" s="98"/>
      <c r="L17" s="93"/>
      <c r="M17" s="93"/>
      <c r="N17" s="94">
        <f t="shared" si="1"/>
        <v>0</v>
      </c>
      <c r="O17" s="94">
        <f t="shared" si="2"/>
        <v>0</v>
      </c>
      <c r="P17" s="94">
        <f t="shared" si="0"/>
        <v>0</v>
      </c>
      <c r="Q17" s="95" t="str">
        <f t="shared" si="3"/>
        <v/>
      </c>
      <c r="R17" s="95">
        <f>IF(OR(D17="",B17="",V17=""),0,IF(OR(C17="UM",C17="JM",C17="SM",C17="UK",C17="JK",C17="SK"),"",Q17*(IF(ABS(1900-YEAR((V17+1)-D17))&lt;29,0,(VLOOKUP((YEAR(V17)-YEAR(D17)),'Meltzer-Malone'!$A$3:$B$63,2))))))</f>
        <v>0</v>
      </c>
      <c r="S17" s="99"/>
      <c r="T17" s="99"/>
      <c r="U17" s="97" t="str">
        <f t="shared" si="4"/>
        <v/>
      </c>
      <c r="V17" s="140">
        <f>R5</f>
        <v>42419</v>
      </c>
    </row>
    <row r="18" spans="1:22" s="13" customFormat="1" ht="19.95" customHeight="1" x14ac:dyDescent="0.25">
      <c r="A18" s="87"/>
      <c r="B18" s="88"/>
      <c r="C18" s="89"/>
      <c r="D18" s="90"/>
      <c r="E18" s="91"/>
      <c r="F18" s="92"/>
      <c r="G18" s="92"/>
      <c r="H18" s="98"/>
      <c r="I18" s="93"/>
      <c r="J18" s="93"/>
      <c r="K18" s="98"/>
      <c r="L18" s="93"/>
      <c r="M18" s="93"/>
      <c r="N18" s="94">
        <f t="shared" si="1"/>
        <v>0</v>
      </c>
      <c r="O18" s="94">
        <f t="shared" si="2"/>
        <v>0</v>
      </c>
      <c r="P18" s="94">
        <f t="shared" si="0"/>
        <v>0</v>
      </c>
      <c r="Q18" s="95" t="str">
        <f t="shared" si="3"/>
        <v/>
      </c>
      <c r="R18" s="95">
        <f>IF(OR(D18="",B18="",V18=""),0,IF(OR(C18="UM",C18="JM",C18="SM",C18="UK",C18="JK",C18="SK"),"",Q18*(IF(ABS(1900-YEAR((V18+1)-D18))&lt;29,0,(VLOOKUP((YEAR(V18)-YEAR(D18)),'Meltzer-Malone'!$A$3:$B$63,2))))))</f>
        <v>0</v>
      </c>
      <c r="S18" s="99" t="s">
        <v>22</v>
      </c>
      <c r="T18" s="99" t="s">
        <v>22</v>
      </c>
      <c r="U18" s="97" t="str">
        <f t="shared" si="4"/>
        <v/>
      </c>
      <c r="V18" s="140">
        <f>R5</f>
        <v>42419</v>
      </c>
    </row>
    <row r="19" spans="1:22" s="13" customFormat="1" ht="19.95" customHeight="1" x14ac:dyDescent="0.25">
      <c r="A19" s="87"/>
      <c r="B19" s="88"/>
      <c r="C19" s="89"/>
      <c r="D19" s="90"/>
      <c r="E19" s="91"/>
      <c r="F19" s="92"/>
      <c r="G19" s="92"/>
      <c r="H19" s="98"/>
      <c r="I19" s="93"/>
      <c r="J19" s="93"/>
      <c r="K19" s="98"/>
      <c r="L19" s="93"/>
      <c r="M19" s="93"/>
      <c r="N19" s="94">
        <f t="shared" si="1"/>
        <v>0</v>
      </c>
      <c r="O19" s="94">
        <f t="shared" si="2"/>
        <v>0</v>
      </c>
      <c r="P19" s="94">
        <f t="shared" si="0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42419</v>
      </c>
    </row>
    <row r="20" spans="1:22" s="13" customFormat="1" ht="19.95" customHeight="1" x14ac:dyDescent="0.25">
      <c r="A20" s="87"/>
      <c r="B20" s="88"/>
      <c r="C20" s="89"/>
      <c r="D20" s="90"/>
      <c r="E20" s="91"/>
      <c r="F20" s="92"/>
      <c r="G20" s="92"/>
      <c r="H20" s="98"/>
      <c r="I20" s="93"/>
      <c r="J20" s="93"/>
      <c r="K20" s="98"/>
      <c r="L20" s="93"/>
      <c r="M20" s="93"/>
      <c r="N20" s="94">
        <f t="shared" si="1"/>
        <v>0</v>
      </c>
      <c r="O20" s="94">
        <f t="shared" si="2"/>
        <v>0</v>
      </c>
      <c r="P20" s="94">
        <f t="shared" si="0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42419</v>
      </c>
    </row>
    <row r="21" spans="1:22" s="13" customFormat="1" ht="19.95" customHeight="1" x14ac:dyDescent="0.25">
      <c r="A21" s="87"/>
      <c r="B21" s="88"/>
      <c r="C21" s="89"/>
      <c r="D21" s="90"/>
      <c r="E21" s="91"/>
      <c r="F21" s="92"/>
      <c r="G21" s="92"/>
      <c r="H21" s="98"/>
      <c r="I21" s="93"/>
      <c r="J21" s="93"/>
      <c r="K21" s="98"/>
      <c r="L21" s="93"/>
      <c r="M21" s="93"/>
      <c r="N21" s="94">
        <f t="shared" si="1"/>
        <v>0</v>
      </c>
      <c r="O21" s="94">
        <f t="shared" si="2"/>
        <v>0</v>
      </c>
      <c r="P21" s="94">
        <f t="shared" si="0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42419</v>
      </c>
    </row>
    <row r="22" spans="1:22" s="13" customFormat="1" ht="19.95" customHeight="1" x14ac:dyDescent="0.25">
      <c r="A22" s="87"/>
      <c r="B22" s="88"/>
      <c r="C22" s="89"/>
      <c r="D22" s="89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1"/>
        <v>0</v>
      </c>
      <c r="O22" s="94">
        <f t="shared" si="2"/>
        <v>0</v>
      </c>
      <c r="P22" s="94">
        <f t="shared" si="0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42419</v>
      </c>
    </row>
    <row r="23" spans="1:22" s="13" customFormat="1" ht="19.95" customHeight="1" x14ac:dyDescent="0.25">
      <c r="A23" s="87"/>
      <c r="B23" s="88"/>
      <c r="C23" s="89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1"/>
        <v>0</v>
      </c>
      <c r="O23" s="94">
        <f t="shared" si="2"/>
        <v>0</v>
      </c>
      <c r="P23" s="94">
        <f t="shared" si="0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42419</v>
      </c>
    </row>
    <row r="24" spans="1:22" s="13" customFormat="1" ht="19.95" customHeight="1" x14ac:dyDescent="0.25">
      <c r="A24" s="87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1"/>
        <v>0</v>
      </c>
      <c r="O24" s="94">
        <f t="shared" si="2"/>
        <v>0</v>
      </c>
      <c r="P24" s="104">
        <f t="shared" si="0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42419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 t="s">
        <v>79</v>
      </c>
      <c r="D27" s="205"/>
      <c r="E27" s="205"/>
      <c r="F27" s="205"/>
      <c r="G27" s="57" t="s">
        <v>36</v>
      </c>
      <c r="H27" s="58">
        <v>1</v>
      </c>
      <c r="I27" s="204" t="s">
        <v>82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81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/>
      <c r="D29" s="205"/>
      <c r="E29" s="205"/>
      <c r="F29" s="205"/>
      <c r="G29" s="61"/>
      <c r="H29" s="58">
        <v>3</v>
      </c>
      <c r="I29" s="204" t="s">
        <v>80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/>
      <c r="D30" s="205"/>
      <c r="E30" s="205"/>
      <c r="F30" s="205"/>
      <c r="G30" s="43"/>
      <c r="H30" s="41"/>
      <c r="I30" s="204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5"/>
      <c r="D31" s="205"/>
      <c r="E31" s="205"/>
      <c r="F31" s="205"/>
      <c r="G31" s="63" t="s">
        <v>38</v>
      </c>
      <c r="H31" s="204" t="s">
        <v>88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93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78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98</v>
      </c>
      <c r="D35" s="205"/>
      <c r="E35" s="205"/>
      <c r="F35" s="205"/>
      <c r="G35" s="63" t="s">
        <v>24</v>
      </c>
      <c r="H35" s="204" t="s">
        <v>313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 t="s">
        <v>195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 t="s">
        <v>314</v>
      </c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 t="s">
        <v>197</v>
      </c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A9" sqref="A9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42419</v>
      </c>
      <c r="S5" s="85" t="s">
        <v>30</v>
      </c>
      <c r="T5" s="86">
        <v>5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69</v>
      </c>
      <c r="B9" s="154">
        <v>67.5</v>
      </c>
      <c r="C9" s="155" t="s">
        <v>125</v>
      </c>
      <c r="D9" s="156">
        <v>32437</v>
      </c>
      <c r="E9" s="157"/>
      <c r="F9" s="158" t="s">
        <v>174</v>
      </c>
      <c r="G9" s="158" t="s">
        <v>53</v>
      </c>
      <c r="H9" s="142">
        <v>78</v>
      </c>
      <c r="I9" s="143">
        <v>-81</v>
      </c>
      <c r="J9" s="143">
        <v>82</v>
      </c>
      <c r="K9" s="142">
        <v>95</v>
      </c>
      <c r="L9" s="127">
        <v>-98</v>
      </c>
      <c r="M9" s="127">
        <v>98</v>
      </c>
      <c r="N9" s="94">
        <f>IF(MAX(H9:J9)&lt;0,0,TRUNC(MAX(H9:J9)/1)*1)</f>
        <v>82</v>
      </c>
      <c r="O9" s="94">
        <f>IF(MAX(K9:M9)&lt;0,0,TRUNC(MAX(K9:M9)/1)*1)</f>
        <v>98</v>
      </c>
      <c r="P9" s="94">
        <f t="shared" ref="P9:P19" si="0">IF(N9=0,0,IF(O9=0,0,SUM(N9:O9)))</f>
        <v>180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245.61649425066585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182" t="s">
        <v>262</v>
      </c>
      <c r="T9" s="182"/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1.3645360791703658</v>
      </c>
      <c r="V9" s="140">
        <f>R5</f>
        <v>42419</v>
      </c>
    </row>
    <row r="10" spans="1:22" s="13" customFormat="1" ht="19.95" customHeight="1" x14ac:dyDescent="0.25">
      <c r="A10" s="153">
        <v>69</v>
      </c>
      <c r="B10" s="154">
        <v>66.8</v>
      </c>
      <c r="C10" s="155" t="s">
        <v>175</v>
      </c>
      <c r="D10" s="156">
        <v>35992</v>
      </c>
      <c r="E10" s="157"/>
      <c r="F10" s="158" t="s">
        <v>176</v>
      </c>
      <c r="G10" s="158" t="s">
        <v>65</v>
      </c>
      <c r="H10" s="142">
        <v>80</v>
      </c>
      <c r="I10" s="143">
        <v>84</v>
      </c>
      <c r="J10" s="143">
        <v>87</v>
      </c>
      <c r="K10" s="142">
        <v>100</v>
      </c>
      <c r="L10" s="127">
        <v>104</v>
      </c>
      <c r="M10" s="127">
        <v>-107</v>
      </c>
      <c r="N10" s="94">
        <f t="shared" ref="N10:N24" si="1">IF(MAX(H10:J10)&lt;0,0,TRUNC(MAX(H10:J10)/1)*1)</f>
        <v>87</v>
      </c>
      <c r="O10" s="94">
        <f t="shared" ref="O10:O24" si="2">IF(MAX(K10:M10)&lt;0,0,TRUNC(MAX(K10:M10)/1)*1)</f>
        <v>104</v>
      </c>
      <c r="P10" s="94">
        <f t="shared" si="0"/>
        <v>191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262.42164184999854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182" t="s">
        <v>263</v>
      </c>
      <c r="T10" s="182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1.3739352976439714</v>
      </c>
      <c r="V10" s="140">
        <f>R5</f>
        <v>42419</v>
      </c>
    </row>
    <row r="11" spans="1:22" s="13" customFormat="1" ht="19.95" customHeight="1" x14ac:dyDescent="0.25">
      <c r="A11" s="153">
        <v>69</v>
      </c>
      <c r="B11" s="154">
        <v>68.099999999999994</v>
      </c>
      <c r="C11" s="155" t="s">
        <v>125</v>
      </c>
      <c r="D11" s="156">
        <v>33008</v>
      </c>
      <c r="E11" s="157"/>
      <c r="F11" s="158" t="s">
        <v>177</v>
      </c>
      <c r="G11" s="158" t="s">
        <v>53</v>
      </c>
      <c r="H11" s="142">
        <v>74</v>
      </c>
      <c r="I11" s="143">
        <v>-77</v>
      </c>
      <c r="J11" s="143">
        <v>77</v>
      </c>
      <c r="K11" s="142">
        <v>103</v>
      </c>
      <c r="L11" s="127">
        <v>107</v>
      </c>
      <c r="M11" s="127">
        <v>-110</v>
      </c>
      <c r="N11" s="94">
        <f t="shared" si="1"/>
        <v>77</v>
      </c>
      <c r="O11" s="94">
        <f t="shared" si="2"/>
        <v>107</v>
      </c>
      <c r="P11" s="94">
        <f t="shared" si="0"/>
        <v>184</v>
      </c>
      <c r="Q11" s="95">
        <f t="shared" si="3"/>
        <v>249.63044013923621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182" t="s">
        <v>264</v>
      </c>
      <c r="T11" s="182"/>
      <c r="U11" s="97">
        <f t="shared" si="4"/>
        <v>1.356687174669762</v>
      </c>
      <c r="V11" s="140">
        <f>R5</f>
        <v>42419</v>
      </c>
    </row>
    <row r="12" spans="1:22" s="13" customFormat="1" ht="19.95" customHeight="1" x14ac:dyDescent="0.25">
      <c r="A12" s="153">
        <v>77</v>
      </c>
      <c r="B12" s="154">
        <v>73.7</v>
      </c>
      <c r="C12" s="155" t="s">
        <v>178</v>
      </c>
      <c r="D12" s="156">
        <v>29459</v>
      </c>
      <c r="E12" s="157"/>
      <c r="F12" s="158" t="s">
        <v>179</v>
      </c>
      <c r="G12" s="158" t="s">
        <v>67</v>
      </c>
      <c r="H12" s="142">
        <v>100</v>
      </c>
      <c r="I12" s="143">
        <v>-105</v>
      </c>
      <c r="J12" s="143">
        <v>-105</v>
      </c>
      <c r="K12" s="142">
        <v>115</v>
      </c>
      <c r="L12" s="127">
        <v>120</v>
      </c>
      <c r="M12" s="127">
        <v>-125</v>
      </c>
      <c r="N12" s="94">
        <f t="shared" si="1"/>
        <v>100</v>
      </c>
      <c r="O12" s="94">
        <f t="shared" si="2"/>
        <v>120</v>
      </c>
      <c r="P12" s="94">
        <f t="shared" si="0"/>
        <v>220</v>
      </c>
      <c r="Q12" s="95">
        <f t="shared" si="3"/>
        <v>284.16520651624631</v>
      </c>
      <c r="R12" s="95">
        <f>IF(OR(D12="",B12="",V12=""),0,IF(OR(C12="UM",C12="JM",C12="SM",C12="UK",C12="JK",C12="SK"),"",Q12*(IF(ABS(1900-YEAR((V12+1)-D12))&lt;29,0,(VLOOKUP((YEAR(V12)-YEAR(D12)),'Meltzer-Malone'!$A$3:$B$63,2))))))</f>
        <v>307.75091865709476</v>
      </c>
      <c r="S12" s="182" t="s">
        <v>265</v>
      </c>
      <c r="T12" s="99"/>
      <c r="U12" s="97">
        <f t="shared" si="4"/>
        <v>1.2916600296193015</v>
      </c>
      <c r="V12" s="140">
        <f>R5</f>
        <v>42419</v>
      </c>
    </row>
    <row r="13" spans="1:22" s="13" customFormat="1" ht="19.95" customHeight="1" x14ac:dyDescent="0.25">
      <c r="A13" s="153">
        <v>77</v>
      </c>
      <c r="B13" s="154">
        <v>75.8</v>
      </c>
      <c r="C13" s="155" t="s">
        <v>135</v>
      </c>
      <c r="D13" s="156">
        <v>24706</v>
      </c>
      <c r="E13" s="157"/>
      <c r="F13" s="158" t="s">
        <v>180</v>
      </c>
      <c r="G13" s="158" t="s">
        <v>53</v>
      </c>
      <c r="H13" s="142">
        <v>92</v>
      </c>
      <c r="I13" s="143">
        <v>96</v>
      </c>
      <c r="J13" s="143">
        <v>98</v>
      </c>
      <c r="K13" s="142">
        <v>115</v>
      </c>
      <c r="L13" s="127">
        <v>-120</v>
      </c>
      <c r="M13" s="127">
        <v>120</v>
      </c>
      <c r="N13" s="94">
        <f t="shared" si="1"/>
        <v>98</v>
      </c>
      <c r="O13" s="94">
        <f t="shared" si="2"/>
        <v>120</v>
      </c>
      <c r="P13" s="94">
        <f t="shared" si="0"/>
        <v>218</v>
      </c>
      <c r="Q13" s="95">
        <f t="shared" si="3"/>
        <v>276.99489878111444</v>
      </c>
      <c r="R13" s="95">
        <f>IF(OR(D13="",B13="",V13=""),0,IF(OR(C13="UM",C13="JM",C13="SM",C13="UK",C13="JK",C13="SK"),"",Q13*(IF(ABS(1900-YEAR((V13+1)-D13))&lt;29,0,(VLOOKUP((YEAR(V13)-YEAR(D13)),'Meltzer-Malone'!$A$3:$B$63,2))))))</f>
        <v>349.84455716054754</v>
      </c>
      <c r="S13" s="182" t="s">
        <v>266</v>
      </c>
      <c r="T13" s="99"/>
      <c r="U13" s="97">
        <f t="shared" si="4"/>
        <v>1.2706188017482314</v>
      </c>
      <c r="V13" s="140">
        <f>R5</f>
        <v>42419</v>
      </c>
    </row>
    <row r="14" spans="1:22" s="13" customFormat="1" ht="19.95" customHeight="1" x14ac:dyDescent="0.25">
      <c r="A14" s="153">
        <v>77</v>
      </c>
      <c r="B14" s="154">
        <v>76.5</v>
      </c>
      <c r="C14" s="155" t="s">
        <v>125</v>
      </c>
      <c r="D14" s="156">
        <v>33260</v>
      </c>
      <c r="E14" s="157"/>
      <c r="F14" s="158" t="s">
        <v>181</v>
      </c>
      <c r="G14" s="158" t="s">
        <v>53</v>
      </c>
      <c r="H14" s="142">
        <v>90</v>
      </c>
      <c r="I14" s="143">
        <v>94</v>
      </c>
      <c r="J14" s="143">
        <v>-97</v>
      </c>
      <c r="K14" s="142">
        <v>110</v>
      </c>
      <c r="L14" s="127">
        <v>-117</v>
      </c>
      <c r="M14" s="127">
        <v>-117</v>
      </c>
      <c r="N14" s="94">
        <f t="shared" si="1"/>
        <v>94</v>
      </c>
      <c r="O14" s="94">
        <f t="shared" si="2"/>
        <v>110</v>
      </c>
      <c r="P14" s="94">
        <f t="shared" si="0"/>
        <v>204</v>
      </c>
      <c r="Q14" s="95">
        <f t="shared" si="3"/>
        <v>257.84754569343477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11</v>
      </c>
      <c r="T14" s="99"/>
      <c r="U14" s="97">
        <f t="shared" si="4"/>
        <v>1.2639585573207586</v>
      </c>
      <c r="V14" s="140">
        <f>R5</f>
        <v>42419</v>
      </c>
    </row>
    <row r="15" spans="1:22" s="13" customFormat="1" ht="19.95" customHeight="1" x14ac:dyDescent="0.25">
      <c r="A15" s="153">
        <v>77</v>
      </c>
      <c r="B15" s="166">
        <v>75.5</v>
      </c>
      <c r="C15" s="155" t="s">
        <v>125</v>
      </c>
      <c r="D15" s="156">
        <v>33659</v>
      </c>
      <c r="E15" s="157"/>
      <c r="F15" s="158" t="s">
        <v>182</v>
      </c>
      <c r="G15" s="158" t="s">
        <v>56</v>
      </c>
      <c r="H15" s="142">
        <v>-84</v>
      </c>
      <c r="I15" s="143">
        <v>88</v>
      </c>
      <c r="J15" s="143">
        <v>-92</v>
      </c>
      <c r="K15" s="142">
        <v>112</v>
      </c>
      <c r="L15" s="127">
        <v>-116</v>
      </c>
      <c r="M15" s="178" t="s">
        <v>161</v>
      </c>
      <c r="N15" s="94">
        <f t="shared" si="1"/>
        <v>88</v>
      </c>
      <c r="O15" s="94">
        <f t="shared" si="2"/>
        <v>112</v>
      </c>
      <c r="P15" s="94">
        <f t="shared" si="0"/>
        <v>200</v>
      </c>
      <c r="Q15" s="95">
        <f t="shared" si="3"/>
        <v>254.70515830951447</v>
      </c>
      <c r="R15" s="95" t="str">
        <f>IF(OR(D15="",B15="",V15=""),0,IF(OR(C15="UM",C15="JM",C15="SM",C15="UK",C15="JK",C15="SK"),"",Q15*(IF(ABS(1900-YEAR((V15+1)-D15))&lt;29,0,(VLOOKUP((YEAR(V15)-YEAR(D15)),'Meltzer-Malone'!$A$3:$B$63,2))))))</f>
        <v/>
      </c>
      <c r="S15" s="99">
        <v>12</v>
      </c>
      <c r="T15" s="99" t="s">
        <v>22</v>
      </c>
      <c r="U15" s="97">
        <f t="shared" si="4"/>
        <v>1.2735257915475724</v>
      </c>
      <c r="V15" s="140">
        <f>R5</f>
        <v>42419</v>
      </c>
    </row>
    <row r="16" spans="1:22" s="13" customFormat="1" ht="19.95" customHeight="1" x14ac:dyDescent="0.25">
      <c r="A16" s="153">
        <v>77</v>
      </c>
      <c r="B16" s="166">
        <v>75.8</v>
      </c>
      <c r="C16" s="155" t="s">
        <v>125</v>
      </c>
      <c r="D16" s="156">
        <v>31489</v>
      </c>
      <c r="E16" s="157"/>
      <c r="F16" s="158" t="s">
        <v>183</v>
      </c>
      <c r="G16" s="158" t="s">
        <v>56</v>
      </c>
      <c r="H16" s="142">
        <v>90</v>
      </c>
      <c r="I16" s="143">
        <v>-94</v>
      </c>
      <c r="J16" s="143">
        <v>-94</v>
      </c>
      <c r="K16" s="142">
        <v>110</v>
      </c>
      <c r="L16" s="127">
        <v>114</v>
      </c>
      <c r="M16" s="127">
        <v>116</v>
      </c>
      <c r="N16" s="94">
        <f t="shared" si="1"/>
        <v>90</v>
      </c>
      <c r="O16" s="94">
        <f t="shared" si="2"/>
        <v>116</v>
      </c>
      <c r="P16" s="94">
        <f t="shared" si="0"/>
        <v>206</v>
      </c>
      <c r="Q16" s="95">
        <f t="shared" si="3"/>
        <v>261.74747316013566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9</v>
      </c>
      <c r="T16" s="99" t="s">
        <v>22</v>
      </c>
      <c r="U16" s="97">
        <f t="shared" si="4"/>
        <v>1.2706188017482314</v>
      </c>
      <c r="V16" s="140">
        <f>R5</f>
        <v>42419</v>
      </c>
    </row>
    <row r="17" spans="1:22" s="13" customFormat="1" ht="19.95" customHeight="1" x14ac:dyDescent="0.25">
      <c r="A17" s="153">
        <v>77</v>
      </c>
      <c r="B17" s="166">
        <v>77</v>
      </c>
      <c r="C17" s="155" t="s">
        <v>135</v>
      </c>
      <c r="D17" s="156">
        <v>25686</v>
      </c>
      <c r="E17" s="157"/>
      <c r="F17" s="158" t="s">
        <v>184</v>
      </c>
      <c r="G17" s="158" t="s">
        <v>55</v>
      </c>
      <c r="H17" s="142">
        <v>80</v>
      </c>
      <c r="I17" s="143">
        <v>85</v>
      </c>
      <c r="J17" s="143">
        <v>90</v>
      </c>
      <c r="K17" s="142">
        <v>105</v>
      </c>
      <c r="L17" s="127">
        <v>110</v>
      </c>
      <c r="M17" s="127">
        <v>115</v>
      </c>
      <c r="N17" s="94">
        <f t="shared" si="1"/>
        <v>90</v>
      </c>
      <c r="O17" s="94">
        <f t="shared" si="2"/>
        <v>115</v>
      </c>
      <c r="P17" s="94">
        <f t="shared" si="0"/>
        <v>205</v>
      </c>
      <c r="Q17" s="95">
        <f t="shared" si="3"/>
        <v>258.15733028426536</v>
      </c>
      <c r="R17" s="95">
        <f>IF(OR(D17="",B17="",V17=""),0,IF(OR(C17="UM",C17="JM",C17="SM",C17="UK",C17="JK",C17="SK"),"",Q17*(IF(ABS(1900-YEAR((V17+1)-D17))&lt;29,0,(VLOOKUP((YEAR(V17)-YEAR(D17)),'Meltzer-Malone'!$A$3:$B$63,2))))))</f>
        <v>314.43562828623521</v>
      </c>
      <c r="S17" s="182" t="s">
        <v>267</v>
      </c>
      <c r="T17" s="99" t="s">
        <v>22</v>
      </c>
      <c r="U17" s="97">
        <f t="shared" si="4"/>
        <v>1.259304050167148</v>
      </c>
      <c r="V17" s="140">
        <f>R5</f>
        <v>42419</v>
      </c>
    </row>
    <row r="18" spans="1:22" s="13" customFormat="1" ht="19.95" customHeight="1" x14ac:dyDescent="0.25">
      <c r="A18" s="87"/>
      <c r="B18" s="88"/>
      <c r="C18" s="89"/>
      <c r="D18" s="90"/>
      <c r="E18" s="91"/>
      <c r="F18" s="92"/>
      <c r="G18" s="92"/>
      <c r="H18" s="98"/>
      <c r="I18" s="93"/>
      <c r="J18" s="93"/>
      <c r="K18" s="98"/>
      <c r="L18" s="93"/>
      <c r="M18" s="93"/>
      <c r="N18" s="94">
        <f t="shared" si="1"/>
        <v>0</v>
      </c>
      <c r="O18" s="94">
        <f t="shared" si="2"/>
        <v>0</v>
      </c>
      <c r="P18" s="94">
        <f t="shared" si="0"/>
        <v>0</v>
      </c>
      <c r="Q18" s="95" t="str">
        <f t="shared" si="3"/>
        <v/>
      </c>
      <c r="R18" s="95">
        <f>IF(OR(D18="",B18="",V18=""),0,IF(OR(C18="UM",C18="JM",C18="SM",C18="UK",C18="JK",C18="SK"),"",Q18*(IF(ABS(1900-YEAR((V18+1)-D18))&lt;29,0,(VLOOKUP((YEAR(V18)-YEAR(D18)),'Meltzer-Malone'!$A$3:$B$63,2))))))</f>
        <v>0</v>
      </c>
      <c r="S18" s="99"/>
      <c r="T18" s="99"/>
      <c r="U18" s="97" t="str">
        <f t="shared" si="4"/>
        <v/>
      </c>
      <c r="V18" s="140">
        <f>R5</f>
        <v>42419</v>
      </c>
    </row>
    <row r="19" spans="1:22" s="13" customFormat="1" ht="19.95" customHeight="1" x14ac:dyDescent="0.25">
      <c r="A19" s="87"/>
      <c r="B19" s="88"/>
      <c r="C19" s="89"/>
      <c r="D19" s="90"/>
      <c r="E19" s="91"/>
      <c r="F19" s="92"/>
      <c r="G19" s="92"/>
      <c r="H19" s="98"/>
      <c r="I19" s="93"/>
      <c r="J19" s="93"/>
      <c r="K19" s="98"/>
      <c r="L19" s="93"/>
      <c r="M19" s="93"/>
      <c r="N19" s="94">
        <f t="shared" si="1"/>
        <v>0</v>
      </c>
      <c r="O19" s="94">
        <f t="shared" si="2"/>
        <v>0</v>
      </c>
      <c r="P19" s="94">
        <f t="shared" si="0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42419</v>
      </c>
    </row>
    <row r="20" spans="1:22" s="13" customFormat="1" ht="19.95" customHeight="1" x14ac:dyDescent="0.25">
      <c r="A20" s="87"/>
      <c r="B20" s="88"/>
      <c r="C20" s="89"/>
      <c r="D20" s="90"/>
      <c r="E20" s="91"/>
      <c r="F20" s="92"/>
      <c r="G20" s="92"/>
      <c r="H20" s="98"/>
      <c r="I20" s="93"/>
      <c r="J20" s="93"/>
      <c r="K20" s="98"/>
      <c r="L20" s="93"/>
      <c r="M20" s="93"/>
      <c r="N20" s="94">
        <f t="shared" si="1"/>
        <v>0</v>
      </c>
      <c r="O20" s="94">
        <f t="shared" si="2"/>
        <v>0</v>
      </c>
      <c r="P20" s="94">
        <f>IF(N20=0,0,IF(O20=0,0,SUM(N20:O20)))</f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42419</v>
      </c>
    </row>
    <row r="21" spans="1:22" s="13" customFormat="1" ht="19.95" customHeight="1" x14ac:dyDescent="0.25">
      <c r="A21" s="87"/>
      <c r="B21" s="88"/>
      <c r="C21" s="89"/>
      <c r="D21" s="90"/>
      <c r="E21" s="91"/>
      <c r="F21" s="92"/>
      <c r="G21" s="92"/>
      <c r="H21" s="98"/>
      <c r="I21" s="93"/>
      <c r="J21" s="93"/>
      <c r="K21" s="98"/>
      <c r="L21" s="93"/>
      <c r="M21" s="93"/>
      <c r="N21" s="94">
        <f t="shared" si="1"/>
        <v>0</v>
      </c>
      <c r="O21" s="94">
        <f t="shared" si="2"/>
        <v>0</v>
      </c>
      <c r="P21" s="94">
        <f>IF(N21=0,0,IF(O21=0,0,SUM(N21:O21)))</f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42419</v>
      </c>
    </row>
    <row r="22" spans="1:22" s="13" customFormat="1" ht="19.95" customHeight="1" x14ac:dyDescent="0.25">
      <c r="A22" s="87"/>
      <c r="B22" s="88"/>
      <c r="C22" s="89"/>
      <c r="D22" s="90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1"/>
        <v>0</v>
      </c>
      <c r="O22" s="94">
        <f t="shared" si="2"/>
        <v>0</v>
      </c>
      <c r="P22" s="94">
        <f>IF(N22=0,0,IF(O22=0,0,SUM(N22:O22)))</f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42419</v>
      </c>
    </row>
    <row r="23" spans="1:22" s="13" customFormat="1" ht="19.95" customHeight="1" x14ac:dyDescent="0.25">
      <c r="A23" s="87"/>
      <c r="B23" s="88"/>
      <c r="C23" s="89"/>
      <c r="D23" s="90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1"/>
        <v>0</v>
      </c>
      <c r="O23" s="94">
        <f t="shared" si="2"/>
        <v>0</v>
      </c>
      <c r="P23" s="94">
        <f>IF(N23=0,0,IF(O23=0,0,SUM(N23:O23)))</f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42419</v>
      </c>
    </row>
    <row r="24" spans="1:22" s="13" customFormat="1" ht="19.95" customHeight="1" x14ac:dyDescent="0.25">
      <c r="A24" s="87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1"/>
        <v>0</v>
      </c>
      <c r="O24" s="94">
        <f t="shared" si="2"/>
        <v>0</v>
      </c>
      <c r="P24" s="104">
        <f>IF(N24=0,0,IF(O24=0,0,SUM(N24:O24)))</f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42419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 t="s">
        <v>79</v>
      </c>
      <c r="D27" s="205"/>
      <c r="E27" s="205"/>
      <c r="F27" s="205"/>
      <c r="G27" s="57" t="s">
        <v>36</v>
      </c>
      <c r="H27" s="58">
        <v>1</v>
      </c>
      <c r="I27" s="205" t="s">
        <v>82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5" t="s">
        <v>81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/>
      <c r="D29" s="205"/>
      <c r="E29" s="205"/>
      <c r="F29" s="205"/>
      <c r="G29" s="61"/>
      <c r="H29" s="58">
        <v>3</v>
      </c>
      <c r="I29" s="174" t="s">
        <v>80</v>
      </c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2" ht="13.8" x14ac:dyDescent="0.25">
      <c r="A30" s="7"/>
      <c r="B30"/>
      <c r="C30" s="205"/>
      <c r="D30" s="205"/>
      <c r="E30" s="205"/>
      <c r="F30" s="205"/>
      <c r="G30" s="43"/>
      <c r="H30" s="41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1:22" ht="13.8" x14ac:dyDescent="0.25">
      <c r="A31" s="8"/>
      <c r="B31"/>
      <c r="C31" s="205"/>
      <c r="D31" s="205"/>
      <c r="E31" s="205"/>
      <c r="F31" s="205"/>
      <c r="G31" s="63" t="s">
        <v>38</v>
      </c>
      <c r="H31" s="204" t="s">
        <v>88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93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78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4" t="s">
        <v>99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3">
    <mergeCell ref="H38:T38"/>
    <mergeCell ref="H39:T39"/>
    <mergeCell ref="C33:F33"/>
    <mergeCell ref="C34:F34"/>
    <mergeCell ref="C35:F35"/>
    <mergeCell ref="C36:F36"/>
    <mergeCell ref="H32:T32"/>
    <mergeCell ref="H33:T33"/>
    <mergeCell ref="H35:T35"/>
    <mergeCell ref="H36:T36"/>
    <mergeCell ref="H37:T37"/>
    <mergeCell ref="C31:F31"/>
    <mergeCell ref="C5:F5"/>
    <mergeCell ref="H5:K5"/>
    <mergeCell ref="M5:P5"/>
    <mergeCell ref="I27:T27"/>
    <mergeCell ref="I28:T28"/>
    <mergeCell ref="H31:T31"/>
    <mergeCell ref="F1:P1"/>
    <mergeCell ref="F2:P2"/>
    <mergeCell ref="C27:F27"/>
    <mergeCell ref="C29:F29"/>
    <mergeCell ref="C30:F30"/>
  </mergeCells>
  <phoneticPr fontId="0" type="noConversion"/>
  <conditionalFormatting sqref="H9:M24">
    <cfRule type="cellIs" dxfId="23" priority="1" stopIfTrue="1" operator="between">
      <formula>1</formula>
      <formula>300</formula>
    </cfRule>
    <cfRule type="cellIs" dxfId="22" priority="2" stopIfTrue="1" operator="lessThanOrEqual">
      <formula>0</formula>
    </cfRule>
  </conditionalFormatting>
  <dataValidations count="2">
    <dataValidation type="list" allowBlank="1" showInputMessage="1" showErrorMessage="1" errorTitle="Feil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V39"/>
  <sheetViews>
    <sheetView showGridLines="0" showRowColHeaders="0" showZeros="0" showOutlineSymbols="0" zoomScaleNormal="92" zoomScaleSheetLayoutView="75" workbookViewId="0">
      <selection activeCell="Q15" sqref="Q15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42419</v>
      </c>
      <c r="S5" s="85" t="s">
        <v>30</v>
      </c>
      <c r="T5" s="86">
        <v>6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85</v>
      </c>
      <c r="B9" s="154">
        <v>82.9</v>
      </c>
      <c r="C9" s="155" t="s">
        <v>125</v>
      </c>
      <c r="D9" s="156">
        <v>33147</v>
      </c>
      <c r="E9" s="157"/>
      <c r="F9" s="158" t="s">
        <v>185</v>
      </c>
      <c r="G9" s="158" t="s">
        <v>53</v>
      </c>
      <c r="H9" s="142">
        <v>96</v>
      </c>
      <c r="I9" s="143">
        <v>100</v>
      </c>
      <c r="J9" s="143">
        <v>103</v>
      </c>
      <c r="K9" s="142">
        <v>116</v>
      </c>
      <c r="L9" s="127">
        <v>120</v>
      </c>
      <c r="M9" s="127">
        <v>125</v>
      </c>
      <c r="N9" s="94">
        <f>IF(MAX(H9:J9)&lt;0,0,TRUNC(MAX(H9:J9)/1)*1)</f>
        <v>103</v>
      </c>
      <c r="O9" s="94">
        <f>IF(MAX(K9:M9)&lt;0,0,TRUNC(MAX(K9:M9)/1)*1)</f>
        <v>125</v>
      </c>
      <c r="P9" s="94">
        <f t="shared" ref="P9:P24" si="0">IF(N9=0,0,IF(O9=0,0,SUM(N9:O9)))</f>
        <v>228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275.92837408614116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12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1.2102121670444788</v>
      </c>
      <c r="V9" s="140">
        <f>R5</f>
        <v>42419</v>
      </c>
    </row>
    <row r="10" spans="1:22" s="13" customFormat="1" ht="19.95" customHeight="1" x14ac:dyDescent="0.25">
      <c r="A10" s="153">
        <v>85</v>
      </c>
      <c r="B10" s="154">
        <v>83.8</v>
      </c>
      <c r="C10" s="155" t="s">
        <v>125</v>
      </c>
      <c r="D10" s="156">
        <v>33710</v>
      </c>
      <c r="E10" s="157"/>
      <c r="F10" s="158" t="s">
        <v>186</v>
      </c>
      <c r="G10" s="158" t="s">
        <v>63</v>
      </c>
      <c r="H10" s="142">
        <v>90</v>
      </c>
      <c r="I10" s="143">
        <v>-94</v>
      </c>
      <c r="J10" s="143">
        <v>94</v>
      </c>
      <c r="K10" s="142">
        <v>112</v>
      </c>
      <c r="L10" s="127">
        <v>-116</v>
      </c>
      <c r="M10" s="127">
        <v>117</v>
      </c>
      <c r="N10" s="94">
        <f t="shared" ref="N10:N24" si="1">IF(MAX(H10:J10)&lt;0,0,TRUNC(MAX(H10:J10)/1)*1)</f>
        <v>94</v>
      </c>
      <c r="O10" s="94">
        <f t="shared" ref="O10:O24" si="2">IF(MAX(K10:M10)&lt;0,0,TRUNC(MAX(K10:M10)/1)*1)</f>
        <v>117</v>
      </c>
      <c r="P10" s="94">
        <f t="shared" si="0"/>
        <v>211</v>
      </c>
      <c r="Q10" s="95">
        <f t="shared" ref="Q10:Q23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253.95407911229378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15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1.2035738346554208</v>
      </c>
      <c r="V10" s="140">
        <f>R5</f>
        <v>42419</v>
      </c>
    </row>
    <row r="11" spans="1:22" s="13" customFormat="1" ht="19.95" customHeight="1" x14ac:dyDescent="0.25">
      <c r="A11" s="153">
        <v>85</v>
      </c>
      <c r="B11" s="154">
        <v>85</v>
      </c>
      <c r="C11" s="155" t="s">
        <v>125</v>
      </c>
      <c r="D11" s="156">
        <v>30854</v>
      </c>
      <c r="E11" s="157"/>
      <c r="F11" s="158" t="s">
        <v>187</v>
      </c>
      <c r="G11" s="158" t="s">
        <v>61</v>
      </c>
      <c r="H11" s="142">
        <v>85</v>
      </c>
      <c r="I11" s="143">
        <v>90</v>
      </c>
      <c r="J11" s="143">
        <v>-95</v>
      </c>
      <c r="K11" s="142">
        <v>110</v>
      </c>
      <c r="L11" s="127">
        <v>115</v>
      </c>
      <c r="M11" s="127">
        <v>120</v>
      </c>
      <c r="N11" s="94">
        <f t="shared" si="1"/>
        <v>90</v>
      </c>
      <c r="O11" s="94">
        <f t="shared" si="2"/>
        <v>120</v>
      </c>
      <c r="P11" s="94">
        <f t="shared" si="0"/>
        <v>210</v>
      </c>
      <c r="Q11" s="95">
        <f t="shared" si="3"/>
        <v>250.9573321999714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99">
        <v>16</v>
      </c>
      <c r="T11" s="99"/>
      <c r="U11" s="97">
        <f t="shared" si="4"/>
        <v>1.1950349152379591</v>
      </c>
      <c r="V11" s="140">
        <f>R5</f>
        <v>42419</v>
      </c>
    </row>
    <row r="12" spans="1:22" s="13" customFormat="1" ht="19.95" customHeight="1" x14ac:dyDescent="0.25">
      <c r="A12" s="153">
        <v>85</v>
      </c>
      <c r="B12" s="154">
        <v>84.1</v>
      </c>
      <c r="C12" s="155" t="s">
        <v>125</v>
      </c>
      <c r="D12" s="156">
        <v>32798</v>
      </c>
      <c r="E12" s="157"/>
      <c r="F12" s="158" t="s">
        <v>188</v>
      </c>
      <c r="G12" s="158" t="s">
        <v>53</v>
      </c>
      <c r="H12" s="142">
        <v>88</v>
      </c>
      <c r="I12" s="143">
        <v>-92</v>
      </c>
      <c r="J12" s="143">
        <v>-93</v>
      </c>
      <c r="K12" s="142">
        <v>109</v>
      </c>
      <c r="L12" s="127">
        <v>-113</v>
      </c>
      <c r="M12" s="127">
        <v>-115</v>
      </c>
      <c r="N12" s="94">
        <f t="shared" si="1"/>
        <v>88</v>
      </c>
      <c r="O12" s="94">
        <f t="shared" si="2"/>
        <v>109</v>
      </c>
      <c r="P12" s="94">
        <f t="shared" si="0"/>
        <v>197</v>
      </c>
      <c r="Q12" s="95">
        <f t="shared" si="3"/>
        <v>236.67702264160636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17</v>
      </c>
      <c r="T12" s="99" t="s">
        <v>22</v>
      </c>
      <c r="U12" s="97">
        <f t="shared" si="4"/>
        <v>1.2014062063025703</v>
      </c>
      <c r="V12" s="140">
        <f>R5</f>
        <v>42419</v>
      </c>
    </row>
    <row r="13" spans="1:22" s="13" customFormat="1" ht="19.95" customHeight="1" x14ac:dyDescent="0.25">
      <c r="A13" s="153">
        <v>94</v>
      </c>
      <c r="B13" s="166">
        <v>93.1</v>
      </c>
      <c r="C13" s="155" t="s">
        <v>125</v>
      </c>
      <c r="D13" s="156">
        <v>34175</v>
      </c>
      <c r="E13" s="157"/>
      <c r="F13" s="158" t="s">
        <v>189</v>
      </c>
      <c r="G13" s="158" t="s">
        <v>60</v>
      </c>
      <c r="H13" s="150">
        <v>97</v>
      </c>
      <c r="I13" s="143">
        <v>101</v>
      </c>
      <c r="J13" s="143">
        <v>-105</v>
      </c>
      <c r="K13" s="142">
        <v>125</v>
      </c>
      <c r="L13" s="127">
        <v>-130</v>
      </c>
      <c r="M13" s="127">
        <v>-130</v>
      </c>
      <c r="N13" s="94">
        <f t="shared" si="1"/>
        <v>101</v>
      </c>
      <c r="O13" s="94">
        <f t="shared" si="2"/>
        <v>125</v>
      </c>
      <c r="P13" s="94">
        <f t="shared" si="0"/>
        <v>226</v>
      </c>
      <c r="Q13" s="95">
        <f t="shared" si="3"/>
        <v>258.89809874555527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9</v>
      </c>
      <c r="T13" s="99" t="s">
        <v>22</v>
      </c>
      <c r="U13" s="97">
        <f t="shared" si="4"/>
        <v>1.1455668086086517</v>
      </c>
      <c r="V13" s="140">
        <f>R5</f>
        <v>42419</v>
      </c>
    </row>
    <row r="14" spans="1:22" s="13" customFormat="1" ht="19.95" customHeight="1" x14ac:dyDescent="0.25">
      <c r="A14" s="153">
        <v>94</v>
      </c>
      <c r="B14" s="154">
        <v>92.9</v>
      </c>
      <c r="C14" s="155" t="s">
        <v>125</v>
      </c>
      <c r="D14" s="156">
        <v>32385</v>
      </c>
      <c r="E14" s="157"/>
      <c r="F14" s="158" t="s">
        <v>190</v>
      </c>
      <c r="G14" s="158" t="s">
        <v>66</v>
      </c>
      <c r="H14" s="142">
        <v>-93</v>
      </c>
      <c r="I14" s="143">
        <v>93</v>
      </c>
      <c r="J14" s="143">
        <v>98</v>
      </c>
      <c r="K14" s="142">
        <v>120</v>
      </c>
      <c r="L14" s="127">
        <v>-127</v>
      </c>
      <c r="M14" s="127">
        <v>-127</v>
      </c>
      <c r="N14" s="94">
        <f t="shared" si="1"/>
        <v>98</v>
      </c>
      <c r="O14" s="94">
        <f t="shared" si="2"/>
        <v>120</v>
      </c>
      <c r="P14" s="94">
        <f t="shared" si="0"/>
        <v>218</v>
      </c>
      <c r="Q14" s="95">
        <f t="shared" si="3"/>
        <v>249.9666466566058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12</v>
      </c>
      <c r="T14" s="99" t="s">
        <v>22</v>
      </c>
      <c r="U14" s="97">
        <f t="shared" si="4"/>
        <v>1.1466359938376414</v>
      </c>
      <c r="V14" s="140">
        <f>R5</f>
        <v>42419</v>
      </c>
    </row>
    <row r="15" spans="1:22" s="13" customFormat="1" ht="19.95" customHeight="1" x14ac:dyDescent="0.25">
      <c r="A15" s="153">
        <v>94</v>
      </c>
      <c r="B15" s="154">
        <v>92.3</v>
      </c>
      <c r="C15" s="155" t="s">
        <v>125</v>
      </c>
      <c r="D15" s="156">
        <v>33148</v>
      </c>
      <c r="E15" s="157"/>
      <c r="F15" s="158" t="s">
        <v>191</v>
      </c>
      <c r="G15" s="158" t="s">
        <v>53</v>
      </c>
      <c r="H15" s="150">
        <v>-100</v>
      </c>
      <c r="I15" s="143">
        <v>100</v>
      </c>
      <c r="J15" s="143">
        <v>-105</v>
      </c>
      <c r="K15" s="142">
        <v>115</v>
      </c>
      <c r="L15" s="127">
        <v>120</v>
      </c>
      <c r="M15" s="127">
        <v>125</v>
      </c>
      <c r="N15" s="94">
        <f t="shared" si="1"/>
        <v>100</v>
      </c>
      <c r="O15" s="94">
        <f t="shared" si="2"/>
        <v>125</v>
      </c>
      <c r="P15" s="94">
        <f t="shared" si="0"/>
        <v>225</v>
      </c>
      <c r="Q15" s="95">
        <f t="shared" si="3"/>
        <v>258.72426762394809</v>
      </c>
      <c r="R15" s="95" t="str">
        <f>IF(OR(D15="",B15="",V15=""),0,IF(OR(C15="UM",C15="JM",C15="SM",C15="UK",C15="JK",C15="SK"),"",Q15*(IF(ABS(1900-YEAR((V15+1)-D15))&lt;29,0,(VLOOKUP((YEAR(V15)-YEAR(D15)),'Meltzer-Malone'!$A$3:$B$63,2))))))</f>
        <v/>
      </c>
      <c r="S15" s="99">
        <v>11</v>
      </c>
      <c r="T15" s="99"/>
      <c r="U15" s="97">
        <f t="shared" si="4"/>
        <v>1.1498856338842138</v>
      </c>
      <c r="V15" s="140">
        <f>R5</f>
        <v>42419</v>
      </c>
    </row>
    <row r="16" spans="1:22" s="13" customFormat="1" ht="19.95" customHeight="1" x14ac:dyDescent="0.25">
      <c r="A16" s="153">
        <v>94</v>
      </c>
      <c r="B16" s="154">
        <v>91.1</v>
      </c>
      <c r="C16" s="155" t="s">
        <v>125</v>
      </c>
      <c r="D16" s="156">
        <v>31042</v>
      </c>
      <c r="E16" s="157"/>
      <c r="F16" s="158" t="s">
        <v>192</v>
      </c>
      <c r="G16" s="158" t="s">
        <v>61</v>
      </c>
      <c r="H16" s="150">
        <v>-93</v>
      </c>
      <c r="I16" s="143">
        <v>93</v>
      </c>
      <c r="J16" s="143">
        <v>-100</v>
      </c>
      <c r="K16" s="142">
        <v>115</v>
      </c>
      <c r="L16" s="127">
        <v>120</v>
      </c>
      <c r="M16" s="127">
        <v>-125</v>
      </c>
      <c r="N16" s="94">
        <f t="shared" si="1"/>
        <v>93</v>
      </c>
      <c r="O16" s="94">
        <f t="shared" si="2"/>
        <v>120</v>
      </c>
      <c r="P16" s="94">
        <f t="shared" si="0"/>
        <v>213</v>
      </c>
      <c r="Q16" s="95">
        <f t="shared" si="3"/>
        <v>246.35133577295775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13</v>
      </c>
      <c r="T16" s="99"/>
      <c r="U16" s="97">
        <f t="shared" si="4"/>
        <v>1.1565790411875951</v>
      </c>
      <c r="V16" s="140">
        <f>R5</f>
        <v>42419</v>
      </c>
    </row>
    <row r="17" spans="1:22" s="13" customFormat="1" ht="19.95" customHeight="1" x14ac:dyDescent="0.25">
      <c r="A17" s="153">
        <v>105</v>
      </c>
      <c r="B17" s="154">
        <v>100.5</v>
      </c>
      <c r="C17" s="155" t="s">
        <v>125</v>
      </c>
      <c r="D17" s="156">
        <v>31264</v>
      </c>
      <c r="E17" s="157"/>
      <c r="F17" s="158" t="s">
        <v>193</v>
      </c>
      <c r="G17" s="158" t="s">
        <v>66</v>
      </c>
      <c r="H17" s="142">
        <v>98</v>
      </c>
      <c r="I17" s="143">
        <v>103</v>
      </c>
      <c r="J17" s="143">
        <v>-108</v>
      </c>
      <c r="K17" s="142">
        <v>125</v>
      </c>
      <c r="L17" s="127">
        <v>-130</v>
      </c>
      <c r="M17" s="127">
        <v>-130</v>
      </c>
      <c r="N17" s="94">
        <f t="shared" si="1"/>
        <v>103</v>
      </c>
      <c r="O17" s="94">
        <f t="shared" si="2"/>
        <v>125</v>
      </c>
      <c r="P17" s="94">
        <f t="shared" si="0"/>
        <v>228</v>
      </c>
      <c r="Q17" s="95">
        <f t="shared" si="3"/>
        <v>253.19044398491454</v>
      </c>
      <c r="R17" s="95" t="str">
        <f>IF(OR(D17="",B17="",V17=""),0,IF(OR(C17="UM",C17="JM",C17="SM",C17="UK",C17="JK",C17="SK"),"",Q17*(IF(ABS(1900-YEAR((V17+1)-D17))&lt;29,0,(VLOOKUP((YEAR(V17)-YEAR(D17)),'Meltzer-Malone'!$A$3:$B$63,2))))))</f>
        <v/>
      </c>
      <c r="S17" s="99">
        <v>6</v>
      </c>
      <c r="T17" s="99"/>
      <c r="U17" s="97">
        <f t="shared" si="4"/>
        <v>1.1104844034426076</v>
      </c>
      <c r="V17" s="140">
        <f>R5</f>
        <v>42419</v>
      </c>
    </row>
    <row r="18" spans="1:22" s="13" customFormat="1" ht="19.95" customHeight="1" x14ac:dyDescent="0.25">
      <c r="A18" s="153"/>
      <c r="B18" s="154"/>
      <c r="C18" s="155"/>
      <c r="D18" s="156"/>
      <c r="E18" s="157"/>
      <c r="F18" s="158"/>
      <c r="G18" s="158"/>
      <c r="H18" s="142"/>
      <c r="I18" s="143"/>
      <c r="J18" s="143"/>
      <c r="K18" s="142"/>
      <c r="L18" s="93"/>
      <c r="M18" s="93"/>
      <c r="N18" s="94">
        <f t="shared" si="1"/>
        <v>0</v>
      </c>
      <c r="O18" s="94">
        <f t="shared" si="2"/>
        <v>0</v>
      </c>
      <c r="P18" s="94">
        <f t="shared" si="0"/>
        <v>0</v>
      </c>
      <c r="Q18" s="95" t="str">
        <f t="shared" si="3"/>
        <v/>
      </c>
      <c r="R18" s="95">
        <f>IF(OR(D18="",B18="",V18=""),0,IF(OR(C18="UM",C18="JM",C18="SM",C18="UK",C18="JK",C18="SK"),"",Q18*(IF(ABS(1900-YEAR((V18+1)-D18))&lt;29,0,(VLOOKUP((YEAR(V18)-YEAR(D18)),'Meltzer-Malone'!$A$3:$B$63,2))))))</f>
        <v>0</v>
      </c>
      <c r="S18" s="99" t="s">
        <v>22</v>
      </c>
      <c r="T18" s="99" t="s">
        <v>22</v>
      </c>
      <c r="U18" s="97" t="str">
        <f t="shared" si="4"/>
        <v/>
      </c>
      <c r="V18" s="140">
        <f>R5</f>
        <v>42419</v>
      </c>
    </row>
    <row r="19" spans="1:22" s="13" customFormat="1" ht="19.95" customHeight="1" x14ac:dyDescent="0.25">
      <c r="A19" s="87"/>
      <c r="B19" s="88"/>
      <c r="C19" s="89"/>
      <c r="D19" s="89"/>
      <c r="E19" s="91"/>
      <c r="F19" s="92"/>
      <c r="G19" s="92"/>
      <c r="H19" s="98"/>
      <c r="I19" s="93"/>
      <c r="J19" s="93"/>
      <c r="K19" s="98"/>
      <c r="L19" s="93"/>
      <c r="M19" s="93"/>
      <c r="N19" s="94">
        <f t="shared" si="1"/>
        <v>0</v>
      </c>
      <c r="O19" s="94">
        <f t="shared" si="2"/>
        <v>0</v>
      </c>
      <c r="P19" s="94">
        <f t="shared" si="0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42419</v>
      </c>
    </row>
    <row r="20" spans="1:22" s="13" customFormat="1" ht="19.95" customHeight="1" x14ac:dyDescent="0.25">
      <c r="A20" s="87"/>
      <c r="B20" s="88"/>
      <c r="C20" s="89"/>
      <c r="D20" s="89"/>
      <c r="E20" s="91"/>
      <c r="F20" s="92"/>
      <c r="G20" s="92"/>
      <c r="H20" s="98"/>
      <c r="I20" s="93"/>
      <c r="J20" s="93"/>
      <c r="K20" s="98"/>
      <c r="L20" s="93"/>
      <c r="M20" s="93"/>
      <c r="N20" s="94">
        <f t="shared" si="1"/>
        <v>0</v>
      </c>
      <c r="O20" s="94">
        <f t="shared" si="2"/>
        <v>0</v>
      </c>
      <c r="P20" s="94">
        <f t="shared" si="0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42419</v>
      </c>
    </row>
    <row r="21" spans="1:22" s="13" customFormat="1" ht="19.95" customHeight="1" x14ac:dyDescent="0.25">
      <c r="A21" s="87"/>
      <c r="B21" s="88"/>
      <c r="C21" s="89"/>
      <c r="D21" s="89"/>
      <c r="E21" s="91"/>
      <c r="F21" s="92"/>
      <c r="G21" s="92"/>
      <c r="H21" s="98"/>
      <c r="I21" s="93"/>
      <c r="J21" s="93"/>
      <c r="K21" s="98"/>
      <c r="L21" s="93"/>
      <c r="M21" s="93"/>
      <c r="N21" s="94">
        <f t="shared" si="1"/>
        <v>0</v>
      </c>
      <c r="O21" s="94">
        <f t="shared" si="2"/>
        <v>0</v>
      </c>
      <c r="P21" s="94">
        <f t="shared" si="0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42419</v>
      </c>
    </row>
    <row r="22" spans="1:22" s="13" customFormat="1" ht="19.95" customHeight="1" x14ac:dyDescent="0.25">
      <c r="A22" s="87"/>
      <c r="B22" s="88"/>
      <c r="C22" s="89"/>
      <c r="D22" s="89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1"/>
        <v>0</v>
      </c>
      <c r="O22" s="94">
        <f t="shared" si="2"/>
        <v>0</v>
      </c>
      <c r="P22" s="94">
        <f t="shared" si="0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42419</v>
      </c>
    </row>
    <row r="23" spans="1:22" s="13" customFormat="1" ht="19.95" customHeight="1" x14ac:dyDescent="0.25">
      <c r="A23" s="87"/>
      <c r="B23" s="88"/>
      <c r="C23" s="89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1"/>
        <v>0</v>
      </c>
      <c r="O23" s="94">
        <f t="shared" si="2"/>
        <v>0</v>
      </c>
      <c r="P23" s="94">
        <f t="shared" si="0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42419</v>
      </c>
    </row>
    <row r="24" spans="1:22" s="13" customFormat="1" ht="19.95" customHeight="1" x14ac:dyDescent="0.25">
      <c r="A24" s="87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1"/>
        <v>0</v>
      </c>
      <c r="O24" s="94">
        <f t="shared" si="2"/>
        <v>0</v>
      </c>
      <c r="P24" s="104">
        <f t="shared" si="0"/>
        <v>0</v>
      </c>
      <c r="Q24" s="95" t="str">
        <f>IF(P24="","",IF(B24="","",IF(OR(C24="UK",C24="JK",C24="SK",C24="K1",C24="K2",C24="K3",C24="K4",C24="K5",C24="K6",C24="K7",C24="K8",C24="K9",C24="K10"),IF(B24&gt;148.026,P24,IF(B24&lt;28,10^(0.89726074*LOG10(28/148.026)^2)*P24,10^(0.89726074*LOG10(B24/148.026)^2)*P24)),IF(B24&gt;174.393,P24,IF(B24&lt;32,10^(0.794358141*LOG10(32/174.393)^2)*P24,10^(0.794358141*LOG10(B24/174.393)^2)*P24)))))</f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42419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 t="s">
        <v>79</v>
      </c>
      <c r="D27" s="205"/>
      <c r="E27" s="205"/>
      <c r="F27" s="205"/>
      <c r="G27" s="57" t="s">
        <v>36</v>
      </c>
      <c r="H27" s="58">
        <v>1</v>
      </c>
      <c r="I27" s="205" t="s">
        <v>82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5" t="s">
        <v>81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/>
      <c r="D29" s="205"/>
      <c r="E29" s="205"/>
      <c r="F29" s="205"/>
      <c r="G29" s="61"/>
      <c r="H29" s="58">
        <v>3</v>
      </c>
      <c r="I29" s="205" t="s">
        <v>80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/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5"/>
      <c r="D31" s="205"/>
      <c r="E31" s="205"/>
      <c r="F31" s="205"/>
      <c r="G31" s="63" t="s">
        <v>38</v>
      </c>
      <c r="H31" s="204" t="s">
        <v>88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93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78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99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V39"/>
  <sheetViews>
    <sheetView showGridLines="0" showRowColHeaders="0" showZeros="0" showOutlineSymbols="0" zoomScaleNormal="92" zoomScaleSheetLayoutView="75" workbookViewId="0">
      <selection activeCell="G20" sqref="G20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42420</v>
      </c>
      <c r="S5" s="85" t="s">
        <v>30</v>
      </c>
      <c r="T5" s="86">
        <v>7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48</v>
      </c>
      <c r="B9" s="154">
        <v>46.5</v>
      </c>
      <c r="C9" s="155" t="s">
        <v>198</v>
      </c>
      <c r="D9" s="156">
        <v>36902</v>
      </c>
      <c r="E9" s="157"/>
      <c r="F9" s="158" t="s">
        <v>199</v>
      </c>
      <c r="G9" s="158" t="s">
        <v>54</v>
      </c>
      <c r="H9" s="142">
        <v>44</v>
      </c>
      <c r="I9" s="143">
        <v>-46</v>
      </c>
      <c r="J9" s="143">
        <v>-47</v>
      </c>
      <c r="K9" s="142">
        <v>62</v>
      </c>
      <c r="L9" s="127">
        <v>-65</v>
      </c>
      <c r="M9" s="127">
        <v>-65</v>
      </c>
      <c r="N9" s="94">
        <f>IF(MAX(H9:J9)&lt;0,0,TRUNC(MAX(H9:J9)/1)*1)</f>
        <v>44</v>
      </c>
      <c r="O9" s="94">
        <f>IF(MAX(K9:M9)&lt;0,0,TRUNC(MAX(K9:M9)/1)*1)</f>
        <v>62</v>
      </c>
      <c r="P9" s="94">
        <f t="shared" ref="P9:P24" si="0">IF(N9=0,0,IF(O9=0,0,SUM(N9:O9)))</f>
        <v>106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178.73811003806489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2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1.686208585264763</v>
      </c>
      <c r="V9" s="140">
        <f>R5</f>
        <v>42420</v>
      </c>
    </row>
    <row r="10" spans="1:22" s="13" customFormat="1" ht="19.95" customHeight="1" x14ac:dyDescent="0.25">
      <c r="A10" s="153">
        <v>48</v>
      </c>
      <c r="B10" s="154">
        <v>46.6</v>
      </c>
      <c r="C10" s="155" t="s">
        <v>198</v>
      </c>
      <c r="D10" s="156">
        <v>36561</v>
      </c>
      <c r="E10" s="157"/>
      <c r="F10" s="158" t="s">
        <v>200</v>
      </c>
      <c r="G10" s="158" t="s">
        <v>62</v>
      </c>
      <c r="H10" s="142">
        <v>43</v>
      </c>
      <c r="I10" s="143">
        <v>-48</v>
      </c>
      <c r="J10" s="176" t="s">
        <v>161</v>
      </c>
      <c r="K10" s="142">
        <v>45</v>
      </c>
      <c r="L10" s="178" t="s">
        <v>161</v>
      </c>
      <c r="M10" s="178" t="s">
        <v>161</v>
      </c>
      <c r="N10" s="94">
        <f t="shared" ref="N10:N24" si="1">IF(MAX(H10:J10)&lt;0,0,TRUNC(MAX(H10:J10)/1)*1)</f>
        <v>43</v>
      </c>
      <c r="O10" s="94">
        <f t="shared" ref="O10:O24" si="2">IF(MAX(K10:M10)&lt;0,0,TRUNC(MAX(K10:M10)/1)*1)</f>
        <v>45</v>
      </c>
      <c r="P10" s="94">
        <f t="shared" si="0"/>
        <v>88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148.09923230659047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3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1.6829458216658006</v>
      </c>
      <c r="V10" s="140">
        <f>R5</f>
        <v>42420</v>
      </c>
    </row>
    <row r="11" spans="1:22" s="13" customFormat="1" ht="19.95" customHeight="1" x14ac:dyDescent="0.25">
      <c r="A11" s="153">
        <v>48</v>
      </c>
      <c r="B11" s="154">
        <v>47.6</v>
      </c>
      <c r="C11" s="155" t="s">
        <v>201</v>
      </c>
      <c r="D11" s="156">
        <v>32674</v>
      </c>
      <c r="E11" s="157"/>
      <c r="F11" s="158" t="s">
        <v>202</v>
      </c>
      <c r="G11" s="158" t="s">
        <v>53</v>
      </c>
      <c r="H11" s="142">
        <v>47</v>
      </c>
      <c r="I11" s="143">
        <v>-50</v>
      </c>
      <c r="J11" s="143">
        <v>-50</v>
      </c>
      <c r="K11" s="142">
        <v>62</v>
      </c>
      <c r="L11" s="127">
        <v>-65</v>
      </c>
      <c r="M11" s="127">
        <v>65</v>
      </c>
      <c r="N11" s="94">
        <f t="shared" si="1"/>
        <v>47</v>
      </c>
      <c r="O11" s="94">
        <f t="shared" si="2"/>
        <v>65</v>
      </c>
      <c r="P11" s="94">
        <f t="shared" si="0"/>
        <v>112</v>
      </c>
      <c r="Q11" s="95">
        <f t="shared" si="3"/>
        <v>184.95176245890934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99">
        <v>1</v>
      </c>
      <c r="T11" s="99"/>
      <c r="U11" s="97">
        <f t="shared" si="4"/>
        <v>1.6513550219545476</v>
      </c>
      <c r="V11" s="140">
        <f>R5</f>
        <v>42420</v>
      </c>
    </row>
    <row r="12" spans="1:22" s="13" customFormat="1" ht="19.95" customHeight="1" x14ac:dyDescent="0.25">
      <c r="A12" s="153">
        <v>53</v>
      </c>
      <c r="B12" s="154">
        <v>51.9</v>
      </c>
      <c r="C12" s="155" t="s">
        <v>201</v>
      </c>
      <c r="D12" s="156">
        <v>34413</v>
      </c>
      <c r="E12" s="157"/>
      <c r="F12" s="158" t="s">
        <v>203</v>
      </c>
      <c r="G12" s="158" t="s">
        <v>62</v>
      </c>
      <c r="H12" s="142">
        <v>71</v>
      </c>
      <c r="I12" s="143">
        <v>74</v>
      </c>
      <c r="J12" s="143">
        <v>-76</v>
      </c>
      <c r="K12" s="142">
        <v>86</v>
      </c>
      <c r="L12" s="127">
        <v>89</v>
      </c>
      <c r="M12" s="127">
        <v>-92</v>
      </c>
      <c r="N12" s="94">
        <f t="shared" si="1"/>
        <v>74</v>
      </c>
      <c r="O12" s="94">
        <f t="shared" si="2"/>
        <v>89</v>
      </c>
      <c r="P12" s="94">
        <f t="shared" si="0"/>
        <v>163</v>
      </c>
      <c r="Q12" s="95">
        <f t="shared" si="3"/>
        <v>250.08196250167333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1</v>
      </c>
      <c r="T12" s="99" t="s">
        <v>22</v>
      </c>
      <c r="U12" s="97">
        <f t="shared" si="4"/>
        <v>1.5342451687219223</v>
      </c>
      <c r="V12" s="140">
        <f>R5</f>
        <v>42420</v>
      </c>
    </row>
    <row r="13" spans="1:22" s="13" customFormat="1" ht="19.95" customHeight="1" x14ac:dyDescent="0.25">
      <c r="A13" s="153">
        <v>53</v>
      </c>
      <c r="B13" s="154">
        <v>52.9</v>
      </c>
      <c r="C13" s="155" t="s">
        <v>204</v>
      </c>
      <c r="D13" s="156">
        <v>35320</v>
      </c>
      <c r="E13" s="157"/>
      <c r="F13" s="158" t="s">
        <v>205</v>
      </c>
      <c r="G13" s="158" t="s">
        <v>54</v>
      </c>
      <c r="H13" s="142">
        <v>65</v>
      </c>
      <c r="I13" s="143">
        <v>67</v>
      </c>
      <c r="J13" s="143">
        <v>-68</v>
      </c>
      <c r="K13" s="142">
        <v>82</v>
      </c>
      <c r="L13" s="127">
        <v>85</v>
      </c>
      <c r="M13" s="127">
        <v>-88</v>
      </c>
      <c r="N13" s="94">
        <f t="shared" si="1"/>
        <v>67</v>
      </c>
      <c r="O13" s="94">
        <f t="shared" si="2"/>
        <v>85</v>
      </c>
      <c r="P13" s="94">
        <f t="shared" si="0"/>
        <v>152</v>
      </c>
      <c r="Q13" s="95">
        <f t="shared" si="3"/>
        <v>229.63071800446349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2</v>
      </c>
      <c r="T13" s="133" t="s">
        <v>234</v>
      </c>
      <c r="U13" s="97">
        <f t="shared" si="4"/>
        <v>1.5107284079241019</v>
      </c>
      <c r="V13" s="140">
        <f>R5</f>
        <v>42420</v>
      </c>
    </row>
    <row r="14" spans="1:22" s="13" customFormat="1" ht="19.95" customHeight="1" x14ac:dyDescent="0.25">
      <c r="A14" s="153">
        <v>53</v>
      </c>
      <c r="B14" s="154">
        <v>52.4</v>
      </c>
      <c r="C14" s="155" t="s">
        <v>201</v>
      </c>
      <c r="D14" s="156">
        <v>34178</v>
      </c>
      <c r="E14" s="157"/>
      <c r="F14" s="158" t="s">
        <v>206</v>
      </c>
      <c r="G14" s="158" t="s">
        <v>53</v>
      </c>
      <c r="H14" s="142">
        <v>53</v>
      </c>
      <c r="I14" s="143">
        <v>56</v>
      </c>
      <c r="J14" s="143">
        <v>-59</v>
      </c>
      <c r="K14" s="142">
        <v>70</v>
      </c>
      <c r="L14" s="127">
        <v>75</v>
      </c>
      <c r="M14" s="127">
        <v>80</v>
      </c>
      <c r="N14" s="94">
        <f t="shared" si="1"/>
        <v>56</v>
      </c>
      <c r="O14" s="94">
        <f t="shared" si="2"/>
        <v>80</v>
      </c>
      <c r="P14" s="94">
        <f t="shared" si="0"/>
        <v>136</v>
      </c>
      <c r="Q14" s="95">
        <f t="shared" si="3"/>
        <v>207.03705251653824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3</v>
      </c>
      <c r="T14" s="99" t="s">
        <v>22</v>
      </c>
      <c r="U14" s="97">
        <f t="shared" si="4"/>
        <v>1.5223312685039576</v>
      </c>
      <c r="V14" s="140">
        <f>R5</f>
        <v>42420</v>
      </c>
    </row>
    <row r="15" spans="1:22" s="13" customFormat="1" ht="19.95" customHeight="1" x14ac:dyDescent="0.25">
      <c r="A15" s="153">
        <v>53</v>
      </c>
      <c r="B15" s="154">
        <v>52.7</v>
      </c>
      <c r="C15" s="155" t="s">
        <v>201</v>
      </c>
      <c r="D15" s="156">
        <v>32342</v>
      </c>
      <c r="E15" s="157"/>
      <c r="F15" s="158" t="s">
        <v>207</v>
      </c>
      <c r="G15" s="158" t="s">
        <v>62</v>
      </c>
      <c r="H15" s="142">
        <v>53</v>
      </c>
      <c r="I15" s="143">
        <v>56</v>
      </c>
      <c r="J15" s="143">
        <v>-58</v>
      </c>
      <c r="K15" s="142">
        <v>65</v>
      </c>
      <c r="L15" s="127">
        <v>-68</v>
      </c>
      <c r="M15" s="127">
        <v>68</v>
      </c>
      <c r="N15" s="94">
        <f t="shared" si="1"/>
        <v>56</v>
      </c>
      <c r="O15" s="94">
        <f t="shared" si="2"/>
        <v>68</v>
      </c>
      <c r="P15" s="94">
        <f t="shared" si="0"/>
        <v>124</v>
      </c>
      <c r="Q15" s="95">
        <f t="shared" si="3"/>
        <v>187.90128318692223</v>
      </c>
      <c r="R15" s="95" t="str">
        <f>IF(OR(D15="",B15="",V15=""),0,IF(OR(C15="UM",C15="JM",C15="SM",C15="UK",C15="JK",C15="SK"),"",Q15*(IF(ABS(1900-YEAR((V15+1)-D15))&lt;29,0,(VLOOKUP((YEAR(V15)-YEAR(D15)),'Meltzer-Malone'!$A$3:$B$63,2))))))</f>
        <v/>
      </c>
      <c r="S15" s="99">
        <v>4</v>
      </c>
      <c r="T15" s="99"/>
      <c r="U15" s="97">
        <f t="shared" si="4"/>
        <v>1.5153329289267923</v>
      </c>
      <c r="V15" s="140">
        <f>R5</f>
        <v>42420</v>
      </c>
    </row>
    <row r="16" spans="1:22" s="13" customFormat="1" ht="19.95" customHeight="1" x14ac:dyDescent="0.25">
      <c r="A16" s="153">
        <v>53</v>
      </c>
      <c r="B16" s="154">
        <v>49.8</v>
      </c>
      <c r="C16" s="155" t="s">
        <v>204</v>
      </c>
      <c r="D16" s="156">
        <v>35898</v>
      </c>
      <c r="E16" s="157"/>
      <c r="F16" s="158" t="s">
        <v>208</v>
      </c>
      <c r="G16" s="158" t="s">
        <v>62</v>
      </c>
      <c r="H16" s="142">
        <v>-48</v>
      </c>
      <c r="I16" s="143">
        <v>48</v>
      </c>
      <c r="J16" s="143">
        <v>-51</v>
      </c>
      <c r="K16" s="142">
        <v>65</v>
      </c>
      <c r="L16" s="127">
        <v>68</v>
      </c>
      <c r="M16" s="127">
        <v>70</v>
      </c>
      <c r="N16" s="94">
        <f t="shared" si="1"/>
        <v>48</v>
      </c>
      <c r="O16" s="94">
        <f t="shared" si="2"/>
        <v>70</v>
      </c>
      <c r="P16" s="94">
        <f t="shared" si="0"/>
        <v>118</v>
      </c>
      <c r="Q16" s="95">
        <f t="shared" si="3"/>
        <v>187.37752504506315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5</v>
      </c>
      <c r="T16" s="99"/>
      <c r="U16" s="97">
        <f t="shared" si="4"/>
        <v>1.5879451275005352</v>
      </c>
      <c r="V16" s="140">
        <f>R5</f>
        <v>42420</v>
      </c>
    </row>
    <row r="17" spans="1:22" s="13" customFormat="1" ht="19.95" customHeight="1" x14ac:dyDescent="0.25">
      <c r="A17" s="153"/>
      <c r="B17" s="154"/>
      <c r="C17" s="155"/>
      <c r="D17" s="156"/>
      <c r="E17" s="157"/>
      <c r="F17" s="158"/>
      <c r="G17" s="158"/>
      <c r="H17" s="142"/>
      <c r="I17" s="143"/>
      <c r="J17" s="143"/>
      <c r="K17" s="142"/>
      <c r="L17" s="93"/>
      <c r="M17" s="93"/>
      <c r="N17" s="94">
        <f t="shared" si="1"/>
        <v>0</v>
      </c>
      <c r="O17" s="94">
        <f t="shared" si="2"/>
        <v>0</v>
      </c>
      <c r="P17" s="94">
        <f t="shared" si="0"/>
        <v>0</v>
      </c>
      <c r="Q17" s="95" t="str">
        <f t="shared" si="3"/>
        <v/>
      </c>
      <c r="R17" s="95">
        <f>IF(OR(D17="",B17="",V17=""),0,IF(OR(C17="UM",C17="JM",C17="SM",C17="UK",C17="JK",C17="SK"),"",Q17*(IF(ABS(1900-YEAR((V17+1)-D17))&lt;29,0,(VLOOKUP((YEAR(V17)-YEAR(D17)),'Meltzer-Malone'!$A$3:$B$63,2))))))</f>
        <v>0</v>
      </c>
      <c r="S17" s="99"/>
      <c r="T17" s="99"/>
      <c r="U17" s="97" t="str">
        <f t="shared" si="4"/>
        <v/>
      </c>
      <c r="V17" s="140">
        <f>R5</f>
        <v>42420</v>
      </c>
    </row>
    <row r="18" spans="1:22" s="13" customFormat="1" ht="19.95" customHeight="1" x14ac:dyDescent="0.25">
      <c r="A18" s="87"/>
      <c r="B18" s="88"/>
      <c r="C18" s="89"/>
      <c r="D18" s="89" t="s">
        <v>22</v>
      </c>
      <c r="E18" s="91"/>
      <c r="F18" s="92" t="s">
        <v>22</v>
      </c>
      <c r="G18" s="92" t="s">
        <v>22</v>
      </c>
      <c r="H18" s="98"/>
      <c r="I18" s="93"/>
      <c r="J18" s="93"/>
      <c r="K18" s="98"/>
      <c r="L18" s="93"/>
      <c r="M18" s="93"/>
      <c r="N18" s="94">
        <f t="shared" si="1"/>
        <v>0</v>
      </c>
      <c r="O18" s="94">
        <f t="shared" si="2"/>
        <v>0</v>
      </c>
      <c r="P18" s="94">
        <f t="shared" si="0"/>
        <v>0</v>
      </c>
      <c r="Q18" s="95" t="str">
        <f t="shared" si="3"/>
        <v/>
      </c>
      <c r="R18" s="95">
        <f>IF(OR(D18="",B18="",V18=""),0,IF(OR(C18="UM",C18="JM",C18="SM",C18="UK",C18="JK",C18="SK"),"",Q18*(IF(ABS(1900-YEAR((V18+1)-D18))&lt;29,0,(VLOOKUP((YEAR(V18)-YEAR(D18)),'Meltzer-Malone'!$A$3:$B$63,2))))))</f>
        <v>0</v>
      </c>
      <c r="S18" s="99" t="s">
        <v>22</v>
      </c>
      <c r="T18" s="99" t="s">
        <v>22</v>
      </c>
      <c r="U18" s="97" t="str">
        <f t="shared" si="4"/>
        <v/>
      </c>
      <c r="V18" s="140">
        <f>R5</f>
        <v>42420</v>
      </c>
    </row>
    <row r="19" spans="1:22" s="13" customFormat="1" ht="19.95" customHeight="1" x14ac:dyDescent="0.25">
      <c r="A19" s="87"/>
      <c r="B19" s="88"/>
      <c r="C19" s="89"/>
      <c r="D19" s="89"/>
      <c r="E19" s="91"/>
      <c r="F19" s="92"/>
      <c r="G19" s="92"/>
      <c r="H19" s="98"/>
      <c r="I19" s="93"/>
      <c r="J19" s="93"/>
      <c r="K19" s="98"/>
      <c r="L19" s="93"/>
      <c r="M19" s="93"/>
      <c r="N19" s="94">
        <f t="shared" si="1"/>
        <v>0</v>
      </c>
      <c r="O19" s="94">
        <f t="shared" si="2"/>
        <v>0</v>
      </c>
      <c r="P19" s="94">
        <f t="shared" si="0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42420</v>
      </c>
    </row>
    <row r="20" spans="1:22" s="13" customFormat="1" ht="19.95" customHeight="1" x14ac:dyDescent="0.25">
      <c r="A20" s="87"/>
      <c r="B20" s="88"/>
      <c r="C20" s="89"/>
      <c r="D20" s="89"/>
      <c r="E20" s="91"/>
      <c r="F20" s="92"/>
      <c r="G20" s="92"/>
      <c r="H20" s="98"/>
      <c r="I20" s="93"/>
      <c r="J20" s="93"/>
      <c r="K20" s="98"/>
      <c r="L20" s="93"/>
      <c r="M20" s="93"/>
      <c r="N20" s="94">
        <f t="shared" si="1"/>
        <v>0</v>
      </c>
      <c r="O20" s="94">
        <f t="shared" si="2"/>
        <v>0</v>
      </c>
      <c r="P20" s="94">
        <f t="shared" si="0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42420</v>
      </c>
    </row>
    <row r="21" spans="1:22" s="13" customFormat="1" ht="19.95" customHeight="1" x14ac:dyDescent="0.25">
      <c r="A21" s="87"/>
      <c r="B21" s="88"/>
      <c r="C21" s="89"/>
      <c r="D21" s="89"/>
      <c r="E21" s="91"/>
      <c r="F21" s="92"/>
      <c r="G21" s="92"/>
      <c r="H21" s="98"/>
      <c r="I21" s="93"/>
      <c r="J21" s="93"/>
      <c r="K21" s="98"/>
      <c r="L21" s="93"/>
      <c r="M21" s="93"/>
      <c r="N21" s="94">
        <f t="shared" si="1"/>
        <v>0</v>
      </c>
      <c r="O21" s="94">
        <f t="shared" si="2"/>
        <v>0</v>
      </c>
      <c r="P21" s="94">
        <f t="shared" si="0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42420</v>
      </c>
    </row>
    <row r="22" spans="1:22" s="13" customFormat="1" ht="19.95" customHeight="1" x14ac:dyDescent="0.25">
      <c r="A22" s="87"/>
      <c r="B22" s="88"/>
      <c r="C22" s="89"/>
      <c r="D22" s="89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1"/>
        <v>0</v>
      </c>
      <c r="O22" s="94">
        <f t="shared" si="2"/>
        <v>0</v>
      </c>
      <c r="P22" s="94">
        <f t="shared" si="0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42420</v>
      </c>
    </row>
    <row r="23" spans="1:22" s="13" customFormat="1" ht="19.95" customHeight="1" x14ac:dyDescent="0.25">
      <c r="A23" s="87"/>
      <c r="B23" s="88"/>
      <c r="C23" s="89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1"/>
        <v>0</v>
      </c>
      <c r="O23" s="94">
        <f t="shared" si="2"/>
        <v>0</v>
      </c>
      <c r="P23" s="94">
        <f t="shared" si="0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42420</v>
      </c>
    </row>
    <row r="24" spans="1:22" s="13" customFormat="1" ht="19.95" customHeight="1" x14ac:dyDescent="0.25">
      <c r="A24" s="87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1"/>
        <v>0</v>
      </c>
      <c r="O24" s="94">
        <f t="shared" si="2"/>
        <v>0</v>
      </c>
      <c r="P24" s="104">
        <f t="shared" si="0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42420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/>
      <c r="D27" s="205"/>
      <c r="E27" s="205"/>
      <c r="F27" s="205"/>
      <c r="G27" s="57" t="s">
        <v>36</v>
      </c>
      <c r="H27" s="58">
        <v>1</v>
      </c>
      <c r="I27" s="204" t="s">
        <v>83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84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4" t="s">
        <v>79</v>
      </c>
      <c r="D29" s="205"/>
      <c r="E29" s="205"/>
      <c r="F29" s="205"/>
      <c r="G29" s="61"/>
      <c r="H29" s="58">
        <v>3</v>
      </c>
      <c r="I29" s="204" t="s">
        <v>106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4" t="s">
        <v>78</v>
      </c>
      <c r="D30" s="205"/>
      <c r="E30" s="205"/>
      <c r="F30" s="205"/>
      <c r="G30" s="43"/>
      <c r="H30" s="41"/>
      <c r="I30" s="204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4" t="s">
        <v>101</v>
      </c>
      <c r="D31" s="205"/>
      <c r="E31" s="205"/>
      <c r="F31" s="205"/>
      <c r="G31" s="63" t="s">
        <v>38</v>
      </c>
      <c r="H31" s="204" t="s">
        <v>89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94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88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4" t="s">
        <v>98</v>
      </c>
      <c r="D35" s="205"/>
      <c r="E35" s="205"/>
      <c r="F35" s="205"/>
      <c r="G35" s="63" t="s">
        <v>24</v>
      </c>
      <c r="H35" s="204" t="s">
        <v>235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19" priority="1" stopIfTrue="1" operator="between">
      <formula>1</formula>
      <formula>300</formula>
    </cfRule>
    <cfRule type="cellIs" dxfId="18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>
    <pageSetUpPr autoPageBreaks="0" fitToPage="1"/>
  </sheetPr>
  <dimension ref="A1:V39"/>
  <sheetViews>
    <sheetView showGridLines="0" showRowColHeaders="0" showZeros="0" showOutlineSymbols="0" topLeftCell="A2" zoomScaleNormal="100" zoomScaleSheetLayoutView="75" workbookViewId="0">
      <selection activeCell="M17" sqref="M17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53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42420</v>
      </c>
      <c r="S5" s="85" t="s">
        <v>30</v>
      </c>
      <c r="T5" s="86">
        <v>8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62</v>
      </c>
      <c r="B9" s="154">
        <v>62</v>
      </c>
      <c r="C9" s="155" t="s">
        <v>125</v>
      </c>
      <c r="D9" s="156">
        <v>33679</v>
      </c>
      <c r="E9" s="157"/>
      <c r="F9" s="158" t="s">
        <v>209</v>
      </c>
      <c r="G9" s="158" t="s">
        <v>68</v>
      </c>
      <c r="H9" s="142">
        <v>100</v>
      </c>
      <c r="I9" s="143">
        <v>-105</v>
      </c>
      <c r="J9" s="143">
        <v>105</v>
      </c>
      <c r="K9" s="142">
        <v>125</v>
      </c>
      <c r="L9" s="127">
        <v>130</v>
      </c>
      <c r="M9" s="178" t="s">
        <v>161</v>
      </c>
      <c r="N9" s="94">
        <f>IF(MAX(H9:J9)&lt;0,0,TRUNC(MAX(H9:J9)/1)*1)</f>
        <v>105</v>
      </c>
      <c r="O9" s="94">
        <f>IF(MAX(K9:M9)&lt;0,0,TRUNC(MAX(K9:M9)/1)*1)</f>
        <v>130</v>
      </c>
      <c r="P9" s="94">
        <f t="shared" ref="P9:P24" si="0">IF(N9=0,0,IF(O9=0,0,SUM(N9:O9)))</f>
        <v>235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339.86720171335656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1</v>
      </c>
      <c r="T9" s="130" t="s">
        <v>196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1.4462434115461982</v>
      </c>
      <c r="V9" s="140">
        <f>R5</f>
        <v>42420</v>
      </c>
    </row>
    <row r="10" spans="1:22" s="13" customFormat="1" ht="19.95" customHeight="1" x14ac:dyDescent="0.25">
      <c r="A10" s="153">
        <v>62</v>
      </c>
      <c r="B10" s="154">
        <v>61.6</v>
      </c>
      <c r="C10" s="155" t="s">
        <v>220</v>
      </c>
      <c r="D10" s="156">
        <v>36529</v>
      </c>
      <c r="E10" s="157"/>
      <c r="F10" s="158" t="s">
        <v>210</v>
      </c>
      <c r="G10" s="158" t="s">
        <v>69</v>
      </c>
      <c r="H10" s="142">
        <v>75</v>
      </c>
      <c r="I10" s="143">
        <v>78</v>
      </c>
      <c r="J10" s="143">
        <v>80</v>
      </c>
      <c r="K10" s="142">
        <v>95</v>
      </c>
      <c r="L10" s="93">
        <v>100</v>
      </c>
      <c r="M10" s="127">
        <v>-102</v>
      </c>
      <c r="N10" s="94">
        <f t="shared" ref="N10:N24" si="1">IF(MAX(H10:J10)&lt;0,0,TRUNC(MAX(H10:J10)/1)*1)</f>
        <v>80</v>
      </c>
      <c r="O10" s="94">
        <f t="shared" ref="O10:O24" si="2">IF(MAX(K10:M10)&lt;0,0,TRUNC(MAX(K10:M10)/1)*1)</f>
        <v>100</v>
      </c>
      <c r="P10" s="94">
        <f t="shared" si="0"/>
        <v>180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261.53267348176144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2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1.4529592971208969</v>
      </c>
      <c r="V10" s="140">
        <f>R5</f>
        <v>42420</v>
      </c>
    </row>
    <row r="11" spans="1:22" s="13" customFormat="1" ht="19.95" customHeight="1" x14ac:dyDescent="0.25">
      <c r="A11" s="153">
        <v>69</v>
      </c>
      <c r="B11" s="154">
        <v>68.900000000000006</v>
      </c>
      <c r="C11" s="155" t="s">
        <v>125</v>
      </c>
      <c r="D11" s="156">
        <v>33342</v>
      </c>
      <c r="E11" s="157"/>
      <c r="F11" s="158" t="s">
        <v>211</v>
      </c>
      <c r="G11" s="158" t="s">
        <v>58</v>
      </c>
      <c r="H11" s="142">
        <v>108</v>
      </c>
      <c r="I11" s="143">
        <v>-112</v>
      </c>
      <c r="J11" s="143">
        <v>112</v>
      </c>
      <c r="K11" s="142">
        <v>-138</v>
      </c>
      <c r="L11" s="127">
        <v>138</v>
      </c>
      <c r="M11" s="127">
        <v>-148</v>
      </c>
      <c r="N11" s="94">
        <f t="shared" si="1"/>
        <v>112</v>
      </c>
      <c r="O11" s="94">
        <f t="shared" si="2"/>
        <v>138</v>
      </c>
      <c r="P11" s="94">
        <f t="shared" si="0"/>
        <v>250</v>
      </c>
      <c r="Q11" s="95">
        <f t="shared" si="3"/>
        <v>336.62732320463874</v>
      </c>
      <c r="R11" s="95" t="str">
        <f>IF(OR(D11="",B11="",V11=""),0,IF(OR(C11="UM",C11="JM",C11="SM",C11="UK",C11="JK",C11="SK"),"",Q11*(IF(ABS(1900-YEAR((V11+1)-D11))&lt;29,0,(VLOOKUP((YEAR(V11)-YEAR(D11)),'Meltzer-Malone'!$A$3:$B$63,2))))))</f>
        <v/>
      </c>
      <c r="S11" s="99">
        <v>1</v>
      </c>
      <c r="T11" s="99"/>
      <c r="U11" s="97">
        <f t="shared" si="4"/>
        <v>1.3465092928185549</v>
      </c>
      <c r="V11" s="140">
        <f>R5</f>
        <v>42420</v>
      </c>
    </row>
    <row r="12" spans="1:22" s="13" customFormat="1" ht="19.95" customHeight="1" x14ac:dyDescent="0.25">
      <c r="A12" s="153">
        <v>69</v>
      </c>
      <c r="B12" s="154">
        <v>67.900000000000006</v>
      </c>
      <c r="C12" s="155" t="s">
        <v>125</v>
      </c>
      <c r="D12" s="156">
        <v>31416</v>
      </c>
      <c r="E12" s="157"/>
      <c r="F12" s="158" t="s">
        <v>212</v>
      </c>
      <c r="G12" s="158" t="s">
        <v>70</v>
      </c>
      <c r="H12" s="142">
        <v>85</v>
      </c>
      <c r="I12" s="143">
        <v>-90</v>
      </c>
      <c r="J12" s="143">
        <v>90</v>
      </c>
      <c r="K12" s="142">
        <v>110</v>
      </c>
      <c r="L12" s="127">
        <v>115</v>
      </c>
      <c r="M12" s="93">
        <v>-120</v>
      </c>
      <c r="N12" s="94">
        <f t="shared" si="1"/>
        <v>90</v>
      </c>
      <c r="O12" s="94">
        <f t="shared" si="2"/>
        <v>115</v>
      </c>
      <c r="P12" s="94">
        <f t="shared" si="0"/>
        <v>205</v>
      </c>
      <c r="Q12" s="95">
        <f t="shared" si="3"/>
        <v>278.65293201364301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2</v>
      </c>
      <c r="T12" s="99" t="s">
        <v>22</v>
      </c>
      <c r="U12" s="97">
        <f t="shared" si="4"/>
        <v>1.3592825951885026</v>
      </c>
      <c r="V12" s="140">
        <f>R5</f>
        <v>42420</v>
      </c>
    </row>
    <row r="13" spans="1:22" s="13" customFormat="1" ht="19.95" customHeight="1" x14ac:dyDescent="0.25">
      <c r="A13" s="153">
        <v>69</v>
      </c>
      <c r="B13" s="154">
        <v>68.099999999999994</v>
      </c>
      <c r="C13" s="155" t="s">
        <v>125</v>
      </c>
      <c r="D13" s="156">
        <v>32605</v>
      </c>
      <c r="E13" s="157"/>
      <c r="F13" s="158" t="s">
        <v>213</v>
      </c>
      <c r="G13" s="158" t="s">
        <v>63</v>
      </c>
      <c r="H13" s="142">
        <v>87</v>
      </c>
      <c r="I13" s="143">
        <v>91</v>
      </c>
      <c r="J13" s="143">
        <v>-93</v>
      </c>
      <c r="K13" s="142">
        <v>106</v>
      </c>
      <c r="L13" s="127">
        <v>-109</v>
      </c>
      <c r="M13" s="127">
        <v>-110</v>
      </c>
      <c r="N13" s="94">
        <f t="shared" si="1"/>
        <v>91</v>
      </c>
      <c r="O13" s="94">
        <f t="shared" si="2"/>
        <v>106</v>
      </c>
      <c r="P13" s="94">
        <f t="shared" si="0"/>
        <v>197</v>
      </c>
      <c r="Q13" s="95">
        <f t="shared" si="3"/>
        <v>267.2673734099431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4</v>
      </c>
      <c r="T13" s="99" t="s">
        <v>22</v>
      </c>
      <c r="U13" s="97">
        <f t="shared" si="4"/>
        <v>1.356687174669762</v>
      </c>
      <c r="V13" s="140">
        <f>R5</f>
        <v>42420</v>
      </c>
    </row>
    <row r="14" spans="1:22" s="13" customFormat="1" ht="19.95" customHeight="1" x14ac:dyDescent="0.25">
      <c r="A14" s="153">
        <v>69</v>
      </c>
      <c r="B14" s="154">
        <v>67.7</v>
      </c>
      <c r="C14" s="155" t="s">
        <v>175</v>
      </c>
      <c r="D14" s="156">
        <v>35378</v>
      </c>
      <c r="E14" s="157"/>
      <c r="F14" s="158" t="s">
        <v>214</v>
      </c>
      <c r="G14" s="158" t="s">
        <v>71</v>
      </c>
      <c r="H14" s="142">
        <v>83</v>
      </c>
      <c r="I14" s="143">
        <v>87</v>
      </c>
      <c r="J14" s="143">
        <v>90</v>
      </c>
      <c r="K14" s="142">
        <v>106</v>
      </c>
      <c r="L14" s="127">
        <v>110</v>
      </c>
      <c r="M14" s="127">
        <v>113</v>
      </c>
      <c r="N14" s="94">
        <f t="shared" si="1"/>
        <v>90</v>
      </c>
      <c r="O14" s="94">
        <f t="shared" si="2"/>
        <v>113</v>
      </c>
      <c r="P14" s="94">
        <f t="shared" si="0"/>
        <v>203</v>
      </c>
      <c r="Q14" s="95">
        <f t="shared" si="3"/>
        <v>276.46546119922317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3</v>
      </c>
      <c r="T14" s="99" t="s">
        <v>22</v>
      </c>
      <c r="U14" s="97">
        <f t="shared" si="4"/>
        <v>1.3618988236414935</v>
      </c>
      <c r="V14" s="140">
        <f>R5</f>
        <v>42420</v>
      </c>
    </row>
    <row r="15" spans="1:22" s="13" customFormat="1" ht="19.95" customHeight="1" x14ac:dyDescent="0.25">
      <c r="A15" s="153">
        <v>77</v>
      </c>
      <c r="B15" s="166">
        <v>76.3</v>
      </c>
      <c r="C15" s="155" t="s">
        <v>178</v>
      </c>
      <c r="D15" s="156">
        <v>28656</v>
      </c>
      <c r="E15" s="157"/>
      <c r="F15" s="158" t="s">
        <v>215</v>
      </c>
      <c r="G15" s="158" t="s">
        <v>60</v>
      </c>
      <c r="H15" s="150">
        <v>-130</v>
      </c>
      <c r="I15" s="151">
        <v>-130</v>
      </c>
      <c r="J15" s="168">
        <v>-130</v>
      </c>
      <c r="K15" s="179" t="s">
        <v>161</v>
      </c>
      <c r="L15" s="178" t="s">
        <v>161</v>
      </c>
      <c r="M15" s="178" t="s">
        <v>161</v>
      </c>
      <c r="N15" s="94">
        <f t="shared" si="1"/>
        <v>0</v>
      </c>
      <c r="O15" s="94">
        <f t="shared" si="2"/>
        <v>0</v>
      </c>
      <c r="P15" s="94">
        <f t="shared" si="0"/>
        <v>0</v>
      </c>
      <c r="Q15" s="95">
        <f t="shared" si="3"/>
        <v>0</v>
      </c>
      <c r="R15" s="95">
        <f>IF(OR(D15="",B15="",V15=""),0,IF(OR(C15="UM",C15="JM",C15="SM",C15="UK",C15="JK",C15="SK"),"",Q15*(IF(ABS(1900-YEAR((V15+1)-D15))&lt;29,0,(VLOOKUP((YEAR(V15)-YEAR(D15)),'Meltzer-Malone'!$A$3:$B$63,2))))))</f>
        <v>0</v>
      </c>
      <c r="S15" s="99"/>
      <c r="T15" s="99"/>
      <c r="U15" s="97">
        <f t="shared" si="4"/>
        <v>1.2658441657397914</v>
      </c>
      <c r="V15" s="140">
        <f>R5</f>
        <v>42420</v>
      </c>
    </row>
    <row r="16" spans="1:22" s="13" customFormat="1" ht="19.95" customHeight="1" x14ac:dyDescent="0.25">
      <c r="A16" s="153">
        <v>77</v>
      </c>
      <c r="B16" s="154">
        <v>74.7</v>
      </c>
      <c r="C16" s="155" t="s">
        <v>125</v>
      </c>
      <c r="D16" s="156">
        <v>34579</v>
      </c>
      <c r="E16" s="157"/>
      <c r="F16" s="158" t="s">
        <v>216</v>
      </c>
      <c r="G16" s="158" t="s">
        <v>67</v>
      </c>
      <c r="H16" s="150">
        <v>120</v>
      </c>
      <c r="I16" s="151">
        <v>-125</v>
      </c>
      <c r="J16" s="168">
        <v>-125</v>
      </c>
      <c r="K16" s="142">
        <v>145</v>
      </c>
      <c r="L16" s="127">
        <v>-153</v>
      </c>
      <c r="M16" s="127">
        <v>-160</v>
      </c>
      <c r="N16" s="94">
        <f t="shared" si="1"/>
        <v>120</v>
      </c>
      <c r="O16" s="94">
        <f t="shared" si="2"/>
        <v>145</v>
      </c>
      <c r="P16" s="94">
        <f t="shared" si="0"/>
        <v>265</v>
      </c>
      <c r="Q16" s="95">
        <f t="shared" si="3"/>
        <v>339.58064845164802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1</v>
      </c>
      <c r="T16" s="99"/>
      <c r="U16" s="97">
        <f t="shared" si="4"/>
        <v>1.281436409251502</v>
      </c>
      <c r="V16" s="140">
        <f>R5</f>
        <v>42420</v>
      </c>
    </row>
    <row r="17" spans="1:22" s="13" customFormat="1" ht="19.95" customHeight="1" x14ac:dyDescent="0.25">
      <c r="A17" s="153">
        <v>77</v>
      </c>
      <c r="B17" s="166">
        <v>77</v>
      </c>
      <c r="C17" s="155" t="s">
        <v>125</v>
      </c>
      <c r="D17" s="156">
        <v>34704</v>
      </c>
      <c r="E17" s="157"/>
      <c r="F17" s="158" t="s">
        <v>217</v>
      </c>
      <c r="G17" s="158" t="s">
        <v>55</v>
      </c>
      <c r="H17" s="150">
        <v>-115</v>
      </c>
      <c r="I17" s="151">
        <v>-115</v>
      </c>
      <c r="J17" s="168">
        <v>-115</v>
      </c>
      <c r="K17" s="179" t="s">
        <v>161</v>
      </c>
      <c r="L17" s="178" t="s">
        <v>161</v>
      </c>
      <c r="M17" s="178" t="s">
        <v>161</v>
      </c>
      <c r="N17" s="94">
        <f t="shared" si="1"/>
        <v>0</v>
      </c>
      <c r="O17" s="94">
        <f t="shared" si="2"/>
        <v>0</v>
      </c>
      <c r="P17" s="94">
        <f t="shared" si="0"/>
        <v>0</v>
      </c>
      <c r="Q17" s="95">
        <f t="shared" si="3"/>
        <v>0</v>
      </c>
      <c r="R17" s="95" t="str">
        <f>IF(OR(D17="",B17="",V17=""),0,IF(OR(C17="UM",C17="JM",C17="SM",C17="UK",C17="JK",C17="SK"),"",Q17*(IF(ABS(1900-YEAR((V17+1)-D17))&lt;29,0,(VLOOKUP((YEAR(V17)-YEAR(D17)),'Meltzer-Malone'!$A$3:$B$63,2))))))</f>
        <v/>
      </c>
      <c r="S17" s="99"/>
      <c r="T17" s="99"/>
      <c r="U17" s="97">
        <f t="shared" si="4"/>
        <v>1.259304050167148</v>
      </c>
      <c r="V17" s="140">
        <f>R5</f>
        <v>42420</v>
      </c>
    </row>
    <row r="18" spans="1:22" s="13" customFormat="1" ht="19.95" customHeight="1" x14ac:dyDescent="0.25">
      <c r="A18" s="153">
        <v>77</v>
      </c>
      <c r="B18" s="166">
        <v>76.900000000000006</v>
      </c>
      <c r="C18" s="155" t="s">
        <v>125</v>
      </c>
      <c r="D18" s="156">
        <v>32655</v>
      </c>
      <c r="E18" s="157"/>
      <c r="F18" s="158" t="s">
        <v>218</v>
      </c>
      <c r="G18" s="158" t="s">
        <v>56</v>
      </c>
      <c r="H18" s="142">
        <v>102</v>
      </c>
      <c r="I18" s="143">
        <v>-105</v>
      </c>
      <c r="J18" s="176" t="s">
        <v>161</v>
      </c>
      <c r="K18" s="142">
        <v>128</v>
      </c>
      <c r="L18" s="127">
        <v>-132</v>
      </c>
      <c r="M18" s="178" t="s">
        <v>161</v>
      </c>
      <c r="N18" s="94">
        <f t="shared" si="1"/>
        <v>102</v>
      </c>
      <c r="O18" s="94">
        <f t="shared" si="2"/>
        <v>128</v>
      </c>
      <c r="P18" s="94">
        <f t="shared" si="0"/>
        <v>230</v>
      </c>
      <c r="Q18" s="95">
        <f t="shared" si="3"/>
        <v>289.85248873449035</v>
      </c>
      <c r="R18" s="95" t="str">
        <f>IF(OR(D18="",B18="",V18=""),0,IF(OR(C18="UM",C18="JM",C18="SM",C18="UK",C18="JK",C18="SK"),"",Q18*(IF(ABS(1900-YEAR((V18+1)-D18))&lt;29,0,(VLOOKUP((YEAR(V18)-YEAR(D18)),'Meltzer-Malone'!$A$3:$B$63,2))))))</f>
        <v/>
      </c>
      <c r="S18" s="99">
        <v>5</v>
      </c>
      <c r="T18" s="99" t="s">
        <v>22</v>
      </c>
      <c r="U18" s="97">
        <f t="shared" si="4"/>
        <v>1.2602282118890884</v>
      </c>
      <c r="V18" s="140">
        <f>R5</f>
        <v>42420</v>
      </c>
    </row>
    <row r="19" spans="1:22" s="13" customFormat="1" ht="19.95" customHeight="1" x14ac:dyDescent="0.25">
      <c r="A19" s="153">
        <v>77</v>
      </c>
      <c r="B19" s="154">
        <v>72.400000000000006</v>
      </c>
      <c r="C19" s="155" t="s">
        <v>175</v>
      </c>
      <c r="D19" s="156">
        <v>35355</v>
      </c>
      <c r="E19" s="157"/>
      <c r="F19" s="158" t="s">
        <v>219</v>
      </c>
      <c r="G19" s="158" t="s">
        <v>56</v>
      </c>
      <c r="H19" s="150">
        <v>104</v>
      </c>
      <c r="I19" s="151">
        <v>-108</v>
      </c>
      <c r="J19" s="168">
        <v>110</v>
      </c>
      <c r="K19" s="142">
        <v>130</v>
      </c>
      <c r="L19" s="127">
        <v>134</v>
      </c>
      <c r="M19" s="127">
        <v>-137</v>
      </c>
      <c r="N19" s="94">
        <f t="shared" si="1"/>
        <v>110</v>
      </c>
      <c r="O19" s="94">
        <f t="shared" si="2"/>
        <v>134</v>
      </c>
      <c r="P19" s="94">
        <f t="shared" si="0"/>
        <v>244</v>
      </c>
      <c r="Q19" s="95">
        <f t="shared" si="3"/>
        <v>318.55074461305776</v>
      </c>
      <c r="R19" s="95" t="str">
        <f>IF(OR(D19="",B19="",V19=""),0,IF(OR(C19="UM",C19="JM",C19="SM",C19="UK",C19="JK",C19="SK"),"",Q19*(IF(ABS(1900-YEAR((V19+1)-D19))&lt;29,0,(VLOOKUP((YEAR(V19)-YEAR(D19)),'Meltzer-Malone'!$A$3:$B$63,2))))))</f>
        <v/>
      </c>
      <c r="S19" s="99">
        <v>3</v>
      </c>
      <c r="T19" s="99"/>
      <c r="U19" s="97">
        <f t="shared" si="4"/>
        <v>1.3055358385781055</v>
      </c>
      <c r="V19" s="140">
        <f>R5</f>
        <v>42420</v>
      </c>
    </row>
    <row r="20" spans="1:22" s="13" customFormat="1" ht="19.95" customHeight="1" x14ac:dyDescent="0.25">
      <c r="A20" s="153">
        <v>77</v>
      </c>
      <c r="B20" s="154">
        <v>74.5</v>
      </c>
      <c r="C20" s="155" t="s">
        <v>220</v>
      </c>
      <c r="D20" s="156">
        <v>36192</v>
      </c>
      <c r="E20" s="157"/>
      <c r="F20" s="158" t="s">
        <v>221</v>
      </c>
      <c r="G20" s="158" t="s">
        <v>68</v>
      </c>
      <c r="H20" s="150">
        <v>-108</v>
      </c>
      <c r="I20" s="151">
        <v>114</v>
      </c>
      <c r="J20" s="168">
        <v>-119</v>
      </c>
      <c r="K20" s="142">
        <v>130</v>
      </c>
      <c r="L20" s="127">
        <v>135</v>
      </c>
      <c r="M20" s="127">
        <v>142</v>
      </c>
      <c r="N20" s="94">
        <f t="shared" si="1"/>
        <v>114</v>
      </c>
      <c r="O20" s="94">
        <f t="shared" si="2"/>
        <v>142</v>
      </c>
      <c r="P20" s="94">
        <f t="shared" si="0"/>
        <v>256</v>
      </c>
      <c r="Q20" s="95">
        <f t="shared" si="3"/>
        <v>328.5634191788447</v>
      </c>
      <c r="R20" s="95" t="str">
        <f>IF(OR(D20="",B20="",V20=""),0,IF(OR(C20="UM",C20="JM",C20="SM",C20="UK",C20="JK",C20="SK"),"",Q20*(IF(ABS(1900-YEAR((V20+1)-D20))&lt;29,0,(VLOOKUP((YEAR(V20)-YEAR(D20)),'Meltzer-Malone'!$A$3:$B$63,2))))))</f>
        <v/>
      </c>
      <c r="S20" s="99">
        <v>2</v>
      </c>
      <c r="T20" s="133" t="s">
        <v>259</v>
      </c>
      <c r="U20" s="97">
        <f t="shared" si="4"/>
        <v>1.2834508561673621</v>
      </c>
      <c r="V20" s="140">
        <f>R5</f>
        <v>42420</v>
      </c>
    </row>
    <row r="21" spans="1:22" s="13" customFormat="1" ht="19.95" customHeight="1" x14ac:dyDescent="0.25">
      <c r="A21" s="153">
        <v>77</v>
      </c>
      <c r="B21" s="166">
        <v>75.099999999999994</v>
      </c>
      <c r="C21" s="155" t="s">
        <v>125</v>
      </c>
      <c r="D21" s="156">
        <v>32995</v>
      </c>
      <c r="E21" s="157"/>
      <c r="F21" s="158" t="s">
        <v>222</v>
      </c>
      <c r="G21" s="158" t="s">
        <v>70</v>
      </c>
      <c r="H21" s="150">
        <v>102</v>
      </c>
      <c r="I21" s="151">
        <v>106</v>
      </c>
      <c r="J21" s="168">
        <v>110</v>
      </c>
      <c r="K21" s="142">
        <v>-130</v>
      </c>
      <c r="L21" s="127">
        <v>131</v>
      </c>
      <c r="M21" s="127">
        <v>-138</v>
      </c>
      <c r="N21" s="94">
        <f t="shared" si="1"/>
        <v>110</v>
      </c>
      <c r="O21" s="94">
        <f t="shared" si="2"/>
        <v>131</v>
      </c>
      <c r="P21" s="94">
        <f t="shared" si="0"/>
        <v>241</v>
      </c>
      <c r="Q21" s="95">
        <f t="shared" si="3"/>
        <v>307.86591787794896</v>
      </c>
      <c r="R21" s="95" t="str">
        <f>IF(OR(D21="",B21="",V21=""),0,IF(OR(C21="UM",C21="JM",C21="SM",C21="UK",C21="JK",C21="SK"),"",Q21*(IF(ABS(1900-YEAR((V21+1)-D21))&lt;29,0,(VLOOKUP((YEAR(V21)-YEAR(D21)),'Meltzer-Malone'!$A$3:$B$63,2))))))</f>
        <v/>
      </c>
      <c r="S21" s="99">
        <v>4</v>
      </c>
      <c r="T21" s="99"/>
      <c r="U21" s="97">
        <f t="shared" si="4"/>
        <v>1.2774519414022778</v>
      </c>
      <c r="V21" s="140">
        <f>R5</f>
        <v>42420</v>
      </c>
    </row>
    <row r="22" spans="1:22" s="13" customFormat="1" ht="19.95" customHeight="1" x14ac:dyDescent="0.25">
      <c r="A22" s="153">
        <v>77</v>
      </c>
      <c r="B22" s="154">
        <v>75.3</v>
      </c>
      <c r="C22" s="155" t="s">
        <v>125</v>
      </c>
      <c r="D22" s="156">
        <v>33055</v>
      </c>
      <c r="E22" s="157"/>
      <c r="F22" s="158" t="s">
        <v>223</v>
      </c>
      <c r="G22" s="158" t="s">
        <v>53</v>
      </c>
      <c r="H22" s="150">
        <v>-95</v>
      </c>
      <c r="I22" s="151">
        <v>95</v>
      </c>
      <c r="J22" s="168">
        <v>-98</v>
      </c>
      <c r="K22" s="142">
        <v>110</v>
      </c>
      <c r="L22" s="127">
        <v>113</v>
      </c>
      <c r="M22" s="127">
        <v>116</v>
      </c>
      <c r="N22" s="94">
        <f t="shared" si="1"/>
        <v>95</v>
      </c>
      <c r="O22" s="94">
        <f t="shared" si="2"/>
        <v>116</v>
      </c>
      <c r="P22" s="94">
        <f t="shared" si="0"/>
        <v>211</v>
      </c>
      <c r="Q22" s="95">
        <f t="shared" si="3"/>
        <v>269.1266270168195</v>
      </c>
      <c r="R22" s="95" t="str">
        <f>IF(OR(D22="",B22="",V22=""),0,IF(OR(C22="UM",C22="JM",C22="SM",C22="UK",C22="JK",C22="SK"),"",Q22*(IF(ABS(1900-YEAR((V22+1)-D22))&lt;29,0,(VLOOKUP((YEAR(V22)-YEAR(D22)),'Meltzer-Malone'!$A$3:$B$63,2))))))</f>
        <v/>
      </c>
      <c r="S22" s="99">
        <v>8</v>
      </c>
      <c r="T22" s="99"/>
      <c r="U22" s="97">
        <f t="shared" si="4"/>
        <v>1.2754816446294763</v>
      </c>
      <c r="V22" s="140">
        <f>R5</f>
        <v>42420</v>
      </c>
    </row>
    <row r="23" spans="1:22" s="13" customFormat="1" ht="19.95" customHeight="1" x14ac:dyDescent="0.25">
      <c r="A23" s="153"/>
      <c r="B23" s="154"/>
      <c r="C23" s="155"/>
      <c r="D23" s="156"/>
      <c r="E23" s="157"/>
      <c r="F23" s="158"/>
      <c r="G23" s="158"/>
      <c r="H23" s="150"/>
      <c r="I23" s="151"/>
      <c r="J23" s="168"/>
      <c r="K23" s="142"/>
      <c r="L23" s="93"/>
      <c r="M23" s="93"/>
      <c r="N23" s="94">
        <f t="shared" si="1"/>
        <v>0</v>
      </c>
      <c r="O23" s="94">
        <f t="shared" si="2"/>
        <v>0</v>
      </c>
      <c r="P23" s="94">
        <f t="shared" si="0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42420</v>
      </c>
    </row>
    <row r="24" spans="1:22" s="13" customFormat="1" ht="19.95" customHeight="1" x14ac:dyDescent="0.25">
      <c r="A24" s="106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1"/>
        <v>0</v>
      </c>
      <c r="O24" s="94">
        <f t="shared" si="2"/>
        <v>0</v>
      </c>
      <c r="P24" s="104">
        <f t="shared" si="0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42420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/>
      <c r="D27" s="205"/>
      <c r="E27" s="205"/>
      <c r="F27" s="205"/>
      <c r="G27" s="57" t="s">
        <v>36</v>
      </c>
      <c r="H27" s="58">
        <v>1</v>
      </c>
      <c r="I27" s="204" t="s">
        <v>82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4" t="s">
        <v>85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4" t="s">
        <v>81</v>
      </c>
      <c r="D29" s="205"/>
      <c r="E29" s="205"/>
      <c r="F29" s="205"/>
      <c r="G29" s="61"/>
      <c r="H29" s="58">
        <v>3</v>
      </c>
      <c r="I29" s="204" t="s">
        <v>80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 t="s">
        <v>78</v>
      </c>
      <c r="D30" s="205"/>
      <c r="E30" s="205"/>
      <c r="F30" s="205"/>
      <c r="G30" s="43"/>
      <c r="H30" s="41"/>
      <c r="I30" s="204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4" t="s">
        <v>101</v>
      </c>
      <c r="D31" s="205"/>
      <c r="E31" s="205"/>
      <c r="F31" s="205"/>
      <c r="G31" s="63" t="s">
        <v>38</v>
      </c>
      <c r="H31" s="204" t="s">
        <v>90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95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99</v>
      </c>
      <c r="D35" s="205"/>
      <c r="E35" s="205"/>
      <c r="F35" s="205"/>
      <c r="G35" s="63" t="s">
        <v>24</v>
      </c>
      <c r="H35" s="204" t="s">
        <v>258</v>
      </c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 t="s">
        <v>260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copies="2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autoPageBreaks="0" fitToPage="1"/>
  </sheetPr>
  <dimension ref="A1:V39"/>
  <sheetViews>
    <sheetView showGridLines="0" showRowColHeaders="0" showZeros="0" showOutlineSymbols="0" zoomScaleNormal="100" zoomScaleSheetLayoutView="75" workbookViewId="0">
      <selection activeCell="N15" sqref="N15"/>
    </sheetView>
  </sheetViews>
  <sheetFormatPr baseColWidth="10" defaultColWidth="9.21875" defaultRowHeight="13.2" x14ac:dyDescent="0.25"/>
  <cols>
    <col min="1" max="1" width="6.44140625" style="2" customWidth="1"/>
    <col min="2" max="2" width="8.44140625" style="2" customWidth="1"/>
    <col min="3" max="3" width="6.44140625" style="3" customWidth="1"/>
    <col min="4" max="4" width="10.5546875" style="4" customWidth="1"/>
    <col min="5" max="5" width="3.77734375" style="4" customWidth="1"/>
    <col min="6" max="6" width="24.77734375" style="5" customWidth="1"/>
    <col min="7" max="7" width="20.44140625" style="5" customWidth="1"/>
    <col min="8" max="13" width="7.21875" style="5" customWidth="1"/>
    <col min="14" max="16" width="7.5546875" style="5" customWidth="1"/>
    <col min="17" max="18" width="10.5546875" style="6" customWidth="1"/>
    <col min="19" max="20" width="5.5546875" style="6" customWidth="1"/>
    <col min="21" max="21" width="14.21875" style="5" customWidth="1"/>
    <col min="22" max="22" width="0" style="5" hidden="1" customWidth="1"/>
    <col min="23" max="16384" width="9.21875" style="5"/>
  </cols>
  <sheetData>
    <row r="1" spans="1:22" s="79" customFormat="1" ht="43.5" customHeight="1" x14ac:dyDescent="1.05">
      <c r="A1" s="76"/>
      <c r="B1" s="76"/>
      <c r="C1" s="77"/>
      <c r="D1" s="76"/>
      <c r="E1" s="76"/>
      <c r="F1" s="202" t="s">
        <v>46</v>
      </c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78"/>
      <c r="R1" s="78"/>
      <c r="S1" s="78"/>
      <c r="T1" s="78"/>
    </row>
    <row r="2" spans="1:22" s="79" customFormat="1" ht="24.75" customHeight="1" x14ac:dyDescent="0.65">
      <c r="A2" s="76"/>
      <c r="B2" s="76"/>
      <c r="C2" s="77"/>
      <c r="D2" s="76"/>
      <c r="E2" s="76"/>
      <c r="F2" s="203" t="s">
        <v>47</v>
      </c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78"/>
      <c r="R2" s="78"/>
      <c r="S2" s="78"/>
      <c r="T2" s="78"/>
    </row>
    <row r="3" spans="1:22" s="79" customFormat="1" x14ac:dyDescent="0.25">
      <c r="A3" s="76"/>
      <c r="B3" s="76"/>
      <c r="C3" s="77"/>
      <c r="D3" s="76"/>
      <c r="E3" s="76"/>
      <c r="F3" s="80"/>
      <c r="G3" s="80"/>
      <c r="H3" s="76"/>
      <c r="I3" s="81"/>
      <c r="J3" s="76"/>
      <c r="K3" s="76"/>
      <c r="L3" s="76"/>
      <c r="M3" s="76"/>
      <c r="N3" s="76"/>
      <c r="O3" s="76"/>
      <c r="P3" s="76"/>
      <c r="Q3" s="78"/>
      <c r="R3" s="78"/>
      <c r="S3" s="78"/>
      <c r="T3" s="78"/>
    </row>
    <row r="4" spans="1:22" s="79" customFormat="1" ht="12" customHeight="1" x14ac:dyDescent="0.25">
      <c r="A4" s="76"/>
      <c r="B4" s="76"/>
      <c r="C4" s="77"/>
      <c r="D4" s="76"/>
      <c r="E4" s="76"/>
      <c r="F4" s="80"/>
      <c r="G4" s="80"/>
      <c r="H4" s="76"/>
      <c r="I4" s="81"/>
      <c r="J4" s="76"/>
      <c r="K4" s="76"/>
      <c r="L4" s="76"/>
      <c r="M4" s="76"/>
      <c r="N4" s="76"/>
      <c r="O4" s="76"/>
      <c r="P4" s="76"/>
      <c r="Q4" s="78"/>
      <c r="R4" s="78"/>
      <c r="S4" s="78"/>
      <c r="T4" s="78"/>
    </row>
    <row r="5" spans="1:22" s="60" customFormat="1" ht="13.8" x14ac:dyDescent="0.25">
      <c r="A5" s="82"/>
      <c r="B5" s="83" t="s">
        <v>31</v>
      </c>
      <c r="C5" s="206" t="s">
        <v>48</v>
      </c>
      <c r="D5" s="206"/>
      <c r="E5" s="206"/>
      <c r="F5" s="206"/>
      <c r="G5" s="53" t="s">
        <v>0</v>
      </c>
      <c r="H5" s="207" t="s">
        <v>76</v>
      </c>
      <c r="I5" s="208"/>
      <c r="J5" s="208"/>
      <c r="K5" s="208"/>
      <c r="L5" s="83" t="s">
        <v>1</v>
      </c>
      <c r="M5" s="209" t="s">
        <v>75</v>
      </c>
      <c r="N5" s="210"/>
      <c r="O5" s="210"/>
      <c r="P5" s="210"/>
      <c r="Q5" s="83" t="s">
        <v>2</v>
      </c>
      <c r="R5" s="84">
        <v>42420</v>
      </c>
      <c r="S5" s="85" t="s">
        <v>30</v>
      </c>
      <c r="T5" s="86">
        <v>9</v>
      </c>
    </row>
    <row r="6" spans="1:22" s="79" customFormat="1" x14ac:dyDescent="0.25">
      <c r="A6" s="76"/>
      <c r="B6" s="76"/>
      <c r="C6" s="77"/>
      <c r="D6" s="76"/>
      <c r="E6" s="76"/>
      <c r="F6" s="80"/>
      <c r="G6" s="80"/>
      <c r="H6" s="76"/>
      <c r="I6" s="81"/>
      <c r="J6" s="76"/>
      <c r="K6" s="76"/>
      <c r="L6" s="76"/>
      <c r="M6" s="76"/>
      <c r="N6" s="76"/>
      <c r="O6" s="76"/>
      <c r="P6" s="76"/>
      <c r="Q6" s="78"/>
      <c r="R6" s="78"/>
      <c r="S6" s="78"/>
      <c r="T6" s="78"/>
    </row>
    <row r="7" spans="1:22" s="1" customFormat="1" x14ac:dyDescent="0.25">
      <c r="A7" s="36" t="s">
        <v>3</v>
      </c>
      <c r="B7" s="22" t="s">
        <v>4</v>
      </c>
      <c r="C7" s="23" t="s">
        <v>28</v>
      </c>
      <c r="D7" s="22" t="s">
        <v>5</v>
      </c>
      <c r="E7" s="22" t="s">
        <v>32</v>
      </c>
      <c r="F7" s="22" t="s">
        <v>6</v>
      </c>
      <c r="G7" s="22" t="s">
        <v>7</v>
      </c>
      <c r="H7" s="22"/>
      <c r="I7" s="15" t="s">
        <v>8</v>
      </c>
      <c r="J7" s="15"/>
      <c r="K7" s="22"/>
      <c r="L7" s="15" t="s">
        <v>9</v>
      </c>
      <c r="M7" s="15"/>
      <c r="N7" s="26" t="s">
        <v>10</v>
      </c>
      <c r="O7" s="33"/>
      <c r="P7" s="22" t="s">
        <v>11</v>
      </c>
      <c r="Q7" s="28" t="s">
        <v>12</v>
      </c>
      <c r="R7" s="28" t="s">
        <v>12</v>
      </c>
      <c r="S7" s="28" t="s">
        <v>13</v>
      </c>
      <c r="T7" s="38" t="s">
        <v>21</v>
      </c>
      <c r="U7" s="38" t="s">
        <v>14</v>
      </c>
      <c r="V7" s="14"/>
    </row>
    <row r="8" spans="1:22" s="1" customFormat="1" x14ac:dyDescent="0.25">
      <c r="A8" s="37" t="s">
        <v>15</v>
      </c>
      <c r="B8" s="24" t="s">
        <v>16</v>
      </c>
      <c r="C8" s="25" t="s">
        <v>29</v>
      </c>
      <c r="D8" s="24" t="s">
        <v>25</v>
      </c>
      <c r="E8" s="24" t="s">
        <v>33</v>
      </c>
      <c r="F8" s="24"/>
      <c r="G8" s="24"/>
      <c r="H8" s="31">
        <v>1</v>
      </c>
      <c r="I8" s="32">
        <v>2</v>
      </c>
      <c r="J8" s="30">
        <v>3</v>
      </c>
      <c r="K8" s="31">
        <v>1</v>
      </c>
      <c r="L8" s="32">
        <v>2</v>
      </c>
      <c r="M8" s="30">
        <v>3</v>
      </c>
      <c r="N8" s="27" t="s">
        <v>17</v>
      </c>
      <c r="O8" s="34"/>
      <c r="P8" s="24" t="s">
        <v>18</v>
      </c>
      <c r="Q8" s="29"/>
      <c r="R8" s="29" t="s">
        <v>50</v>
      </c>
      <c r="S8" s="29"/>
      <c r="T8" s="39"/>
      <c r="U8" s="39"/>
      <c r="V8" s="14"/>
    </row>
    <row r="9" spans="1:22" s="13" customFormat="1" ht="19.95" customHeight="1" x14ac:dyDescent="0.25">
      <c r="A9" s="153">
        <v>58</v>
      </c>
      <c r="B9" s="154">
        <v>57.7</v>
      </c>
      <c r="C9" s="155" t="s">
        <v>201</v>
      </c>
      <c r="D9" s="156">
        <v>32986</v>
      </c>
      <c r="E9" s="157"/>
      <c r="F9" s="158" t="s">
        <v>224</v>
      </c>
      <c r="G9" s="158" t="s">
        <v>65</v>
      </c>
      <c r="H9" s="142">
        <v>65</v>
      </c>
      <c r="I9" s="180">
        <v>-70</v>
      </c>
      <c r="J9" s="181">
        <v>70</v>
      </c>
      <c r="K9" s="169">
        <v>85</v>
      </c>
      <c r="L9" s="127">
        <v>-93</v>
      </c>
      <c r="M9" s="127">
        <v>-93</v>
      </c>
      <c r="N9" s="94">
        <f t="shared" ref="N9:N24" si="0">IF(MAX(H9:J9)&lt;0,0,TRUNC(MAX(H9:J9)/1)*1)</f>
        <v>70</v>
      </c>
      <c r="O9" s="94">
        <f t="shared" ref="O9:O24" si="1">IF(MAX(K9:M9)&lt;0,0,TRUNC(MAX(K9:M9)/1)*1)</f>
        <v>85</v>
      </c>
      <c r="P9" s="94">
        <f t="shared" ref="P9:P24" si="2">IF(N9=0,0,IF(O9=0,0,SUM(N9:O9)))</f>
        <v>155</v>
      </c>
      <c r="Q9" s="95">
        <f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219.05109922184181</v>
      </c>
      <c r="R9" s="95" t="str">
        <f>IF(OR(D9="",B9="",V9=""),0,IF(OR(C9="UM",C9="JM",C9="SM",C9="UK",C9="JK",C9="SK"),"",Q9*(IF(ABS(1900-YEAR((V9+1)-D9))&lt;29,0,(VLOOKUP((YEAR(V9)-YEAR(D9)),'Meltzer-Malone'!$A$3:$B$63,2))))))</f>
        <v/>
      </c>
      <c r="S9" s="96">
        <v>1</v>
      </c>
      <c r="T9" s="96" t="s">
        <v>22</v>
      </c>
      <c r="U9" s="97">
        <f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1.413232898205431</v>
      </c>
      <c r="V9" s="140">
        <f>R5</f>
        <v>42420</v>
      </c>
    </row>
    <row r="10" spans="1:22" s="13" customFormat="1" ht="19.95" customHeight="1" x14ac:dyDescent="0.25">
      <c r="A10" s="153">
        <v>58</v>
      </c>
      <c r="B10" s="154">
        <v>56.3</v>
      </c>
      <c r="C10" s="155" t="s">
        <v>201</v>
      </c>
      <c r="D10" s="156">
        <v>33955</v>
      </c>
      <c r="E10" s="157"/>
      <c r="F10" s="158" t="s">
        <v>225</v>
      </c>
      <c r="G10" s="158" t="s">
        <v>67</v>
      </c>
      <c r="H10" s="142">
        <v>62</v>
      </c>
      <c r="I10" s="180">
        <v>-65</v>
      </c>
      <c r="J10" s="181">
        <v>65</v>
      </c>
      <c r="K10" s="169">
        <v>82</v>
      </c>
      <c r="L10" s="127">
        <v>85</v>
      </c>
      <c r="M10" s="127">
        <v>-88</v>
      </c>
      <c r="N10" s="94">
        <f t="shared" si="0"/>
        <v>65</v>
      </c>
      <c r="O10" s="94">
        <f t="shared" si="1"/>
        <v>85</v>
      </c>
      <c r="P10" s="94">
        <f t="shared" si="2"/>
        <v>150</v>
      </c>
      <c r="Q10" s="95">
        <f t="shared" ref="Q10:Q24" si="3">IF(P10="","",IF(B10="","",IF(OR(C10="UK",C10="JK",C10="SK",C10="K1",C10="K2",C10="K3",C10="K4",C10="K5",C10="K6",C10="K7",C10="K8",C10="K9",C10="K10"),IF(B10&gt;148.026,P10,IF(B10&lt;28,10^(0.89726074*LOG10(28/148.026)^2)*P10,10^(0.89726074*LOG10(B10/148.026)^2)*P10)),IF(B10&gt;174.393,P10,IF(B10&lt;32,10^(0.794358141*LOG10(32/174.393)^2)*P10,10^(0.794358141*LOG10(B10/174.393)^2)*P10)))))</f>
        <v>215.89354421257553</v>
      </c>
      <c r="R10" s="95" t="str">
        <f>IF(OR(D10="",B10="",V10=""),0,IF(OR(C10="UM",C10="JM",C10="SM",C10="UK",C10="JK",C10="SK"),"",Q10*(IF(ABS(1900-YEAR((V10+1)-D10))&lt;29,0,(VLOOKUP((YEAR(V10)-YEAR(D10)),'Meltzer-Malone'!$A$3:$B$63,2))))))</f>
        <v/>
      </c>
      <c r="S10" s="99">
        <v>2</v>
      </c>
      <c r="T10" s="99"/>
      <c r="U10" s="97">
        <f t="shared" ref="U10:U24" si="4">IF(P10="","",IF(B10="","",IF(OR(C10="UK",C10="JK",C10="SK",C10="K1",C10="K2",C10="K3",C10="K4",C10="K5",C10="K6",C10="K7",C10="K8",C10="K9",C10="K10"),IF(B10&gt;148.026,1,IF(B10&lt;28,10^(0.89726074*LOG10(28/148.026)^2),10^(0.89726074*LOG10(B10/148.026)^2))),IF(B10&gt;174.393,1,IF(B10&lt;32,10^(0.794358141*LOG10(32/174.393)^2),10^(0.794358141*LOG10(B10/174.393)^2))))))</f>
        <v>1.4392902947505035</v>
      </c>
      <c r="V10" s="140">
        <f>R5</f>
        <v>42420</v>
      </c>
    </row>
    <row r="11" spans="1:22" s="13" customFormat="1" ht="19.95" customHeight="1" x14ac:dyDescent="0.25">
      <c r="A11" s="159">
        <v>58</v>
      </c>
      <c r="B11" s="160">
        <v>53.4</v>
      </c>
      <c r="C11" s="161" t="s">
        <v>168</v>
      </c>
      <c r="D11" s="162">
        <v>28798</v>
      </c>
      <c r="E11" s="163"/>
      <c r="F11" s="170" t="s">
        <v>226</v>
      </c>
      <c r="G11" s="164" t="s">
        <v>62</v>
      </c>
      <c r="H11" s="142">
        <v>-63</v>
      </c>
      <c r="I11" s="180">
        <v>-66</v>
      </c>
      <c r="J11" s="181">
        <v>66</v>
      </c>
      <c r="K11" s="169">
        <v>-80</v>
      </c>
      <c r="L11" s="127">
        <v>-83</v>
      </c>
      <c r="M11" s="127">
        <v>-83</v>
      </c>
      <c r="N11" s="94">
        <f t="shared" si="0"/>
        <v>66</v>
      </c>
      <c r="O11" s="94">
        <f t="shared" si="1"/>
        <v>0</v>
      </c>
      <c r="P11" s="94">
        <f t="shared" si="2"/>
        <v>0</v>
      </c>
      <c r="Q11" s="95">
        <f t="shared" si="3"/>
        <v>0</v>
      </c>
      <c r="R11" s="95">
        <f>IF(OR(D11="",B11="",V11=""),0,IF(OR(C11="UM",C11="JM",C11="SM",C11="UK",C11="JK",C11="SK"),"",Q11*(IF(ABS(1900-YEAR((V11+1)-D11))&lt;29,0,(VLOOKUP((YEAR(V11)-YEAR(D11)),'Meltzer-Malone'!$A$3:$B$63,2))))))</f>
        <v>0</v>
      </c>
      <c r="S11" s="99"/>
      <c r="T11" s="99"/>
      <c r="U11" s="97">
        <f t="shared" si="4"/>
        <v>1.4994257992990261</v>
      </c>
      <c r="V11" s="140">
        <f>R5</f>
        <v>42420</v>
      </c>
    </row>
    <row r="12" spans="1:22" s="13" customFormat="1" ht="19.95" customHeight="1" x14ac:dyDescent="0.25">
      <c r="A12" s="153">
        <v>58</v>
      </c>
      <c r="B12" s="154">
        <v>55.5</v>
      </c>
      <c r="C12" s="155" t="s">
        <v>201</v>
      </c>
      <c r="D12" s="156">
        <v>33830</v>
      </c>
      <c r="E12" s="157"/>
      <c r="F12" s="158" t="s">
        <v>227</v>
      </c>
      <c r="G12" s="158" t="s">
        <v>53</v>
      </c>
      <c r="H12" s="142">
        <v>60</v>
      </c>
      <c r="I12" s="180">
        <v>-63</v>
      </c>
      <c r="J12" s="181">
        <v>63</v>
      </c>
      <c r="K12" s="169">
        <v>-81</v>
      </c>
      <c r="L12" s="127">
        <v>82</v>
      </c>
      <c r="M12" s="127">
        <v>-87</v>
      </c>
      <c r="N12" s="94">
        <f t="shared" si="0"/>
        <v>63</v>
      </c>
      <c r="O12" s="94">
        <f t="shared" si="1"/>
        <v>82</v>
      </c>
      <c r="P12" s="94">
        <f t="shared" si="2"/>
        <v>145</v>
      </c>
      <c r="Q12" s="95">
        <f t="shared" si="3"/>
        <v>210.97631903190555</v>
      </c>
      <c r="R12" s="95" t="str">
        <f>IF(OR(D12="",B12="",V12=""),0,IF(OR(C12="UM",C12="JM",C12="SM",C12="UK",C12="JK",C12="SK"),"",Q12*(IF(ABS(1900-YEAR((V12+1)-D12))&lt;29,0,(VLOOKUP((YEAR(V12)-YEAR(D12)),'Meltzer-Malone'!$A$3:$B$63,2))))))</f>
        <v/>
      </c>
      <c r="S12" s="99">
        <v>3</v>
      </c>
      <c r="T12" s="99" t="s">
        <v>22</v>
      </c>
      <c r="U12" s="97">
        <f t="shared" si="4"/>
        <v>1.4550090967717624</v>
      </c>
      <c r="V12" s="140">
        <f>R5</f>
        <v>42420</v>
      </c>
    </row>
    <row r="13" spans="1:22" s="13" customFormat="1" ht="19.95" customHeight="1" x14ac:dyDescent="0.25">
      <c r="A13" s="153">
        <v>58</v>
      </c>
      <c r="B13" s="154">
        <v>56</v>
      </c>
      <c r="C13" s="155" t="s">
        <v>201</v>
      </c>
      <c r="D13" s="156">
        <v>32456</v>
      </c>
      <c r="E13" s="157"/>
      <c r="F13" s="158" t="s">
        <v>228</v>
      </c>
      <c r="G13" s="158" t="s">
        <v>56</v>
      </c>
      <c r="H13" s="142">
        <v>48</v>
      </c>
      <c r="I13" s="180">
        <v>51</v>
      </c>
      <c r="J13" s="181">
        <v>-53</v>
      </c>
      <c r="K13" s="169">
        <v>62</v>
      </c>
      <c r="L13" s="127">
        <v>65</v>
      </c>
      <c r="M13" s="127">
        <v>-68</v>
      </c>
      <c r="N13" s="94">
        <f t="shared" si="0"/>
        <v>51</v>
      </c>
      <c r="O13" s="94">
        <f t="shared" si="1"/>
        <v>65</v>
      </c>
      <c r="P13" s="94">
        <f t="shared" si="2"/>
        <v>116</v>
      </c>
      <c r="Q13" s="95">
        <f t="shared" si="3"/>
        <v>167.63294181172589</v>
      </c>
      <c r="R13" s="95" t="str">
        <f>IF(OR(D13="",B13="",V13=""),0,IF(OR(C13="UM",C13="JM",C13="SM",C13="UK",C13="JK",C13="SK"),"",Q13*(IF(ABS(1900-YEAR((V13+1)-D13))&lt;29,0,(VLOOKUP((YEAR(V13)-YEAR(D13)),'Meltzer-Malone'!$A$3:$B$63,2))))))</f>
        <v/>
      </c>
      <c r="S13" s="99">
        <v>6</v>
      </c>
      <c r="T13" s="99" t="s">
        <v>22</v>
      </c>
      <c r="U13" s="97">
        <f t="shared" si="4"/>
        <v>1.4451115673424646</v>
      </c>
      <c r="V13" s="140">
        <f>R5</f>
        <v>42420</v>
      </c>
    </row>
    <row r="14" spans="1:22" s="13" customFormat="1" ht="19.95" customHeight="1" x14ac:dyDescent="0.25">
      <c r="A14" s="153">
        <v>58</v>
      </c>
      <c r="B14" s="154">
        <v>55.2</v>
      </c>
      <c r="C14" s="155" t="s">
        <v>201</v>
      </c>
      <c r="D14" s="156">
        <v>33921</v>
      </c>
      <c r="E14" s="157"/>
      <c r="F14" s="158" t="s">
        <v>229</v>
      </c>
      <c r="G14" s="158" t="s">
        <v>61</v>
      </c>
      <c r="H14" s="142">
        <v>47</v>
      </c>
      <c r="I14" s="151">
        <v>50</v>
      </c>
      <c r="J14" s="168">
        <v>-52</v>
      </c>
      <c r="K14" s="142">
        <v>-63</v>
      </c>
      <c r="L14" s="127">
        <v>63</v>
      </c>
      <c r="M14" s="127">
        <v>68</v>
      </c>
      <c r="N14" s="94">
        <f t="shared" si="0"/>
        <v>50</v>
      </c>
      <c r="O14" s="94">
        <f t="shared" si="1"/>
        <v>68</v>
      </c>
      <c r="P14" s="94">
        <f t="shared" si="2"/>
        <v>118</v>
      </c>
      <c r="Q14" s="95">
        <f t="shared" si="3"/>
        <v>172.40599315306346</v>
      </c>
      <c r="R14" s="95" t="str">
        <f>IF(OR(D14="",B14="",V14=""),0,IF(OR(C14="UM",C14="JM",C14="SM",C14="UK",C14="JK",C14="SK"),"",Q14*(IF(ABS(1900-YEAR((V14+1)-D14))&lt;29,0,(VLOOKUP((YEAR(V14)-YEAR(D14)),'Meltzer-Malone'!$A$3:$B$63,2))))))</f>
        <v/>
      </c>
      <c r="S14" s="99">
        <v>5</v>
      </c>
      <c r="T14" s="99" t="s">
        <v>22</v>
      </c>
      <c r="U14" s="97">
        <f t="shared" si="4"/>
        <v>1.4610677385852835</v>
      </c>
      <c r="V14" s="140">
        <f>R5</f>
        <v>42420</v>
      </c>
    </row>
    <row r="15" spans="1:22" s="13" customFormat="1" ht="19.95" customHeight="1" x14ac:dyDescent="0.25">
      <c r="A15" s="153">
        <v>58</v>
      </c>
      <c r="B15" s="154">
        <v>55.5</v>
      </c>
      <c r="C15" s="155" t="s">
        <v>201</v>
      </c>
      <c r="D15" s="156">
        <v>31250</v>
      </c>
      <c r="E15" s="157"/>
      <c r="F15" s="158" t="s">
        <v>230</v>
      </c>
      <c r="G15" s="158" t="s">
        <v>64</v>
      </c>
      <c r="H15" s="142">
        <v>53</v>
      </c>
      <c r="I15" s="143">
        <v>57</v>
      </c>
      <c r="J15" s="143">
        <v>-60</v>
      </c>
      <c r="K15" s="142">
        <v>70</v>
      </c>
      <c r="L15" s="127">
        <v>-73</v>
      </c>
      <c r="M15" s="127">
        <v>73</v>
      </c>
      <c r="N15" s="94">
        <f t="shared" si="0"/>
        <v>57</v>
      </c>
      <c r="O15" s="94">
        <f t="shared" si="1"/>
        <v>73</v>
      </c>
      <c r="P15" s="94">
        <f t="shared" si="2"/>
        <v>130</v>
      </c>
      <c r="Q15" s="95">
        <f t="shared" si="3"/>
        <v>189.15118258032911</v>
      </c>
      <c r="R15" s="95" t="str">
        <f>IF(OR(D15="",B15="",V15=""),0,IF(OR(C15="UM",C15="JM",C15="SM",C15="UK",C15="JK",C15="SK"),"",Q15*(IF(ABS(1900-YEAR((V15+1)-D15))&lt;29,0,(VLOOKUP((YEAR(V15)-YEAR(D15)),'Meltzer-Malone'!$A$3:$B$63,2))))))</f>
        <v/>
      </c>
      <c r="S15" s="99">
        <v>4</v>
      </c>
      <c r="T15" s="99"/>
      <c r="U15" s="97">
        <f t="shared" si="4"/>
        <v>1.4550090967717624</v>
      </c>
      <c r="V15" s="140">
        <f>R5</f>
        <v>42420</v>
      </c>
    </row>
    <row r="16" spans="1:22" s="13" customFormat="1" ht="19.95" customHeight="1" x14ac:dyDescent="0.25">
      <c r="A16" s="153">
        <v>58</v>
      </c>
      <c r="B16" s="154">
        <v>56.2</v>
      </c>
      <c r="C16" s="155" t="s">
        <v>201</v>
      </c>
      <c r="D16" s="156">
        <v>34057</v>
      </c>
      <c r="E16" s="157"/>
      <c r="F16" s="167" t="s">
        <v>231</v>
      </c>
      <c r="G16" s="158" t="s">
        <v>61</v>
      </c>
      <c r="H16" s="142">
        <v>45</v>
      </c>
      <c r="I16" s="151">
        <v>47</v>
      </c>
      <c r="J16" s="168">
        <v>48</v>
      </c>
      <c r="K16" s="142">
        <v>-62</v>
      </c>
      <c r="L16" s="127">
        <v>-62</v>
      </c>
      <c r="M16" s="127">
        <v>62</v>
      </c>
      <c r="N16" s="94">
        <f t="shared" si="0"/>
        <v>48</v>
      </c>
      <c r="O16" s="94">
        <f t="shared" si="1"/>
        <v>62</v>
      </c>
      <c r="P16" s="94">
        <f t="shared" si="2"/>
        <v>110</v>
      </c>
      <c r="Q16" s="95">
        <f t="shared" si="3"/>
        <v>158.53432077280885</v>
      </c>
      <c r="R16" s="95" t="str">
        <f>IF(OR(D16="",B16="",V16=""),0,IF(OR(C16="UM",C16="JM",C16="SM",C16="UK",C16="JK",C16="SK"),"",Q16*(IF(ABS(1900-YEAR((V16+1)-D16))&lt;29,0,(VLOOKUP((YEAR(V16)-YEAR(D16)),'Meltzer-Malone'!$A$3:$B$63,2))))))</f>
        <v/>
      </c>
      <c r="S16" s="99">
        <v>8</v>
      </c>
      <c r="T16" s="99"/>
      <c r="U16" s="97">
        <f t="shared" si="4"/>
        <v>1.4412210979346258</v>
      </c>
      <c r="V16" s="140">
        <f>R5</f>
        <v>42420</v>
      </c>
    </row>
    <row r="17" spans="1:22" s="13" customFormat="1" ht="19.95" customHeight="1" x14ac:dyDescent="0.25">
      <c r="A17" s="153">
        <v>58</v>
      </c>
      <c r="B17" s="154">
        <v>57.4</v>
      </c>
      <c r="C17" s="155" t="s">
        <v>201</v>
      </c>
      <c r="D17" s="156">
        <v>31649</v>
      </c>
      <c r="E17" s="157"/>
      <c r="F17" s="167" t="s">
        <v>232</v>
      </c>
      <c r="G17" s="158" t="s">
        <v>56</v>
      </c>
      <c r="H17" s="142">
        <v>47</v>
      </c>
      <c r="I17" s="180">
        <v>50</v>
      </c>
      <c r="J17" s="181">
        <v>52</v>
      </c>
      <c r="K17" s="169">
        <v>58</v>
      </c>
      <c r="L17" s="127">
        <v>61</v>
      </c>
      <c r="M17" s="127">
        <v>64</v>
      </c>
      <c r="N17" s="94">
        <f t="shared" si="0"/>
        <v>52</v>
      </c>
      <c r="O17" s="94">
        <f t="shared" si="1"/>
        <v>64</v>
      </c>
      <c r="P17" s="94">
        <f t="shared" si="2"/>
        <v>116</v>
      </c>
      <c r="Q17" s="95">
        <f t="shared" si="3"/>
        <v>164.56543089438861</v>
      </c>
      <c r="R17" s="95" t="str">
        <f>IF(OR(D17="",B17="",V17=""),0,IF(OR(C17="UM",C17="JM",C17="SM",C17="UK",C17="JK",C17="SK"),"",Q17*(IF(ABS(1900-YEAR((V17+1)-D17))&lt;29,0,(VLOOKUP((YEAR(V17)-YEAR(D17)),'Meltzer-Malone'!$A$3:$B$63,2))))))</f>
        <v/>
      </c>
      <c r="S17" s="99">
        <v>7</v>
      </c>
      <c r="T17" s="99"/>
      <c r="U17" s="97">
        <f t="shared" si="4"/>
        <v>1.4186675077102466</v>
      </c>
      <c r="V17" s="140">
        <f>R5</f>
        <v>42420</v>
      </c>
    </row>
    <row r="18" spans="1:22" s="13" customFormat="1" ht="19.95" customHeight="1" x14ac:dyDescent="0.25">
      <c r="A18" s="153">
        <v>58</v>
      </c>
      <c r="B18" s="154">
        <v>57</v>
      </c>
      <c r="C18" s="155" t="s">
        <v>201</v>
      </c>
      <c r="D18" s="156">
        <v>33271</v>
      </c>
      <c r="E18" s="157"/>
      <c r="F18" s="158" t="s">
        <v>233</v>
      </c>
      <c r="G18" s="158" t="s">
        <v>53</v>
      </c>
      <c r="H18" s="142">
        <v>45</v>
      </c>
      <c r="I18" s="180">
        <v>-48</v>
      </c>
      <c r="J18" s="181">
        <v>-48</v>
      </c>
      <c r="K18" s="169">
        <v>58</v>
      </c>
      <c r="L18" s="127">
        <v>-62</v>
      </c>
      <c r="M18" s="127">
        <v>62</v>
      </c>
      <c r="N18" s="94">
        <f t="shared" si="0"/>
        <v>45</v>
      </c>
      <c r="O18" s="94">
        <f t="shared" si="1"/>
        <v>62</v>
      </c>
      <c r="P18" s="94">
        <f t="shared" si="2"/>
        <v>107</v>
      </c>
      <c r="Q18" s="95">
        <f t="shared" si="3"/>
        <v>152.58609525047052</v>
      </c>
      <c r="R18" s="95" t="str">
        <f>IF(OR(D18="",B18="",V18=""),0,IF(OR(C18="UM",C18="JM",C18="SM",C18="UK",C18="JK",C18="SK"),"",Q18*(IF(ABS(1900-YEAR((V18+1)-D18))&lt;29,0,(VLOOKUP((YEAR(V18)-YEAR(D18)),'Meltzer-Malone'!$A$3:$B$63,2))))))</f>
        <v/>
      </c>
      <c r="S18" s="99">
        <v>9</v>
      </c>
      <c r="T18" s="99" t="s">
        <v>22</v>
      </c>
      <c r="U18" s="97">
        <f t="shared" si="4"/>
        <v>1.4260382733688834</v>
      </c>
      <c r="V18" s="140">
        <f>R5</f>
        <v>42420</v>
      </c>
    </row>
    <row r="19" spans="1:22" s="13" customFormat="1" ht="19.95" customHeight="1" x14ac:dyDescent="0.25">
      <c r="A19" s="106"/>
      <c r="B19" s="88"/>
      <c r="C19" s="89"/>
      <c r="D19" s="89"/>
      <c r="E19" s="91"/>
      <c r="F19" s="92"/>
      <c r="G19" s="92"/>
      <c r="H19" s="98"/>
      <c r="I19" s="93"/>
      <c r="J19" s="93"/>
      <c r="K19" s="98"/>
      <c r="L19" s="93"/>
      <c r="M19" s="93"/>
      <c r="N19" s="94">
        <f t="shared" si="0"/>
        <v>0</v>
      </c>
      <c r="O19" s="94">
        <f t="shared" si="1"/>
        <v>0</v>
      </c>
      <c r="P19" s="94">
        <f t="shared" si="2"/>
        <v>0</v>
      </c>
      <c r="Q19" s="95" t="str">
        <f t="shared" si="3"/>
        <v/>
      </c>
      <c r="R19" s="95">
        <f>IF(OR(D19="",B19="",V19=""),0,IF(OR(C19="UM",C19="JM",C19="SM",C19="UK",C19="JK",C19="SK"),"",Q19*(IF(ABS(1900-YEAR((V19+1)-D19))&lt;29,0,(VLOOKUP((YEAR(V19)-YEAR(D19)),'Meltzer-Malone'!$A$3:$B$63,2))))))</f>
        <v>0</v>
      </c>
      <c r="S19" s="99"/>
      <c r="T19" s="99"/>
      <c r="U19" s="97" t="str">
        <f t="shared" si="4"/>
        <v/>
      </c>
      <c r="V19" s="140">
        <f>R5</f>
        <v>42420</v>
      </c>
    </row>
    <row r="20" spans="1:22" s="13" customFormat="1" ht="19.95" customHeight="1" x14ac:dyDescent="0.25">
      <c r="A20" s="106"/>
      <c r="B20" s="88"/>
      <c r="C20" s="89"/>
      <c r="D20" s="89"/>
      <c r="E20" s="91"/>
      <c r="F20" s="92"/>
      <c r="G20" s="92"/>
      <c r="H20" s="98"/>
      <c r="I20" s="93"/>
      <c r="J20" s="93"/>
      <c r="K20" s="98"/>
      <c r="L20" s="93"/>
      <c r="M20" s="93"/>
      <c r="N20" s="94">
        <f t="shared" si="0"/>
        <v>0</v>
      </c>
      <c r="O20" s="94">
        <f t="shared" si="1"/>
        <v>0</v>
      </c>
      <c r="P20" s="94">
        <f t="shared" si="2"/>
        <v>0</v>
      </c>
      <c r="Q20" s="95" t="str">
        <f t="shared" si="3"/>
        <v/>
      </c>
      <c r="R20" s="95">
        <f>IF(OR(D20="",B20="",V20=""),0,IF(OR(C20="UM",C20="JM",C20="SM",C20="UK",C20="JK",C20="SK"),"",Q20*(IF(ABS(1900-YEAR((V20+1)-D20))&lt;29,0,(VLOOKUP((YEAR(V20)-YEAR(D20)),'Meltzer-Malone'!$A$3:$B$63,2))))))</f>
        <v>0</v>
      </c>
      <c r="S20" s="99"/>
      <c r="T20" s="99"/>
      <c r="U20" s="97" t="str">
        <f t="shared" si="4"/>
        <v/>
      </c>
      <c r="V20" s="140">
        <f>R5</f>
        <v>42420</v>
      </c>
    </row>
    <row r="21" spans="1:22" s="13" customFormat="1" ht="19.95" customHeight="1" x14ac:dyDescent="0.25">
      <c r="A21" s="106"/>
      <c r="B21" s="88"/>
      <c r="C21" s="89"/>
      <c r="D21" s="89"/>
      <c r="E21" s="91"/>
      <c r="F21" s="92"/>
      <c r="G21" s="92"/>
      <c r="H21" s="98"/>
      <c r="I21" s="93"/>
      <c r="J21" s="93"/>
      <c r="K21" s="98"/>
      <c r="L21" s="93"/>
      <c r="M21" s="93"/>
      <c r="N21" s="94">
        <f t="shared" si="0"/>
        <v>0</v>
      </c>
      <c r="O21" s="94">
        <f t="shared" si="1"/>
        <v>0</v>
      </c>
      <c r="P21" s="94">
        <f t="shared" si="2"/>
        <v>0</v>
      </c>
      <c r="Q21" s="95" t="str">
        <f t="shared" si="3"/>
        <v/>
      </c>
      <c r="R21" s="95">
        <f>IF(OR(D21="",B21="",V21=""),0,IF(OR(C21="UM",C21="JM",C21="SM",C21="UK",C21="JK",C21="SK"),"",Q21*(IF(ABS(1900-YEAR((V21+1)-D21))&lt;29,0,(VLOOKUP((YEAR(V21)-YEAR(D21)),'Meltzer-Malone'!$A$3:$B$63,2))))))</f>
        <v>0</v>
      </c>
      <c r="S21" s="99"/>
      <c r="T21" s="99"/>
      <c r="U21" s="97" t="str">
        <f t="shared" si="4"/>
        <v/>
      </c>
      <c r="V21" s="140">
        <f>R5</f>
        <v>42420</v>
      </c>
    </row>
    <row r="22" spans="1:22" s="13" customFormat="1" ht="19.95" customHeight="1" x14ac:dyDescent="0.25">
      <c r="A22" s="106"/>
      <c r="B22" s="88"/>
      <c r="C22" s="89"/>
      <c r="D22" s="89"/>
      <c r="E22" s="91"/>
      <c r="F22" s="92"/>
      <c r="G22" s="92"/>
      <c r="H22" s="98"/>
      <c r="I22" s="93"/>
      <c r="J22" s="93"/>
      <c r="K22" s="98"/>
      <c r="L22" s="93"/>
      <c r="M22" s="93"/>
      <c r="N22" s="94">
        <f t="shared" si="0"/>
        <v>0</v>
      </c>
      <c r="O22" s="94">
        <f t="shared" si="1"/>
        <v>0</v>
      </c>
      <c r="P22" s="94">
        <f t="shared" si="2"/>
        <v>0</v>
      </c>
      <c r="Q22" s="95" t="str">
        <f t="shared" si="3"/>
        <v/>
      </c>
      <c r="R22" s="95">
        <f>IF(OR(D22="",B22="",V22=""),0,IF(OR(C22="UM",C22="JM",C22="SM",C22="UK",C22="JK",C22="SK"),"",Q22*(IF(ABS(1900-YEAR((V22+1)-D22))&lt;29,0,(VLOOKUP((YEAR(V22)-YEAR(D22)),'Meltzer-Malone'!$A$3:$B$63,2))))))</f>
        <v>0</v>
      </c>
      <c r="S22" s="99"/>
      <c r="T22" s="99"/>
      <c r="U22" s="97" t="str">
        <f t="shared" si="4"/>
        <v/>
      </c>
      <c r="V22" s="140">
        <f>R5</f>
        <v>42420</v>
      </c>
    </row>
    <row r="23" spans="1:22" s="13" customFormat="1" ht="19.95" customHeight="1" x14ac:dyDescent="0.25">
      <c r="A23" s="106"/>
      <c r="B23" s="88"/>
      <c r="C23" s="89"/>
      <c r="D23" s="89"/>
      <c r="E23" s="91"/>
      <c r="F23" s="92"/>
      <c r="G23" s="92"/>
      <c r="H23" s="98"/>
      <c r="I23" s="93"/>
      <c r="J23" s="93"/>
      <c r="K23" s="98"/>
      <c r="L23" s="93"/>
      <c r="M23" s="93"/>
      <c r="N23" s="94">
        <f t="shared" si="0"/>
        <v>0</v>
      </c>
      <c r="O23" s="94">
        <f t="shared" si="1"/>
        <v>0</v>
      </c>
      <c r="P23" s="94">
        <f t="shared" si="2"/>
        <v>0</v>
      </c>
      <c r="Q23" s="95" t="str">
        <f t="shared" si="3"/>
        <v/>
      </c>
      <c r="R23" s="95">
        <f>IF(OR(D23="",B23="",V23=""),0,IF(OR(C23="UM",C23="JM",C23="SM",C23="UK",C23="JK",C23="SK"),"",Q23*(IF(ABS(1900-YEAR((V23+1)-D23))&lt;29,0,(VLOOKUP((YEAR(V23)-YEAR(D23)),'Meltzer-Malone'!$A$3:$B$63,2))))))</f>
        <v>0</v>
      </c>
      <c r="S23" s="99"/>
      <c r="T23" s="99"/>
      <c r="U23" s="97" t="str">
        <f t="shared" si="4"/>
        <v/>
      </c>
      <c r="V23" s="140">
        <f>R5</f>
        <v>42420</v>
      </c>
    </row>
    <row r="24" spans="1:22" s="13" customFormat="1" ht="19.95" customHeight="1" x14ac:dyDescent="0.25">
      <c r="A24" s="106"/>
      <c r="B24" s="88"/>
      <c r="C24" s="89"/>
      <c r="D24" s="100"/>
      <c r="E24" s="101"/>
      <c r="F24" s="102"/>
      <c r="G24" s="102"/>
      <c r="H24" s="103"/>
      <c r="I24" s="93"/>
      <c r="J24" s="93"/>
      <c r="K24" s="103"/>
      <c r="L24" s="93"/>
      <c r="M24" s="93"/>
      <c r="N24" s="94">
        <f t="shared" si="0"/>
        <v>0</v>
      </c>
      <c r="O24" s="94">
        <f t="shared" si="1"/>
        <v>0</v>
      </c>
      <c r="P24" s="104">
        <f t="shared" si="2"/>
        <v>0</v>
      </c>
      <c r="Q24" s="95" t="str">
        <f t="shared" si="3"/>
        <v/>
      </c>
      <c r="R24" s="95">
        <f>IF(OR(D24="",B24="",V24=""),0,IF(OR(C24="UM",C24="JM",C24="SM",C24="UK",C24="JK",C24="SK"),"",Q24*(IF(ABS(1900-YEAR((V24+1)-D24))&lt;29,0,(VLOOKUP((YEAR(V24)-YEAR(D24)),'Meltzer-Malone'!$A$3:$B$63,2))))))</f>
        <v>0</v>
      </c>
      <c r="S24" s="105"/>
      <c r="T24" s="105"/>
      <c r="U24" s="97" t="str">
        <f t="shared" si="4"/>
        <v/>
      </c>
      <c r="V24" s="140">
        <f>R5</f>
        <v>42420</v>
      </c>
    </row>
    <row r="25" spans="1:22" s="9" customFormat="1" ht="9" customHeight="1" x14ac:dyDescent="0.25">
      <c r="A25" s="16"/>
      <c r="B25" s="17"/>
      <c r="C25" s="18"/>
      <c r="D25" s="19"/>
      <c r="E25" s="19"/>
      <c r="F25" s="16"/>
      <c r="G25" s="16"/>
      <c r="H25" s="20"/>
      <c r="I25" s="20"/>
      <c r="J25" s="20"/>
      <c r="K25" s="20"/>
      <c r="L25" s="20"/>
      <c r="M25" s="20"/>
      <c r="N25" s="16"/>
      <c r="O25" s="16"/>
      <c r="P25" s="16"/>
      <c r="Q25" s="21"/>
      <c r="R25" s="21"/>
      <c r="S25" s="21"/>
      <c r="T25" s="35"/>
      <c r="U25" s="10"/>
      <c r="V25" s="11"/>
    </row>
    <row r="26" spans="1:22" customFormat="1" ht="12.6" x14ac:dyDescent="0.25"/>
    <row r="27" spans="1:22" s="8" customFormat="1" ht="13.8" x14ac:dyDescent="0.25">
      <c r="A27" s="8" t="s">
        <v>19</v>
      </c>
      <c r="B27"/>
      <c r="C27" s="205"/>
      <c r="D27" s="205"/>
      <c r="E27" s="205"/>
      <c r="F27" s="205"/>
      <c r="G27" s="57" t="s">
        <v>36</v>
      </c>
      <c r="H27" s="58">
        <v>1</v>
      </c>
      <c r="I27" s="204" t="s">
        <v>106</v>
      </c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</row>
    <row r="28" spans="1:22" s="8" customFormat="1" ht="13.8" x14ac:dyDescent="0.25">
      <c r="B28"/>
      <c r="C28" s="41"/>
      <c r="D28" s="40"/>
      <c r="E28" s="40"/>
      <c r="F28" s="41"/>
      <c r="G28" s="59" t="s">
        <v>22</v>
      </c>
      <c r="H28" s="58">
        <v>2</v>
      </c>
      <c r="I28" s="205" t="s">
        <v>83</v>
      </c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</row>
    <row r="29" spans="1:22" s="8" customFormat="1" ht="13.8" x14ac:dyDescent="0.25">
      <c r="A29" s="60" t="s">
        <v>37</v>
      </c>
      <c r="B29"/>
      <c r="C29" s="205" t="s">
        <v>79</v>
      </c>
      <c r="D29" s="205"/>
      <c r="E29" s="205"/>
      <c r="F29" s="205"/>
      <c r="G29" s="61"/>
      <c r="H29" s="58">
        <v>3</v>
      </c>
      <c r="I29" s="205" t="s">
        <v>84</v>
      </c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2" ht="13.8" x14ac:dyDescent="0.25">
      <c r="A30" s="7"/>
      <c r="B30"/>
      <c r="C30" s="205" t="s">
        <v>78</v>
      </c>
      <c r="D30" s="205"/>
      <c r="E30" s="205"/>
      <c r="F30" s="205"/>
      <c r="G30" s="43"/>
      <c r="H30" s="41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</row>
    <row r="31" spans="1:22" ht="13.8" x14ac:dyDescent="0.25">
      <c r="A31" s="8"/>
      <c r="B31"/>
      <c r="C31" s="204" t="s">
        <v>101</v>
      </c>
      <c r="D31" s="205"/>
      <c r="E31" s="205"/>
      <c r="F31" s="205"/>
      <c r="G31" s="63" t="s">
        <v>38</v>
      </c>
      <c r="H31" s="204" t="s">
        <v>89</v>
      </c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</row>
    <row r="32" spans="1:22" ht="13.8" x14ac:dyDescent="0.25">
      <c r="C32" s="47"/>
      <c r="D32" s="42"/>
      <c r="E32" s="42"/>
      <c r="F32" s="43"/>
      <c r="G32" s="63" t="s">
        <v>39</v>
      </c>
      <c r="H32" s="204" t="s">
        <v>94</v>
      </c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13.8" x14ac:dyDescent="0.25">
      <c r="A33" s="8" t="s">
        <v>20</v>
      </c>
      <c r="B33"/>
      <c r="C33" s="205" t="s">
        <v>102</v>
      </c>
      <c r="D33" s="205"/>
      <c r="E33" s="205"/>
      <c r="F33" s="205"/>
      <c r="G33" s="63" t="s">
        <v>40</v>
      </c>
      <c r="H33" s="204" t="s">
        <v>97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</row>
    <row r="34" spans="1:20" ht="13.8" x14ac:dyDescent="0.25">
      <c r="C34" s="205"/>
      <c r="D34" s="205"/>
      <c r="E34" s="205"/>
      <c r="F34" s="205"/>
      <c r="G34" s="63"/>
      <c r="H34" s="40"/>
      <c r="I34" s="65"/>
      <c r="J34" s="2"/>
      <c r="K34" s="2"/>
      <c r="L34" s="2"/>
      <c r="M34" s="2"/>
      <c r="N34" s="2"/>
      <c r="O34" s="2"/>
      <c r="P34" s="2"/>
      <c r="Q34" s="62"/>
      <c r="R34" s="62"/>
      <c r="S34" s="62"/>
      <c r="T34" s="62"/>
    </row>
    <row r="35" spans="1:20" ht="13.8" x14ac:dyDescent="0.25">
      <c r="A35" s="58" t="s">
        <v>41</v>
      </c>
      <c r="B35" s="66"/>
      <c r="C35" s="205" t="s">
        <v>99</v>
      </c>
      <c r="D35" s="205"/>
      <c r="E35" s="205"/>
      <c r="F35" s="205"/>
      <c r="G35" s="63" t="s">
        <v>24</v>
      </c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</row>
    <row r="36" spans="1:20" ht="13.8" x14ac:dyDescent="0.25">
      <c r="C36" s="205"/>
      <c r="D36" s="205"/>
      <c r="E36" s="205"/>
      <c r="F36" s="205"/>
      <c r="G36" s="63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</row>
    <row r="37" spans="1:20" ht="13.8" x14ac:dyDescent="0.25">
      <c r="A37" s="66" t="s">
        <v>23</v>
      </c>
      <c r="B37" s="66"/>
      <c r="C37" s="44" t="s">
        <v>51</v>
      </c>
      <c r="D37" s="45"/>
      <c r="E37" s="45"/>
      <c r="F37" s="46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</row>
    <row r="38" spans="1:20" ht="13.8" x14ac:dyDescent="0.25">
      <c r="A38" s="67"/>
      <c r="B38" s="67"/>
      <c r="C38" s="68"/>
      <c r="D38" s="42"/>
      <c r="E38" s="42"/>
      <c r="F38" s="43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</row>
    <row r="39" spans="1:20" ht="13.8" x14ac:dyDescent="0.25"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</row>
  </sheetData>
  <mergeCells count="25">
    <mergeCell ref="H31:T31"/>
    <mergeCell ref="H37:T37"/>
    <mergeCell ref="H38:T38"/>
    <mergeCell ref="H39:T39"/>
    <mergeCell ref="C34:F34"/>
    <mergeCell ref="C35:F35"/>
    <mergeCell ref="C36:F36"/>
    <mergeCell ref="H35:T35"/>
    <mergeCell ref="H36:T36"/>
    <mergeCell ref="C5:F5"/>
    <mergeCell ref="H5:K5"/>
    <mergeCell ref="M5:P5"/>
    <mergeCell ref="C33:F33"/>
    <mergeCell ref="F1:P1"/>
    <mergeCell ref="F2:P2"/>
    <mergeCell ref="C27:F27"/>
    <mergeCell ref="C29:F29"/>
    <mergeCell ref="C30:F30"/>
    <mergeCell ref="H32:T32"/>
    <mergeCell ref="H33:T33"/>
    <mergeCell ref="C31:F31"/>
    <mergeCell ref="I27:T27"/>
    <mergeCell ref="I28:T28"/>
    <mergeCell ref="I29:T29"/>
    <mergeCell ref="I30:T30"/>
  </mergeCells>
  <phoneticPr fontId="0" type="noConversion"/>
  <conditionalFormatting sqref="H9:M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dataValidations count="2">
    <dataValidation type="list" allowBlank="1" showInputMessage="1" showErrorMessage="1" errorTitle="Feil_i_vekktklasse" error="Feil verdi i vektklasse" sqref="A9:A24">
      <formula1>"44,48,53,58,63,69,+69,'+69,69+,75,+75,'+75,75,50,56,62,69,77,85,94,+94,'+94,94+,105,+105,'+105,105+"</formula1>
    </dataValidation>
    <dataValidation type="list" allowBlank="1" showInputMessage="1" showErrorMessage="1" errorTitle="Feil_i_kategori" error="Feil verdi i kategori" sqref="C9:C24">
      <formula1>"UM,JM,SM,UK,JK,SK,M1,M2,M3,M4,M5,M6,M8,M9,M10,K1,K2,K3,K4,K5,K6,K7,K8,K9,K10"</formula1>
    </dataValidation>
  </dataValidations>
  <pageMargins left="0.27559055118110237" right="0.35433070866141736" top="0.27559055118110237" bottom="0.27559055118110237" header="0.5" footer="0.5"/>
  <pageSetup paperSize="9" scale="80" orientation="landscape" horizontalDpi="360" verticalDpi="360" copies="2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94AAE6EF176744940E11D3ADF46EF4" ma:contentTypeVersion="5" ma:contentTypeDescription="Opprett et nytt dokument." ma:contentTypeScope="" ma:versionID="48c6c541181150ef3a929f58bece8365">
  <xsd:schema xmlns:xsd="http://www.w3.org/2001/XMLSchema" xmlns:xs="http://www.w3.org/2001/XMLSchema" xmlns:p="http://schemas.microsoft.com/office/2006/metadata/properties" xmlns:ns1="http://schemas.microsoft.com/sharepoint/v3" xmlns:ns2="ef145d64-a689-4632-996c-4b7808930515" targetNamespace="http://schemas.microsoft.com/office/2006/metadata/properties" ma:root="true" ma:fieldsID="b0958f4e0103e81e7467cf0af4556827" ns1:_="" ns2:_="">
    <xsd:import namespace="http://schemas.microsoft.com/sharepoint/v3"/>
    <xsd:import namespace="ef145d64-a689-4632-996c-4b78089305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b809ca8e56e4d4a8122c12376747d4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45d64-a689-4632-996c-4b7808930515" elementFormDefault="qualified">
    <xsd:import namespace="http://schemas.microsoft.com/office/2006/documentManagement/types"/>
    <xsd:import namespace="http://schemas.microsoft.com/office/infopath/2007/PartnerControls"/>
    <xsd:element name="fb809ca8e56e4d4a8122c12376747d4f" ma:index="11" nillable="true" ma:taxonomy="true" ma:internalName="fb809ca8e56e4d4a8122c12376747d4f" ma:taxonomyFieldName="arDokumentkategori" ma:displayName="Dokumentkategori" ma:readOnly="false" ma:default="" ma:fieldId="{fb809ca8-e56e-4d4a-8122-c12376747d4f}" ma:taxonomyMulti="true" ma:sspId="3c6efdf4-b4c8-462d-9cab-4be29478ae61" ma:termSetId="b08b7c1c-db5d-467d-8b8c-eb1e0e0d95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d504c98-4430-457d-a15f-e5fdb6a76afc}" ma:internalName="TaxCatchAll" ma:showField="CatchAllData" ma:web="ef145d64-a689-4632-996c-4b7808930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fb809ca8e56e4d4a8122c12376747d4f xmlns="ef145d64-a689-4632-996c-4b78089305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Stevneprotokoller</TermName>
          <TermId xmlns="http://schemas.microsoft.com/office/infopath/2007/PartnerControls">62758785-c66c-4e54-854b-2bf1204ae428</TermId>
        </TermInfo>
      </Terms>
    </fb809ca8e56e4d4a8122c12376747d4f>
    <TaxCatchAll xmlns="ef145d64-a689-4632-996c-4b7808930515">
      <Value>32</Value>
    </TaxCatchAll>
  </documentManagement>
</p:properties>
</file>

<file path=customXml/itemProps1.xml><?xml version="1.0" encoding="utf-8"?>
<ds:datastoreItem xmlns:ds="http://schemas.openxmlformats.org/officeDocument/2006/customXml" ds:itemID="{7478C2C4-D3C0-4AE7-9226-2EA48BBD550A}"/>
</file>

<file path=customXml/itemProps2.xml><?xml version="1.0" encoding="utf-8"?>
<ds:datastoreItem xmlns:ds="http://schemas.openxmlformats.org/officeDocument/2006/customXml" ds:itemID="{B12A9B00-BFC3-410F-9E9B-148BE1C4DBC7}"/>
</file>

<file path=customXml/itemProps3.xml><?xml version="1.0" encoding="utf-8"?>
<ds:datastoreItem xmlns:ds="http://schemas.openxmlformats.org/officeDocument/2006/customXml" ds:itemID="{0FFDB6AF-B5C1-4DDC-9F62-BADF9AECBA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26</vt:i4>
      </vt:variant>
    </vt:vector>
  </HeadingPairs>
  <TitlesOfParts>
    <vt:vector size="48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Resultat NM Senior</vt:lpstr>
      <vt:lpstr>Resultat NM Senior (2)</vt:lpstr>
      <vt:lpstr>Resultat NM Veteraner</vt:lpstr>
      <vt:lpstr>Resultat NM Veteraner (2)</vt:lpstr>
      <vt:lpstr>Resultat Kongepokal</vt:lpstr>
      <vt:lpstr>Ranking ranking Veteraner</vt:lpstr>
      <vt:lpstr>Meltzer-Malone</vt:lpstr>
      <vt:lpstr>'P1'!Utskriftsområde</vt:lpstr>
      <vt:lpstr>'P10'!Utskriftsområde</vt:lpstr>
      <vt:lpstr>'P11'!Utskriftsområde</vt:lpstr>
      <vt:lpstr>'P12'!Utskriftsområde</vt:lpstr>
      <vt:lpstr>'P13'!Utskriftsområde</vt:lpstr>
      <vt:lpstr>'P14'!Utskriftsområde</vt:lpstr>
      <vt:lpstr>'P15'!Utskriftsområde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'P8'!Utskriftsområde</vt:lpstr>
      <vt:lpstr>'P9'!Utskriftsområde</vt:lpstr>
      <vt:lpstr>'Ranking ranking Veteraner'!Utskriftsområde</vt:lpstr>
      <vt:lpstr>'Resultat NM Senior'!Utskriftsområde</vt:lpstr>
      <vt:lpstr>'Resultat NM Senior (2)'!Utskriftsområde</vt:lpstr>
      <vt:lpstr>'Resultat NM Veteraner'!Utskriftsområde</vt:lpstr>
      <vt:lpstr>'Resultat NM Veteraner (2)'!Utskriftsområde</vt:lpstr>
      <vt:lpstr>'Ranking ranking Veteraner'!Utskriftstitler</vt:lpstr>
      <vt:lpstr>'Resultat Kongepokal'!Utskriftstitler</vt:lpstr>
      <vt:lpstr>'Resultat NM Senior'!Utskriftstitler</vt:lpstr>
      <vt:lpstr>'Resultat NM Senior (2)'!Utskriftstitler</vt:lpstr>
      <vt:lpstr>'Resultat NM Veteraner'!Utskriftstitler</vt:lpstr>
      <vt:lpstr>'Resultat NM Veteraner (2)'!Utskriftstitler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Hans Bj. Hagenes Vigrestad IK</dc:creator>
  <cp:lastModifiedBy>Pedersen, Arne H.</cp:lastModifiedBy>
  <cp:lastPrinted>2016-03-09T10:29:38Z</cp:lastPrinted>
  <dcterms:created xsi:type="dcterms:W3CDTF">2001-08-31T20:44:44Z</dcterms:created>
  <dcterms:modified xsi:type="dcterms:W3CDTF">2016-07-28T19:01:21Z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Dokumentkategori">
    <vt:lpwstr>32;#Stevneprotokoller|62758785-c66c-4e54-854b-2bf1204ae428</vt:lpwstr>
  </property>
  <property fmtid="{D5CDD505-2E9C-101B-9397-08002B2CF9AE}" pid="3" name="ContentTypeId">
    <vt:lpwstr>0x010100D894AAE6EF176744940E11D3ADF46EF4</vt:lpwstr>
  </property>
</Properties>
</file>