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8370" tabRatio="601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Resultat NM Senior" sheetId="13" r:id="rId13"/>
    <sheet name="Resultat NM Veteraner" sheetId="14" r:id="rId14"/>
    <sheet name="Resultat Kongepokal - NC1" sheetId="15" r:id="rId15"/>
    <sheet name="Resultat NC1 Junior -Ungdom" sheetId="16" r:id="rId16"/>
    <sheet name="Ranking ranking Veteraner" sheetId="17" r:id="rId17"/>
    <sheet name="Meltzer-Malone" sheetId="18" r:id="rId18"/>
  </sheets>
  <definedNames>
    <definedName name="_xlnm.Print_Area" localSheetId="0">'P1'!$A$1:$T$39</definedName>
    <definedName name="_xlnm.Print_Area" localSheetId="9">'P10'!$A$1:$T$39</definedName>
    <definedName name="_xlnm.Print_Area" localSheetId="10">'P11'!$A$1:$T$39</definedName>
    <definedName name="_xlnm.Print_Area" localSheetId="11">'P12'!$A$1:$T$39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  <definedName name="_xlnm.Print_Area" localSheetId="5">'P6'!$A$1:$T$39</definedName>
    <definedName name="_xlnm.Print_Area" localSheetId="6">'P7'!$A$1:$T$39</definedName>
    <definedName name="_xlnm.Print_Area" localSheetId="7">'P8'!$A$1:$T$39</definedName>
    <definedName name="_xlnm.Print_Area" localSheetId="8">'P9'!$A$1:$T$39</definedName>
    <definedName name="_xlnm.Print_Area" localSheetId="16">'Ranking ranking Veteraner'!$A:$K</definedName>
    <definedName name="_xlnm.Print_Area" localSheetId="14">'Resultat Kongepokal - NC1'!$A$1:$K$153</definedName>
    <definedName name="_xlnm.Print_Area" localSheetId="15">'Resultat NC1 Junior -Ungdom'!$A$1:$K$18</definedName>
    <definedName name="_xlnm.Print_Area" localSheetId="12">'Resultat NM Senior'!$A$1:$K$133</definedName>
    <definedName name="_xlnm.Print_Area" localSheetId="13">'Resultat NM Veteraner'!$A$1:$K$121</definedName>
    <definedName name="_xlnm.Print_Titles" localSheetId="16">'Ranking ranking Veteraner'!$1:$2</definedName>
    <definedName name="_xlnm.Print_Titles" localSheetId="14">'Resultat Kongepokal - NC1'!$1:$2</definedName>
    <definedName name="_xlnm.Print_Titles" localSheetId="15">'Resultat NC1 Junior -Ungdom'!$1:$3</definedName>
    <definedName name="_xlnm.Print_Titles" localSheetId="12">'Resultat NM Senior'!$1:$2</definedName>
    <definedName name="_xlnm.Print_Titles" localSheetId="13">'Resultat NM Veteraner'!$1:$2</definedName>
  </definedNames>
  <calcPr fullCalcOnLoad="1"/>
</workbook>
</file>

<file path=xl/comments1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H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H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H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<sst xmlns="http://schemas.openxmlformats.org/spreadsheetml/2006/main" count="1316" uniqueCount="295">
  <si>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</si>
  <si>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</si>
  <si>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</si>
  <si>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</si>
  <si>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</si>
  <si>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</si>
  <si>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</si>
  <si>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</si>
  <si>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</si>
  <si>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</si>
  <si>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</si>
  <si>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</si>
  <si>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</si>
  <si>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</si>
  <si>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</si>
  <si>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</si>
  <si>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</si>
  <si>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</si>
  <si>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</si>
  <si>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</si>
  <si>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</si>
  <si>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</si>
  <si>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</si>
  <si>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</si>
  <si>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</si>
  <si>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</si>
  <si>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</si>
  <si>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</si>
  <si>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</si>
  <si>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</si>
  <si>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</si>
  <si>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</si>
  <si>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</si>
  <si>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</si>
  <si>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</si>
  <si>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</si>
  <si>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</si>
  <si>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</si>
  <si>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</si>
  <si>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</si>
  <si>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</si>
  <si>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</si>
  <si>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 xml:space="preserve">Resultat NM Senior </t>
  </si>
  <si>
    <t>Resultat NM Veteraner</t>
  </si>
  <si>
    <t>Menn Kongepokal -  Norges Cup 1. runde</t>
  </si>
  <si>
    <t>Resultat Kongepokal - Norges Cup 1. runde</t>
  </si>
  <si>
    <t xml:space="preserve">Resultat Norges Cup 1. runde Junior - Ungdom </t>
  </si>
  <si>
    <t>Resultat ranking Veteraner</t>
  </si>
  <si>
    <t>S t e v n e p r o t o k o l l</t>
  </si>
  <si>
    <t>Norges Vektløfterforbund</t>
  </si>
  <si>
    <t>NM Senior og Veteran</t>
  </si>
  <si>
    <t>Kvinner Kongepokal - Norges Cup 1. runde</t>
  </si>
  <si>
    <t>Veteran</t>
  </si>
  <si>
    <t>Ny Sinclair tablell benyttes fra 1.1.2013</t>
  </si>
  <si>
    <t>T &amp; IL National</t>
  </si>
  <si>
    <t>Larvik AK</t>
  </si>
  <si>
    <t>Trondheim AK</t>
  </si>
  <si>
    <t>Spydeberg Atletene</t>
  </si>
  <si>
    <t>Vigrestad IK</t>
  </si>
  <si>
    <t>Stavernhallen</t>
  </si>
  <si>
    <t>Flaktveit IK</t>
  </si>
  <si>
    <t>AK Bjørgvin</t>
  </si>
  <si>
    <t>Lørenskog AK</t>
  </si>
  <si>
    <t>Oslo AK</t>
  </si>
  <si>
    <t>Stavanger VK</t>
  </si>
  <si>
    <t>Nidelv IL</t>
  </si>
  <si>
    <t>IL Kraftsport</t>
  </si>
  <si>
    <t>Tønsberg-Kam.</t>
  </si>
  <si>
    <t>Grenland AK</t>
  </si>
  <si>
    <t>Gjøvik AK</t>
  </si>
  <si>
    <t>Namsos VK</t>
  </si>
  <si>
    <t>Lenja AK</t>
  </si>
  <si>
    <t>Haugesund VK</t>
  </si>
  <si>
    <t>Tysvær VK</t>
  </si>
  <si>
    <t>Tambarskjelvar IL</t>
  </si>
  <si>
    <t>Aage Sletsjøe, Larvik AK</t>
  </si>
  <si>
    <t>Per Mattingsdal, Vigrestad IK, Int I</t>
  </si>
  <si>
    <t>Arne H. Pedersen, AK Bjørgvin</t>
  </si>
  <si>
    <t>Patrik Helgesson, Sverige, Int I</t>
  </si>
  <si>
    <t>Reidar C. Johnsen, AK Bjørgvin, Int I</t>
  </si>
  <si>
    <t>Margrethe Heyn, Larvik AK, F</t>
  </si>
  <si>
    <t>Lars Vegard Jahnsen, Tønsberg-Kam., F</t>
  </si>
  <si>
    <t>Roy Walter Johannessen, Larvik AK, F</t>
  </si>
  <si>
    <t>Gunnar Knudsen, Grenland AK, F</t>
  </si>
  <si>
    <t>Jarle Bjerkholt, Larvik AK, F</t>
  </si>
  <si>
    <t>Kristian Einarsen, Larvik AK, F</t>
  </si>
  <si>
    <t>Trond Bjerkholt, Larvik AK, F</t>
  </si>
  <si>
    <t>Roald Bjerkholt, Larvik AK, F</t>
  </si>
  <si>
    <t>Johanna Wåsjø, Oslo AK, Int II</t>
  </si>
  <si>
    <t>Patrik Hlegesson, President</t>
  </si>
  <si>
    <t>Per Mattingsdal</t>
  </si>
  <si>
    <t>Reidar C. Johnsen</t>
  </si>
  <si>
    <t>Per Marstad, Tønsberg-Kam., Int I</t>
  </si>
  <si>
    <t>Lars Vegard Jahnsen, Tønsberg-Kam., F - Kristian Einarsen, Larvik AK, F</t>
  </si>
  <si>
    <t>Johan Thonerud, Spydeberg Atletene, F</t>
  </si>
  <si>
    <t>Borghild Reiakvam, Tambarskjelvar IL, F - Kristian Einarsen, Larvik AK, F</t>
  </si>
  <si>
    <t>Kristian Einarsen, Larvik AK, F - Borghild Reiakvam, Tambarskjelvar IL, F</t>
  </si>
  <si>
    <t>Arne Grostad, Nidelv IL, Int II</t>
  </si>
  <si>
    <t>Årets klubb (NM Senior)</t>
  </si>
  <si>
    <t>Årets klubb (NM Veteran)</t>
  </si>
  <si>
    <t>Henrik S. Johannessen, Larvik AK, F</t>
  </si>
  <si>
    <r>
      <t xml:space="preserve">Pl.form: </t>
    </r>
    <r>
      <rPr>
        <b/>
        <sz val="11"/>
        <rFont val="Times New Roman"/>
        <family val="1"/>
      </rPr>
      <t>2</t>
    </r>
  </si>
  <si>
    <r>
      <t xml:space="preserve">Pl.form: </t>
    </r>
    <r>
      <rPr>
        <b/>
        <sz val="11"/>
        <rFont val="Times New Roman"/>
        <family val="1"/>
      </rPr>
      <t>1</t>
    </r>
  </si>
  <si>
    <t>Lars Vegard Jahnsen, Tønsberg-Kam., F - Borghild Reiakvam, Tambarskjelvar IL, F</t>
  </si>
  <si>
    <t>01.-02.03.13</t>
  </si>
  <si>
    <t>M7</t>
  </si>
  <si>
    <t>Richard Bergmann</t>
  </si>
  <si>
    <t>M3</t>
  </si>
  <si>
    <t>Bjørn Thore Olsen</t>
  </si>
  <si>
    <t>M4</t>
  </si>
  <si>
    <t>Tom Carlsen</t>
  </si>
  <si>
    <t>M6</t>
  </si>
  <si>
    <t>Ole Jørgen Bakke</t>
  </si>
  <si>
    <t>Tom Danielsen</t>
  </si>
  <si>
    <t>M5</t>
  </si>
  <si>
    <t>Geir Slupphaug</t>
  </si>
  <si>
    <t>Egon Vee Haugen</t>
  </si>
  <si>
    <t>Kåre Sagmyr</t>
  </si>
  <si>
    <t>M8</t>
  </si>
  <si>
    <t>Tore Bjørnsen</t>
  </si>
  <si>
    <t>M9</t>
  </si>
  <si>
    <t>Bjørn Lie</t>
  </si>
  <si>
    <t>M2</t>
  </si>
  <si>
    <t>Bjørn Tore Wiik</t>
  </si>
  <si>
    <t>Rolf Wick</t>
  </si>
  <si>
    <t>Tryggve Duun</t>
  </si>
  <si>
    <t>Ketil Wiik Johnsen</t>
  </si>
  <si>
    <t>Leif Jenssen</t>
  </si>
  <si>
    <t>Leif Hepsø</t>
  </si>
  <si>
    <t>Eskil Lian</t>
  </si>
  <si>
    <t>Per Marstad</t>
  </si>
  <si>
    <t>Roald Bjerkholt</t>
  </si>
  <si>
    <t>Per Olav Dagsland</t>
  </si>
  <si>
    <t>Tor Steinar Herikstad</t>
  </si>
  <si>
    <t>Rune Johansen</t>
  </si>
  <si>
    <t>+105</t>
  </si>
  <si>
    <t>Bernt P. Andesen</t>
  </si>
  <si>
    <t>Jan Nystrøm</t>
  </si>
  <si>
    <t>Terje Bjerke</t>
  </si>
  <si>
    <t>Dag Rønnevik</t>
  </si>
  <si>
    <t>Per Ola Dalsbø</t>
  </si>
  <si>
    <t>Kolbjørn Bjerkholt</t>
  </si>
  <si>
    <t>Kåre Sømme</t>
  </si>
  <si>
    <t>Tormod Andersen</t>
  </si>
  <si>
    <t>Jan Egil Trøan</t>
  </si>
  <si>
    <t>Vidar Sæland</t>
  </si>
  <si>
    <t>Johan Nystrøm</t>
  </si>
  <si>
    <t>Lars-Thomas Grønlien</t>
  </si>
  <si>
    <t>Ole Erik Raad</t>
  </si>
  <si>
    <t>Ole Jakob Aas</t>
  </si>
  <si>
    <t>Terje Gulvik</t>
  </si>
  <si>
    <t>Trond Kvilhaug</t>
  </si>
  <si>
    <t>Ragnar Iversen</t>
  </si>
  <si>
    <t>Freddy Voldstad</t>
  </si>
  <si>
    <t>Johan Thonerud</t>
  </si>
  <si>
    <t>UM</t>
  </si>
  <si>
    <t>Benjamin Winås</t>
  </si>
  <si>
    <t>Nicolai Pedersen</t>
  </si>
  <si>
    <t>SM</t>
  </si>
  <si>
    <t>Mathias Nikolai Arnesen</t>
  </si>
  <si>
    <t>Nicolas Johnsen</t>
  </si>
  <si>
    <t>JM</t>
  </si>
  <si>
    <t>Christian Lysenstøen</t>
  </si>
  <si>
    <t>Øistein Unnerud</t>
  </si>
  <si>
    <t>Aleksandr Tkachenko</t>
  </si>
  <si>
    <t>Sveinung Isaksen</t>
  </si>
  <si>
    <t>Bjørnar Wold</t>
  </si>
  <si>
    <t>UK</t>
  </si>
  <si>
    <t>Naomi Van den Broeck</t>
  </si>
  <si>
    <t>SK</t>
  </si>
  <si>
    <t>Kine Nesheim</t>
  </si>
  <si>
    <t>Nanna W. Christensen</t>
  </si>
  <si>
    <t>K2</t>
  </si>
  <si>
    <t>Line Søfteland</t>
  </si>
  <si>
    <t>Inger Kristine Wiik</t>
  </si>
  <si>
    <t>Ingrid Hjulstad</t>
  </si>
  <si>
    <t>Rebecca Tiffin</t>
  </si>
  <si>
    <t>Mari Kogstad</t>
  </si>
  <si>
    <t>Live Luteberget</t>
  </si>
  <si>
    <t>Stine Mari Hasfjord</t>
  </si>
  <si>
    <t>+75</t>
  </si>
  <si>
    <t>JK</t>
  </si>
  <si>
    <t>Celine Olsen</t>
  </si>
  <si>
    <t>K1</t>
  </si>
  <si>
    <t>Astrid Marie Barrusten</t>
  </si>
  <si>
    <t>Fredrik Kvist Gyllensten</t>
  </si>
  <si>
    <t>Per Arne Marstad</t>
  </si>
  <si>
    <t>Roy Sømme Ommedal</t>
  </si>
  <si>
    <t>Markus Settemsdal</t>
  </si>
  <si>
    <t>Anders Kallhovd</t>
  </si>
  <si>
    <t>Christer Idland</t>
  </si>
  <si>
    <t>Bjørnar Olsen</t>
  </si>
  <si>
    <t>Erlend Kraggerud</t>
  </si>
  <si>
    <t>Bjørn Arild Masvik</t>
  </si>
  <si>
    <t>Ørjan Hagelund</t>
  </si>
  <si>
    <t>Espen Berg</t>
  </si>
  <si>
    <t>Dag Aleksander Klethagen</t>
  </si>
  <si>
    <t>Tor Kristoffer Klethagen</t>
  </si>
  <si>
    <t>Martin Sund</t>
  </si>
  <si>
    <t>Kristoffer Ytterbø</t>
  </si>
  <si>
    <t>Torbjørn Farmen</t>
  </si>
  <si>
    <t>Tom-Erik Lysenstøen</t>
  </si>
  <si>
    <t>Steinar A. Aas</t>
  </si>
  <si>
    <t>Lars Joachim Nilsen</t>
  </si>
  <si>
    <t>Hans Magnus Kleven</t>
  </si>
  <si>
    <t>Alexxxander Vegarud</t>
  </si>
  <si>
    <t>Astrid Barrusten, K1, +75 kg, rykk 36 kg, 38 kg, støt 52 kg, sml. 90 kg</t>
  </si>
  <si>
    <t>xxx</t>
  </si>
  <si>
    <t>Line Søfteland, K2, 63 kg, rykk 41 kg, 44 kg, støt 59 kg, sml. 99 kg, 103 kg</t>
  </si>
  <si>
    <t>-</t>
  </si>
  <si>
    <t>Hans Martin Arnesen</t>
  </si>
  <si>
    <t>x</t>
  </si>
  <si>
    <t>xx</t>
  </si>
  <si>
    <t>Kristian Helleren</t>
  </si>
  <si>
    <t>Øystein Robberstad</t>
  </si>
  <si>
    <t>Christopher Pedersen</t>
  </si>
  <si>
    <t>M1</t>
  </si>
  <si>
    <t>Børge Aadland</t>
  </si>
  <si>
    <t>Geir Johansen</t>
  </si>
  <si>
    <t>Kim Eirik Tollefsen</t>
  </si>
  <si>
    <t>Vegar Farsund</t>
  </si>
  <si>
    <t>Daniel Holstad</t>
  </si>
  <si>
    <t>Jon Peter Ueland</t>
  </si>
  <si>
    <t>Thomas Eide</t>
  </si>
  <si>
    <t>Lars Åstveit</t>
  </si>
  <si>
    <t>Jantsen Øverås</t>
  </si>
  <si>
    <t>Daniel Roness</t>
  </si>
  <si>
    <t>Even H. Walaker</t>
  </si>
  <si>
    <t>Ole Martin Aas</t>
  </si>
  <si>
    <t>Markus Fosse</t>
  </si>
  <si>
    <t>Morten Johannessen</t>
  </si>
  <si>
    <t>Alexander Hanssen</t>
  </si>
  <si>
    <t>Jan Robert Solli</t>
  </si>
  <si>
    <t>Johan Fredrik Murberg</t>
  </si>
  <si>
    <t>Steinar Kvame</t>
  </si>
  <si>
    <t>Ronny Matnisdal</t>
  </si>
  <si>
    <t>Lene Østvik</t>
  </si>
  <si>
    <t>Rebekka Tao Jacobsen</t>
  </si>
  <si>
    <t>Sarah Øvsthus</t>
  </si>
  <si>
    <t>Camilla Carlsen</t>
  </si>
  <si>
    <t>Sandra Trædal</t>
  </si>
  <si>
    <t>Anne Kristin Jonassen</t>
  </si>
  <si>
    <t>Line Rossvoll</t>
  </si>
  <si>
    <t>Marthe Dagsland</t>
  </si>
  <si>
    <t>Nora Skuggedal</t>
  </si>
  <si>
    <t>Helene Angelica Markhus</t>
  </si>
  <si>
    <t>Ine Andersson</t>
  </si>
  <si>
    <t>Janne Grostad</t>
  </si>
  <si>
    <t>Marit Årdalsbakke</t>
  </si>
  <si>
    <t>Lise Indrehus</t>
  </si>
  <si>
    <t>Ingvild Brynjulfsen</t>
  </si>
  <si>
    <t>Anja Evelin Jordalen</t>
  </si>
  <si>
    <t>Linn Therese Dagsland</t>
  </si>
  <si>
    <t>Marte Rygg Årdal</t>
  </si>
  <si>
    <t>Elisabeth Holmstrøm</t>
  </si>
  <si>
    <t>Anette Ellingsberg</t>
  </si>
  <si>
    <t>Guro Bjørke</t>
  </si>
  <si>
    <t>Renate Loraas</t>
  </si>
  <si>
    <t>Ann Beatrice Høien</t>
  </si>
  <si>
    <t>Else-Mari Rygg Lind</t>
  </si>
  <si>
    <t>Beatrice Llano</t>
  </si>
  <si>
    <t>Håvard Grostad</t>
  </si>
  <si>
    <t>Kristian Høyland</t>
  </si>
  <si>
    <t>Espen Bjaaland</t>
  </si>
  <si>
    <t>Leik Simon Aas</t>
  </si>
  <si>
    <t xml:space="preserve">SM </t>
  </si>
  <si>
    <t>Jarleif Amdal</t>
  </si>
  <si>
    <t>Tore Gjøringbø</t>
  </si>
  <si>
    <t>Lubomir Kafonek</t>
  </si>
  <si>
    <t>Richard Markeng</t>
  </si>
  <si>
    <t>Sebastian Farmen</t>
  </si>
  <si>
    <t>Sindre Rørstadbotnen</t>
  </si>
  <si>
    <t>Runar Stikholmen</t>
  </si>
  <si>
    <t>Rebekka Tao Jacobsen, Nr U, J, støt 58 kg, Nr U, J, S støt 60 kg, Nr U, J, S sml. 103 kg, 105 kg</t>
  </si>
  <si>
    <t xml:space="preserve">x </t>
  </si>
  <si>
    <t>Sandra Trædal, 53 kg, støt 74 kg</t>
  </si>
  <si>
    <t>Ronny Matnisdal, M1, 77 kg, rykk 130 kg</t>
  </si>
  <si>
    <t>Patrik Helgesson, President</t>
  </si>
  <si>
    <t>Kjetil Holden, Trondheim AK, F</t>
  </si>
  <si>
    <t>Jan Robert Solli, M2, 77 kg: støt 124 kg</t>
  </si>
  <si>
    <t>Morten Johannessen, Trondheim AK, F</t>
  </si>
  <si>
    <t>1/10</t>
  </si>
  <si>
    <t>Tore Bjørnsen, M8, 77 kg, rykk 65 kg, 67 kg, 68 kg, støt 79 kg, sml. 145 kg, 147 kg</t>
  </si>
  <si>
    <t>Johan Nystrøm, M9, 85 kg, rykk 60 kg</t>
  </si>
  <si>
    <t>Johan Thonerud, M6, 94 kg, rykk 82 kg, 84 kg, støt 101 kg, 105 kg, 108 kg, sml. 185 kg, 189 kg, 192 kg</t>
  </si>
  <si>
    <t>Bernt P. Andersen, M5, +105 kg, støt 131 kg</t>
  </si>
  <si>
    <t>Kolbjørn Bjerkholt, M8, +105 kg,  støt 90 kg, sml. 157 kg</t>
  </si>
  <si>
    <t>Bjørnar Olsen, M4, 85 kg: rykk 96 kg, støt 119 kg, sml. 211 kg, 215 kg</t>
  </si>
  <si>
    <t>Eline Beate Sandvik</t>
  </si>
  <si>
    <t>Cecilie Endresen</t>
  </si>
  <si>
    <t>Leif Erik Gladstad</t>
  </si>
  <si>
    <t>Børge Aadland, M1, 105 kg, sammenlagt 298 kg</t>
  </si>
  <si>
    <t>2/11</t>
  </si>
  <si>
    <t>1/4</t>
  </si>
  <si>
    <t>1/6</t>
  </si>
</sst>
</file>

<file path=xl/styles.xml><?xml version="1.0" encoding="utf-8"?>
<styleSheet xmlns="http://schemas.openxmlformats.org/spreadsheetml/2006/main">
  <numFmts count="6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dd\.mm\.yy"/>
    <numFmt numFmtId="195" formatCode="dd\.mmm\.yy"/>
    <numFmt numFmtId="196" formatCode="dd\.mmm"/>
    <numFmt numFmtId="197" formatCode="mmm\.yy"/>
    <numFmt numFmtId="198" formatCode="dd\.mm\.yy\ hh:mm"/>
    <numFmt numFmtId="199" formatCode="0.0000"/>
    <numFmt numFmtId="200" formatCode="0.0"/>
    <numFmt numFmtId="201" formatCode="dd/mm"/>
    <numFmt numFmtId="202" formatCode="dd\.mm"/>
    <numFmt numFmtId="203" formatCode="General;[Red]\-General"/>
    <numFmt numFmtId="204" formatCode="0.000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dd/mm/yy"/>
    <numFmt numFmtId="212" formatCode="&quot;kr&quot;\ #,##0.0"/>
    <numFmt numFmtId="213" formatCode="#,##0.0"/>
    <numFmt numFmtId="214" formatCode="[$-414]d\.\ mmmm\ yyyy"/>
    <numFmt numFmtId="215" formatCode="dd/mm/yy;@"/>
    <numFmt numFmtId="216" formatCode="0.0;[Red]0.0"/>
    <numFmt numFmtId="217" formatCode="0;[Red]0"/>
    <numFmt numFmtId="218" formatCode="dd/mm/yyyy;@"/>
    <numFmt numFmtId="219" formatCode="mmm/yyyy"/>
    <numFmt numFmtId="220" formatCode="0.00;[Red]0.0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28"/>
      <name val="Arial Black"/>
      <family val="2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40" fontId="0" fillId="0" borderId="0" applyFont="0" applyFill="0" applyBorder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38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right"/>
    </xf>
    <xf numFmtId="199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9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0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20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2" fontId="8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200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215" fontId="0" fillId="0" borderId="0" xfId="0" applyNumberFormat="1" applyAlignment="1">
      <alignment/>
    </xf>
    <xf numFmtId="215" fontId="16" fillId="0" borderId="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21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4" fontId="0" fillId="0" borderId="0" xfId="0" applyNumberFormat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/>
    </xf>
    <xf numFmtId="200" fontId="6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216" fontId="4" fillId="0" borderId="0" xfId="0" applyNumberFormat="1" applyFont="1" applyAlignment="1">
      <alignment horizontal="center"/>
    </xf>
    <xf numFmtId="216" fontId="10" fillId="0" borderId="0" xfId="0" applyNumberFormat="1" applyFont="1" applyAlignment="1">
      <alignment horizontal="center"/>
    </xf>
    <xf numFmtId="216" fontId="4" fillId="0" borderId="0" xfId="0" applyNumberFormat="1" applyFont="1" applyAlignment="1" applyProtection="1">
      <alignment horizontal="center"/>
      <protection/>
    </xf>
    <xf numFmtId="200" fontId="6" fillId="0" borderId="0" xfId="0" applyNumberFormat="1" applyFont="1" applyAlignment="1" applyProtection="1">
      <alignment horizontal="left"/>
      <protection locked="0"/>
    </xf>
    <xf numFmtId="216" fontId="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200" fontId="9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15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1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200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NumberFormat="1" applyFont="1" applyAlignment="1" applyProtection="1">
      <alignment horizontal="left"/>
      <protection locked="0"/>
    </xf>
    <xf numFmtId="200" fontId="8" fillId="0" borderId="0" xfId="0" applyNumberFormat="1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2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215" fontId="7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>
      <alignment horizontal="right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2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215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217" fontId="6" fillId="0" borderId="21" xfId="0" applyNumberFormat="1" applyFont="1" applyBorder="1" applyAlignment="1" applyProtection="1">
      <alignment horizontal="center" vertical="center"/>
      <protection locked="0"/>
    </xf>
    <xf numFmtId="217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206" fontId="7" fillId="0" borderId="0" xfId="0" applyNumberFormat="1" applyFont="1" applyBorder="1" applyAlignment="1">
      <alignment horizontal="center" vertical="center"/>
    </xf>
    <xf numFmtId="217" fontId="6" fillId="0" borderId="23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217" fontId="6" fillId="0" borderId="25" xfId="0" applyNumberFormat="1" applyFont="1" applyBorder="1" applyAlignment="1" applyProtection="1">
      <alignment horizontal="center" vertical="center"/>
      <protection locked="0"/>
    </xf>
    <xf numFmtId="217" fontId="7" fillId="0" borderId="24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15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left"/>
    </xf>
    <xf numFmtId="217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20" fontId="25" fillId="0" borderId="0" xfId="0" applyNumberFormat="1" applyFont="1" applyBorder="1" applyAlignment="1">
      <alignment horizontal="right"/>
    </xf>
    <xf numFmtId="0" fontId="28" fillId="0" borderId="26" xfId="44" applyFont="1" applyBorder="1" applyAlignment="1" applyProtection="1">
      <alignment horizontal="right" vertical="center"/>
      <protection locked="0"/>
    </xf>
    <xf numFmtId="2" fontId="28" fillId="0" borderId="27" xfId="44" applyNumberFormat="1" applyFont="1" applyBorder="1" applyAlignment="1" applyProtection="1">
      <alignment horizontal="right" vertical="center"/>
      <protection locked="0"/>
    </xf>
    <xf numFmtId="0" fontId="28" fillId="0" borderId="27" xfId="44" applyFont="1" applyBorder="1" applyAlignment="1" applyProtection="1">
      <alignment horizontal="center" vertical="center"/>
      <protection locked="0"/>
    </xf>
    <xf numFmtId="215" fontId="28" fillId="0" borderId="27" xfId="44" applyNumberFormat="1" applyFont="1" applyBorder="1" applyAlignment="1" applyProtection="1">
      <alignment horizontal="center" vertical="center"/>
      <protection locked="0"/>
    </xf>
    <xf numFmtId="1" fontId="28" fillId="0" borderId="27" xfId="44" applyNumberFormat="1" applyFont="1" applyBorder="1" applyAlignment="1" applyProtection="1">
      <alignment horizontal="center" vertical="center"/>
      <protection locked="0"/>
    </xf>
    <xf numFmtId="0" fontId="28" fillId="0" borderId="27" xfId="44" applyFont="1" applyBorder="1" applyAlignment="1" applyProtection="1">
      <alignment vertical="center"/>
      <protection locked="0"/>
    </xf>
    <xf numFmtId="203" fontId="6" fillId="0" borderId="28" xfId="44" applyNumberFormat="1" applyFont="1" applyBorder="1" applyAlignment="1" applyProtection="1">
      <alignment horizontal="center" vertical="center"/>
      <protection locked="0"/>
    </xf>
    <xf numFmtId="203" fontId="6" fillId="0" borderId="29" xfId="44" applyNumberFormat="1" applyFont="1" applyBorder="1" applyAlignment="1" applyProtection="1">
      <alignment horizontal="center" vertical="center"/>
      <protection locked="0"/>
    </xf>
    <xf numFmtId="0" fontId="28" fillId="0" borderId="26" xfId="44" applyFont="1" applyBorder="1" applyAlignment="1" applyProtection="1" quotePrefix="1">
      <alignment horizontal="right" vertical="center"/>
      <protection locked="0"/>
    </xf>
    <xf numFmtId="0" fontId="7" fillId="0" borderId="26" xfId="44" applyFont="1" applyBorder="1" applyAlignment="1" applyProtection="1">
      <alignment horizontal="right" vertical="center"/>
      <protection locked="0"/>
    </xf>
    <xf numFmtId="2" fontId="7" fillId="0" borderId="27" xfId="44" applyNumberFormat="1" applyFont="1" applyBorder="1" applyAlignment="1" applyProtection="1">
      <alignment horizontal="right" vertical="center"/>
      <protection locked="0"/>
    </xf>
    <xf numFmtId="0" fontId="7" fillId="0" borderId="27" xfId="44" applyFont="1" applyBorder="1" applyAlignment="1" applyProtection="1">
      <alignment horizontal="center" vertical="center"/>
      <protection locked="0"/>
    </xf>
    <xf numFmtId="215" fontId="7" fillId="0" borderId="27" xfId="44" applyNumberFormat="1" applyFont="1" applyBorder="1" applyAlignment="1" applyProtection="1">
      <alignment horizontal="center" vertical="center"/>
      <protection locked="0"/>
    </xf>
    <xf numFmtId="1" fontId="7" fillId="0" borderId="27" xfId="44" applyNumberFormat="1" applyFont="1" applyBorder="1" applyAlignment="1" applyProtection="1">
      <alignment horizontal="center" vertical="center"/>
      <protection locked="0"/>
    </xf>
    <xf numFmtId="0" fontId="7" fillId="0" borderId="27" xfId="44" applyFont="1" applyBorder="1" applyAlignment="1" applyProtection="1">
      <alignment vertical="center"/>
      <protection locked="0"/>
    </xf>
    <xf numFmtId="203" fontId="6" fillId="0" borderId="27" xfId="44" applyNumberFormat="1" applyFont="1" applyBorder="1" applyAlignment="1" applyProtection="1">
      <alignment horizontal="center" vertical="center"/>
      <protection locked="0"/>
    </xf>
    <xf numFmtId="203" fontId="6" fillId="0" borderId="30" xfId="44" applyNumberFormat="1" applyFont="1" applyBorder="1" applyAlignment="1" applyProtection="1">
      <alignment horizontal="center" vertical="center"/>
      <protection locked="0"/>
    </xf>
    <xf numFmtId="0" fontId="29" fillId="0" borderId="26" xfId="44" applyFont="1" applyBorder="1" applyAlignment="1" applyProtection="1" quotePrefix="1">
      <alignment horizontal="right" vertical="center"/>
      <protection locked="0"/>
    </xf>
    <xf numFmtId="2" fontId="29" fillId="0" borderId="27" xfId="44" applyNumberFormat="1" applyFont="1" applyBorder="1" applyAlignment="1" applyProtection="1">
      <alignment horizontal="right" vertical="center"/>
      <protection locked="0"/>
    </xf>
    <xf numFmtId="0" fontId="29" fillId="0" borderId="27" xfId="44" applyFont="1" applyBorder="1" applyAlignment="1" applyProtection="1">
      <alignment horizontal="center" vertical="center"/>
      <protection locked="0"/>
    </xf>
    <xf numFmtId="215" fontId="29" fillId="0" borderId="27" xfId="44" applyNumberFormat="1" applyFont="1" applyBorder="1" applyAlignment="1" applyProtection="1">
      <alignment horizontal="center" vertical="center"/>
      <protection locked="0"/>
    </xf>
    <xf numFmtId="1" fontId="29" fillId="0" borderId="27" xfId="44" applyNumberFormat="1" applyFont="1" applyBorder="1" applyAlignment="1" applyProtection="1">
      <alignment horizontal="center" vertical="center"/>
      <protection locked="0"/>
    </xf>
    <xf numFmtId="0" fontId="29" fillId="0" borderId="27" xfId="44" applyFont="1" applyBorder="1" applyAlignment="1" applyProtection="1">
      <alignment vertical="center"/>
      <protection locked="0"/>
    </xf>
    <xf numFmtId="2" fontId="7" fillId="0" borderId="27" xfId="44" applyNumberFormat="1" applyFont="1" applyBorder="1" applyAlignment="1" applyProtection="1" quotePrefix="1">
      <alignment horizontal="right" vertical="center"/>
      <protection locked="0"/>
    </xf>
    <xf numFmtId="0" fontId="5" fillId="0" borderId="27" xfId="44" applyFont="1" applyBorder="1" applyAlignment="1" applyProtection="1">
      <alignment vertical="center"/>
      <protection locked="0"/>
    </xf>
    <xf numFmtId="0" fontId="29" fillId="0" borderId="26" xfId="44" applyFont="1" applyBorder="1" applyAlignment="1" applyProtection="1">
      <alignment horizontal="right" vertical="center"/>
      <protection locked="0"/>
    </xf>
    <xf numFmtId="0" fontId="7" fillId="0" borderId="26" xfId="44" applyFont="1" applyBorder="1" applyAlignment="1" applyProtection="1" quotePrefix="1">
      <alignment horizontal="right" vertical="center"/>
      <protection locked="0"/>
    </xf>
    <xf numFmtId="0" fontId="2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1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1" fontId="31" fillId="33" borderId="0" xfId="0" applyNumberFormat="1" applyFont="1" applyFill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215" fontId="6" fillId="0" borderId="0" xfId="0" applyNumberFormat="1" applyFont="1" applyAlignment="1" applyProtection="1">
      <alignment horizontal="left"/>
      <protection locked="0"/>
    </xf>
    <xf numFmtId="217" fontId="6" fillId="0" borderId="21" xfId="0" applyNumberFormat="1" applyFont="1" applyBorder="1" applyAlignment="1" applyProtection="1">
      <alignment horizontal="center" vertical="center"/>
      <protection locked="0"/>
    </xf>
    <xf numFmtId="203" fontId="6" fillId="0" borderId="28" xfId="44" applyNumberFormat="1" applyFont="1" applyBorder="1" applyAlignment="1" applyProtection="1" quotePrefix="1">
      <alignment horizontal="center" vertical="center"/>
      <protection locked="0"/>
    </xf>
    <xf numFmtId="217" fontId="6" fillId="0" borderId="21" xfId="0" applyNumberFormat="1" applyFont="1" applyBorder="1" applyAlignment="1" applyProtection="1" quotePrefix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 quotePrefix="1">
      <alignment horizontal="center" vertical="center"/>
      <protection locked="0"/>
    </xf>
    <xf numFmtId="1" fontId="7" fillId="0" borderId="19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203" fontId="6" fillId="0" borderId="27" xfId="44" applyNumberFormat="1" applyFont="1" applyBorder="1" applyAlignment="1" applyProtection="1" quotePrefix="1">
      <alignment horizontal="center" vertical="center"/>
      <protection locked="0"/>
    </xf>
    <xf numFmtId="217" fontId="6" fillId="0" borderId="21" xfId="0" applyNumberFormat="1" applyFont="1" applyBorder="1" applyAlignment="1" applyProtection="1" quotePrefix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33" borderId="0" xfId="0" applyFont="1" applyFill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215" fontId="24" fillId="36" borderId="0" xfId="0" applyNumberFormat="1" applyFont="1" applyFill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Sheet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26"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u val="single"/>
        <color rgb="FF000080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V39"/>
  <sheetViews>
    <sheetView showGridLines="0" showRowColHeaders="0" showZeros="0" tabSelected="1" showOutlineSymbols="0" zoomScale="95" zoomScaleNormal="95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41334</v>
      </c>
      <c r="R5" s="177" t="s">
        <v>102</v>
      </c>
      <c r="S5" s="110" t="s">
        <v>30</v>
      </c>
      <c r="T5" s="111">
        <v>1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41">
        <v>62</v>
      </c>
      <c r="B9" s="142">
        <v>61.7</v>
      </c>
      <c r="C9" s="143" t="s">
        <v>155</v>
      </c>
      <c r="D9" s="144">
        <v>35787</v>
      </c>
      <c r="E9" s="145"/>
      <c r="F9" s="146" t="s">
        <v>156</v>
      </c>
      <c r="G9" s="146" t="s">
        <v>54</v>
      </c>
      <c r="H9" s="147">
        <v>45</v>
      </c>
      <c r="I9" s="148">
        <v>47</v>
      </c>
      <c r="J9" s="148">
        <v>-50</v>
      </c>
      <c r="K9" s="147">
        <v>59</v>
      </c>
      <c r="L9" s="178">
        <v>61</v>
      </c>
      <c r="M9" s="178">
        <v>63</v>
      </c>
      <c r="N9" s="119">
        <f aca="true" t="shared" si="0" ref="N9:N24">IF(MAX(H9:J9)&lt;0,0,TRUNC(MAX(H9:J9)/1)*1)</f>
        <v>47</v>
      </c>
      <c r="O9" s="119">
        <f aca="true" t="shared" si="1" ref="O9:O24">IF(MAX(K9:M9)&lt;0,0,TRUNC(MAX(K9:M9)/1)*1)</f>
        <v>63</v>
      </c>
      <c r="P9" s="119">
        <f aca="true" t="shared" si="2" ref="P9:P24">IF(N9=0,0,IF(O9=0,0,SUM(N9:O9)))</f>
        <v>110</v>
      </c>
      <c r="Q9" s="120">
        <f aca="true" t="shared" si="3" ref="Q9:Q24">IF(P9=0,0,IF(OR(C9="UK",C9="JK",C9="SK",C9="K1",C9="K2",C9="K3",C9="K4",C9="K5",C9="K6"),SinclairW13(B9)*P9,Sinclair13(B9)*P9))</f>
        <v>159.63959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 t="s">
        <v>22</v>
      </c>
      <c r="T9" s="121" t="s">
        <v>22</v>
      </c>
      <c r="U9" s="122">
        <f aca="true" t="shared" si="4" ref="U9:U24">IF(B9=0,0,IF(OR(C9="UK",C9="JK",C9="SK",C9="K1'",C9="K2",C9="K3",C9="K4",C9="K5",C9="K6"),SinclairW13(B9),Sinclair13(B9)))</f>
        <v>1.451269</v>
      </c>
      <c r="V9" s="13"/>
    </row>
    <row r="10" spans="1:22" s="14" customFormat="1" ht="19.5" customHeight="1">
      <c r="A10" s="141">
        <v>62</v>
      </c>
      <c r="B10" s="142">
        <v>60.9</v>
      </c>
      <c r="C10" s="143" t="s">
        <v>155</v>
      </c>
      <c r="D10" s="144">
        <v>36297</v>
      </c>
      <c r="E10" s="145"/>
      <c r="F10" s="146" t="s">
        <v>157</v>
      </c>
      <c r="G10" s="146" t="s">
        <v>55</v>
      </c>
      <c r="H10" s="147">
        <v>55</v>
      </c>
      <c r="I10" s="148">
        <v>58</v>
      </c>
      <c r="J10" s="148">
        <v>60</v>
      </c>
      <c r="K10" s="147">
        <v>71</v>
      </c>
      <c r="L10" s="178">
        <v>74</v>
      </c>
      <c r="M10" s="178">
        <v>-77</v>
      </c>
      <c r="N10" s="119">
        <f t="shared" si="0"/>
        <v>60</v>
      </c>
      <c r="O10" s="119">
        <f t="shared" si="1"/>
        <v>74</v>
      </c>
      <c r="P10" s="119">
        <f t="shared" si="2"/>
        <v>134</v>
      </c>
      <c r="Q10" s="120">
        <f t="shared" si="3"/>
        <v>196.30959800000002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/>
      <c r="T10" s="124"/>
      <c r="U10" s="122">
        <f t="shared" si="4"/>
        <v>1.464997</v>
      </c>
      <c r="V10" s="13"/>
    </row>
    <row r="11" spans="1:22" s="14" customFormat="1" ht="19.5" customHeight="1">
      <c r="A11" s="141">
        <v>69</v>
      </c>
      <c r="B11" s="142">
        <v>65.85</v>
      </c>
      <c r="C11" s="143" t="s">
        <v>158</v>
      </c>
      <c r="D11" s="144">
        <v>33184</v>
      </c>
      <c r="E11" s="145"/>
      <c r="F11" s="146" t="s">
        <v>159</v>
      </c>
      <c r="G11" s="146" t="s">
        <v>56</v>
      </c>
      <c r="H11" s="147">
        <v>68</v>
      </c>
      <c r="I11" s="148">
        <v>-72</v>
      </c>
      <c r="J11" s="148">
        <v>-73</v>
      </c>
      <c r="K11" s="147">
        <v>85</v>
      </c>
      <c r="L11" s="178">
        <v>90</v>
      </c>
      <c r="M11" s="178">
        <v>93</v>
      </c>
      <c r="N11" s="119">
        <f t="shared" si="0"/>
        <v>68</v>
      </c>
      <c r="O11" s="119">
        <f t="shared" si="1"/>
        <v>93</v>
      </c>
      <c r="P11" s="119">
        <f t="shared" si="2"/>
        <v>161</v>
      </c>
      <c r="Q11" s="120">
        <f t="shared" si="3"/>
        <v>223.327125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/>
      <c r="T11" s="124"/>
      <c r="U11" s="122">
        <f t="shared" si="4"/>
        <v>1.387125</v>
      </c>
      <c r="V11" s="13"/>
    </row>
    <row r="12" spans="1:22" s="14" customFormat="1" ht="19.5" customHeight="1">
      <c r="A12" s="141">
        <v>69</v>
      </c>
      <c r="B12" s="142">
        <v>69</v>
      </c>
      <c r="C12" s="143" t="s">
        <v>158</v>
      </c>
      <c r="D12" s="144">
        <v>32437</v>
      </c>
      <c r="E12" s="145"/>
      <c r="F12" s="146" t="s">
        <v>160</v>
      </c>
      <c r="G12" s="146" t="s">
        <v>56</v>
      </c>
      <c r="H12" s="147">
        <v>-70</v>
      </c>
      <c r="I12" s="148">
        <v>70</v>
      </c>
      <c r="J12" s="148">
        <v>-80</v>
      </c>
      <c r="K12" s="147">
        <v>95</v>
      </c>
      <c r="L12" s="178">
        <v>-98</v>
      </c>
      <c r="M12" s="178">
        <v>-98</v>
      </c>
      <c r="N12" s="119">
        <f t="shared" si="0"/>
        <v>70</v>
      </c>
      <c r="O12" s="119">
        <f t="shared" si="1"/>
        <v>95</v>
      </c>
      <c r="P12" s="119">
        <f t="shared" si="2"/>
        <v>165</v>
      </c>
      <c r="Q12" s="120">
        <f t="shared" si="3"/>
        <v>221.9679</v>
      </c>
      <c r="R12" s="120">
        <f>IF(OR(D12="",B12="",Q5=""),0,IF(OR(C12="UM",C12="JM",C12="SM",C12="UK",C12="JK",C12="SK"),"",Q12*(IF(ABS(1900-YEAR((Q5+1)-D12))&lt;29,0,(VLOOKUP((YEAR(Q5)-YEAR(D12)),'Meltzer-Malone'!$A$3:$B$63,2))))))</f>
      </c>
      <c r="S12" s="124" t="s">
        <v>22</v>
      </c>
      <c r="T12" s="124" t="s">
        <v>22</v>
      </c>
      <c r="U12" s="122">
        <f t="shared" si="4"/>
        <v>1.34526</v>
      </c>
      <c r="V12" s="13"/>
    </row>
    <row r="13" spans="1:22" s="14" customFormat="1" ht="19.5" customHeight="1">
      <c r="A13" s="141">
        <v>69</v>
      </c>
      <c r="B13" s="142">
        <v>63.9</v>
      </c>
      <c r="C13" s="143" t="s">
        <v>161</v>
      </c>
      <c r="D13" s="144">
        <v>34156</v>
      </c>
      <c r="E13" s="145"/>
      <c r="F13" s="146" t="s">
        <v>162</v>
      </c>
      <c r="G13" s="146" t="s">
        <v>57</v>
      </c>
      <c r="H13" s="147">
        <v>65</v>
      </c>
      <c r="I13" s="148">
        <v>-70</v>
      </c>
      <c r="J13" s="148">
        <v>70</v>
      </c>
      <c r="K13" s="147">
        <v>80</v>
      </c>
      <c r="L13" s="178">
        <v>85</v>
      </c>
      <c r="M13" s="178">
        <v>-88</v>
      </c>
      <c r="N13" s="119">
        <f t="shared" si="0"/>
        <v>70</v>
      </c>
      <c r="O13" s="119">
        <f t="shared" si="1"/>
        <v>85</v>
      </c>
      <c r="P13" s="119">
        <f t="shared" si="2"/>
        <v>155</v>
      </c>
      <c r="Q13" s="120">
        <f t="shared" si="3"/>
        <v>219.46000500000002</v>
      </c>
      <c r="R13" s="120">
        <f>IF(OR(D13="",B13="",Q5=""),0,IF(OR(C13="UM",C13="JM",C13="SM",C13="UK",C13="JK",C13="SK"),"",Q13*(IF(ABS(1900-YEAR((Q5+1)-D13))&lt;29,0,(VLOOKUP((YEAR(Q5)-YEAR(D13)),'Meltzer-Malone'!$A$3:$B$63,2))))))</f>
      </c>
      <c r="S13" s="124" t="s">
        <v>22</v>
      </c>
      <c r="T13" s="124" t="s">
        <v>22</v>
      </c>
      <c r="U13" s="122">
        <f t="shared" si="4"/>
        <v>1.415871</v>
      </c>
      <c r="V13" s="13"/>
    </row>
    <row r="14" spans="1:22" s="14" customFormat="1" ht="19.5" customHeight="1">
      <c r="A14" s="141">
        <v>69</v>
      </c>
      <c r="B14" s="142">
        <v>64.3</v>
      </c>
      <c r="C14" s="143" t="s">
        <v>161</v>
      </c>
      <c r="D14" s="144">
        <v>34915</v>
      </c>
      <c r="E14" s="145"/>
      <c r="F14" s="146" t="s">
        <v>163</v>
      </c>
      <c r="G14" s="146" t="s">
        <v>57</v>
      </c>
      <c r="H14" s="147">
        <v>43</v>
      </c>
      <c r="I14" s="148">
        <v>46</v>
      </c>
      <c r="J14" s="148">
        <v>-48</v>
      </c>
      <c r="K14" s="147">
        <v>-65</v>
      </c>
      <c r="L14" s="178">
        <v>68</v>
      </c>
      <c r="M14" s="178">
        <v>-73</v>
      </c>
      <c r="N14" s="119">
        <f t="shared" si="0"/>
        <v>46</v>
      </c>
      <c r="O14" s="119">
        <f t="shared" si="1"/>
        <v>68</v>
      </c>
      <c r="P14" s="119">
        <f t="shared" si="2"/>
        <v>114</v>
      </c>
      <c r="Q14" s="120">
        <f t="shared" si="3"/>
        <v>160.715262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 t="s">
        <v>22</v>
      </c>
      <c r="T14" s="124" t="s">
        <v>22</v>
      </c>
      <c r="U14" s="122">
        <f t="shared" si="4"/>
        <v>1.409783</v>
      </c>
      <c r="V14" s="13"/>
    </row>
    <row r="15" spans="1:22" s="14" customFormat="1" ht="19.5" customHeight="1">
      <c r="A15" s="141">
        <v>77</v>
      </c>
      <c r="B15" s="142">
        <v>77</v>
      </c>
      <c r="C15" s="143" t="s">
        <v>158</v>
      </c>
      <c r="D15" s="144">
        <v>30532</v>
      </c>
      <c r="E15" s="145"/>
      <c r="F15" s="146" t="s">
        <v>164</v>
      </c>
      <c r="G15" s="146" t="s">
        <v>58</v>
      </c>
      <c r="H15" s="147">
        <v>105</v>
      </c>
      <c r="I15" s="148">
        <v>111</v>
      </c>
      <c r="J15" s="148">
        <v>-118</v>
      </c>
      <c r="K15" s="147">
        <v>130</v>
      </c>
      <c r="L15" s="178">
        <v>140</v>
      </c>
      <c r="M15" s="178">
        <v>147</v>
      </c>
      <c r="N15" s="119">
        <f t="shared" si="0"/>
        <v>111</v>
      </c>
      <c r="O15" s="119">
        <f t="shared" si="1"/>
        <v>147</v>
      </c>
      <c r="P15" s="119">
        <f t="shared" si="2"/>
        <v>258</v>
      </c>
      <c r="Q15" s="120">
        <f t="shared" si="3"/>
        <v>324.90043199999997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/>
      <c r="T15" s="124"/>
      <c r="U15" s="122">
        <f t="shared" si="4"/>
        <v>1.259304</v>
      </c>
      <c r="V15" s="13"/>
    </row>
    <row r="16" spans="1:22" s="14" customFormat="1" ht="19.5" customHeight="1">
      <c r="A16" s="141">
        <v>77</v>
      </c>
      <c r="B16" s="142">
        <v>74.6</v>
      </c>
      <c r="C16" s="143" t="s">
        <v>158</v>
      </c>
      <c r="D16" s="144">
        <v>33659</v>
      </c>
      <c r="E16" s="145"/>
      <c r="F16" s="146" t="s">
        <v>165</v>
      </c>
      <c r="G16" s="146" t="s">
        <v>55</v>
      </c>
      <c r="H16" s="147">
        <v>76</v>
      </c>
      <c r="I16" s="148">
        <v>79</v>
      </c>
      <c r="J16" s="148">
        <v>82</v>
      </c>
      <c r="K16" s="147">
        <v>97</v>
      </c>
      <c r="L16" s="178">
        <v>102</v>
      </c>
      <c r="M16" s="178">
        <v>-104</v>
      </c>
      <c r="N16" s="119">
        <f t="shared" si="0"/>
        <v>82</v>
      </c>
      <c r="O16" s="119">
        <f t="shared" si="1"/>
        <v>102</v>
      </c>
      <c r="P16" s="119">
        <f t="shared" si="2"/>
        <v>184</v>
      </c>
      <c r="Q16" s="120">
        <f t="shared" si="3"/>
        <v>235.96932799999996</v>
      </c>
      <c r="R16" s="120">
        <f>IF(OR(D16="",B16="",Q5=""),0,IF(OR(C16="UM",C16="JM",C16="SM",C16="UK",C16="JK",C16="SK"),"",Q16*(IF(ABS(1900-YEAR((Q5+1)-D16))&lt;29,0,(VLOOKUP((YEAR(Q5)-YEAR(D16)),'Meltzer-Malone'!$A$3:$B$63,2))))))</f>
      </c>
      <c r="S16" s="124"/>
      <c r="T16" s="124"/>
      <c r="U16" s="122">
        <f t="shared" si="4"/>
        <v>1.2824419999999999</v>
      </c>
      <c r="V16" s="13"/>
    </row>
    <row r="17" spans="1:22" s="14" customFormat="1" ht="19.5" customHeight="1">
      <c r="A17" s="141">
        <v>85</v>
      </c>
      <c r="B17" s="142">
        <v>81.7</v>
      </c>
      <c r="C17" s="143" t="s">
        <v>158</v>
      </c>
      <c r="D17" s="144">
        <v>32829</v>
      </c>
      <c r="E17" s="145"/>
      <c r="F17" s="146" t="s">
        <v>166</v>
      </c>
      <c r="G17" s="146" t="s">
        <v>57</v>
      </c>
      <c r="H17" s="147">
        <v>60</v>
      </c>
      <c r="I17" s="148">
        <v>-64</v>
      </c>
      <c r="J17" s="148">
        <v>-64</v>
      </c>
      <c r="K17" s="147">
        <v>-90</v>
      </c>
      <c r="L17" s="178">
        <v>90</v>
      </c>
      <c r="M17" s="178">
        <v>96</v>
      </c>
      <c r="N17" s="119">
        <f t="shared" si="0"/>
        <v>60</v>
      </c>
      <c r="O17" s="119">
        <f t="shared" si="1"/>
        <v>96</v>
      </c>
      <c r="P17" s="119">
        <f t="shared" si="2"/>
        <v>156</v>
      </c>
      <c r="Q17" s="120">
        <f t="shared" si="3"/>
        <v>190.22484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/>
      <c r="T17" s="124"/>
      <c r="U17" s="122">
        <f t="shared" si="4"/>
        <v>1.21939</v>
      </c>
      <c r="V17" s="13"/>
    </row>
    <row r="18" spans="1:22" s="14" customFormat="1" ht="19.5" customHeight="1">
      <c r="A18" s="141"/>
      <c r="B18" s="142"/>
      <c r="C18" s="143"/>
      <c r="D18" s="144"/>
      <c r="E18" s="145"/>
      <c r="F18" s="146"/>
      <c r="G18" s="146"/>
      <c r="H18" s="147"/>
      <c r="I18" s="148"/>
      <c r="J18" s="148"/>
      <c r="K18" s="147"/>
      <c r="L18" s="118"/>
      <c r="M18" s="118"/>
      <c r="N18" s="119">
        <f t="shared" si="0"/>
        <v>0</v>
      </c>
      <c r="O18" s="119">
        <f t="shared" si="1"/>
        <v>0</v>
      </c>
      <c r="P18" s="119">
        <f t="shared" si="2"/>
        <v>0</v>
      </c>
      <c r="Q18" s="120">
        <f t="shared" si="3"/>
        <v>0</v>
      </c>
      <c r="R18" s="120">
        <f>IF(OR(D18="",B18="",Q5=""),0,IF(OR(C18="UM",C18="JM",C18="SM",C18="UK",C18="JK",C18="SK"),"",Q18*(IF(ABS(1900-YEAR((Q5+1)-D18))&lt;29,0,(VLOOKUP((YEAR(Q5)-YEAR(D18)),'Meltzer-Malone'!$A$3:$B$63,2))))))</f>
        <v>0</v>
      </c>
      <c r="S18" s="124" t="s">
        <v>22</v>
      </c>
      <c r="T18" s="124" t="s">
        <v>22</v>
      </c>
      <c r="U18" s="122">
        <f t="shared" si="4"/>
        <v>0</v>
      </c>
      <c r="V18" s="13"/>
    </row>
    <row r="19" spans="1:22" s="14" customFormat="1" ht="19.5" customHeight="1">
      <c r="A19" s="112"/>
      <c r="B19" s="113"/>
      <c r="C19" s="114"/>
      <c r="D19" s="115"/>
      <c r="E19" s="116"/>
      <c r="F19" s="117"/>
      <c r="G19" s="117"/>
      <c r="H19" s="123"/>
      <c r="I19" s="118"/>
      <c r="J19" s="118"/>
      <c r="K19" s="123"/>
      <c r="L19" s="118"/>
      <c r="M19" s="118"/>
      <c r="N19" s="119">
        <f t="shared" si="0"/>
        <v>0</v>
      </c>
      <c r="O19" s="119">
        <f t="shared" si="1"/>
        <v>0</v>
      </c>
      <c r="P19" s="119">
        <f t="shared" si="2"/>
        <v>0</v>
      </c>
      <c r="Q19" s="120">
        <f t="shared" si="3"/>
        <v>0</v>
      </c>
      <c r="R19" s="120">
        <f>IF(OR(D19="",B19="",Q5=""),0,IF(OR(C19="UM",C19="JM",C19="SM",C19="UK",C19="JK",C19="SK"),"",Q19*(IF(ABS(1900-YEAR((Q5+1)-D19))&lt;29,0,(VLOOKUP((YEAR(Q5)-YEAR(D19)),'Meltzer-Malone'!$A$3:$B$63,2))))))</f>
        <v>0</v>
      </c>
      <c r="S19" s="124"/>
      <c r="T19" s="124"/>
      <c r="U19" s="122">
        <f t="shared" si="4"/>
        <v>0</v>
      </c>
      <c r="V19" s="13"/>
    </row>
    <row r="20" spans="1:22" s="14" customFormat="1" ht="19.5" customHeight="1">
      <c r="A20" s="112"/>
      <c r="B20" s="113"/>
      <c r="C20" s="114"/>
      <c r="D20" s="115"/>
      <c r="E20" s="116"/>
      <c r="F20" s="117"/>
      <c r="G20" s="117"/>
      <c r="H20" s="123"/>
      <c r="I20" s="118"/>
      <c r="J20" s="118"/>
      <c r="K20" s="123"/>
      <c r="L20" s="118"/>
      <c r="M20" s="118"/>
      <c r="N20" s="119">
        <f t="shared" si="0"/>
        <v>0</v>
      </c>
      <c r="O20" s="119">
        <f t="shared" si="1"/>
        <v>0</v>
      </c>
      <c r="P20" s="119">
        <f t="shared" si="2"/>
        <v>0</v>
      </c>
      <c r="Q20" s="120">
        <f t="shared" si="3"/>
        <v>0</v>
      </c>
      <c r="R20" s="120">
        <f>IF(OR(D20="",B20="",Q5=""),0,IF(OR(C20="UM",C20="JM",C20="SM",C20="UK",C20="JK",C20="SK"),"",Q20*(IF(ABS(1900-YEAR((Q5+1)-D20))&lt;29,0,(VLOOKUP((YEAR(Q5)-YEAR(D20)),'Meltzer-Malone'!$A$3:$B$63,2))))))</f>
        <v>0</v>
      </c>
      <c r="S20" s="124"/>
      <c r="T20" s="124"/>
      <c r="U20" s="122">
        <f t="shared" si="4"/>
        <v>0</v>
      </c>
      <c r="V20" s="13"/>
    </row>
    <row r="21" spans="1:22" s="14" customFormat="1" ht="19.5" customHeight="1">
      <c r="A21" s="112"/>
      <c r="B21" s="113"/>
      <c r="C21" s="114"/>
      <c r="D21" s="115"/>
      <c r="E21" s="116"/>
      <c r="F21" s="117"/>
      <c r="G21" s="117"/>
      <c r="H21" s="123"/>
      <c r="I21" s="118"/>
      <c r="J21" s="118"/>
      <c r="K21" s="123"/>
      <c r="L21" s="118"/>
      <c r="M21" s="118"/>
      <c r="N21" s="119">
        <f t="shared" si="0"/>
        <v>0</v>
      </c>
      <c r="O21" s="119">
        <f t="shared" si="1"/>
        <v>0</v>
      </c>
      <c r="P21" s="119">
        <f t="shared" si="2"/>
        <v>0</v>
      </c>
      <c r="Q21" s="120">
        <f t="shared" si="3"/>
        <v>0</v>
      </c>
      <c r="R21" s="120">
        <f>IF(OR(D21="",B21="",Q5=""),0,IF(OR(C21="UM",C21="JM",C21="SM",C21="UK",C21="JK",C21="SK"),"",Q21*(IF(ABS(1900-YEAR((Q5+1)-D21))&lt;29,0,(VLOOKUP((YEAR(Q5)-YEAR(D21)),'Meltzer-Malone'!$A$3:$B$63,2))))))</f>
        <v>0</v>
      </c>
      <c r="S21" s="124"/>
      <c r="T21" s="124"/>
      <c r="U21" s="122">
        <f t="shared" si="4"/>
        <v>0</v>
      </c>
      <c r="V21" s="13"/>
    </row>
    <row r="22" spans="1:22" s="14" customFormat="1" ht="19.5" customHeight="1">
      <c r="A22" s="112"/>
      <c r="B22" s="113"/>
      <c r="C22" s="114"/>
      <c r="D22" s="115"/>
      <c r="E22" s="116"/>
      <c r="F22" s="117"/>
      <c r="G22" s="117"/>
      <c r="H22" s="123"/>
      <c r="I22" s="118"/>
      <c r="J22" s="118"/>
      <c r="K22" s="123"/>
      <c r="L22" s="118"/>
      <c r="M22" s="118"/>
      <c r="N22" s="119">
        <f t="shared" si="0"/>
        <v>0</v>
      </c>
      <c r="O22" s="119">
        <f t="shared" si="1"/>
        <v>0</v>
      </c>
      <c r="P22" s="119">
        <f t="shared" si="2"/>
        <v>0</v>
      </c>
      <c r="Q22" s="120">
        <f t="shared" si="3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4"/>
        <v>0</v>
      </c>
      <c r="V22" s="13"/>
    </row>
    <row r="23" spans="1:22" s="14" customFormat="1" ht="19.5" customHeight="1">
      <c r="A23" s="112"/>
      <c r="B23" s="113"/>
      <c r="C23" s="114"/>
      <c r="D23" s="114"/>
      <c r="E23" s="116"/>
      <c r="F23" s="117"/>
      <c r="G23" s="117"/>
      <c r="H23" s="123"/>
      <c r="I23" s="118"/>
      <c r="J23" s="118"/>
      <c r="K23" s="123"/>
      <c r="L23" s="118"/>
      <c r="M23" s="118"/>
      <c r="N23" s="119">
        <f t="shared" si="0"/>
        <v>0</v>
      </c>
      <c r="O23" s="119">
        <f t="shared" si="1"/>
        <v>0</v>
      </c>
      <c r="P23" s="119">
        <f t="shared" si="2"/>
        <v>0</v>
      </c>
      <c r="Q23" s="120">
        <f t="shared" si="3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4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0"/>
        <v>0</v>
      </c>
      <c r="O24" s="119">
        <f t="shared" si="1"/>
        <v>0</v>
      </c>
      <c r="P24" s="130">
        <f t="shared" si="2"/>
        <v>0</v>
      </c>
      <c r="Q24" s="120">
        <f t="shared" si="3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4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 t="s">
        <v>76</v>
      </c>
      <c r="D27" s="41"/>
      <c r="E27" s="41"/>
      <c r="F27" s="41"/>
      <c r="G27" s="61" t="s">
        <v>36</v>
      </c>
      <c r="H27" s="62">
        <v>1</v>
      </c>
      <c r="I27" s="60" t="s">
        <v>78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79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/>
      <c r="D29" s="43"/>
      <c r="E29" s="43"/>
      <c r="F29" s="43"/>
      <c r="G29" s="67"/>
      <c r="H29" s="62">
        <v>3</v>
      </c>
      <c r="I29" s="60" t="s">
        <v>80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/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/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81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71" t="s">
        <v>82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278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84</v>
      </c>
      <c r="D35" s="47"/>
      <c r="E35" s="47"/>
      <c r="F35" s="48"/>
      <c r="G35" s="70" t="s">
        <v>24</v>
      </c>
      <c r="H35" s="71"/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/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13">
      <selection activeCell="A9" sqref="A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41335</v>
      </c>
      <c r="R5" s="177" t="s">
        <v>102</v>
      </c>
      <c r="S5" s="110" t="s">
        <v>30</v>
      </c>
      <c r="T5" s="111">
        <v>3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50">
        <v>85</v>
      </c>
      <c r="B9" s="164">
        <v>84.97</v>
      </c>
      <c r="C9" s="152" t="s">
        <v>158</v>
      </c>
      <c r="D9" s="153">
        <v>32393</v>
      </c>
      <c r="E9" s="154"/>
      <c r="F9" s="155" t="s">
        <v>261</v>
      </c>
      <c r="G9" s="155" t="s">
        <v>65</v>
      </c>
      <c r="H9" s="147">
        <v>-130</v>
      </c>
      <c r="I9" s="148">
        <v>132</v>
      </c>
      <c r="J9" s="148">
        <v>-135</v>
      </c>
      <c r="K9" s="147">
        <v>160</v>
      </c>
      <c r="L9" s="118">
        <v>-163</v>
      </c>
      <c r="M9" s="118">
        <v>-165</v>
      </c>
      <c r="N9" s="119">
        <f aca="true" t="shared" si="0" ref="N9:N24">IF(MAX(H9:J9)&lt;0,0,TRUNC(MAX(H9:J9)/1)*1)</f>
        <v>132</v>
      </c>
      <c r="O9" s="119">
        <f aca="true" t="shared" si="1" ref="O9:O24">IF(MAX(K9:M9)&lt;0,0,TRUNC(MAX(K9:M9)/1)*1)</f>
        <v>160</v>
      </c>
      <c r="P9" s="119">
        <f aca="true" t="shared" si="2" ref="P9:P24">IF(N9=0,0,IF(O9=0,0,SUM(N9:O9)))</f>
        <v>292</v>
      </c>
      <c r="Q9" s="120">
        <f aca="true" t="shared" si="3" ref="Q9:Q24">IF(P9=0,0,IF(OR(C9="UK",C9="JK",C9="SK",C9="K1",C9="K2",C9="K3",C9="K4",C9="K5",C9="K6"),SinclairW13(B9)*P9,Sinclair13(B9)*P9))</f>
        <v>349.01124799999997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>
        <v>2</v>
      </c>
      <c r="T9" s="121" t="s">
        <v>22</v>
      </c>
      <c r="U9" s="122">
        <f aca="true" t="shared" si="4" ref="U9:U24">IF(B9=0,0,IF(OR(C9="UK",C9="JK",C9="SK",C9="K1",C9="K2",C9="K3",C9="K4",C9="K5",C9="K6"),SinclairW13(B9),Sinclair13(B9)))</f>
        <v>1.195244</v>
      </c>
      <c r="V9" s="13"/>
    </row>
    <row r="10" spans="1:22" s="14" customFormat="1" ht="19.5" customHeight="1">
      <c r="A10" s="150">
        <v>85</v>
      </c>
      <c r="B10" s="151">
        <v>83.62</v>
      </c>
      <c r="C10" s="152" t="s">
        <v>216</v>
      </c>
      <c r="D10" s="153">
        <v>28620</v>
      </c>
      <c r="E10" s="154"/>
      <c r="F10" s="155" t="s">
        <v>262</v>
      </c>
      <c r="G10" s="155" t="s">
        <v>58</v>
      </c>
      <c r="H10" s="147">
        <v>-100</v>
      </c>
      <c r="I10" s="148">
        <v>100</v>
      </c>
      <c r="J10" s="148">
        <v>-105</v>
      </c>
      <c r="K10" s="147">
        <v>120</v>
      </c>
      <c r="L10" s="118">
        <v>125</v>
      </c>
      <c r="M10" s="118">
        <v>-130</v>
      </c>
      <c r="N10" s="119">
        <f t="shared" si="0"/>
        <v>100</v>
      </c>
      <c r="O10" s="119">
        <f t="shared" si="1"/>
        <v>125</v>
      </c>
      <c r="P10" s="119">
        <f t="shared" si="2"/>
        <v>225</v>
      </c>
      <c r="Q10" s="120">
        <f t="shared" si="3"/>
        <v>271.099125</v>
      </c>
      <c r="R10" s="120">
        <f>IF(OR(D10="",B10="",Q5=""),0,IF(OR(C10="UM",C10="JM",C10="SM",C10="UK",C10="JK",C10="SK"),"",Q10*(IF(ABS(1900-YEAR((Q5+1)-D10))&lt;29,0,(VLOOKUP((YEAR(Q5)-YEAR(D10)),'Meltzer-Malone'!$A$3:$B$63,2))))))</f>
        <v>290.618262</v>
      </c>
      <c r="S10" s="124">
        <v>7</v>
      </c>
      <c r="T10" s="124"/>
      <c r="U10" s="122">
        <f t="shared" si="4"/>
        <v>1.204885</v>
      </c>
      <c r="V10" s="13"/>
    </row>
    <row r="11" spans="1:22" s="14" customFormat="1" ht="19.5" customHeight="1">
      <c r="A11" s="150">
        <v>85</v>
      </c>
      <c r="B11" s="151">
        <v>83.84</v>
      </c>
      <c r="C11" s="152" t="s">
        <v>158</v>
      </c>
      <c r="D11" s="153">
        <v>30994</v>
      </c>
      <c r="E11" s="154"/>
      <c r="F11" s="155" t="s">
        <v>263</v>
      </c>
      <c r="G11" s="155" t="s">
        <v>69</v>
      </c>
      <c r="H11" s="147">
        <v>100</v>
      </c>
      <c r="I11" s="148">
        <v>-105</v>
      </c>
      <c r="J11" s="148">
        <v>-106</v>
      </c>
      <c r="K11" s="147">
        <v>120</v>
      </c>
      <c r="L11" s="118">
        <v>-126</v>
      </c>
      <c r="M11" s="118">
        <v>-126</v>
      </c>
      <c r="N11" s="119">
        <f t="shared" si="0"/>
        <v>100</v>
      </c>
      <c r="O11" s="119">
        <f t="shared" si="1"/>
        <v>120</v>
      </c>
      <c r="P11" s="119">
        <f t="shared" si="2"/>
        <v>220</v>
      </c>
      <c r="Q11" s="120">
        <f t="shared" si="3"/>
        <v>264.72248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>
        <v>8</v>
      </c>
      <c r="T11" s="124"/>
      <c r="U11" s="122">
        <f t="shared" si="4"/>
        <v>1.203284</v>
      </c>
      <c r="V11" s="13"/>
    </row>
    <row r="12" spans="1:22" s="14" customFormat="1" ht="19.5" customHeight="1">
      <c r="A12" s="150">
        <v>85</v>
      </c>
      <c r="B12" s="151">
        <v>83.62</v>
      </c>
      <c r="C12" s="152" t="s">
        <v>158</v>
      </c>
      <c r="D12" s="153">
        <v>32519</v>
      </c>
      <c r="E12" s="154"/>
      <c r="F12" s="155" t="s">
        <v>264</v>
      </c>
      <c r="G12" s="155" t="s">
        <v>54</v>
      </c>
      <c r="H12" s="147">
        <v>115</v>
      </c>
      <c r="I12" s="148">
        <v>120</v>
      </c>
      <c r="J12" s="148">
        <v>-122</v>
      </c>
      <c r="K12" s="147">
        <v>145</v>
      </c>
      <c r="L12" s="118">
        <v>-150</v>
      </c>
      <c r="M12" s="118">
        <v>-150</v>
      </c>
      <c r="N12" s="119">
        <f t="shared" si="0"/>
        <v>120</v>
      </c>
      <c r="O12" s="119">
        <f t="shared" si="1"/>
        <v>145</v>
      </c>
      <c r="P12" s="119">
        <f t="shared" si="2"/>
        <v>265</v>
      </c>
      <c r="Q12" s="120">
        <f t="shared" si="3"/>
        <v>319.294525</v>
      </c>
      <c r="R12" s="120">
        <f>IF(OR(D12="",B12="",Q5=""),0,IF(OR(C12="UM",C12="JM",C12="SM",C12="UK",C12="JK",C12="SK"),"",Q12*(IF(ABS(1900-YEAR((Q5+1)-D12))&lt;29,0,(VLOOKUP((YEAR(Q5)-YEAR(D12)),'Meltzer-Malone'!$A$3:$B$63,2))))))</f>
      </c>
      <c r="S12" s="124">
        <v>4</v>
      </c>
      <c r="T12" s="124" t="s">
        <v>22</v>
      </c>
      <c r="U12" s="122">
        <f t="shared" si="4"/>
        <v>1.204885</v>
      </c>
      <c r="V12" s="13"/>
    </row>
    <row r="13" spans="1:22" s="14" customFormat="1" ht="19.5" customHeight="1">
      <c r="A13" s="150">
        <v>85</v>
      </c>
      <c r="B13" s="151">
        <v>84.82</v>
      </c>
      <c r="C13" s="152" t="s">
        <v>265</v>
      </c>
      <c r="D13" s="153">
        <v>32285</v>
      </c>
      <c r="E13" s="154"/>
      <c r="F13" s="155" t="s">
        <v>266</v>
      </c>
      <c r="G13" s="155" t="s">
        <v>67</v>
      </c>
      <c r="H13" s="147">
        <v>129</v>
      </c>
      <c r="I13" s="148">
        <v>133</v>
      </c>
      <c r="J13" s="148">
        <v>-135</v>
      </c>
      <c r="K13" s="147">
        <v>160</v>
      </c>
      <c r="L13" s="118">
        <v>-164</v>
      </c>
      <c r="M13" s="118">
        <v>165</v>
      </c>
      <c r="N13" s="119">
        <f t="shared" si="0"/>
        <v>133</v>
      </c>
      <c r="O13" s="119">
        <f t="shared" si="1"/>
        <v>165</v>
      </c>
      <c r="P13" s="119">
        <f t="shared" si="2"/>
        <v>298</v>
      </c>
      <c r="Q13" s="120">
        <f t="shared" si="3"/>
        <v>356.495612</v>
      </c>
      <c r="R13" s="120">
        <f>IF(OR(D13="",B13="",Q5=""),0,IF(OR(C13="UM",C13="JM",C13="SM",C13="UK",C13="JK",C13="SK"),"",Q13*(IF(ABS(1900-YEAR((Q5+1)-D13))&lt;29,0,(VLOOKUP((YEAR(Q5)-YEAR(D13)),'Meltzer-Malone'!$A$3:$B$63,2))))))</f>
        <v>0</v>
      </c>
      <c r="S13" s="124">
        <v>1</v>
      </c>
      <c r="T13" s="124" t="s">
        <v>22</v>
      </c>
      <c r="U13" s="122">
        <f t="shared" si="4"/>
        <v>1.196294</v>
      </c>
      <c r="V13" s="13"/>
    </row>
    <row r="14" spans="1:22" s="14" customFormat="1" ht="19.5" customHeight="1">
      <c r="A14" s="150">
        <v>85</v>
      </c>
      <c r="B14" s="151">
        <v>85</v>
      </c>
      <c r="C14" s="152" t="s">
        <v>161</v>
      </c>
      <c r="D14" s="153">
        <v>34774</v>
      </c>
      <c r="E14" s="154"/>
      <c r="F14" s="155" t="s">
        <v>267</v>
      </c>
      <c r="G14" s="155" t="s">
        <v>74</v>
      </c>
      <c r="H14" s="147">
        <v>115</v>
      </c>
      <c r="I14" s="148">
        <v>-120</v>
      </c>
      <c r="J14" s="148">
        <v>-121</v>
      </c>
      <c r="K14" s="147">
        <v>145</v>
      </c>
      <c r="L14" s="118">
        <v>-151</v>
      </c>
      <c r="M14" s="118">
        <v>151</v>
      </c>
      <c r="N14" s="119">
        <f t="shared" si="0"/>
        <v>115</v>
      </c>
      <c r="O14" s="119">
        <f t="shared" si="1"/>
        <v>151</v>
      </c>
      <c r="P14" s="119">
        <f t="shared" si="2"/>
        <v>266</v>
      </c>
      <c r="Q14" s="120">
        <f t="shared" si="3"/>
        <v>317.87931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>
        <v>3</v>
      </c>
      <c r="T14" s="124" t="s">
        <v>22</v>
      </c>
      <c r="U14" s="122">
        <f t="shared" si="4"/>
        <v>1.1950349999999998</v>
      </c>
      <c r="V14" s="13"/>
    </row>
    <row r="15" spans="1:22" s="14" customFormat="1" ht="19.5" customHeight="1">
      <c r="A15" s="150">
        <v>94</v>
      </c>
      <c r="B15" s="151">
        <v>88.53</v>
      </c>
      <c r="C15" s="152" t="s">
        <v>158</v>
      </c>
      <c r="D15" s="153">
        <v>31033</v>
      </c>
      <c r="E15" s="154"/>
      <c r="F15" s="155" t="s">
        <v>268</v>
      </c>
      <c r="G15" s="155" t="s">
        <v>56</v>
      </c>
      <c r="H15" s="147">
        <v>100</v>
      </c>
      <c r="I15" s="148">
        <v>105</v>
      </c>
      <c r="J15" s="148">
        <v>-110</v>
      </c>
      <c r="K15" s="147">
        <v>120</v>
      </c>
      <c r="L15" s="118">
        <v>125</v>
      </c>
      <c r="M15" s="118">
        <v>-130</v>
      </c>
      <c r="N15" s="119">
        <f t="shared" si="0"/>
        <v>105</v>
      </c>
      <c r="O15" s="119">
        <f t="shared" si="1"/>
        <v>125</v>
      </c>
      <c r="P15" s="119">
        <f t="shared" si="2"/>
        <v>230</v>
      </c>
      <c r="Q15" s="120">
        <f t="shared" si="3"/>
        <v>269.52182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>
        <v>8</v>
      </c>
      <c r="T15" s="124"/>
      <c r="U15" s="122">
        <f t="shared" si="4"/>
        <v>1.171834</v>
      </c>
      <c r="V15" s="13"/>
    </row>
    <row r="16" spans="1:22" s="14" customFormat="1" ht="19.5" customHeight="1">
      <c r="A16" s="150">
        <v>94</v>
      </c>
      <c r="B16" s="151">
        <v>90.92</v>
      </c>
      <c r="C16" s="152" t="s">
        <v>216</v>
      </c>
      <c r="D16" s="153">
        <v>27864</v>
      </c>
      <c r="E16" s="154"/>
      <c r="F16" s="155" t="s">
        <v>269</v>
      </c>
      <c r="G16" s="155" t="s">
        <v>67</v>
      </c>
      <c r="H16" s="147">
        <v>-120</v>
      </c>
      <c r="I16" s="148">
        <v>-120</v>
      </c>
      <c r="J16" s="148">
        <v>-125</v>
      </c>
      <c r="K16" s="179" t="s">
        <v>209</v>
      </c>
      <c r="L16" s="180" t="s">
        <v>209</v>
      </c>
      <c r="M16" s="180" t="s">
        <v>209</v>
      </c>
      <c r="N16" s="119">
        <f t="shared" si="0"/>
        <v>0</v>
      </c>
      <c r="O16" s="119">
        <f t="shared" si="1"/>
        <v>0</v>
      </c>
      <c r="P16" s="119">
        <f t="shared" si="2"/>
        <v>0</v>
      </c>
      <c r="Q16" s="120">
        <f t="shared" si="3"/>
        <v>0</v>
      </c>
      <c r="R16" s="120">
        <f>IF(OR(D16="",B16="",Q5=""),0,IF(OR(C16="UM",C16="JM",C16="SM",C16="UK",C16="JK",C16="SK"),"",Q16*(IF(ABS(1900-YEAR((Q5+1)-D16))&lt;29,0,(VLOOKUP((YEAR(Q5)-YEAR(D16)),'Meltzer-Malone'!$A$3:$B$63,2))))))</f>
        <v>0</v>
      </c>
      <c r="S16" s="124"/>
      <c r="T16" s="124"/>
      <c r="U16" s="122">
        <f t="shared" si="4"/>
        <v>1.157606</v>
      </c>
      <c r="V16" s="13"/>
    </row>
    <row r="17" spans="1:22" s="14" customFormat="1" ht="19.5" customHeight="1">
      <c r="A17" s="150">
        <v>94</v>
      </c>
      <c r="B17" s="151">
        <v>93.53</v>
      </c>
      <c r="C17" s="152" t="s">
        <v>158</v>
      </c>
      <c r="D17" s="153">
        <v>33733</v>
      </c>
      <c r="E17" s="154"/>
      <c r="F17" s="155" t="s">
        <v>270</v>
      </c>
      <c r="G17" s="155" t="s">
        <v>55</v>
      </c>
      <c r="H17" s="147">
        <v>-120</v>
      </c>
      <c r="I17" s="148">
        <v>-120</v>
      </c>
      <c r="J17" s="148">
        <v>120</v>
      </c>
      <c r="K17" s="147">
        <v>156</v>
      </c>
      <c r="L17" s="118">
        <v>161</v>
      </c>
      <c r="M17" s="118">
        <v>-170</v>
      </c>
      <c r="N17" s="119">
        <f t="shared" si="0"/>
        <v>120</v>
      </c>
      <c r="O17" s="119">
        <f t="shared" si="1"/>
        <v>161</v>
      </c>
      <c r="P17" s="119">
        <f t="shared" si="2"/>
        <v>281</v>
      </c>
      <c r="Q17" s="120">
        <f t="shared" si="3"/>
        <v>321.264771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>
        <v>2</v>
      </c>
      <c r="T17" s="124"/>
      <c r="U17" s="122">
        <f t="shared" si="4"/>
        <v>1.143291</v>
      </c>
      <c r="V17" s="13"/>
    </row>
    <row r="18" spans="1:22" s="14" customFormat="1" ht="19.5" customHeight="1">
      <c r="A18" s="150">
        <v>94</v>
      </c>
      <c r="B18" s="151">
        <v>93.21</v>
      </c>
      <c r="C18" s="152" t="s">
        <v>158</v>
      </c>
      <c r="D18" s="153">
        <v>33929</v>
      </c>
      <c r="E18" s="154"/>
      <c r="F18" s="155" t="s">
        <v>271</v>
      </c>
      <c r="G18" s="155" t="s">
        <v>74</v>
      </c>
      <c r="H18" s="147">
        <v>125</v>
      </c>
      <c r="I18" s="148">
        <v>130</v>
      </c>
      <c r="J18" s="148">
        <v>135</v>
      </c>
      <c r="K18" s="147">
        <v>-165</v>
      </c>
      <c r="L18" s="118">
        <v>165</v>
      </c>
      <c r="M18" s="118">
        <v>171</v>
      </c>
      <c r="N18" s="119">
        <f t="shared" si="0"/>
        <v>135</v>
      </c>
      <c r="O18" s="119">
        <f t="shared" si="1"/>
        <v>171</v>
      </c>
      <c r="P18" s="119">
        <f t="shared" si="2"/>
        <v>306</v>
      </c>
      <c r="Q18" s="120">
        <f t="shared" si="3"/>
        <v>350.364492</v>
      </c>
      <c r="R18" s="120">
        <f>IF(OR(D18="",B18="",Q5=""),0,IF(OR(C18="UM",C18="JM",C18="SM",C18="UK",C18="JK",C18="SK"),"",Q18*(IF(ABS(1900-YEAR((Q5+1)-D18))&lt;29,0,(VLOOKUP((YEAR(Q5)-YEAR(D18)),'Meltzer-Malone'!$A$3:$B$63,2))))))</f>
      </c>
      <c r="S18" s="124">
        <v>1</v>
      </c>
      <c r="T18" s="124" t="s">
        <v>22</v>
      </c>
      <c r="U18" s="122">
        <f t="shared" si="4"/>
        <v>1.144982</v>
      </c>
      <c r="V18" s="13"/>
    </row>
    <row r="19" spans="1:22" s="14" customFormat="1" ht="19.5" customHeight="1">
      <c r="A19" s="150">
        <v>94</v>
      </c>
      <c r="B19" s="151">
        <v>86.97</v>
      </c>
      <c r="C19" s="152" t="s">
        <v>158</v>
      </c>
      <c r="D19" s="153">
        <v>32470</v>
      </c>
      <c r="E19" s="154"/>
      <c r="F19" s="155" t="s">
        <v>272</v>
      </c>
      <c r="G19" s="155" t="s">
        <v>61</v>
      </c>
      <c r="H19" s="147">
        <v>-120</v>
      </c>
      <c r="I19" s="148">
        <v>120</v>
      </c>
      <c r="J19" s="148">
        <v>125</v>
      </c>
      <c r="K19" s="147">
        <v>140</v>
      </c>
      <c r="L19" s="118">
        <v>148</v>
      </c>
      <c r="M19" s="118">
        <v>-155</v>
      </c>
      <c r="N19" s="119">
        <f t="shared" si="0"/>
        <v>125</v>
      </c>
      <c r="O19" s="119">
        <f t="shared" si="1"/>
        <v>148</v>
      </c>
      <c r="P19" s="119">
        <f t="shared" si="2"/>
        <v>273</v>
      </c>
      <c r="Q19" s="120">
        <f t="shared" si="3"/>
        <v>322.617477</v>
      </c>
      <c r="R19" s="120">
        <f>IF(OR(D19="",B19="",Q5=""),0,IF(OR(C19="UM",C19="JM",C19="SM",C19="UK",C19="JK",C19="SK"),"",Q19*(IF(ABS(1900-YEAR((Q5+1)-D19))&lt;29,0,(VLOOKUP((YEAR(Q5)-YEAR(D19)),'Meltzer-Malone'!$A$3:$B$63,2))))))</f>
      </c>
      <c r="S19" s="124">
        <v>3</v>
      </c>
      <c r="T19" s="124"/>
      <c r="U19" s="122">
        <f t="shared" si="4"/>
        <v>1.181749</v>
      </c>
      <c r="V19" s="13"/>
    </row>
    <row r="20" spans="1:22" s="14" customFormat="1" ht="19.5" customHeight="1">
      <c r="A20" s="150"/>
      <c r="B20" s="164"/>
      <c r="C20" s="152"/>
      <c r="D20" s="153"/>
      <c r="E20" s="154"/>
      <c r="F20" s="155"/>
      <c r="G20" s="155"/>
      <c r="H20" s="147"/>
      <c r="I20" s="148"/>
      <c r="J20" s="148"/>
      <c r="K20" s="147"/>
      <c r="L20" s="118"/>
      <c r="M20" s="118"/>
      <c r="N20" s="119">
        <f t="shared" si="0"/>
        <v>0</v>
      </c>
      <c r="O20" s="119">
        <f t="shared" si="1"/>
        <v>0</v>
      </c>
      <c r="P20" s="119">
        <f t="shared" si="2"/>
        <v>0</v>
      </c>
      <c r="Q20" s="120">
        <f t="shared" si="3"/>
        <v>0</v>
      </c>
      <c r="R20" s="120">
        <f>IF(OR(D20="",B20="",Q5=""),0,IF(OR(C20="UM",C20="JM",C20="SM",C20="UK",C20="JK",C20="SK"),"",Q20*(IF(ABS(1900-YEAR((Q5+1)-D20))&lt;29,0,(VLOOKUP((YEAR(Q5)-YEAR(D20)),'Meltzer-Malone'!$A$3:$B$63,2))))))</f>
        <v>0</v>
      </c>
      <c r="S20" s="124"/>
      <c r="T20" s="124"/>
      <c r="U20" s="122">
        <f t="shared" si="4"/>
        <v>0</v>
      </c>
      <c r="V20" s="13"/>
    </row>
    <row r="21" spans="1:22" s="14" customFormat="1" ht="19.5" customHeight="1">
      <c r="A21" s="150"/>
      <c r="B21" s="164"/>
      <c r="C21" s="152"/>
      <c r="D21" s="153"/>
      <c r="E21" s="154"/>
      <c r="F21" s="155"/>
      <c r="G21" s="155"/>
      <c r="H21" s="147"/>
      <c r="I21" s="148"/>
      <c r="J21" s="148"/>
      <c r="K21" s="147"/>
      <c r="L21" s="118"/>
      <c r="M21" s="118"/>
      <c r="N21" s="119">
        <f t="shared" si="0"/>
        <v>0</v>
      </c>
      <c r="O21" s="119">
        <f t="shared" si="1"/>
        <v>0</v>
      </c>
      <c r="P21" s="119">
        <f t="shared" si="2"/>
        <v>0</v>
      </c>
      <c r="Q21" s="120">
        <f t="shared" si="3"/>
        <v>0</v>
      </c>
      <c r="R21" s="120">
        <f>IF(OR(D21="",B21="",Q5=""),0,IF(OR(C21="UM",C21="JM",C21="SM",C21="UK",C21="JK",C21="SK"),"",Q21*(IF(ABS(1900-YEAR((Q5+1)-D21))&lt;29,0,(VLOOKUP((YEAR(Q5)-YEAR(D21)),'Meltzer-Malone'!$A$3:$B$63,2))))))</f>
        <v>0</v>
      </c>
      <c r="S21" s="124"/>
      <c r="T21" s="124"/>
      <c r="U21" s="122">
        <f t="shared" si="4"/>
        <v>0</v>
      </c>
      <c r="V21" s="13"/>
    </row>
    <row r="22" spans="1:22" s="14" customFormat="1" ht="19.5" customHeight="1">
      <c r="A22" s="112"/>
      <c r="B22" s="113"/>
      <c r="C22" s="114"/>
      <c r="D22" s="114"/>
      <c r="E22" s="116"/>
      <c r="F22" s="117"/>
      <c r="G22" s="117"/>
      <c r="H22" s="123"/>
      <c r="I22" s="118"/>
      <c r="J22" s="118"/>
      <c r="K22" s="123"/>
      <c r="L22" s="118"/>
      <c r="M22" s="118"/>
      <c r="N22" s="119">
        <f t="shared" si="0"/>
        <v>0</v>
      </c>
      <c r="O22" s="119">
        <f t="shared" si="1"/>
        <v>0</v>
      </c>
      <c r="P22" s="119">
        <f t="shared" si="2"/>
        <v>0</v>
      </c>
      <c r="Q22" s="120">
        <f t="shared" si="3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4"/>
        <v>0</v>
      </c>
      <c r="V22" s="13"/>
    </row>
    <row r="23" spans="1:22" s="14" customFormat="1" ht="19.5" customHeight="1">
      <c r="A23" s="112"/>
      <c r="B23" s="113"/>
      <c r="C23" s="114"/>
      <c r="D23" s="114"/>
      <c r="E23" s="116"/>
      <c r="F23" s="117"/>
      <c r="G23" s="117"/>
      <c r="H23" s="123"/>
      <c r="I23" s="118"/>
      <c r="J23" s="118"/>
      <c r="K23" s="123"/>
      <c r="L23" s="118"/>
      <c r="M23" s="118"/>
      <c r="N23" s="119">
        <f t="shared" si="0"/>
        <v>0</v>
      </c>
      <c r="O23" s="119">
        <f t="shared" si="1"/>
        <v>0</v>
      </c>
      <c r="P23" s="119">
        <f t="shared" si="2"/>
        <v>0</v>
      </c>
      <c r="Q23" s="120">
        <f t="shared" si="3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4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0"/>
        <v>0</v>
      </c>
      <c r="O24" s="119">
        <f t="shared" si="1"/>
        <v>0</v>
      </c>
      <c r="P24" s="130">
        <f t="shared" si="2"/>
        <v>0</v>
      </c>
      <c r="Q24" s="120">
        <f t="shared" si="3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4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/>
      <c r="D27" s="41"/>
      <c r="E27" s="41"/>
      <c r="F27" s="41"/>
      <c r="G27" s="61" t="s">
        <v>36</v>
      </c>
      <c r="H27" s="62">
        <v>1</v>
      </c>
      <c r="I27" s="60" t="s">
        <v>83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88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 t="s">
        <v>89</v>
      </c>
      <c r="D29" s="43"/>
      <c r="E29" s="43"/>
      <c r="F29" s="43"/>
      <c r="G29" s="67"/>
      <c r="H29" s="62">
        <v>3</v>
      </c>
      <c r="I29" s="68" t="s">
        <v>84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 t="s">
        <v>90</v>
      </c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 t="s">
        <v>91</v>
      </c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103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68" t="s">
        <v>86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280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94</v>
      </c>
      <c r="D35" s="47"/>
      <c r="E35" s="47"/>
      <c r="F35" s="48"/>
      <c r="G35" s="70" t="s">
        <v>24</v>
      </c>
      <c r="H35" s="71" t="s">
        <v>22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/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41335</v>
      </c>
      <c r="R5" s="177" t="s">
        <v>102</v>
      </c>
      <c r="S5" s="110" t="s">
        <v>30</v>
      </c>
      <c r="T5" s="111">
        <v>4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50">
        <v>69</v>
      </c>
      <c r="B9" s="151">
        <v>67.3</v>
      </c>
      <c r="C9" s="152" t="s">
        <v>169</v>
      </c>
      <c r="D9" s="153">
        <v>30837</v>
      </c>
      <c r="E9" s="154"/>
      <c r="F9" s="155" t="s">
        <v>250</v>
      </c>
      <c r="G9" s="155" t="s">
        <v>56</v>
      </c>
      <c r="H9" s="156">
        <v>58</v>
      </c>
      <c r="I9" s="157">
        <v>-61</v>
      </c>
      <c r="J9" s="148">
        <v>61</v>
      </c>
      <c r="K9" s="156">
        <v>-65</v>
      </c>
      <c r="L9" s="118">
        <v>72</v>
      </c>
      <c r="M9" s="118">
        <v>-75</v>
      </c>
      <c r="N9" s="119">
        <f aca="true" t="shared" si="0" ref="N9:N24">IF(MAX(H9:J9)&lt;0,0,TRUNC(MAX(H9:J9)/1)*1)</f>
        <v>61</v>
      </c>
      <c r="O9" s="119">
        <f aca="true" t="shared" si="1" ref="O9:O24">IF(MAX(K9:M9)&lt;0,0,TRUNC(MAX(K9:M9)/1)*1)</f>
        <v>72</v>
      </c>
      <c r="P9" s="119">
        <f aca="true" t="shared" si="2" ref="P9:P24">IF(N9=0,0,IF(O9=0,0,SUM(N9:O9)))</f>
        <v>133</v>
      </c>
      <c r="Q9" s="120">
        <f aca="true" t="shared" si="3" ref="Q9:Q24">IF(P9=0,0,IF(OR(C9="UK",C9="JK",C9="SK",C9="K1",C9="K2",C9="K3",C9="K4",C9="K5",C9="K6"),SinclairW13(B9)*P9,Sinclair13(B9)*P9))</f>
        <v>169.43269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>
        <v>2</v>
      </c>
      <c r="T9" s="121" t="s">
        <v>22</v>
      </c>
      <c r="U9" s="122">
        <f aca="true" t="shared" si="4" ref="U9:U24">IF(B9=0,0,IF(OR(C9="UK",C9="JK",C9="SK",C9="K1",C9="K2",C9="K3",C9="K4",C9="K5",C9="K6"),SinclairW13(B9),Sinclair13(B9)))</f>
        <v>1.27393</v>
      </c>
      <c r="V9" s="13"/>
    </row>
    <row r="10" spans="1:22" s="14" customFormat="1" ht="19.5" customHeight="1">
      <c r="A10" s="150">
        <v>69</v>
      </c>
      <c r="B10" s="151">
        <v>64.5</v>
      </c>
      <c r="C10" s="152" t="s">
        <v>169</v>
      </c>
      <c r="D10" s="153">
        <v>32118</v>
      </c>
      <c r="E10" s="154"/>
      <c r="F10" s="155" t="s">
        <v>251</v>
      </c>
      <c r="G10" s="155" t="s">
        <v>61</v>
      </c>
      <c r="H10" s="156">
        <v>75</v>
      </c>
      <c r="I10" s="157">
        <v>78</v>
      </c>
      <c r="J10" s="148">
        <v>81</v>
      </c>
      <c r="K10" s="156">
        <v>95</v>
      </c>
      <c r="L10" s="118">
        <v>100</v>
      </c>
      <c r="M10" s="118">
        <v>104</v>
      </c>
      <c r="N10" s="119">
        <f t="shared" si="0"/>
        <v>81</v>
      </c>
      <c r="O10" s="119">
        <f t="shared" si="1"/>
        <v>104</v>
      </c>
      <c r="P10" s="119">
        <f t="shared" si="2"/>
        <v>185</v>
      </c>
      <c r="Q10" s="120">
        <f t="shared" si="3"/>
        <v>242.08064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>
        <v>1</v>
      </c>
      <c r="T10" s="124"/>
      <c r="U10" s="122">
        <f t="shared" si="4"/>
        <v>1.308544</v>
      </c>
      <c r="V10" s="13"/>
    </row>
    <row r="11" spans="1:22" s="14" customFormat="1" ht="19.5" customHeight="1">
      <c r="A11" s="150">
        <v>75</v>
      </c>
      <c r="B11" s="151">
        <v>70.4</v>
      </c>
      <c r="C11" s="152" t="s">
        <v>181</v>
      </c>
      <c r="D11" s="153">
        <v>35018</v>
      </c>
      <c r="E11" s="154"/>
      <c r="F11" s="155" t="s">
        <v>252</v>
      </c>
      <c r="G11" s="155" t="s">
        <v>72</v>
      </c>
      <c r="H11" s="156">
        <v>62</v>
      </c>
      <c r="I11" s="157">
        <v>65</v>
      </c>
      <c r="J11" s="148">
        <v>67</v>
      </c>
      <c r="K11" s="156">
        <v>75</v>
      </c>
      <c r="L11" s="118">
        <v>80</v>
      </c>
      <c r="M11" s="118">
        <v>-85</v>
      </c>
      <c r="N11" s="119">
        <f t="shared" si="0"/>
        <v>67</v>
      </c>
      <c r="O11" s="119">
        <f t="shared" si="1"/>
        <v>80</v>
      </c>
      <c r="P11" s="119">
        <f t="shared" si="2"/>
        <v>147</v>
      </c>
      <c r="Q11" s="120">
        <f t="shared" si="3"/>
        <v>182.30205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>
        <v>3</v>
      </c>
      <c r="T11" s="124"/>
      <c r="U11" s="122">
        <f t="shared" si="4"/>
        <v>1.24015</v>
      </c>
      <c r="V11" s="13"/>
    </row>
    <row r="12" spans="1:22" s="14" customFormat="1" ht="19.5" customHeight="1">
      <c r="A12" s="167">
        <v>75</v>
      </c>
      <c r="B12" s="151">
        <v>69.4</v>
      </c>
      <c r="C12" s="152" t="s">
        <v>169</v>
      </c>
      <c r="D12" s="153">
        <v>33790</v>
      </c>
      <c r="E12" s="154"/>
      <c r="F12" s="155" t="s">
        <v>253</v>
      </c>
      <c r="G12" s="155" t="s">
        <v>74</v>
      </c>
      <c r="H12" s="156">
        <v>65</v>
      </c>
      <c r="I12" s="157">
        <v>69</v>
      </c>
      <c r="J12" s="148">
        <v>-71</v>
      </c>
      <c r="K12" s="156">
        <v>82</v>
      </c>
      <c r="L12" s="118">
        <v>86</v>
      </c>
      <c r="M12" s="118">
        <v>90</v>
      </c>
      <c r="N12" s="119">
        <f t="shared" si="0"/>
        <v>69</v>
      </c>
      <c r="O12" s="119">
        <f t="shared" si="1"/>
        <v>90</v>
      </c>
      <c r="P12" s="119">
        <f t="shared" si="2"/>
        <v>159</v>
      </c>
      <c r="Q12" s="120">
        <f t="shared" si="3"/>
        <v>198.840471</v>
      </c>
      <c r="R12" s="120">
        <f>IF(OR(D12="",B12="",Q5=""),0,IF(OR(C12="UM",C12="JM",C12="SM",C12="UK",C12="JK",C12="SK"),"",Q12*(IF(ABS(1900-YEAR((Q5+1)-D12))&lt;29,0,(VLOOKUP((YEAR(Q5)-YEAR(D12)),'Meltzer-Malone'!$A$3:$B$63,2))))))</f>
      </c>
      <c r="S12" s="124">
        <v>2</v>
      </c>
      <c r="T12" s="124" t="s">
        <v>22</v>
      </c>
      <c r="U12" s="122">
        <f t="shared" si="4"/>
        <v>1.250569</v>
      </c>
      <c r="V12" s="13"/>
    </row>
    <row r="13" spans="1:22" s="14" customFormat="1" ht="19.5" customHeight="1">
      <c r="A13" s="150">
        <v>75</v>
      </c>
      <c r="B13" s="151">
        <v>69.4</v>
      </c>
      <c r="C13" s="152" t="s">
        <v>169</v>
      </c>
      <c r="D13" s="153">
        <v>30635</v>
      </c>
      <c r="E13" s="154"/>
      <c r="F13" s="155" t="s">
        <v>254</v>
      </c>
      <c r="G13" s="155" t="s">
        <v>56</v>
      </c>
      <c r="H13" s="156">
        <v>73</v>
      </c>
      <c r="I13" s="157">
        <v>-76</v>
      </c>
      <c r="J13" s="148">
        <v>77</v>
      </c>
      <c r="K13" s="156">
        <v>85</v>
      </c>
      <c r="L13" s="118">
        <v>-89</v>
      </c>
      <c r="M13" s="118">
        <v>89</v>
      </c>
      <c r="N13" s="119">
        <f t="shared" si="0"/>
        <v>77</v>
      </c>
      <c r="O13" s="119">
        <f t="shared" si="1"/>
        <v>89</v>
      </c>
      <c r="P13" s="119">
        <f t="shared" si="2"/>
        <v>166</v>
      </c>
      <c r="Q13" s="120">
        <f t="shared" si="3"/>
        <v>207.594454</v>
      </c>
      <c r="R13" s="120">
        <f>IF(OR(D13="",B13="",Q5=""),0,IF(OR(C13="UM",C13="JM",C13="SM",C13="UK",C13="JK",C13="SK"),"",Q13*(IF(ABS(1900-YEAR((Q5+1)-D13))&lt;29,0,(VLOOKUP((YEAR(Q5)-YEAR(D13)),'Meltzer-Malone'!$A$3:$B$63,2))))))</f>
      </c>
      <c r="S13" s="124">
        <v>1</v>
      </c>
      <c r="T13" s="124" t="s">
        <v>22</v>
      </c>
      <c r="U13" s="122">
        <f t="shared" si="4"/>
        <v>1.250569</v>
      </c>
      <c r="V13" s="13"/>
    </row>
    <row r="14" spans="1:22" s="14" customFormat="1" ht="19.5" customHeight="1">
      <c r="A14" s="167" t="s">
        <v>180</v>
      </c>
      <c r="B14" s="151">
        <v>75.2</v>
      </c>
      <c r="C14" s="152" t="s">
        <v>169</v>
      </c>
      <c r="D14" s="153">
        <v>32302</v>
      </c>
      <c r="E14" s="154"/>
      <c r="F14" s="155" t="s">
        <v>255</v>
      </c>
      <c r="G14" s="155" t="s">
        <v>56</v>
      </c>
      <c r="H14" s="156">
        <v>54</v>
      </c>
      <c r="I14" s="157">
        <v>-57</v>
      </c>
      <c r="J14" s="148">
        <v>57</v>
      </c>
      <c r="K14" s="156">
        <v>70</v>
      </c>
      <c r="L14" s="118">
        <v>73</v>
      </c>
      <c r="M14" s="118">
        <v>75</v>
      </c>
      <c r="N14" s="119">
        <f t="shared" si="0"/>
        <v>57</v>
      </c>
      <c r="O14" s="119">
        <f t="shared" si="1"/>
        <v>75</v>
      </c>
      <c r="P14" s="119">
        <f t="shared" si="2"/>
        <v>132</v>
      </c>
      <c r="Q14" s="120">
        <f t="shared" si="3"/>
        <v>157.831212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>
        <v>4</v>
      </c>
      <c r="T14" s="124" t="s">
        <v>22</v>
      </c>
      <c r="U14" s="122">
        <f t="shared" si="4"/>
        <v>1.195691</v>
      </c>
      <c r="V14" s="13"/>
    </row>
    <row r="15" spans="1:22" s="14" customFormat="1" ht="19.5" customHeight="1">
      <c r="A15" s="167" t="s">
        <v>180</v>
      </c>
      <c r="B15" s="151">
        <v>82.1</v>
      </c>
      <c r="C15" s="152" t="s">
        <v>181</v>
      </c>
      <c r="D15" s="153">
        <v>34421</v>
      </c>
      <c r="E15" s="154"/>
      <c r="F15" s="155" t="s">
        <v>256</v>
      </c>
      <c r="G15" s="155" t="s">
        <v>61</v>
      </c>
      <c r="H15" s="147">
        <v>60</v>
      </c>
      <c r="I15" s="148">
        <v>63</v>
      </c>
      <c r="J15" s="148">
        <v>-66</v>
      </c>
      <c r="K15" s="147">
        <v>78</v>
      </c>
      <c r="L15" s="118">
        <v>-81</v>
      </c>
      <c r="M15" s="118">
        <v>82</v>
      </c>
      <c r="N15" s="119">
        <f t="shared" si="0"/>
        <v>63</v>
      </c>
      <c r="O15" s="119">
        <f t="shared" si="1"/>
        <v>82</v>
      </c>
      <c r="P15" s="119">
        <f t="shared" si="2"/>
        <v>145</v>
      </c>
      <c r="Q15" s="120">
        <f t="shared" si="3"/>
        <v>166.023115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>
        <v>1</v>
      </c>
      <c r="T15" s="124"/>
      <c r="U15" s="122">
        <f t="shared" si="4"/>
        <v>1.144987</v>
      </c>
      <c r="V15" s="13"/>
    </row>
    <row r="16" spans="1:22" s="14" customFormat="1" ht="19.5" customHeight="1">
      <c r="A16" s="167" t="s">
        <v>180</v>
      </c>
      <c r="B16" s="151">
        <v>76.7</v>
      </c>
      <c r="C16" s="152" t="s">
        <v>169</v>
      </c>
      <c r="D16" s="153">
        <v>32589</v>
      </c>
      <c r="E16" s="154"/>
      <c r="F16" s="155" t="s">
        <v>288</v>
      </c>
      <c r="G16" s="155" t="s">
        <v>61</v>
      </c>
      <c r="H16" s="156">
        <v>45</v>
      </c>
      <c r="I16" s="157">
        <v>-50</v>
      </c>
      <c r="J16" s="148">
        <v>50</v>
      </c>
      <c r="K16" s="156">
        <v>65</v>
      </c>
      <c r="L16" s="118">
        <v>-70</v>
      </c>
      <c r="M16" s="118">
        <v>-70</v>
      </c>
      <c r="N16" s="119">
        <f t="shared" si="0"/>
        <v>50</v>
      </c>
      <c r="O16" s="119">
        <f t="shared" si="1"/>
        <v>65</v>
      </c>
      <c r="P16" s="119">
        <f t="shared" si="2"/>
        <v>115</v>
      </c>
      <c r="Q16" s="120">
        <f t="shared" si="3"/>
        <v>136.099165</v>
      </c>
      <c r="R16" s="120">
        <f>IF(OR(D16="",B16="",Q5=""),0,IF(OR(C16="UM",C16="JM",C16="SM",C16="UK",C16="JK",C16="SK"),"",Q16*(IF(ABS(1900-YEAR((Q5+1)-D16))&lt;29,0,(VLOOKUP((YEAR(Q5)-YEAR(D16)),'Meltzer-Malone'!$A$3:$B$63,2))))))</f>
      </c>
      <c r="S16" s="124">
        <v>6</v>
      </c>
      <c r="T16" s="124"/>
      <c r="U16" s="122">
        <f t="shared" si="4"/>
        <v>1.183471</v>
      </c>
      <c r="V16" s="13"/>
    </row>
    <row r="17" spans="1:22" s="14" customFormat="1" ht="19.5" customHeight="1">
      <c r="A17" s="167" t="s">
        <v>180</v>
      </c>
      <c r="B17" s="151">
        <v>84.8</v>
      </c>
      <c r="C17" s="152" t="s">
        <v>169</v>
      </c>
      <c r="D17" s="153">
        <v>30802</v>
      </c>
      <c r="E17" s="154"/>
      <c r="F17" s="155" t="s">
        <v>257</v>
      </c>
      <c r="G17" s="155" t="s">
        <v>55</v>
      </c>
      <c r="H17" s="156">
        <v>-51</v>
      </c>
      <c r="I17" s="157">
        <v>51</v>
      </c>
      <c r="J17" s="148">
        <v>-53</v>
      </c>
      <c r="K17" s="156">
        <v>78</v>
      </c>
      <c r="L17" s="118">
        <v>-82</v>
      </c>
      <c r="M17" s="118">
        <v>82</v>
      </c>
      <c r="N17" s="119">
        <f t="shared" si="0"/>
        <v>51</v>
      </c>
      <c r="O17" s="119">
        <f t="shared" si="1"/>
        <v>82</v>
      </c>
      <c r="P17" s="119">
        <f t="shared" si="2"/>
        <v>133</v>
      </c>
      <c r="Q17" s="120">
        <f t="shared" si="3"/>
        <v>150.097549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>
        <v>3</v>
      </c>
      <c r="T17" s="124"/>
      <c r="U17" s="122">
        <f t="shared" si="4"/>
        <v>1.128553</v>
      </c>
      <c r="V17" s="13"/>
    </row>
    <row r="18" spans="1:22" s="14" customFormat="1" ht="19.5" customHeight="1">
      <c r="A18" s="167" t="s">
        <v>180</v>
      </c>
      <c r="B18" s="151">
        <v>75.2</v>
      </c>
      <c r="C18" s="152" t="s">
        <v>172</v>
      </c>
      <c r="D18" s="153">
        <v>25389</v>
      </c>
      <c r="E18" s="154"/>
      <c r="F18" s="155" t="s">
        <v>258</v>
      </c>
      <c r="G18" s="155" t="s">
        <v>58</v>
      </c>
      <c r="H18" s="156">
        <v>55</v>
      </c>
      <c r="I18" s="157">
        <v>58</v>
      </c>
      <c r="J18" s="148">
        <v>61</v>
      </c>
      <c r="K18" s="156">
        <v>65</v>
      </c>
      <c r="L18" s="118">
        <v>70</v>
      </c>
      <c r="M18" s="118">
        <v>-73</v>
      </c>
      <c r="N18" s="119">
        <f t="shared" si="0"/>
        <v>61</v>
      </c>
      <c r="O18" s="119">
        <f t="shared" si="1"/>
        <v>70</v>
      </c>
      <c r="P18" s="119">
        <f t="shared" si="2"/>
        <v>131</v>
      </c>
      <c r="Q18" s="120">
        <f t="shared" si="3"/>
        <v>156.635521</v>
      </c>
      <c r="R18" s="120">
        <f>IF(OR(D18="",B18="",Q5=""),0,IF(OR(C18="UM",C18="JM",C18="SM",C18="UK",C18="JK",C18="SK"),"",Q18*(IF(ABS(1900-YEAR((Q5+1)-D18))&lt;29,0,(VLOOKUP((YEAR(Q5)-YEAR(D18)),'Meltzer-Malone'!$A$3:$B$63,2))))))</f>
        <v>185.29982134300002</v>
      </c>
      <c r="S18" s="124">
        <v>4</v>
      </c>
      <c r="T18" s="124" t="s">
        <v>22</v>
      </c>
      <c r="U18" s="122">
        <f t="shared" si="4"/>
        <v>1.195691</v>
      </c>
      <c r="V18" s="13"/>
    </row>
    <row r="19" spans="1:22" s="14" customFormat="1" ht="19.5" customHeight="1">
      <c r="A19" s="167" t="s">
        <v>180</v>
      </c>
      <c r="B19" s="151">
        <v>91.2</v>
      </c>
      <c r="C19" s="152" t="s">
        <v>169</v>
      </c>
      <c r="D19" s="153">
        <v>33238</v>
      </c>
      <c r="E19" s="154"/>
      <c r="F19" s="155" t="s">
        <v>259</v>
      </c>
      <c r="G19" s="155" t="s">
        <v>56</v>
      </c>
      <c r="H19" s="156">
        <v>56</v>
      </c>
      <c r="I19" s="157">
        <v>-62</v>
      </c>
      <c r="J19" s="148">
        <v>62</v>
      </c>
      <c r="K19" s="156">
        <v>73</v>
      </c>
      <c r="L19" s="118">
        <v>77</v>
      </c>
      <c r="M19" s="118">
        <v>-80</v>
      </c>
      <c r="N19" s="119">
        <f t="shared" si="0"/>
        <v>62</v>
      </c>
      <c r="O19" s="119">
        <f t="shared" si="1"/>
        <v>77</v>
      </c>
      <c r="P19" s="119">
        <f t="shared" si="2"/>
        <v>139</v>
      </c>
      <c r="Q19" s="120">
        <f t="shared" si="3"/>
        <v>152.304802</v>
      </c>
      <c r="R19" s="120">
        <f>IF(OR(D19="",B19="",Q5=""),0,IF(OR(C19="UM",C19="JM",C19="SM",C19="UK",C19="JK",C19="SK"),"",Q19*(IF(ABS(1900-YEAR((Q5+1)-D19))&lt;29,0,(VLOOKUP((YEAR(Q5)-YEAR(D19)),'Meltzer-Malone'!$A$3:$B$63,2))))))</f>
      </c>
      <c r="S19" s="124">
        <v>2</v>
      </c>
      <c r="T19" s="124"/>
      <c r="U19" s="122">
        <f t="shared" si="4"/>
        <v>1.095718</v>
      </c>
      <c r="V19" s="13"/>
    </row>
    <row r="20" spans="1:22" s="14" customFormat="1" ht="19.5" customHeight="1">
      <c r="A20" s="167" t="s">
        <v>180</v>
      </c>
      <c r="B20" s="151">
        <v>85.7</v>
      </c>
      <c r="C20" s="152" t="s">
        <v>167</v>
      </c>
      <c r="D20" s="153">
        <v>35778</v>
      </c>
      <c r="E20" s="154"/>
      <c r="F20" s="155" t="s">
        <v>260</v>
      </c>
      <c r="G20" s="155" t="s">
        <v>60</v>
      </c>
      <c r="H20" s="156">
        <v>48</v>
      </c>
      <c r="I20" s="157">
        <v>-52</v>
      </c>
      <c r="J20" s="148">
        <v>-52</v>
      </c>
      <c r="K20" s="156">
        <v>67</v>
      </c>
      <c r="L20" s="118">
        <v>70</v>
      </c>
      <c r="M20" s="118">
        <v>72</v>
      </c>
      <c r="N20" s="119">
        <f t="shared" si="0"/>
        <v>48</v>
      </c>
      <c r="O20" s="119">
        <f t="shared" si="1"/>
        <v>72</v>
      </c>
      <c r="P20" s="119">
        <f t="shared" si="2"/>
        <v>120</v>
      </c>
      <c r="Q20" s="120">
        <f t="shared" si="3"/>
        <v>134.81292</v>
      </c>
      <c r="R20" s="120">
        <f>IF(OR(D20="",B20="",Q5=""),0,IF(OR(C20="UM",C20="JM",C20="SM",C20="UK",C20="JK",C20="SK"),"",Q20*(IF(ABS(1900-YEAR((Q5+1)-D20))&lt;29,0,(VLOOKUP((YEAR(Q5)-YEAR(D20)),'Meltzer-Malone'!$A$3:$B$63,2))))))</f>
      </c>
      <c r="S20" s="124">
        <v>5</v>
      </c>
      <c r="T20" s="124"/>
      <c r="U20" s="122">
        <f t="shared" si="4"/>
        <v>1.123441</v>
      </c>
      <c r="V20" s="13"/>
    </row>
    <row r="21" spans="1:22" s="14" customFormat="1" ht="19.5" customHeight="1">
      <c r="A21" s="167"/>
      <c r="B21" s="151"/>
      <c r="C21" s="152"/>
      <c r="D21" s="153"/>
      <c r="E21" s="154"/>
      <c r="F21" s="155"/>
      <c r="G21" s="155"/>
      <c r="H21" s="156"/>
      <c r="I21" s="157"/>
      <c r="J21" s="148"/>
      <c r="K21" s="156"/>
      <c r="L21" s="118"/>
      <c r="M21" s="118"/>
      <c r="N21" s="119">
        <f t="shared" si="0"/>
        <v>0</v>
      </c>
      <c r="O21" s="119">
        <f t="shared" si="1"/>
        <v>0</v>
      </c>
      <c r="P21" s="119">
        <f t="shared" si="2"/>
        <v>0</v>
      </c>
      <c r="Q21" s="120">
        <f t="shared" si="3"/>
        <v>0</v>
      </c>
      <c r="R21" s="120">
        <f>IF(OR(D21="",B21="",Q5=""),0,IF(OR(C21="UM",C21="JM",C21="SM",C21="UK",C21="JK",C21="SK"),"",Q21*(IF(ABS(1900-YEAR((Q5+1)-D21))&lt;29,0,(VLOOKUP((YEAR(Q5)-YEAR(D21)),'Meltzer-Malone'!$A$3:$B$63,2))))))</f>
        <v>0</v>
      </c>
      <c r="S21" s="124"/>
      <c r="T21" s="124"/>
      <c r="U21" s="122">
        <f t="shared" si="4"/>
        <v>0</v>
      </c>
      <c r="V21" s="13"/>
    </row>
    <row r="22" spans="1:22" s="14" customFormat="1" ht="19.5" customHeight="1">
      <c r="A22" s="112"/>
      <c r="B22" s="113"/>
      <c r="C22" s="114"/>
      <c r="D22" s="114"/>
      <c r="E22" s="116"/>
      <c r="F22" s="117" t="s">
        <v>22</v>
      </c>
      <c r="G22" s="117"/>
      <c r="H22" s="123"/>
      <c r="I22" s="118"/>
      <c r="J22" s="118"/>
      <c r="K22" s="123"/>
      <c r="L22" s="118"/>
      <c r="M22" s="118"/>
      <c r="N22" s="119">
        <f t="shared" si="0"/>
        <v>0</v>
      </c>
      <c r="O22" s="119">
        <f t="shared" si="1"/>
        <v>0</v>
      </c>
      <c r="P22" s="119">
        <f t="shared" si="2"/>
        <v>0</v>
      </c>
      <c r="Q22" s="120">
        <f t="shared" si="3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4"/>
        <v>0</v>
      </c>
      <c r="V22" s="13"/>
    </row>
    <row r="23" spans="1:22" s="14" customFormat="1" ht="19.5" customHeight="1">
      <c r="A23" s="112"/>
      <c r="B23" s="113"/>
      <c r="C23" s="114"/>
      <c r="D23" s="114"/>
      <c r="E23" s="116"/>
      <c r="F23" s="117"/>
      <c r="G23" s="117"/>
      <c r="H23" s="123"/>
      <c r="I23" s="118"/>
      <c r="J23" s="118"/>
      <c r="K23" s="123"/>
      <c r="L23" s="118"/>
      <c r="M23" s="118"/>
      <c r="N23" s="119">
        <f t="shared" si="0"/>
        <v>0</v>
      </c>
      <c r="O23" s="119">
        <f t="shared" si="1"/>
        <v>0</v>
      </c>
      <c r="P23" s="119">
        <f t="shared" si="2"/>
        <v>0</v>
      </c>
      <c r="Q23" s="120">
        <f t="shared" si="3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4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0"/>
        <v>0</v>
      </c>
      <c r="O24" s="119">
        <f t="shared" si="1"/>
        <v>0</v>
      </c>
      <c r="P24" s="130">
        <f t="shared" si="2"/>
        <v>0</v>
      </c>
      <c r="Q24" s="120">
        <f t="shared" si="3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4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/>
      <c r="D27" s="41"/>
      <c r="E27" s="41"/>
      <c r="F27" s="41"/>
      <c r="G27" s="61" t="s">
        <v>36</v>
      </c>
      <c r="H27" s="62">
        <v>1</v>
      </c>
      <c r="I27" s="71" t="s">
        <v>82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92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 t="s">
        <v>89</v>
      </c>
      <c r="D29" s="43"/>
      <c r="E29" s="43"/>
      <c r="F29" s="43"/>
      <c r="G29" s="67"/>
      <c r="H29" s="62">
        <v>3</v>
      </c>
      <c r="I29" s="60" t="s">
        <v>88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 t="s">
        <v>90</v>
      </c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 t="s">
        <v>91</v>
      </c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96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68" t="s">
        <v>86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278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94</v>
      </c>
      <c r="D35" s="47"/>
      <c r="E35" s="47"/>
      <c r="F35" s="48"/>
      <c r="G35" s="70" t="s">
        <v>24</v>
      </c>
      <c r="H35" s="71"/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/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1">
      <selection activeCell="J39" sqref="J3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41335</v>
      </c>
      <c r="R5" s="177" t="s">
        <v>102</v>
      </c>
      <c r="S5" s="110" t="s">
        <v>30</v>
      </c>
      <c r="T5" s="111">
        <v>5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50">
        <v>105</v>
      </c>
      <c r="B9" s="151">
        <v>104.69</v>
      </c>
      <c r="C9" s="152" t="s">
        <v>161</v>
      </c>
      <c r="D9" s="153">
        <v>34086</v>
      </c>
      <c r="E9" s="154"/>
      <c r="F9" s="155" t="s">
        <v>213</v>
      </c>
      <c r="G9" s="155" t="s">
        <v>58</v>
      </c>
      <c r="H9" s="147">
        <v>-130</v>
      </c>
      <c r="I9" s="148">
        <v>-135</v>
      </c>
      <c r="J9" s="148">
        <v>135</v>
      </c>
      <c r="K9" s="147">
        <v>161</v>
      </c>
      <c r="L9" s="118">
        <v>-166</v>
      </c>
      <c r="M9" s="118">
        <v>-166</v>
      </c>
      <c r="N9" s="119">
        <f aca="true" t="shared" si="0" ref="N9:N24">IF(MAX(H9:J9)&lt;0,0,TRUNC(MAX(H9:J9)/1)*1)</f>
        <v>135</v>
      </c>
      <c r="O9" s="119">
        <f aca="true" t="shared" si="1" ref="O9:O24">IF(MAX(K9:M9)&lt;0,0,TRUNC(MAX(K9:M9)/1)*1)</f>
        <v>161</v>
      </c>
      <c r="P9" s="119">
        <f aca="true" t="shared" si="2" ref="P9:P24">IF(N9=0,0,IF(O9=0,0,SUM(N9:O9)))</f>
        <v>296</v>
      </c>
      <c r="Q9" s="120">
        <f aca="true" t="shared" si="3" ref="Q9:Q24">IF(P9=0,0,IF(OR(C9="UK",C9="JK",C9="SK",C9="K1",C9="K2",C9="K3",C9="K4",C9="K5",C9="K6"),SinclairW13(B9)*P9,Sinclair13(B9)*P9))</f>
        <v>323.82340800000003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>
        <v>3</v>
      </c>
      <c r="T9" s="121" t="s">
        <v>22</v>
      </c>
      <c r="U9" s="122">
        <f aca="true" t="shared" si="4" ref="U9:U24">IF(B9=0,0,IF(OR(C9="UK",C9="JK",C9="SK",C9="K1",C9="K2",C9="K3",C9="K4",C9="K5",C9="K6"),SinclairW13(B9),Sinclair13(B9)))</f>
        <v>1.093998</v>
      </c>
      <c r="V9" s="13"/>
    </row>
    <row r="10" spans="1:22" s="14" customFormat="1" ht="19.5" customHeight="1">
      <c r="A10" s="150">
        <v>105</v>
      </c>
      <c r="B10" s="151">
        <v>100.77</v>
      </c>
      <c r="C10" s="152" t="s">
        <v>158</v>
      </c>
      <c r="D10" s="153">
        <v>32914</v>
      </c>
      <c r="E10" s="154"/>
      <c r="F10" s="155" t="s">
        <v>214</v>
      </c>
      <c r="G10" s="155" t="s">
        <v>69</v>
      </c>
      <c r="H10" s="147">
        <v>135</v>
      </c>
      <c r="I10" s="148">
        <v>140</v>
      </c>
      <c r="J10" s="148">
        <v>-143</v>
      </c>
      <c r="K10" s="147">
        <v>160</v>
      </c>
      <c r="L10" s="118">
        <v>165</v>
      </c>
      <c r="M10" s="118">
        <v>168</v>
      </c>
      <c r="N10" s="119">
        <f t="shared" si="0"/>
        <v>140</v>
      </c>
      <c r="O10" s="119">
        <f t="shared" si="1"/>
        <v>168</v>
      </c>
      <c r="P10" s="119">
        <f t="shared" si="2"/>
        <v>308</v>
      </c>
      <c r="Q10" s="120">
        <f t="shared" si="3"/>
        <v>341.68134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>
        <v>1</v>
      </c>
      <c r="T10" s="124"/>
      <c r="U10" s="122">
        <f t="shared" si="4"/>
        <v>1.1093549999999999</v>
      </c>
      <c r="V10" s="13"/>
    </row>
    <row r="11" spans="1:22" s="14" customFormat="1" ht="19.5" customHeight="1">
      <c r="A11" s="150">
        <v>105</v>
      </c>
      <c r="B11" s="151">
        <v>97.5</v>
      </c>
      <c r="C11" s="152" t="s">
        <v>158</v>
      </c>
      <c r="D11" s="153">
        <v>32287</v>
      </c>
      <c r="E11" s="154"/>
      <c r="F11" s="155" t="s">
        <v>215</v>
      </c>
      <c r="G11" s="155" t="s">
        <v>61</v>
      </c>
      <c r="H11" s="147">
        <v>-107</v>
      </c>
      <c r="I11" s="148">
        <v>-107</v>
      </c>
      <c r="J11" s="148">
        <v>-108</v>
      </c>
      <c r="K11" s="147">
        <v>125</v>
      </c>
      <c r="L11" s="118">
        <v>130</v>
      </c>
      <c r="M11" s="118">
        <v>-135</v>
      </c>
      <c r="N11" s="119">
        <f t="shared" si="0"/>
        <v>0</v>
      </c>
      <c r="O11" s="119">
        <f t="shared" si="1"/>
        <v>130</v>
      </c>
      <c r="P11" s="119">
        <f t="shared" si="2"/>
        <v>0</v>
      </c>
      <c r="Q11" s="120">
        <f t="shared" si="3"/>
        <v>0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/>
      <c r="T11" s="124"/>
      <c r="U11" s="122">
        <f t="shared" si="4"/>
        <v>1.123712</v>
      </c>
      <c r="V11" s="13"/>
    </row>
    <row r="12" spans="1:22" s="14" customFormat="1" ht="19.5" customHeight="1">
      <c r="A12" s="167">
        <v>105</v>
      </c>
      <c r="B12" s="151">
        <v>104.38</v>
      </c>
      <c r="C12" s="152" t="s">
        <v>216</v>
      </c>
      <c r="D12" s="153">
        <v>27849</v>
      </c>
      <c r="E12" s="154"/>
      <c r="F12" s="155" t="s">
        <v>217</v>
      </c>
      <c r="G12" s="155" t="s">
        <v>61</v>
      </c>
      <c r="H12" s="147">
        <v>125</v>
      </c>
      <c r="I12" s="148">
        <v>-128</v>
      </c>
      <c r="J12" s="148">
        <v>128</v>
      </c>
      <c r="K12" s="147">
        <v>170</v>
      </c>
      <c r="L12" s="118">
        <v>-175</v>
      </c>
      <c r="M12" s="118">
        <v>-181</v>
      </c>
      <c r="N12" s="119">
        <f t="shared" si="0"/>
        <v>128</v>
      </c>
      <c r="O12" s="119">
        <f t="shared" si="1"/>
        <v>170</v>
      </c>
      <c r="P12" s="119">
        <f t="shared" si="2"/>
        <v>298</v>
      </c>
      <c r="Q12" s="120">
        <f t="shared" si="3"/>
        <v>326.35291199999995</v>
      </c>
      <c r="R12" s="120">
        <f>IF(OR(D12="",B12="",Q5=""),0,IF(OR(C12="UM",C12="JM",C12="SM",C12="UK",C12="JK",C12="SK"),"",Q12*(IF(ABS(1900-YEAR((Q5+1)-D12))&lt;29,0,(VLOOKUP((YEAR(Q5)-YEAR(D12)),'Meltzer-Malone'!$A$3:$B$63,2))))))</f>
        <v>358.9882032</v>
      </c>
      <c r="S12" s="181">
        <v>2</v>
      </c>
      <c r="T12" s="181" t="s">
        <v>211</v>
      </c>
      <c r="U12" s="122">
        <f t="shared" si="4"/>
        <v>1.095144</v>
      </c>
      <c r="V12" s="13"/>
    </row>
    <row r="13" spans="1:22" s="14" customFormat="1" ht="19.5" customHeight="1">
      <c r="A13" s="167" t="s">
        <v>135</v>
      </c>
      <c r="B13" s="151">
        <v>122.32</v>
      </c>
      <c r="C13" s="152" t="s">
        <v>122</v>
      </c>
      <c r="D13" s="153">
        <v>26048</v>
      </c>
      <c r="E13" s="154"/>
      <c r="F13" s="155" t="s">
        <v>218</v>
      </c>
      <c r="G13" s="155" t="s">
        <v>71</v>
      </c>
      <c r="H13" s="147">
        <v>110</v>
      </c>
      <c r="I13" s="148">
        <v>115</v>
      </c>
      <c r="J13" s="148">
        <v>-118</v>
      </c>
      <c r="K13" s="147">
        <v>140</v>
      </c>
      <c r="L13" s="118">
        <v>145</v>
      </c>
      <c r="M13" s="118">
        <v>150</v>
      </c>
      <c r="N13" s="119">
        <f t="shared" si="0"/>
        <v>115</v>
      </c>
      <c r="O13" s="119">
        <f t="shared" si="1"/>
        <v>150</v>
      </c>
      <c r="P13" s="119">
        <f t="shared" si="2"/>
        <v>265</v>
      </c>
      <c r="Q13" s="120">
        <f t="shared" si="3"/>
        <v>276.75327999999996</v>
      </c>
      <c r="R13" s="120">
        <f>IF(OR(D13="",B13="",Q5=""),0,IF(OR(C13="UM",C13="JM",C13="SM",C13="UK",C13="JK",C13="SK"),"",Q13*(IF(ABS(1900-YEAR((Q5+1)-D13))&lt;29,0,(VLOOKUP((YEAR(Q5)-YEAR(D13)),'Meltzer-Malone'!$A$3:$B$63,2))))))</f>
        <v>320.4802982399999</v>
      </c>
      <c r="S13" s="124">
        <v>3</v>
      </c>
      <c r="T13" s="124" t="s">
        <v>22</v>
      </c>
      <c r="U13" s="122">
        <f t="shared" si="4"/>
        <v>1.044352</v>
      </c>
      <c r="V13" s="13"/>
    </row>
    <row r="14" spans="1:22" s="14" customFormat="1" ht="19.5" customHeight="1">
      <c r="A14" s="167" t="s">
        <v>135</v>
      </c>
      <c r="B14" s="151">
        <v>107.59</v>
      </c>
      <c r="C14" s="152" t="s">
        <v>158</v>
      </c>
      <c r="D14" s="153">
        <v>32866</v>
      </c>
      <c r="E14" s="154"/>
      <c r="F14" s="155" t="s">
        <v>219</v>
      </c>
      <c r="G14" s="155" t="s">
        <v>64</v>
      </c>
      <c r="H14" s="147">
        <v>143</v>
      </c>
      <c r="I14" s="148">
        <v>-146</v>
      </c>
      <c r="J14" s="148">
        <v>-146</v>
      </c>
      <c r="K14" s="147">
        <v>180</v>
      </c>
      <c r="L14" s="118">
        <v>186</v>
      </c>
      <c r="M14" s="118">
        <v>-190</v>
      </c>
      <c r="N14" s="119">
        <f t="shared" si="0"/>
        <v>143</v>
      </c>
      <c r="O14" s="119">
        <f t="shared" si="1"/>
        <v>186</v>
      </c>
      <c r="P14" s="119">
        <f t="shared" si="2"/>
        <v>329</v>
      </c>
      <c r="Q14" s="120">
        <f t="shared" si="3"/>
        <v>356.57118699999995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>
        <v>1</v>
      </c>
      <c r="T14" s="124" t="s">
        <v>22</v>
      </c>
      <c r="U14" s="122">
        <f t="shared" si="4"/>
        <v>1.0838029999999998</v>
      </c>
      <c r="V14" s="13"/>
    </row>
    <row r="15" spans="1:22" s="14" customFormat="1" ht="19.5" customHeight="1">
      <c r="A15" s="167" t="s">
        <v>135</v>
      </c>
      <c r="B15" s="151">
        <v>109.69</v>
      </c>
      <c r="C15" s="152" t="s">
        <v>158</v>
      </c>
      <c r="D15" s="153">
        <v>32248</v>
      </c>
      <c r="E15" s="154"/>
      <c r="F15" s="155" t="s">
        <v>220</v>
      </c>
      <c r="G15" s="155" t="s">
        <v>64</v>
      </c>
      <c r="H15" s="147">
        <v>100</v>
      </c>
      <c r="I15" s="148">
        <v>104</v>
      </c>
      <c r="J15" s="148">
        <v>107</v>
      </c>
      <c r="K15" s="147">
        <v>130</v>
      </c>
      <c r="L15" s="118">
        <v>135</v>
      </c>
      <c r="M15" s="118">
        <v>138</v>
      </c>
      <c r="N15" s="119">
        <f t="shared" si="0"/>
        <v>107</v>
      </c>
      <c r="O15" s="119">
        <f t="shared" si="1"/>
        <v>138</v>
      </c>
      <c r="P15" s="119">
        <f t="shared" si="2"/>
        <v>245</v>
      </c>
      <c r="Q15" s="120">
        <f t="shared" si="3"/>
        <v>263.86059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>
        <v>5</v>
      </c>
      <c r="T15" s="124"/>
      <c r="U15" s="122">
        <f t="shared" si="4"/>
        <v>1.076982</v>
      </c>
      <c r="V15" s="13"/>
    </row>
    <row r="16" spans="1:22" s="14" customFormat="1" ht="19.5" customHeight="1">
      <c r="A16" s="167" t="s">
        <v>135</v>
      </c>
      <c r="B16" s="151">
        <v>113.76</v>
      </c>
      <c r="C16" s="152" t="s">
        <v>158</v>
      </c>
      <c r="D16" s="153">
        <v>32941</v>
      </c>
      <c r="E16" s="154"/>
      <c r="F16" s="155" t="s">
        <v>221</v>
      </c>
      <c r="G16" s="155" t="s">
        <v>74</v>
      </c>
      <c r="H16" s="147">
        <v>110</v>
      </c>
      <c r="I16" s="148">
        <v>-115</v>
      </c>
      <c r="J16" s="148">
        <v>115</v>
      </c>
      <c r="K16" s="147">
        <v>140</v>
      </c>
      <c r="L16" s="118">
        <v>-145</v>
      </c>
      <c r="M16" s="118">
        <v>-150</v>
      </c>
      <c r="N16" s="119">
        <f t="shared" si="0"/>
        <v>115</v>
      </c>
      <c r="O16" s="119">
        <f t="shared" si="1"/>
        <v>140</v>
      </c>
      <c r="P16" s="119">
        <f t="shared" si="2"/>
        <v>255</v>
      </c>
      <c r="Q16" s="120">
        <f t="shared" si="3"/>
        <v>271.57245</v>
      </c>
      <c r="R16" s="120">
        <f>IF(OR(D16="",B16="",Q5=""),0,IF(OR(C16="UM",C16="JM",C16="SM",C16="UK",C16="JK",C16="SK"),"",Q16*(IF(ABS(1900-YEAR((Q5+1)-D16))&lt;29,0,(VLOOKUP((YEAR(Q5)-YEAR(D16)),'Meltzer-Malone'!$A$3:$B$63,2))))))</f>
      </c>
      <c r="S16" s="124">
        <v>4</v>
      </c>
      <c r="T16" s="124"/>
      <c r="U16" s="122">
        <f t="shared" si="4"/>
        <v>1.06499</v>
      </c>
      <c r="V16" s="13"/>
    </row>
    <row r="17" spans="1:22" s="14" customFormat="1" ht="19.5" customHeight="1">
      <c r="A17" s="167" t="s">
        <v>135</v>
      </c>
      <c r="B17" s="151">
        <v>113.61</v>
      </c>
      <c r="C17" s="152" t="s">
        <v>158</v>
      </c>
      <c r="D17" s="153">
        <v>32442</v>
      </c>
      <c r="E17" s="154"/>
      <c r="F17" s="155" t="s">
        <v>222</v>
      </c>
      <c r="G17" s="155" t="s">
        <v>58</v>
      </c>
      <c r="H17" s="147">
        <v>117</v>
      </c>
      <c r="I17" s="148">
        <v>124</v>
      </c>
      <c r="J17" s="148">
        <v>-129</v>
      </c>
      <c r="K17" s="147">
        <v>153</v>
      </c>
      <c r="L17" s="118">
        <v>-161</v>
      </c>
      <c r="M17" s="118">
        <v>-162</v>
      </c>
      <c r="N17" s="119">
        <f t="shared" si="0"/>
        <v>124</v>
      </c>
      <c r="O17" s="119">
        <f t="shared" si="1"/>
        <v>153</v>
      </c>
      <c r="P17" s="119">
        <f t="shared" si="2"/>
        <v>277</v>
      </c>
      <c r="Q17" s="120">
        <f t="shared" si="3"/>
        <v>295.117185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>
        <v>2</v>
      </c>
      <c r="T17" s="124"/>
      <c r="U17" s="122">
        <f t="shared" si="4"/>
        <v>1.065405</v>
      </c>
      <c r="V17" s="13"/>
    </row>
    <row r="18" spans="1:22" s="14" customFormat="1" ht="19.5" customHeight="1">
      <c r="A18" s="167"/>
      <c r="B18" s="151"/>
      <c r="C18" s="152"/>
      <c r="D18" s="153"/>
      <c r="E18" s="154"/>
      <c r="F18" s="155"/>
      <c r="G18" s="155"/>
      <c r="H18" s="147"/>
      <c r="I18" s="148"/>
      <c r="J18" s="148"/>
      <c r="K18" s="147"/>
      <c r="L18" s="118"/>
      <c r="M18" s="118"/>
      <c r="N18" s="119">
        <f t="shared" si="0"/>
        <v>0</v>
      </c>
      <c r="O18" s="119">
        <f t="shared" si="1"/>
        <v>0</v>
      </c>
      <c r="P18" s="119">
        <f t="shared" si="2"/>
        <v>0</v>
      </c>
      <c r="Q18" s="120">
        <f t="shared" si="3"/>
        <v>0</v>
      </c>
      <c r="R18" s="120">
        <f>IF(OR(D18="",B18="",Q5=""),0,IF(OR(C18="UM",C18="JM",C18="SM",C18="UK",C18="JK",C18="SK"),"",Q18*(IF(ABS(1900-YEAR((Q5+1)-D18))&lt;29,0,(VLOOKUP((YEAR(Q5)-YEAR(D18)),'Meltzer-Malone'!$A$3:$B$63,2))))))</f>
        <v>0</v>
      </c>
      <c r="S18" s="124" t="s">
        <v>22</v>
      </c>
      <c r="T18" s="124" t="s">
        <v>22</v>
      </c>
      <c r="U18" s="122">
        <f t="shared" si="4"/>
        <v>0</v>
      </c>
      <c r="V18" s="13"/>
    </row>
    <row r="19" spans="1:22" s="14" customFormat="1" ht="19.5" customHeight="1">
      <c r="A19" s="112"/>
      <c r="B19" s="113"/>
      <c r="C19" s="114"/>
      <c r="D19" s="114"/>
      <c r="E19" s="116"/>
      <c r="F19" s="117"/>
      <c r="G19" s="117" t="s">
        <v>22</v>
      </c>
      <c r="H19" s="123"/>
      <c r="I19" s="118"/>
      <c r="J19" s="118"/>
      <c r="K19" s="123"/>
      <c r="L19" s="118"/>
      <c r="M19" s="118"/>
      <c r="N19" s="119">
        <f t="shared" si="0"/>
        <v>0</v>
      </c>
      <c r="O19" s="119">
        <f t="shared" si="1"/>
        <v>0</v>
      </c>
      <c r="P19" s="119">
        <f t="shared" si="2"/>
        <v>0</v>
      </c>
      <c r="Q19" s="120">
        <f t="shared" si="3"/>
        <v>0</v>
      </c>
      <c r="R19" s="120">
        <f>IF(OR(D19="",B19="",Q5=""),0,IF(OR(C19="UM",C19="JM",C19="SM",C19="UK",C19="JK",C19="SK"),"",Q19*(IF(ABS(1900-YEAR((Q5+1)-D19))&lt;29,0,(VLOOKUP((YEAR(Q5)-YEAR(D19)),'Meltzer-Malone'!$A$3:$B$63,2))))))</f>
        <v>0</v>
      </c>
      <c r="S19" s="124"/>
      <c r="T19" s="124"/>
      <c r="U19" s="122">
        <f t="shared" si="4"/>
        <v>0</v>
      </c>
      <c r="V19" s="13"/>
    </row>
    <row r="20" spans="1:22" s="14" customFormat="1" ht="19.5" customHeight="1">
      <c r="A20" s="112"/>
      <c r="B20" s="113"/>
      <c r="C20" s="114"/>
      <c r="D20" s="114"/>
      <c r="E20" s="116"/>
      <c r="F20" s="117"/>
      <c r="G20" s="117"/>
      <c r="H20" s="123"/>
      <c r="I20" s="118"/>
      <c r="J20" s="118"/>
      <c r="K20" s="123"/>
      <c r="L20" s="118"/>
      <c r="M20" s="118"/>
      <c r="N20" s="119">
        <f t="shared" si="0"/>
        <v>0</v>
      </c>
      <c r="O20" s="119">
        <f t="shared" si="1"/>
        <v>0</v>
      </c>
      <c r="P20" s="119">
        <f t="shared" si="2"/>
        <v>0</v>
      </c>
      <c r="Q20" s="120">
        <f t="shared" si="3"/>
        <v>0</v>
      </c>
      <c r="R20" s="120">
        <f>IF(OR(D20="",B20="",Q5=""),0,IF(OR(C20="UM",C20="JM",C20="SM",C20="UK",C20="JK",C20="SK"),"",Q20*(IF(ABS(1900-YEAR((Q5+1)-D20))&lt;29,0,(VLOOKUP((YEAR(Q5)-YEAR(D20)),'Meltzer-Malone'!$A$3:$B$63,2))))))</f>
        <v>0</v>
      </c>
      <c r="S20" s="124"/>
      <c r="T20" s="124"/>
      <c r="U20" s="122">
        <f t="shared" si="4"/>
        <v>0</v>
      </c>
      <c r="V20" s="13"/>
    </row>
    <row r="21" spans="1:22" s="14" customFormat="1" ht="19.5" customHeight="1">
      <c r="A21" s="112" t="s">
        <v>22</v>
      </c>
      <c r="B21" s="113"/>
      <c r="C21" s="114"/>
      <c r="D21" s="114"/>
      <c r="E21" s="116"/>
      <c r="F21" s="117"/>
      <c r="G21" s="117"/>
      <c r="H21" s="123"/>
      <c r="I21" s="118"/>
      <c r="J21" s="118"/>
      <c r="K21" s="123"/>
      <c r="L21" s="118"/>
      <c r="M21" s="118"/>
      <c r="N21" s="119">
        <f t="shared" si="0"/>
        <v>0</v>
      </c>
      <c r="O21" s="119">
        <f t="shared" si="1"/>
        <v>0</v>
      </c>
      <c r="P21" s="119">
        <f t="shared" si="2"/>
        <v>0</v>
      </c>
      <c r="Q21" s="120">
        <f t="shared" si="3"/>
        <v>0</v>
      </c>
      <c r="R21" s="120">
        <f>IF(OR(D21="",B21="",Q5=""),0,IF(OR(C21="UM",C21="JM",C21="SM",C21="UK",C21="JK",C21="SK"),"",Q21*(IF(ABS(1900-YEAR((Q5+1)-D21))&lt;29,0,(VLOOKUP((YEAR(Q5)-YEAR(D21)),'Meltzer-Malone'!$A$3:$B$63,2))))))</f>
        <v>0</v>
      </c>
      <c r="S21" s="124"/>
      <c r="T21" s="124"/>
      <c r="U21" s="122">
        <f t="shared" si="4"/>
        <v>0</v>
      </c>
      <c r="V21" s="13"/>
    </row>
    <row r="22" spans="1:22" s="14" customFormat="1" ht="19.5" customHeight="1">
      <c r="A22" s="112"/>
      <c r="B22" s="113"/>
      <c r="C22" s="114"/>
      <c r="D22" s="114"/>
      <c r="E22" s="116"/>
      <c r="F22" s="117"/>
      <c r="G22" s="117"/>
      <c r="H22" s="123"/>
      <c r="I22" s="118"/>
      <c r="J22" s="118"/>
      <c r="K22" s="123"/>
      <c r="L22" s="118"/>
      <c r="M22" s="118"/>
      <c r="N22" s="119">
        <f t="shared" si="0"/>
        <v>0</v>
      </c>
      <c r="O22" s="119">
        <f t="shared" si="1"/>
        <v>0</v>
      </c>
      <c r="P22" s="119">
        <f t="shared" si="2"/>
        <v>0</v>
      </c>
      <c r="Q22" s="120">
        <f t="shared" si="3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4"/>
        <v>0</v>
      </c>
      <c r="V22" s="13"/>
    </row>
    <row r="23" spans="1:22" s="14" customFormat="1" ht="19.5" customHeight="1">
      <c r="A23" s="112"/>
      <c r="B23" s="113"/>
      <c r="C23" s="114"/>
      <c r="D23" s="114"/>
      <c r="E23" s="116"/>
      <c r="F23" s="117"/>
      <c r="G23" s="117"/>
      <c r="H23" s="123"/>
      <c r="I23" s="118"/>
      <c r="J23" s="118"/>
      <c r="K23" s="123"/>
      <c r="L23" s="118"/>
      <c r="M23" s="118"/>
      <c r="N23" s="119">
        <f t="shared" si="0"/>
        <v>0</v>
      </c>
      <c r="O23" s="119">
        <f t="shared" si="1"/>
        <v>0</v>
      </c>
      <c r="P23" s="119">
        <f t="shared" si="2"/>
        <v>0</v>
      </c>
      <c r="Q23" s="120">
        <f t="shared" si="3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4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0"/>
        <v>0</v>
      </c>
      <c r="O24" s="119">
        <f t="shared" si="1"/>
        <v>0</v>
      </c>
      <c r="P24" s="130">
        <f t="shared" si="2"/>
        <v>0</v>
      </c>
      <c r="Q24" s="120">
        <f t="shared" si="3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4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/>
      <c r="D27" s="41"/>
      <c r="E27" s="41"/>
      <c r="F27" s="41"/>
      <c r="G27" s="61" t="s">
        <v>36</v>
      </c>
      <c r="H27" s="62">
        <v>1</v>
      </c>
      <c r="I27" s="68" t="s">
        <v>84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92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 t="s">
        <v>89</v>
      </c>
      <c r="D29" s="43"/>
      <c r="E29" s="43"/>
      <c r="F29" s="43"/>
      <c r="G29" s="67"/>
      <c r="H29" s="62">
        <v>3</v>
      </c>
      <c r="I29" s="60" t="s">
        <v>97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 t="s">
        <v>90</v>
      </c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 t="s">
        <v>91</v>
      </c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93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71" t="s">
        <v>82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280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94</v>
      </c>
      <c r="D35" s="47"/>
      <c r="E35" s="47"/>
      <c r="F35" s="48"/>
      <c r="G35" s="70" t="s">
        <v>24</v>
      </c>
      <c r="H35" s="71" t="s">
        <v>291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/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33"/>
  <sheetViews>
    <sheetView showGridLines="0" zoomScalePageLayoutView="0" workbookViewId="0" topLeftCell="A1">
      <pane ySplit="2" topLeftCell="A77" activePane="bottomLeft" state="frozen"/>
      <selection pane="topLeft" activeCell="A1" sqref="A1"/>
      <selection pane="bottomLeft" activeCell="D109" sqref="D109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2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88" customWidth="1"/>
  </cols>
  <sheetData>
    <row r="1" spans="1:11" ht="34.5">
      <c r="A1" s="192" t="s">
        <v>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83" customFormat="1" ht="26.25" customHeight="1">
      <c r="A2" s="193" t="str">
        <f>IF('P1'!H5&gt;0,'P1'!H5,"")</f>
        <v>Larvik AK</v>
      </c>
      <c r="B2" s="193"/>
      <c r="C2" s="193"/>
      <c r="D2" s="193"/>
      <c r="E2" s="193"/>
      <c r="F2" s="193" t="str">
        <f>IF('P1'!M5&gt;0,'P1'!M5,"")</f>
        <v>Stavernhallen</v>
      </c>
      <c r="G2" s="193"/>
      <c r="H2" s="194" t="s">
        <v>104</v>
      </c>
      <c r="I2" s="194"/>
      <c r="J2" s="194"/>
      <c r="K2" s="194"/>
    </row>
    <row r="3" spans="1:11" ht="27">
      <c r="A3" s="191" t="s">
        <v>26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0.25">
      <c r="A4" s="56"/>
      <c r="B4" s="56"/>
      <c r="C4" s="56"/>
      <c r="D4" s="56"/>
      <c r="E4" s="84"/>
      <c r="F4" s="85"/>
      <c r="G4" s="85"/>
      <c r="H4" s="56"/>
      <c r="I4" s="56"/>
      <c r="J4" s="56"/>
      <c r="K4" s="87"/>
    </row>
    <row r="5" spans="1:12" ht="15.75">
      <c r="A5" s="133">
        <v>1</v>
      </c>
      <c r="B5" s="134">
        <f>IF('P8'!A10="","",'P8'!A10)</f>
        <v>48</v>
      </c>
      <c r="C5" s="135">
        <f>IF('P8'!B10="","",'P8'!B10)</f>
        <v>47.2</v>
      </c>
      <c r="D5" s="134" t="str">
        <f>IF('P8'!C10="","",'P8'!C10)</f>
        <v>UK</v>
      </c>
      <c r="E5" s="136">
        <f>IF('P8'!D10="","",'P8'!D10)</f>
        <v>35320</v>
      </c>
      <c r="F5" s="137" t="str">
        <f>IF('P8'!F10="","",'P8'!F10)</f>
        <v>Rebekka Tao Jacobsen</v>
      </c>
      <c r="G5" s="137" t="str">
        <f>IF('P8'!G10="","",'P8'!G10)</f>
        <v>Larvik AK</v>
      </c>
      <c r="H5" s="138">
        <f>IF('P8'!N10=0,"",'P8'!N10)</f>
        <v>45</v>
      </c>
      <c r="I5" s="138">
        <f>IF('P8'!O10=0,"",'P8'!O10)</f>
        <v>60</v>
      </c>
      <c r="J5" s="138">
        <f>IF('P8'!P10=0,"",'P8'!P10)</f>
        <v>105</v>
      </c>
      <c r="K5" s="139">
        <f>IF('P8'!Q10=0,"",'P8'!Q10)</f>
        <v>174.69574500000002</v>
      </c>
      <c r="L5" s="97">
        <v>12</v>
      </c>
    </row>
    <row r="6" spans="1:12" ht="15.75">
      <c r="A6" s="133">
        <v>2</v>
      </c>
      <c r="B6" s="134">
        <f>IF('P8'!A9="","",'P8'!A9)</f>
        <v>48</v>
      </c>
      <c r="C6" s="135">
        <f>IF('P8'!B9="","",'P8'!B9)</f>
        <v>46</v>
      </c>
      <c r="D6" s="134" t="str">
        <f>IF('P8'!C9="","",'P8'!C9)</f>
        <v>SK</v>
      </c>
      <c r="E6" s="136">
        <f>IF('P8'!D9="","",'P8'!D9)</f>
        <v>32409</v>
      </c>
      <c r="F6" s="137" t="str">
        <f>IF('P8'!F9="","",'P8'!F9)</f>
        <v>Lene Østvik</v>
      </c>
      <c r="G6" s="137" t="str">
        <f>IF('P8'!G9="","",'P8'!G9)</f>
        <v>Trondheim AK</v>
      </c>
      <c r="H6" s="138">
        <f>IF('P8'!N9=0,"",'P8'!N9)</f>
        <v>43</v>
      </c>
      <c r="I6" s="138">
        <f>IF('P8'!O9=0,"",'P8'!O9)</f>
        <v>58</v>
      </c>
      <c r="J6" s="138">
        <f>IF('P8'!P9=0,"",'P8'!P9)</f>
        <v>101</v>
      </c>
      <c r="K6" s="139">
        <f>IF('P8'!Q9=0,"",'P8'!Q9)</f>
        <v>171.984517</v>
      </c>
      <c r="L6" s="97">
        <v>10</v>
      </c>
    </row>
    <row r="7" spans="1:12" ht="15.75">
      <c r="A7" s="133"/>
      <c r="B7" s="134"/>
      <c r="C7" s="135"/>
      <c r="D7" s="134"/>
      <c r="E7" s="136"/>
      <c r="F7" s="137"/>
      <c r="G7" s="137"/>
      <c r="H7" s="138"/>
      <c r="I7" s="138"/>
      <c r="J7" s="138"/>
      <c r="K7" s="139"/>
      <c r="L7" s="97"/>
    </row>
    <row r="8" spans="1:12" ht="15.75">
      <c r="A8" s="133">
        <v>1</v>
      </c>
      <c r="B8" s="134">
        <f>IF('P8'!A13="","",'P8'!A13)</f>
        <v>53</v>
      </c>
      <c r="C8" s="135">
        <f>IF('P8'!B13="","",'P8'!B13)</f>
        <v>51.6</v>
      </c>
      <c r="D8" s="134" t="str">
        <f>IF('P8'!C13="","",'P8'!C13)</f>
        <v>SK</v>
      </c>
      <c r="E8" s="136">
        <f>IF('P8'!D13="","",'P8'!D13)</f>
        <v>33955</v>
      </c>
      <c r="F8" s="137" t="str">
        <f>IF('P8'!F13="","",'P8'!F13)</f>
        <v>Sandra Trædal</v>
      </c>
      <c r="G8" s="137" t="str">
        <f>IF('P8'!G13="","",'P8'!G13)</f>
        <v>Tambarskjelvar IL</v>
      </c>
      <c r="H8" s="138">
        <f>IF('P8'!N13=0,"",'P8'!N13)</f>
        <v>56</v>
      </c>
      <c r="I8" s="138">
        <f>IF('P8'!O13=0,"",'P8'!O13)</f>
        <v>74</v>
      </c>
      <c r="J8" s="138">
        <f>IF('P8'!P13=0,"",'P8'!P13)</f>
        <v>130</v>
      </c>
      <c r="K8" s="139">
        <f>IF('P8'!Q13=0,"",'P8'!Q13)</f>
        <v>200.40111</v>
      </c>
      <c r="L8" s="97">
        <v>12</v>
      </c>
    </row>
    <row r="9" spans="1:12" ht="15.75">
      <c r="A9" s="133">
        <v>2</v>
      </c>
      <c r="B9" s="134">
        <f>IF('P8'!A11="","",'P8'!A11)</f>
        <v>53</v>
      </c>
      <c r="C9" s="135">
        <f>IF('P8'!B11="","",'P8'!B11)</f>
        <v>51.1</v>
      </c>
      <c r="D9" s="134" t="str">
        <f>IF('P8'!C11="","",'P8'!C11)</f>
        <v>JK</v>
      </c>
      <c r="E9" s="136">
        <f>IF('P8'!D11="","",'P8'!D11)</f>
        <v>34413</v>
      </c>
      <c r="F9" s="137" t="str">
        <f>IF('P8'!F11="","",'P8'!F11)</f>
        <v>Sarah Øvsthus</v>
      </c>
      <c r="G9" s="137" t="str">
        <f>IF('P8'!G11="","",'P8'!G11)</f>
        <v>Flaktveit IK</v>
      </c>
      <c r="H9" s="138">
        <f>IF('P8'!N11=0,"",'P8'!N11)</f>
        <v>55</v>
      </c>
      <c r="I9" s="138">
        <f>IF('P8'!O11=0,"",'P8'!O11)</f>
        <v>71</v>
      </c>
      <c r="J9" s="138">
        <f>IF('P8'!P11=0,"",'P8'!P11)</f>
        <v>126</v>
      </c>
      <c r="K9" s="139">
        <f>IF('P8'!Q11=0,"",'P8'!Q11)</f>
        <v>195.80185799999998</v>
      </c>
      <c r="L9" s="97">
        <v>10</v>
      </c>
    </row>
    <row r="10" spans="1:12" ht="15.75">
      <c r="A10" s="133">
        <v>3</v>
      </c>
      <c r="B10" s="134">
        <f>IF('P8'!A12="","",'P8'!A12)</f>
        <v>53</v>
      </c>
      <c r="C10" s="135">
        <f>IF('P8'!B12="","",'P8'!B12)</f>
        <v>52.4</v>
      </c>
      <c r="D10" s="134" t="str">
        <f>IF('P8'!C12="","",'P8'!C12)</f>
        <v>SK</v>
      </c>
      <c r="E10" s="136">
        <f>IF('P8'!D12="","",'P8'!D12)</f>
        <v>32342</v>
      </c>
      <c r="F10" s="137" t="str">
        <f>IF('P8'!F12="","",'P8'!F12)</f>
        <v>Camilla Carlsen</v>
      </c>
      <c r="G10" s="137" t="str">
        <f>IF('P8'!G12="","",'P8'!G12)</f>
        <v>AK Bjørgvin</v>
      </c>
      <c r="H10" s="138">
        <f>IF('P8'!N12=0,"",'P8'!N12)</f>
        <v>54</v>
      </c>
      <c r="I10" s="138">
        <f>IF('P8'!O12=0,"",'P8'!O12)</f>
        <v>65</v>
      </c>
      <c r="J10" s="138">
        <f>IF('P8'!P12=0,"",'P8'!P12)</f>
        <v>119</v>
      </c>
      <c r="K10" s="139">
        <f>IF('P8'!Q12=0,"",'P8'!Q12)</f>
        <v>181.15738900000002</v>
      </c>
      <c r="L10" s="97">
        <v>9</v>
      </c>
    </row>
    <row r="11" spans="1:12" ht="15.75">
      <c r="A11" s="133"/>
      <c r="B11" s="134"/>
      <c r="C11" s="135"/>
      <c r="D11" s="134"/>
      <c r="E11" s="136"/>
      <c r="F11" s="137"/>
      <c r="G11" s="137"/>
      <c r="H11" s="138"/>
      <c r="I11" s="138"/>
      <c r="J11" s="138"/>
      <c r="K11" s="139"/>
      <c r="L11" s="97"/>
    </row>
    <row r="12" spans="1:12" ht="15.75">
      <c r="A12" s="133">
        <v>1</v>
      </c>
      <c r="B12" s="134">
        <f>IF('P8'!A15="","",'P8'!A15)</f>
        <v>58</v>
      </c>
      <c r="C12" s="135">
        <f>IF('P8'!B15="","",'P8'!B15)</f>
        <v>56.1</v>
      </c>
      <c r="D12" s="134" t="str">
        <f>IF('P8'!C15="","",'P8'!C15)</f>
        <v>SK</v>
      </c>
      <c r="E12" s="136">
        <f>IF('P8'!D15="","",'P8'!D15)</f>
        <v>32478</v>
      </c>
      <c r="F12" s="137" t="str">
        <f>IF('P8'!F15="","",'P8'!F15)</f>
        <v>Line Rossvoll</v>
      </c>
      <c r="G12" s="137" t="str">
        <f>IF('P8'!G15="","",'P8'!G15)</f>
        <v>Trondheim AK</v>
      </c>
      <c r="H12" s="138">
        <f>IF('P8'!N15=0,"",'P8'!N15)</f>
        <v>45</v>
      </c>
      <c r="I12" s="138">
        <f>IF('P8'!O15=0,"",'P8'!O15)</f>
        <v>65</v>
      </c>
      <c r="J12" s="138">
        <f>IF('P8'!P15=0,"",'P8'!P15)</f>
        <v>110</v>
      </c>
      <c r="K12" s="139">
        <f>IF('P8'!Q15=0,"",'P8'!Q15)</f>
        <v>158.74770999999998</v>
      </c>
      <c r="L12" s="97">
        <v>12</v>
      </c>
    </row>
    <row r="13" spans="1:12" ht="15.75">
      <c r="A13" s="133">
        <v>2</v>
      </c>
      <c r="B13" s="134">
        <f>IF('P8'!A18="","",'P8'!A18)</f>
        <v>58</v>
      </c>
      <c r="C13" s="135">
        <f>IF('P8'!B18="","",'P8'!B18)</f>
        <v>57.1</v>
      </c>
      <c r="D13" s="134" t="str">
        <f>IF('P8'!C18="","",'P8'!C18)</f>
        <v>JK</v>
      </c>
      <c r="E13" s="136">
        <f>IF('P8'!D18="","",'P8'!D18)</f>
        <v>34746</v>
      </c>
      <c r="F13" s="137" t="str">
        <f>IF('P8'!F18="","",'P8'!F18)</f>
        <v>Helene Angelica Markhus</v>
      </c>
      <c r="G13" s="137" t="str">
        <f>IF('P8'!G18="","",'P8'!G18)</f>
        <v>Flaktveit IK</v>
      </c>
      <c r="H13" s="138">
        <f>IF('P8'!N18=0,"",'P8'!N18)</f>
        <v>48</v>
      </c>
      <c r="I13" s="138">
        <f>IF('P8'!O18=0,"",'P8'!O18)</f>
        <v>62</v>
      </c>
      <c r="J13" s="138">
        <f>IF('P8'!P18=0,"",'P8'!P18)</f>
        <v>110</v>
      </c>
      <c r="K13" s="139">
        <f>IF('P8'!Q18=0,"",'P8'!Q18)</f>
        <v>156.66001999999997</v>
      </c>
      <c r="L13" s="97">
        <v>10</v>
      </c>
    </row>
    <row r="14" spans="1:12" ht="15.75">
      <c r="A14" s="133">
        <v>3</v>
      </c>
      <c r="B14" s="134">
        <f>IF('P8'!A16="","",'P8'!A16)</f>
        <v>58</v>
      </c>
      <c r="C14" s="135">
        <f>IF('P8'!B16="","",'P8'!B16)</f>
        <v>57.1</v>
      </c>
      <c r="D14" s="134" t="str">
        <f>IF('P8'!C16="","",'P8'!C16)</f>
        <v>UK</v>
      </c>
      <c r="E14" s="136">
        <f>IF('P8'!D16="","",'P8'!D16)</f>
        <v>36202</v>
      </c>
      <c r="F14" s="137" t="str">
        <f>IF('P8'!F16="","",'P8'!F16)</f>
        <v>Marthe Dagsland</v>
      </c>
      <c r="G14" s="137" t="str">
        <f>IF('P8'!G16="","",'P8'!G16)</f>
        <v>Haugesund VK</v>
      </c>
      <c r="H14" s="138">
        <f>IF('P8'!N16=0,"",'P8'!N16)</f>
        <v>45</v>
      </c>
      <c r="I14" s="138">
        <f>IF('P8'!O16=0,"",'P8'!O16)</f>
        <v>59</v>
      </c>
      <c r="J14" s="138">
        <f>IF('P8'!P16=0,"",'P8'!P16)</f>
        <v>104</v>
      </c>
      <c r="K14" s="139">
        <f>IF('P8'!Q16=0,"",'P8'!Q16)</f>
        <v>148.114928</v>
      </c>
      <c r="L14" s="97">
        <v>9</v>
      </c>
    </row>
    <row r="15" spans="1:12" ht="15.75">
      <c r="A15" s="133">
        <v>4</v>
      </c>
      <c r="B15" s="134">
        <f>IF('P8'!A17="","",'P8'!A17)</f>
        <v>58</v>
      </c>
      <c r="C15" s="135">
        <f>IF('P8'!B17="","",'P8'!B17)</f>
        <v>57.6</v>
      </c>
      <c r="D15" s="134" t="str">
        <f>IF('P8'!C17="","",'P8'!C17)</f>
        <v>UK</v>
      </c>
      <c r="E15" s="136">
        <f>IF('P8'!D17="","",'P8'!D17)</f>
        <v>35975</v>
      </c>
      <c r="F15" s="137" t="str">
        <f>IF('P8'!F17="","",'P8'!F17)</f>
        <v>Nora Skuggedal</v>
      </c>
      <c r="G15" s="137" t="str">
        <f>IF('P8'!G17="","",'P8'!G17)</f>
        <v>Larvik AK</v>
      </c>
      <c r="H15" s="138">
        <f>IF('P8'!N17=0,"",'P8'!N17)</f>
        <v>38</v>
      </c>
      <c r="I15" s="138">
        <f>IF('P8'!O17=0,"",'P8'!O17)</f>
        <v>54</v>
      </c>
      <c r="J15" s="138">
        <f>IF('P8'!P17=0,"",'P8'!P17)</f>
        <v>92</v>
      </c>
      <c r="K15" s="139">
        <f>IF('P8'!Q17=0,"",'P8'!Q17)</f>
        <v>130.18322</v>
      </c>
      <c r="L15" s="97">
        <v>8</v>
      </c>
    </row>
    <row r="16" spans="1:12" ht="15.75">
      <c r="A16" s="133">
        <v>5</v>
      </c>
      <c r="B16" s="134">
        <f>IF('P8'!A14="","",'P8'!A14)</f>
        <v>58</v>
      </c>
      <c r="C16" s="135">
        <f>IF('P8'!B14="","",'P8'!B14)</f>
        <v>57.3</v>
      </c>
      <c r="D16" s="134" t="str">
        <f>IF('P8'!C14="","",'P8'!C14)</f>
        <v>SK</v>
      </c>
      <c r="E16" s="136">
        <f>IF('P8'!D14="","",'P8'!D14)</f>
        <v>33276</v>
      </c>
      <c r="F16" s="137" t="str">
        <f>IF('P8'!F14="","",'P8'!F14)</f>
        <v>Anne Kristin Jonassen</v>
      </c>
      <c r="G16" s="137" t="str">
        <f>IF('P8'!G14="","",'P8'!G14)</f>
        <v>Stavanger VK</v>
      </c>
      <c r="H16" s="138">
        <f>IF('P8'!N14=0,"",'P8'!N14)</f>
        <v>36</v>
      </c>
      <c r="I16" s="138">
        <f>IF('P8'!O14=0,"",'P8'!O14)</f>
        <v>52</v>
      </c>
      <c r="J16" s="138">
        <f>IF('P8'!P14=0,"",'P8'!P14)</f>
        <v>88</v>
      </c>
      <c r="K16" s="139">
        <f>IF('P8'!Q14=0,"",'P8'!Q14)</f>
        <v>125.00373599999999</v>
      </c>
      <c r="L16" s="97">
        <v>7</v>
      </c>
    </row>
    <row r="17" spans="1:12" ht="15.75">
      <c r="A17" s="133"/>
      <c r="B17" s="134"/>
      <c r="C17" s="135"/>
      <c r="D17" s="134"/>
      <c r="E17" s="136"/>
      <c r="F17" s="137"/>
      <c r="G17" s="137"/>
      <c r="H17" s="138"/>
      <c r="I17" s="138"/>
      <c r="J17" s="138"/>
      <c r="K17" s="139"/>
      <c r="L17" s="97"/>
    </row>
    <row r="18" spans="1:12" ht="15.75">
      <c r="A18" s="133">
        <v>1</v>
      </c>
      <c r="B18" s="134">
        <f>IF('P8'!A19="","",'P8'!A19)</f>
        <v>63</v>
      </c>
      <c r="C18" s="135">
        <f>IF('P8'!B19="","",'P8'!B19)</f>
        <v>61.5</v>
      </c>
      <c r="D18" s="134" t="str">
        <f>IF('P8'!C19="","",'P8'!C19)</f>
        <v>SK</v>
      </c>
      <c r="E18" s="136">
        <f>IF('P8'!D19="","",'P8'!D19)</f>
        <v>32737</v>
      </c>
      <c r="F18" s="137" t="str">
        <f>IF('P8'!F19="","",'P8'!F19)</f>
        <v>Ine Andersson</v>
      </c>
      <c r="G18" s="137" t="str">
        <f>IF('P8'!G19="","",'P8'!G19)</f>
        <v>Oslo AK</v>
      </c>
      <c r="H18" s="138">
        <f>IF('P8'!N19=0,"",'P8'!N19)</f>
        <v>63</v>
      </c>
      <c r="I18" s="138">
        <f>IF('P8'!O19=0,"",'P8'!O19)</f>
        <v>75</v>
      </c>
      <c r="J18" s="138">
        <f>IF('P8'!P19=0,"",'P8'!P19)</f>
        <v>138</v>
      </c>
      <c r="K18" s="139">
        <f>IF('P8'!Q19=0,"",'P8'!Q19)</f>
        <v>186.398808</v>
      </c>
      <c r="L18" s="97">
        <v>12</v>
      </c>
    </row>
    <row r="19" spans="1:12" ht="15.75">
      <c r="A19" s="133">
        <v>2</v>
      </c>
      <c r="B19" s="134">
        <f>IF('P8'!A20="","",'P8'!A20)</f>
        <v>63</v>
      </c>
      <c r="C19" s="135">
        <f>IF('P8'!B20="","",'P8'!B20)</f>
        <v>61.5</v>
      </c>
      <c r="D19" s="134" t="str">
        <f>IF('P8'!C20="","",'P8'!C20)</f>
        <v>SK</v>
      </c>
      <c r="E19" s="136">
        <f>IF('P8'!D20="","",'P8'!D20)</f>
        <v>30992</v>
      </c>
      <c r="F19" s="137" t="str">
        <f>IF('P8'!F20="","",'P8'!F20)</f>
        <v>Janne Grostad</v>
      </c>
      <c r="G19" s="137" t="str">
        <f>IF('P8'!G20="","",'P8'!G20)</f>
        <v>Nidelv IL</v>
      </c>
      <c r="H19" s="138">
        <f>IF('P8'!N20=0,"",'P8'!N20)</f>
        <v>60</v>
      </c>
      <c r="I19" s="138">
        <f>IF('P8'!O20=0,"",'P8'!O20)</f>
        <v>75</v>
      </c>
      <c r="J19" s="138">
        <f>IF('P8'!P20=0,"",'P8'!P20)</f>
        <v>135</v>
      </c>
      <c r="K19" s="139">
        <f>IF('P8'!Q20=0,"",'P8'!Q20)</f>
        <v>182.34666</v>
      </c>
      <c r="L19" s="97">
        <v>10</v>
      </c>
    </row>
    <row r="20" spans="1:12" ht="15.75">
      <c r="A20" s="133">
        <v>3</v>
      </c>
      <c r="B20" s="134">
        <f>IF('P8'!A22="","",'P8'!A22)</f>
        <v>63</v>
      </c>
      <c r="C20" s="135">
        <f>IF('P8'!B22="","",'P8'!B22)</f>
        <v>61.4</v>
      </c>
      <c r="D20" s="134" t="str">
        <f>IF('P8'!C22="","",'P8'!C22)</f>
        <v>SK</v>
      </c>
      <c r="E20" s="136">
        <f>IF('P8'!D22="","",'P8'!D22)</f>
        <v>33884</v>
      </c>
      <c r="F20" s="137" t="str">
        <f>IF('P8'!F22="","",'P8'!F22)</f>
        <v>Lise Indrehus</v>
      </c>
      <c r="G20" s="137" t="str">
        <f>IF('P8'!G22="","",'P8'!G22)</f>
        <v>Stavanger VK</v>
      </c>
      <c r="H20" s="138">
        <f>IF('P8'!N22=0,"",'P8'!N22)</f>
        <v>46</v>
      </c>
      <c r="I20" s="138">
        <f>IF('P8'!O22=0,"",'P8'!O22)</f>
        <v>69</v>
      </c>
      <c r="J20" s="138">
        <f>IF('P8'!P22=0,"",'P8'!P22)</f>
        <v>115</v>
      </c>
      <c r="K20" s="139">
        <f>IF('P8'!Q22=0,"",'P8'!Q22)</f>
        <v>155.50553</v>
      </c>
      <c r="L20" s="97">
        <v>9</v>
      </c>
    </row>
    <row r="21" spans="1:12" ht="15.75">
      <c r="A21" s="133">
        <v>4</v>
      </c>
      <c r="B21" s="134">
        <f>IF('P2'!A11="","",'P2'!A11)</f>
        <v>63</v>
      </c>
      <c r="C21" s="135">
        <f>IF('P2'!B11="","",'P2'!B11)</f>
        <v>63</v>
      </c>
      <c r="D21" s="134" t="str">
        <f>IF('P2'!C11="","",'P2'!C11)</f>
        <v>SK</v>
      </c>
      <c r="E21" s="136">
        <f>IF('P2'!D11="","",'P2'!D11)</f>
        <v>31829</v>
      </c>
      <c r="F21" s="137" t="str">
        <f>IF('P2'!F11="","",'P2'!F11)</f>
        <v>Nanna W. Christensen</v>
      </c>
      <c r="G21" s="137" t="str">
        <f>IF('P2'!G11="","",'P2'!G11)</f>
        <v>AK Bjørgvin</v>
      </c>
      <c r="H21" s="138">
        <f>IF('P2'!N11=0,"",'P2'!N11)</f>
        <v>46</v>
      </c>
      <c r="I21" s="138">
        <f>IF('P2'!O11=0,"",'P2'!O11)</f>
        <v>69</v>
      </c>
      <c r="J21" s="138">
        <f>IF('P2'!P11=0,"",'P2'!P11)</f>
        <v>115</v>
      </c>
      <c r="K21" s="139">
        <f>IF('P2'!Q11=0,"",'P2'!Q11)</f>
        <v>152.82556999999997</v>
      </c>
      <c r="L21" s="97">
        <v>8</v>
      </c>
    </row>
    <row r="22" spans="1:12" ht="15.75">
      <c r="A22" s="133">
        <v>5</v>
      </c>
      <c r="B22" s="134">
        <f>IF('P2'!A10="","",'P2'!A10)</f>
        <v>63</v>
      </c>
      <c r="C22" s="135">
        <f>IF('P2'!B10="","",'P2'!B10)</f>
        <v>62</v>
      </c>
      <c r="D22" s="134" t="str">
        <f>IF('P2'!C10="","",'P2'!C10)</f>
        <v>SK</v>
      </c>
      <c r="E22" s="136">
        <f>IF('P2'!D10="","",'P2'!D10)</f>
        <v>32170</v>
      </c>
      <c r="F22" s="137" t="str">
        <f>IF('P2'!F10="","",'P2'!F10)</f>
        <v>Kine Nesheim</v>
      </c>
      <c r="G22" s="137" t="str">
        <f>IF('P2'!G10="","",'P2'!G10)</f>
        <v>AK Bjørgvin</v>
      </c>
      <c r="H22" s="138">
        <f>IF('P2'!N10=0,"",'P2'!N10)</f>
        <v>51</v>
      </c>
      <c r="I22" s="138">
        <f>IF('P2'!O10=0,"",'P2'!O10)</f>
        <v>63</v>
      </c>
      <c r="J22" s="138">
        <f>IF('P2'!P10=0,"",'P2'!P10)</f>
        <v>114</v>
      </c>
      <c r="K22" s="139">
        <f>IF('P2'!Q10=0,"",'P2'!Q10)</f>
        <v>153.134376</v>
      </c>
      <c r="L22" s="97">
        <v>7</v>
      </c>
    </row>
    <row r="23" spans="1:12" ht="15.75">
      <c r="A23" s="133">
        <v>6</v>
      </c>
      <c r="B23" s="134">
        <f>IF('P2'!A13="","",'P2'!A13)</f>
        <v>63</v>
      </c>
      <c r="C23" s="135">
        <f>IF('P2'!B13="","",'P2'!B13)</f>
        <v>60.6</v>
      </c>
      <c r="D23" s="134" t="str">
        <f>IF('P2'!C13="","",'P2'!C13)</f>
        <v>SK</v>
      </c>
      <c r="E23" s="136">
        <f>IF('P2'!D13="","",'P2'!D13)</f>
        <v>31127</v>
      </c>
      <c r="F23" s="137" t="str">
        <f>IF('P2'!F13="","",'P2'!F13)</f>
        <v>Inger Kristine Wiik</v>
      </c>
      <c r="G23" s="137" t="str">
        <f>IF('P2'!G13="","",'P2'!G13)</f>
        <v>Flaktveit IK</v>
      </c>
      <c r="H23" s="138">
        <f>IF('P2'!N13=0,"",'P2'!N13)</f>
        <v>46</v>
      </c>
      <c r="I23" s="138">
        <f>IF('P2'!O13=0,"",'P2'!O13)</f>
        <v>59</v>
      </c>
      <c r="J23" s="138">
        <f>IF('P2'!P13=0,"",'P2'!P13)</f>
        <v>105</v>
      </c>
      <c r="K23" s="139">
        <f>IF('P2'!Q13=0,"",'P2'!Q13)</f>
        <v>143.275755</v>
      </c>
      <c r="L23" s="97">
        <v>6</v>
      </c>
    </row>
    <row r="24" spans="1:12" ht="15.75">
      <c r="A24" s="133">
        <v>7</v>
      </c>
      <c r="B24" s="134">
        <f>IF('P2'!A12="","",'P2'!A12)</f>
        <v>63</v>
      </c>
      <c r="C24" s="135">
        <f>IF('P2'!B12="","",'P2'!B12)</f>
        <v>61.9</v>
      </c>
      <c r="D24" s="134" t="str">
        <f>IF('P2'!C12="","",'P2'!C12)</f>
        <v>K2</v>
      </c>
      <c r="E24" s="136">
        <f>IF('P2'!D12="","",'P2'!D12)</f>
        <v>25930</v>
      </c>
      <c r="F24" s="137" t="str">
        <f>IF('P2'!F12="","",'P2'!F12)</f>
        <v>Line Søfteland</v>
      </c>
      <c r="G24" s="137" t="str">
        <f>IF('P2'!G12="","",'P2'!G12)</f>
        <v>Flaktveit IK</v>
      </c>
      <c r="H24" s="138">
        <f>IF('P2'!N12=0,"",'P2'!N12)</f>
        <v>44</v>
      </c>
      <c r="I24" s="138">
        <f>IF('P2'!O12=0,"",'P2'!O12)</f>
        <v>59</v>
      </c>
      <c r="J24" s="138">
        <f>IF('P2'!P12=0,"",'P2'!P12)</f>
        <v>103</v>
      </c>
      <c r="K24" s="139">
        <f>IF('P2'!Q12=0,"",'P2'!Q12)</f>
        <v>138.509971</v>
      </c>
      <c r="L24" s="97">
        <v>5</v>
      </c>
    </row>
    <row r="25" spans="1:12" ht="15.75">
      <c r="A25" s="133"/>
      <c r="B25" s="134">
        <f>IF('P8'!A21="","",'P8'!A21)</f>
        <v>63</v>
      </c>
      <c r="C25" s="135">
        <f>IF('P8'!B21="","",'P8'!B21)</f>
        <v>62.4</v>
      </c>
      <c r="D25" s="134" t="str">
        <f>IF('P8'!C21="","",'P8'!C21)</f>
        <v>SK</v>
      </c>
      <c r="E25" s="136">
        <f>IF('P8'!D21="","",'P8'!D21)</f>
        <v>33735</v>
      </c>
      <c r="F25" s="137" t="str">
        <f>IF('P8'!F21="","",'P8'!F21)</f>
        <v>Marit Årdalsbakke</v>
      </c>
      <c r="G25" s="137" t="str">
        <f>IF('P8'!G21="","",'P8'!G21)</f>
        <v>Tambarskjelvar IL</v>
      </c>
      <c r="H25" s="138">
        <f>IF('P8'!N21=0,"",'P8'!N21)</f>
      </c>
      <c r="I25" s="138">
        <f>IF('P8'!O21=0,"",'P8'!O21)</f>
      </c>
      <c r="J25" s="138">
        <f>IF('P8'!P21=0,"",'P8'!P21)</f>
      </c>
      <c r="K25" s="139">
        <f>IF('P8'!Q21=0,"",'P8'!Q21)</f>
      </c>
      <c r="L25" s="97"/>
    </row>
    <row r="26" spans="1:12" ht="15.75">
      <c r="A26" s="133"/>
      <c r="B26" s="134"/>
      <c r="C26" s="135"/>
      <c r="D26" s="134"/>
      <c r="E26" s="136"/>
      <c r="F26" s="137"/>
      <c r="G26" s="137"/>
      <c r="H26" s="138"/>
      <c r="I26" s="138"/>
      <c r="J26" s="138"/>
      <c r="K26" s="139"/>
      <c r="L26" s="97"/>
    </row>
    <row r="27" spans="1:12" ht="15.75">
      <c r="A27" s="133">
        <v>1</v>
      </c>
      <c r="B27" s="134">
        <f>IF('P11'!A10="","",'P11'!A10)</f>
        <v>69</v>
      </c>
      <c r="C27" s="135">
        <f>IF('P11'!B10="","",'P11'!B10)</f>
        <v>64.5</v>
      </c>
      <c r="D27" s="134" t="str">
        <f>IF('P11'!C10="","",'P11'!C10)</f>
        <v>SK</v>
      </c>
      <c r="E27" s="136">
        <f>IF('P11'!D10="","",'P11'!D10)</f>
        <v>32118</v>
      </c>
      <c r="F27" s="137" t="str">
        <f>IF('P11'!F10="","",'P11'!F10)</f>
        <v>Anja Evelin Jordalen</v>
      </c>
      <c r="G27" s="137" t="str">
        <f>IF('P11'!G10="","",'P11'!G10)</f>
        <v>AK Bjørgvin</v>
      </c>
      <c r="H27" s="138">
        <f>IF('P11'!N10=0,"",'P11'!N10)</f>
        <v>81</v>
      </c>
      <c r="I27" s="138">
        <f>IF('P11'!O10=0,"",'P11'!O10)</f>
        <v>104</v>
      </c>
      <c r="J27" s="138">
        <f>IF('P11'!P10=0,"",'P11'!P10)</f>
        <v>185</v>
      </c>
      <c r="K27" s="140">
        <f>IF('P11'!Q10=0,"",'P11'!Q10)</f>
        <v>242.08064</v>
      </c>
      <c r="L27" s="97">
        <v>12</v>
      </c>
    </row>
    <row r="28" spans="1:12" ht="15.75">
      <c r="A28" s="133">
        <v>2</v>
      </c>
      <c r="B28" s="134">
        <f>IF('P11'!A9="","",'P11'!A9)</f>
        <v>69</v>
      </c>
      <c r="C28" s="135">
        <f>IF('P11'!B9="","",'P11'!B9)</f>
        <v>67.3</v>
      </c>
      <c r="D28" s="134" t="str">
        <f>IF('P11'!C9="","",'P11'!C9)</f>
        <v>SK</v>
      </c>
      <c r="E28" s="136">
        <f>IF('P11'!D9="","",'P11'!D9)</f>
        <v>30837</v>
      </c>
      <c r="F28" s="137" t="str">
        <f>IF('P11'!F9="","",'P11'!F9)</f>
        <v>Ingvild Brynjulfsen</v>
      </c>
      <c r="G28" s="137" t="str">
        <f>IF('P11'!G9="","",'P11'!G9)</f>
        <v>Trondheim AK</v>
      </c>
      <c r="H28" s="138">
        <f>IF('P11'!N9=0,"",'P11'!N9)</f>
        <v>61</v>
      </c>
      <c r="I28" s="138">
        <f>IF('P11'!O9=0,"",'P11'!O9)</f>
        <v>72</v>
      </c>
      <c r="J28" s="138">
        <f>IF('P11'!P9=0,"",'P11'!P9)</f>
        <v>133</v>
      </c>
      <c r="K28" s="140">
        <f>IF('P11'!Q9=0,"",'P11'!Q9)</f>
        <v>169.43269</v>
      </c>
      <c r="L28" s="97">
        <v>10</v>
      </c>
    </row>
    <row r="29" spans="1:12" ht="15.75">
      <c r="A29" s="133">
        <v>3</v>
      </c>
      <c r="B29" s="134">
        <f>IF('P2'!A15="","",'P2'!A15)</f>
        <v>69</v>
      </c>
      <c r="C29" s="135">
        <f>IF('P2'!B15="","",'P2'!B15)</f>
        <v>67.1</v>
      </c>
      <c r="D29" s="134" t="str">
        <f>IF('P2'!C15="","",'P2'!C15)</f>
        <v>SK</v>
      </c>
      <c r="E29" s="136">
        <f>IF('P2'!D15="","",'P2'!D15)</f>
        <v>31662</v>
      </c>
      <c r="F29" s="137" t="str">
        <f>IF('P2'!F15="","",'P2'!F15)</f>
        <v>Rebecca Tiffin</v>
      </c>
      <c r="G29" s="137" t="str">
        <f>IF('P2'!G15="","",'P2'!G15)</f>
        <v>Oslo AK</v>
      </c>
      <c r="H29" s="138">
        <f>IF('P2'!N15=0,"",'P2'!N15)</f>
        <v>53</v>
      </c>
      <c r="I29" s="138">
        <f>IF('P2'!O15=0,"",'P2'!O15)</f>
        <v>63</v>
      </c>
      <c r="J29" s="138">
        <f>IF('P2'!P15=0,"",'P2'!P15)</f>
        <v>116</v>
      </c>
      <c r="K29" s="139">
        <f>IF('P2'!Q15=0,"",'P2'!Q15)</f>
        <v>148.04674</v>
      </c>
      <c r="L29" s="97">
        <v>9</v>
      </c>
    </row>
    <row r="30" spans="1:12" ht="15.75">
      <c r="A30" s="133">
        <v>4</v>
      </c>
      <c r="B30" s="134">
        <f>IF('P2'!A14="","",'P2'!A14)</f>
        <v>69</v>
      </c>
      <c r="C30" s="135">
        <f>IF('P2'!B14="","",'P2'!B14)</f>
        <v>66.6</v>
      </c>
      <c r="D30" s="134" t="str">
        <f>IF('P2'!C14="","",'P2'!C14)</f>
        <v>SK</v>
      </c>
      <c r="E30" s="136">
        <f>IF('P2'!D14="","",'P2'!D14)</f>
        <v>32007</v>
      </c>
      <c r="F30" s="137" t="str">
        <f>IF('P2'!F14="","",'P2'!F14)</f>
        <v>Ingrid Hjulstad</v>
      </c>
      <c r="G30" s="137" t="str">
        <f>IF('P2'!G14="","",'P2'!G14)</f>
        <v>Lørenskog AK</v>
      </c>
      <c r="H30" s="138">
        <f>IF('P2'!N14=0,"",'P2'!N14)</f>
        <v>48</v>
      </c>
      <c r="I30" s="138">
        <f>IF('P2'!O14=0,"",'P2'!O14)</f>
        <v>60</v>
      </c>
      <c r="J30" s="138">
        <f>IF('P2'!P14=0,"",'P2'!P14)</f>
        <v>108</v>
      </c>
      <c r="K30" s="139">
        <f>IF('P2'!Q14=0,"",'P2'!Q14)</f>
        <v>138.476844</v>
      </c>
      <c r="L30" s="97">
        <v>8</v>
      </c>
    </row>
    <row r="31" spans="1:12" ht="15.75">
      <c r="A31" s="133"/>
      <c r="B31" s="134"/>
      <c r="C31" s="135"/>
      <c r="D31" s="134"/>
      <c r="E31" s="136"/>
      <c r="F31" s="137"/>
      <c r="G31" s="137"/>
      <c r="H31" s="138"/>
      <c r="I31" s="138"/>
      <c r="J31" s="138"/>
      <c r="K31" s="139"/>
      <c r="L31" s="97"/>
    </row>
    <row r="32" spans="1:12" ht="15.75">
      <c r="A32" s="133">
        <v>1</v>
      </c>
      <c r="B32" s="134">
        <f>IF('P11'!A13="","",'P11'!A13)</f>
        <v>75</v>
      </c>
      <c r="C32" s="135">
        <f>IF('P11'!B13="","",'P11'!B13)</f>
        <v>69.4</v>
      </c>
      <c r="D32" s="134" t="str">
        <f>IF('P11'!C13="","",'P11'!C13)</f>
        <v>SK</v>
      </c>
      <c r="E32" s="136">
        <f>IF('P11'!D13="","",'P11'!D13)</f>
        <v>30635</v>
      </c>
      <c r="F32" s="137" t="str">
        <f>IF('P11'!F13="","",'P11'!F13)</f>
        <v>Elisabeth Holmstrøm</v>
      </c>
      <c r="G32" s="137" t="str">
        <f>IF('P11'!G13="","",'P11'!G13)</f>
        <v>Trondheim AK</v>
      </c>
      <c r="H32" s="138">
        <f>IF('P11'!N13=0,"",'P11'!N13)</f>
        <v>77</v>
      </c>
      <c r="I32" s="138">
        <f>IF('P11'!O13=0,"",'P11'!O13)</f>
        <v>89</v>
      </c>
      <c r="J32" s="138">
        <f>IF('P11'!P13=0,"",'P11'!P13)</f>
        <v>166</v>
      </c>
      <c r="K32" s="140">
        <f>IF('P11'!Q13=0,"",'P11'!Q13)</f>
        <v>207.594454</v>
      </c>
      <c r="L32" s="97">
        <v>12</v>
      </c>
    </row>
    <row r="33" spans="1:12" ht="15.75">
      <c r="A33" s="133">
        <v>2</v>
      </c>
      <c r="B33" s="134">
        <f>IF('P11'!A12="","",'P11'!A12)</f>
        <v>75</v>
      </c>
      <c r="C33" s="135">
        <f>IF('P11'!B12="","",'P11'!B12)</f>
        <v>69.4</v>
      </c>
      <c r="D33" s="134" t="str">
        <f>IF('P11'!C12="","",'P11'!C12)</f>
        <v>SK</v>
      </c>
      <c r="E33" s="136">
        <f>IF('P11'!D12="","",'P11'!D12)</f>
        <v>33790</v>
      </c>
      <c r="F33" s="137" t="str">
        <f>IF('P11'!F12="","",'P11'!F12)</f>
        <v>Marte Rygg Årdal</v>
      </c>
      <c r="G33" s="137" t="str">
        <f>IF('P11'!G12="","",'P11'!G12)</f>
        <v>Tambarskjelvar IL</v>
      </c>
      <c r="H33" s="138">
        <f>IF('P11'!N12=0,"",'P11'!N12)</f>
        <v>69</v>
      </c>
      <c r="I33" s="138">
        <f>IF('P11'!O12=0,"",'P11'!O12)</f>
        <v>90</v>
      </c>
      <c r="J33" s="138">
        <f>IF('P11'!P12=0,"",'P11'!P12)</f>
        <v>159</v>
      </c>
      <c r="K33" s="140">
        <f>IF('P11'!Q12=0,"",'P11'!Q12)</f>
        <v>198.840471</v>
      </c>
      <c r="L33" s="97">
        <v>10</v>
      </c>
    </row>
    <row r="34" spans="1:12" ht="15.75">
      <c r="A34" s="133">
        <v>3</v>
      </c>
      <c r="B34" s="134">
        <f>IF('P11'!A11="","",'P11'!A11)</f>
        <v>75</v>
      </c>
      <c r="C34" s="135">
        <f>IF('P11'!B11="","",'P11'!B11)</f>
        <v>70.4</v>
      </c>
      <c r="D34" s="134" t="str">
        <f>IF('P11'!C11="","",'P11'!C11)</f>
        <v>JK</v>
      </c>
      <c r="E34" s="136">
        <f>IF('P11'!D11="","",'P11'!D11)</f>
        <v>35018</v>
      </c>
      <c r="F34" s="137" t="str">
        <f>IF('P11'!F11="","",'P11'!F11)</f>
        <v>Linn Therese Dagsland</v>
      </c>
      <c r="G34" s="137" t="str">
        <f>IF('P11'!G11="","",'P11'!G11)</f>
        <v>Haugesund VK</v>
      </c>
      <c r="H34" s="138">
        <f>IF('P11'!N11=0,"",'P11'!N11)</f>
        <v>67</v>
      </c>
      <c r="I34" s="138">
        <f>IF('P11'!O11=0,"",'P11'!O11)</f>
        <v>80</v>
      </c>
      <c r="J34" s="138">
        <f>IF('P11'!P11=0,"",'P11'!P11)</f>
        <v>147</v>
      </c>
      <c r="K34" s="140">
        <f>IF('P11'!Q11=0,"",'P11'!Q11)</f>
        <v>182.30205</v>
      </c>
      <c r="L34" s="97">
        <v>9</v>
      </c>
    </row>
    <row r="35" spans="1:12" ht="15.75">
      <c r="A35" s="133">
        <v>4</v>
      </c>
      <c r="B35" s="134">
        <f>IF('P2'!A16="","",'P2'!A16)</f>
        <v>75</v>
      </c>
      <c r="C35" s="135">
        <f>IF('P2'!B16="","",'P2'!B16)</f>
        <v>72</v>
      </c>
      <c r="D35" s="134" t="str">
        <f>IF('P2'!C16="","",'P2'!C16)</f>
        <v>SK</v>
      </c>
      <c r="E35" s="136">
        <f>IF('P2'!D16="","",'P2'!D16)</f>
        <v>32605</v>
      </c>
      <c r="F35" s="137" t="str">
        <f>IF('P2'!F16="","",'P2'!F16)</f>
        <v>Mari Kogstad</v>
      </c>
      <c r="G35" s="137" t="str">
        <f>IF('P2'!G16="","",'P2'!G16)</f>
        <v>Stavanger VK</v>
      </c>
      <c r="H35" s="138">
        <f>IF('P2'!N16=0,"",'P2'!N16)</f>
        <v>48</v>
      </c>
      <c r="I35" s="138">
        <f>IF('P2'!O16=0,"",'P2'!O16)</f>
        <v>75</v>
      </c>
      <c r="J35" s="138">
        <f>IF('P2'!P16=0,"",'P2'!P16)</f>
        <v>123</v>
      </c>
      <c r="K35" s="139">
        <f>IF('P2'!Q16=0,"",'P2'!Q16)</f>
        <v>150.595419</v>
      </c>
      <c r="L35" s="97">
        <v>8</v>
      </c>
    </row>
    <row r="36" spans="1:12" ht="15.75">
      <c r="A36" s="133">
        <v>5</v>
      </c>
      <c r="B36" s="134">
        <f>IF('P2'!A18="","",'P2'!A18)</f>
        <v>75</v>
      </c>
      <c r="C36" s="135">
        <f>IF('P2'!B18="","",'P2'!B18)</f>
        <v>71.6</v>
      </c>
      <c r="D36" s="134" t="str">
        <f>IF('P2'!C18="","",'P2'!C18)</f>
        <v>SK</v>
      </c>
      <c r="E36" s="136">
        <f>IF('P2'!D18="","",'P2'!D18)</f>
        <v>33204</v>
      </c>
      <c r="F36" s="137" t="str">
        <f>IF('P2'!F18="","",'P2'!F18)</f>
        <v>Stine Mari Hasfjord</v>
      </c>
      <c r="G36" s="137" t="str">
        <f>IF('P2'!G18="","",'P2'!G18)</f>
        <v>AK Bjørgvin</v>
      </c>
      <c r="H36" s="138">
        <f>IF('P2'!N18=0,"",'P2'!N18)</f>
        <v>45</v>
      </c>
      <c r="I36" s="138">
        <f>IF('P2'!O18=0,"",'P2'!O18)</f>
        <v>67</v>
      </c>
      <c r="J36" s="138">
        <f>IF('P2'!P18=0,"",'P2'!P18)</f>
        <v>112</v>
      </c>
      <c r="K36" s="139">
        <f>IF('P2'!Q18=0,"",'P2'!Q18)</f>
        <v>137.559072</v>
      </c>
      <c r="L36" s="97">
        <v>7</v>
      </c>
    </row>
    <row r="37" spans="1:12" ht="15.75">
      <c r="A37" s="133">
        <v>6</v>
      </c>
      <c r="B37" s="134">
        <f>IF('P2'!A19="","",'P2'!A19)</f>
        <v>75</v>
      </c>
      <c r="C37" s="135">
        <f>IF('P2'!B19="","",'P2'!B19)</f>
        <v>69.6</v>
      </c>
      <c r="D37" s="134" t="str">
        <f>IF('P2'!C19="","",'P2'!C19)</f>
        <v>SK</v>
      </c>
      <c r="E37" s="136">
        <f>IF('P2'!D19="","",'P2'!D19)</f>
        <v>30019</v>
      </c>
      <c r="F37" s="137" t="str">
        <f>IF('P2'!F19="","",'P2'!F19)</f>
        <v>Cecilie Endresen</v>
      </c>
      <c r="G37" s="137" t="str">
        <f>IF('P2'!G19="","",'P2'!G19)</f>
        <v>AK Bjørgvin</v>
      </c>
      <c r="H37" s="138">
        <f>IF('P2'!N19=0,"",'P2'!N19)</f>
        <v>43</v>
      </c>
      <c r="I37" s="138">
        <f>IF('P2'!O19=0,"",'P2'!O19)</f>
        <v>65</v>
      </c>
      <c r="J37" s="138">
        <f>IF('P2'!P19=0,"",'P2'!P19)</f>
        <v>108</v>
      </c>
      <c r="K37" s="139">
        <f>IF('P2'!Q19=0,"",'P2'!Q19)</f>
        <v>134.8326</v>
      </c>
      <c r="L37" s="97">
        <v>6</v>
      </c>
    </row>
    <row r="38" spans="1:12" ht="15.75">
      <c r="A38" s="133">
        <v>7</v>
      </c>
      <c r="B38" s="134">
        <f>IF('P2'!A17="","",'P2'!A17)</f>
        <v>75</v>
      </c>
      <c r="C38" s="135">
        <f>IF('P2'!B17="","",'P2'!B17)</f>
        <v>71</v>
      </c>
      <c r="D38" s="134" t="str">
        <f>IF('P2'!C17="","",'P2'!C17)</f>
        <v>SK</v>
      </c>
      <c r="E38" s="136">
        <f>IF('P2'!D17="","",'P2'!D17)</f>
        <v>32992</v>
      </c>
      <c r="F38" s="137" t="str">
        <f>IF('P2'!F17="","",'P2'!F17)</f>
        <v>Live Luteberget</v>
      </c>
      <c r="G38" s="137" t="str">
        <f>IF('P2'!G17="","",'P2'!G17)</f>
        <v>Vigrestad IK</v>
      </c>
      <c r="H38" s="138">
        <f>IF('P2'!N17=0,"",'P2'!N17)</f>
        <v>47</v>
      </c>
      <c r="I38" s="138">
        <f>IF('P2'!O17=0,"",'P2'!O17)</f>
        <v>60</v>
      </c>
      <c r="J38" s="138">
        <f>IF('P2'!P17=0,"",'P2'!P17)</f>
        <v>107</v>
      </c>
      <c r="K38" s="139">
        <f>IF('P2'!Q17=0,"",'P2'!Q17)</f>
        <v>132.049128</v>
      </c>
      <c r="L38" s="97">
        <v>5</v>
      </c>
    </row>
    <row r="39" spans="1:11" ht="15.75">
      <c r="A39" s="133"/>
      <c r="B39" s="134"/>
      <c r="C39" s="135"/>
      <c r="D39" s="134"/>
      <c r="E39" s="136"/>
      <c r="F39" s="137"/>
      <c r="G39" s="137"/>
      <c r="H39" s="138"/>
      <c r="I39" s="138"/>
      <c r="J39" s="138"/>
      <c r="K39" s="140"/>
    </row>
    <row r="40" spans="1:12" ht="15.75">
      <c r="A40" s="133">
        <v>1</v>
      </c>
      <c r="B40" s="134" t="str">
        <f>IF('P11'!A15="","",'P11'!A15)</f>
        <v>+75</v>
      </c>
      <c r="C40" s="135">
        <f>IF('P11'!B15="","",'P11'!B15)</f>
        <v>82.1</v>
      </c>
      <c r="D40" s="134" t="str">
        <f>IF('P11'!C15="","",'P11'!C15)</f>
        <v>JK</v>
      </c>
      <c r="E40" s="136">
        <f>IF('P11'!D15="","",'P11'!D15)</f>
        <v>34421</v>
      </c>
      <c r="F40" s="137" t="str">
        <f>IF('P11'!F15="","",'P11'!F15)</f>
        <v>Guro Bjørke</v>
      </c>
      <c r="G40" s="137" t="str">
        <f>IF('P11'!G15="","",'P11'!G15)</f>
        <v>AK Bjørgvin</v>
      </c>
      <c r="H40" s="138">
        <f>IF('P11'!N15=0,"",'P11'!N15)</f>
        <v>63</v>
      </c>
      <c r="I40" s="138">
        <f>IF('P11'!O15=0,"",'P11'!O15)</f>
        <v>82</v>
      </c>
      <c r="J40" s="138">
        <f>IF('P11'!P15=0,"",'P11'!P15)</f>
        <v>145</v>
      </c>
      <c r="K40" s="140">
        <f>IF('P11'!Q15=0,"",'P11'!Q15)</f>
        <v>166.023115</v>
      </c>
      <c r="L40" s="97">
        <v>12</v>
      </c>
    </row>
    <row r="41" spans="1:12" ht="15.75">
      <c r="A41" s="133">
        <v>2</v>
      </c>
      <c r="B41" s="134" t="str">
        <f>IF('P11'!A19="","",'P11'!A19)</f>
        <v>+75</v>
      </c>
      <c r="C41" s="135">
        <f>IF('P11'!B19="","",'P11'!B19)</f>
        <v>91.2</v>
      </c>
      <c r="D41" s="134" t="str">
        <f>IF('P11'!C19="","",'P11'!C19)</f>
        <v>SK</v>
      </c>
      <c r="E41" s="136">
        <f>IF('P11'!D19="","",'P11'!D19)</f>
        <v>33238</v>
      </c>
      <c r="F41" s="137" t="str">
        <f>IF('P11'!F19="","",'P11'!F19)</f>
        <v>Else-Mari Rygg Lind</v>
      </c>
      <c r="G41" s="137" t="str">
        <f>IF('P11'!G19="","",'P11'!G19)</f>
        <v>Trondheim AK</v>
      </c>
      <c r="H41" s="138">
        <f>IF('P11'!N19=0,"",'P11'!N19)</f>
        <v>62</v>
      </c>
      <c r="I41" s="138">
        <f>IF('P11'!O19=0,"",'P11'!O19)</f>
        <v>77</v>
      </c>
      <c r="J41" s="138">
        <f>IF('P11'!P19=0,"",'P11'!P19)</f>
        <v>139</v>
      </c>
      <c r="K41" s="140">
        <f>IF('P11'!Q19=0,"",'P11'!Q19)</f>
        <v>152.304802</v>
      </c>
      <c r="L41" s="97">
        <v>10</v>
      </c>
    </row>
    <row r="42" spans="1:12" ht="15.75">
      <c r="A42" s="133">
        <v>3</v>
      </c>
      <c r="B42" s="134" t="str">
        <f>IF('P11'!A17="","",'P11'!A17)</f>
        <v>+75</v>
      </c>
      <c r="C42" s="135">
        <f>IF('P11'!B17="","",'P11'!B17)</f>
        <v>84.8</v>
      </c>
      <c r="D42" s="134" t="str">
        <f>IF('P11'!C17="","",'P11'!C17)</f>
        <v>SK</v>
      </c>
      <c r="E42" s="136">
        <f>IF('P11'!D17="","",'P11'!D17)</f>
        <v>30802</v>
      </c>
      <c r="F42" s="137" t="str">
        <f>IF('P11'!F17="","",'P11'!F17)</f>
        <v>Renate Loraas</v>
      </c>
      <c r="G42" s="137" t="str">
        <f>IF('P11'!G17="","",'P11'!G17)</f>
        <v>Larvik AK</v>
      </c>
      <c r="H42" s="138">
        <f>IF('P11'!N17=0,"",'P11'!N17)</f>
        <v>51</v>
      </c>
      <c r="I42" s="138">
        <f>IF('P11'!O17=0,"",'P11'!O17)</f>
        <v>82</v>
      </c>
      <c r="J42" s="138">
        <f>IF('P11'!P17=0,"",'P11'!P17)</f>
        <v>133</v>
      </c>
      <c r="K42" s="140">
        <f>IF('P11'!Q17=0,"",'P11'!Q17)</f>
        <v>150.097549</v>
      </c>
      <c r="L42" s="97">
        <v>9</v>
      </c>
    </row>
    <row r="43" spans="1:12" ht="15.75">
      <c r="A43" s="133">
        <v>4</v>
      </c>
      <c r="B43" s="134" t="str">
        <f>IF('P11'!A14="","",'P11'!A14)</f>
        <v>+75</v>
      </c>
      <c r="C43" s="135">
        <f>IF('P11'!B14="","",'P11'!B14)</f>
        <v>75.2</v>
      </c>
      <c r="D43" s="134" t="str">
        <f>IF('P11'!C14="","",'P11'!C14)</f>
        <v>SK</v>
      </c>
      <c r="E43" s="136">
        <f>IF('P11'!D14="","",'P11'!D14)</f>
        <v>32302</v>
      </c>
      <c r="F43" s="137" t="str">
        <f>IF('P11'!F14="","",'P11'!F14)</f>
        <v>Anette Ellingsberg</v>
      </c>
      <c r="G43" s="137" t="str">
        <f>IF('P11'!G14="","",'P11'!G14)</f>
        <v>Trondheim AK</v>
      </c>
      <c r="H43" s="138">
        <f>IF('P11'!N14=0,"",'P11'!N14)</f>
        <v>57</v>
      </c>
      <c r="I43" s="138">
        <f>IF('P11'!O14=0,"",'P11'!O14)</f>
        <v>75</v>
      </c>
      <c r="J43" s="138">
        <f>IF('P11'!P14=0,"",'P11'!P14)</f>
        <v>132</v>
      </c>
      <c r="K43" s="140">
        <f>IF('P11'!Q14=0,"",'P11'!Q14)</f>
        <v>157.831212</v>
      </c>
      <c r="L43" s="97">
        <v>8</v>
      </c>
    </row>
    <row r="44" spans="1:12" ht="15.75">
      <c r="A44" s="133">
        <v>5</v>
      </c>
      <c r="B44" s="134" t="str">
        <f>IF('P11'!A18="","",'P11'!A18)</f>
        <v>+75</v>
      </c>
      <c r="C44" s="135">
        <f>IF('P11'!B18="","",'P11'!B18)</f>
        <v>75.2</v>
      </c>
      <c r="D44" s="134" t="str">
        <f>IF('P11'!C18="","",'P11'!C18)</f>
        <v>K2</v>
      </c>
      <c r="E44" s="136">
        <f>IF('P11'!D18="","",'P11'!D18)</f>
        <v>25389</v>
      </c>
      <c r="F44" s="137" t="str">
        <f>IF('P11'!F18="","",'P11'!F18)</f>
        <v>Ann Beatrice Høien</v>
      </c>
      <c r="G44" s="137" t="str">
        <f>IF('P11'!G18="","",'P11'!G18)</f>
        <v>Vigrestad IK</v>
      </c>
      <c r="H44" s="138">
        <f>IF('P11'!N18=0,"",'P11'!N18)</f>
        <v>61</v>
      </c>
      <c r="I44" s="138">
        <f>IF('P11'!O18=0,"",'P11'!O18)</f>
        <v>70</v>
      </c>
      <c r="J44" s="138">
        <f>IF('P11'!P18=0,"",'P11'!P18)</f>
        <v>131</v>
      </c>
      <c r="K44" s="140">
        <f>IF('P11'!Q18=0,"",'P11'!Q18)</f>
        <v>156.635521</v>
      </c>
      <c r="L44" s="97">
        <v>7</v>
      </c>
    </row>
    <row r="45" spans="1:12" ht="15.75">
      <c r="A45" s="133">
        <v>6</v>
      </c>
      <c r="B45" s="134" t="str">
        <f>IF('P11'!A20="","",'P11'!A20)</f>
        <v>+75</v>
      </c>
      <c r="C45" s="135">
        <f>IF('P11'!B20="","",'P11'!B20)</f>
        <v>85.7</v>
      </c>
      <c r="D45" s="134" t="str">
        <f>IF('P11'!C20="","",'P11'!C20)</f>
        <v>UK</v>
      </c>
      <c r="E45" s="136">
        <f>IF('P11'!D20="","",'P11'!D20)</f>
        <v>35778</v>
      </c>
      <c r="F45" s="137" t="str">
        <f>IF('P11'!F20="","",'P11'!F20)</f>
        <v>Beatrice Llano</v>
      </c>
      <c r="G45" s="137" t="str">
        <f>IF('P11'!G20="","",'P11'!G20)</f>
        <v>Flaktveit IK</v>
      </c>
      <c r="H45" s="138">
        <f>IF('P11'!N20=0,"",'P11'!N20)</f>
        <v>48</v>
      </c>
      <c r="I45" s="138">
        <f>IF('P11'!O20=0,"",'P11'!O20)</f>
        <v>72</v>
      </c>
      <c r="J45" s="138">
        <f>IF('P11'!P20=0,"",'P11'!P20)</f>
        <v>120</v>
      </c>
      <c r="K45" s="140">
        <f>IF('P11'!Q20=0,"",'P11'!Q20)</f>
        <v>134.81292</v>
      </c>
      <c r="L45" s="97">
        <v>6</v>
      </c>
    </row>
    <row r="46" spans="1:12" ht="15.75">
      <c r="A46" s="133">
        <v>7</v>
      </c>
      <c r="B46" s="134" t="str">
        <f>IF('P11'!A16="","",'P11'!A16)</f>
        <v>+75</v>
      </c>
      <c r="C46" s="135">
        <f>IF('P11'!B16="","",'P11'!B16)</f>
        <v>76.7</v>
      </c>
      <c r="D46" s="134" t="str">
        <f>IF('P11'!C16="","",'P11'!C16)</f>
        <v>SK</v>
      </c>
      <c r="E46" s="136">
        <f>IF('P11'!D16="","",'P11'!D16)</f>
        <v>32589</v>
      </c>
      <c r="F46" s="137" t="str">
        <f>IF('P11'!F16="","",'P11'!F16)</f>
        <v>Eline Beate Sandvik</v>
      </c>
      <c r="G46" s="137" t="str">
        <f>IF('P11'!G16="","",'P11'!G16)</f>
        <v>AK Bjørgvin</v>
      </c>
      <c r="H46" s="138">
        <f>IF('P11'!N16=0,"",'P11'!N16)</f>
        <v>50</v>
      </c>
      <c r="I46" s="138">
        <f>IF('P11'!O16=0,"",'P11'!O16)</f>
        <v>65</v>
      </c>
      <c r="J46" s="138">
        <f>IF('P11'!P16=0,"",'P11'!P16)</f>
        <v>115</v>
      </c>
      <c r="K46" s="140">
        <f>IF('P11'!Q16=0,"",'P11'!Q16)</f>
        <v>136.099165</v>
      </c>
      <c r="L46" s="97">
        <v>5</v>
      </c>
    </row>
    <row r="47" spans="1:12" ht="12.75">
      <c r="A47" s="50"/>
      <c r="L47" s="97"/>
    </row>
    <row r="48" ht="12.75">
      <c r="A48" s="50"/>
    </row>
    <row r="49" spans="1:11" ht="27">
      <c r="A49" s="191" t="s">
        <v>27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1" ht="18">
      <c r="A50" s="51"/>
      <c r="B50" s="51"/>
      <c r="C50" s="51"/>
      <c r="D50" s="51"/>
      <c r="E50" s="53"/>
      <c r="F50" s="86"/>
      <c r="G50" s="86"/>
      <c r="H50" s="55"/>
      <c r="I50" s="55"/>
      <c r="J50" s="55"/>
      <c r="K50" s="89"/>
    </row>
    <row r="51" spans="1:12" ht="15.75">
      <c r="A51" s="133">
        <v>1</v>
      </c>
      <c r="B51" s="134">
        <f>IF('P9'!A9="","",'P9'!A9)</f>
        <v>62</v>
      </c>
      <c r="C51" s="135">
        <f>IF('P9'!B9="","",'P9'!B9)</f>
        <v>58.12</v>
      </c>
      <c r="D51" s="134" t="str">
        <f>IF('P9'!C9="","",'P9'!C9)</f>
        <v>SM</v>
      </c>
      <c r="E51" s="136">
        <f>IF('P9'!D9="","",'P9'!D9)</f>
        <v>33679</v>
      </c>
      <c r="F51" s="137" t="str">
        <f>IF('P9'!F9="","",'P9'!F9)</f>
        <v>Thomas Eide</v>
      </c>
      <c r="G51" s="137" t="str">
        <f>IF('P9'!G9="","",'P9'!G9)</f>
        <v>Stavanger VK</v>
      </c>
      <c r="H51" s="138">
        <f>IF('P9'!N9=0,"",'P9'!N9)</f>
        <v>94</v>
      </c>
      <c r="I51" s="138">
        <f>IF('P9'!O9=0,"",'P9'!O9)</f>
        <v>114</v>
      </c>
      <c r="J51" s="138">
        <f>IF('P9'!P9=0,"",'P9'!P9)</f>
        <v>208</v>
      </c>
      <c r="K51" s="139">
        <f>IF('P9'!Q9=0,"",'P9'!Q9)</f>
        <v>315.46923200000003</v>
      </c>
      <c r="L51" s="97">
        <v>12</v>
      </c>
    </row>
    <row r="52" spans="1:12" ht="15.75">
      <c r="A52" s="133">
        <v>2</v>
      </c>
      <c r="B52" s="134">
        <f>IF('P9'!A10="","",'P9'!A10)</f>
        <v>62</v>
      </c>
      <c r="C52" s="135">
        <f>IF('P9'!B10="","",'P9'!B10)</f>
        <v>60.59</v>
      </c>
      <c r="D52" s="134" t="str">
        <f>IF('P9'!C10="","",'P9'!C10)</f>
        <v>SM</v>
      </c>
      <c r="E52" s="136">
        <f>IF('P9'!D10="","",'P9'!D10)</f>
        <v>32494</v>
      </c>
      <c r="F52" s="137" t="str">
        <f>IF('P9'!F10="","",'P9'!F10)</f>
        <v>Lars Åstveit</v>
      </c>
      <c r="G52" s="137" t="str">
        <f>IF('P9'!G10="","",'P9'!G10)</f>
        <v>Flaktveit IK</v>
      </c>
      <c r="H52" s="138">
        <f>IF('P9'!N10=0,"",'P9'!N10)</f>
        <v>68</v>
      </c>
      <c r="I52" s="138">
        <f>IF('P9'!O10=0,"",'P9'!O10)</f>
        <v>87</v>
      </c>
      <c r="J52" s="138">
        <f>IF('P9'!P10=0,"",'P9'!P10)</f>
        <v>155</v>
      </c>
      <c r="K52" s="139">
        <f>IF('P9'!Q10=0,"",'P9'!Q10)</f>
        <v>227.91944</v>
      </c>
      <c r="L52" s="97">
        <v>10</v>
      </c>
    </row>
    <row r="53" spans="1:12" ht="15.75">
      <c r="A53" s="133"/>
      <c r="B53" s="134"/>
      <c r="C53" s="135"/>
      <c r="D53" s="134"/>
      <c r="E53" s="136"/>
      <c r="F53" s="137"/>
      <c r="G53" s="137"/>
      <c r="H53" s="138"/>
      <c r="I53" s="138"/>
      <c r="J53" s="138"/>
      <c r="K53" s="139"/>
      <c r="L53" s="97"/>
    </row>
    <row r="54" spans="1:12" ht="15.75">
      <c r="A54" s="133">
        <v>1</v>
      </c>
      <c r="B54" s="134">
        <f>IF('P9'!A11="","",'P9'!A11)</f>
        <v>69</v>
      </c>
      <c r="C54" s="135">
        <f>IF('P9'!B11="","",'P9'!B11)</f>
        <v>64.98</v>
      </c>
      <c r="D54" s="134" t="str">
        <f>IF('P9'!C11="","",'P9'!C11)</f>
        <v>JM</v>
      </c>
      <c r="E54" s="136">
        <f>IF('P9'!D11="","",'P9'!D11)</f>
        <v>34579</v>
      </c>
      <c r="F54" s="137" t="str">
        <f>IF('P9'!F11="","",'P9'!F11)</f>
        <v>Jantsen Øverås</v>
      </c>
      <c r="G54" s="137" t="str">
        <f>IF('P9'!G11="","",'P9'!G11)</f>
        <v>Tambarskjelvar IL</v>
      </c>
      <c r="H54" s="138">
        <f>IF('P9'!N11=0,"",'P9'!N11)</f>
        <v>105</v>
      </c>
      <c r="I54" s="138">
        <f>IF('P9'!O11=0,"",'P9'!O11)</f>
        <v>125</v>
      </c>
      <c r="J54" s="138">
        <f>IF('P9'!P11=0,"",'P9'!P11)</f>
        <v>230</v>
      </c>
      <c r="K54" s="139">
        <f>IF('P9'!Q11=0,"",'P9'!Q11)</f>
        <v>321.92272</v>
      </c>
      <c r="L54" s="97">
        <v>12</v>
      </c>
    </row>
    <row r="55" spans="1:12" ht="15.75">
      <c r="A55" s="133">
        <v>2</v>
      </c>
      <c r="B55" s="134">
        <f>IF('P9'!A12="","",'P9'!A12)</f>
        <v>69</v>
      </c>
      <c r="C55" s="135">
        <f>IF('P9'!B12="","",'P9'!B12)</f>
        <v>66</v>
      </c>
      <c r="D55" s="134" t="str">
        <f>IF('P9'!C12="","",'P9'!C12)</f>
        <v>SM</v>
      </c>
      <c r="E55" s="136">
        <f>IF('P9'!D12="","",'P9'!D12)</f>
        <v>33342</v>
      </c>
      <c r="F55" s="137" t="str">
        <f>IF('P9'!F12="","",'P9'!F12)</f>
        <v>Daniel Roness</v>
      </c>
      <c r="G55" s="137" t="str">
        <f>IF('P9'!G12="","",'P9'!G12)</f>
        <v>Spydeberg Atletene</v>
      </c>
      <c r="H55" s="138">
        <f>IF('P9'!N12=0,"",'P9'!N12)</f>
        <v>90</v>
      </c>
      <c r="I55" s="138">
        <f>IF('P9'!O12=0,"",'P9'!O12)</f>
        <v>120</v>
      </c>
      <c r="J55" s="138">
        <f>IF('P9'!P12=0,"",'P9'!P12)</f>
        <v>210</v>
      </c>
      <c r="K55" s="139">
        <f>IF('P9'!Q12=0,"",'P9'!Q12)</f>
        <v>290.85188999999997</v>
      </c>
      <c r="L55" s="97">
        <v>10</v>
      </c>
    </row>
    <row r="56" spans="1:12" ht="15.75">
      <c r="A56" s="133">
        <v>3</v>
      </c>
      <c r="B56" s="134">
        <f>IF('P9'!A14="","",'P9'!A14)</f>
        <v>69</v>
      </c>
      <c r="C56" s="135">
        <f>IF('P9'!B14="","",'P9'!B14)</f>
        <v>67.2</v>
      </c>
      <c r="D56" s="134" t="str">
        <f>IF('P9'!C14="","",'P9'!C14)</f>
        <v>SM</v>
      </c>
      <c r="E56" s="136">
        <f>IF('P9'!D14="","",'P9'!D14)</f>
        <v>32605</v>
      </c>
      <c r="F56" s="137" t="str">
        <f>IF('P9'!F14="","",'P9'!F14)</f>
        <v>Ole Martin Aas</v>
      </c>
      <c r="G56" s="137" t="str">
        <f>IF('P9'!G14="","",'P9'!G14)</f>
        <v>T &amp; IL National</v>
      </c>
      <c r="H56" s="138">
        <f>IF('P9'!N14=0,"",'P9'!N14)</f>
        <v>82</v>
      </c>
      <c r="I56" s="138">
        <f>IF('P9'!O14=0,"",'P9'!O14)</f>
        <v>100</v>
      </c>
      <c r="J56" s="138">
        <f>IF('P9'!P14=0,"",'P9'!P14)</f>
        <v>182</v>
      </c>
      <c r="K56" s="139">
        <f>IF('P9'!Q14=0,"",'P9'!Q14)</f>
        <v>249.07282399999997</v>
      </c>
      <c r="L56" s="97">
        <v>9</v>
      </c>
    </row>
    <row r="57" spans="1:12" ht="15.75">
      <c r="A57" s="133"/>
      <c r="B57" s="134">
        <f>IF('P9'!A13="","",'P9'!A13)</f>
        <v>69</v>
      </c>
      <c r="C57" s="135">
        <f>IF('P9'!B13="","",'P9'!B13)</f>
        <v>68.26</v>
      </c>
      <c r="D57" s="134" t="str">
        <f>IF('P9'!C13="","",'P9'!C13)</f>
        <v>JM</v>
      </c>
      <c r="E57" s="136">
        <f>IF('P9'!D13="","",'P9'!D13)</f>
        <v>34477</v>
      </c>
      <c r="F57" s="137" t="str">
        <f>IF('P9'!F13="","",'P9'!F13)</f>
        <v>Even H. Walaker</v>
      </c>
      <c r="G57" s="137" t="str">
        <f>IF('P9'!G13="","",'P9'!G13)</f>
        <v>Tønsberg-Kam.</v>
      </c>
      <c r="H57" s="138">
        <f>IF('P9'!N13=0,"",'P9'!N13)</f>
      </c>
      <c r="I57" s="138">
        <f>IF('P9'!O13=0,"",'P9'!O13)</f>
      </c>
      <c r="J57" s="138">
        <f>IF('P9'!P13=0,"",'P9'!P13)</f>
      </c>
      <c r="K57" s="139">
        <f>IF('P9'!Q13=0,"",'P9'!Q13)</f>
      </c>
      <c r="L57" s="97" t="s">
        <v>22</v>
      </c>
    </row>
    <row r="58" spans="1:12" ht="15.75">
      <c r="A58" s="133"/>
      <c r="B58" s="134"/>
      <c r="C58" s="135"/>
      <c r="D58" s="134"/>
      <c r="E58" s="136"/>
      <c r="F58" s="137"/>
      <c r="G58" s="137"/>
      <c r="H58" s="138"/>
      <c r="I58" s="138"/>
      <c r="J58" s="138"/>
      <c r="K58" s="139"/>
      <c r="L58" s="97"/>
    </row>
    <row r="59" spans="1:12" ht="15.75">
      <c r="A59" s="133">
        <v>1</v>
      </c>
      <c r="B59" s="134">
        <f>IF('P9'!A21="","",'P9'!A21)</f>
        <v>77</v>
      </c>
      <c r="C59" s="135">
        <f>IF('P9'!B21="","",'P9'!B21)</f>
        <v>76.52</v>
      </c>
      <c r="D59" s="134" t="str">
        <f>IF('P9'!C21="","",'P9'!C21)</f>
        <v>M1</v>
      </c>
      <c r="E59" s="136">
        <f>IF('P9'!D21="","",'P9'!D21)</f>
        <v>28656</v>
      </c>
      <c r="F59" s="137" t="str">
        <f>IF('P9'!F21="","",'P9'!F21)</f>
        <v>Ronny Matnisdal</v>
      </c>
      <c r="G59" s="137" t="str">
        <f>IF('P9'!G21="","",'P9'!G21)</f>
        <v>Vigrestad IK</v>
      </c>
      <c r="H59" s="138">
        <f>IF('P9'!N21=0,"",'P9'!N21)</f>
        <v>130</v>
      </c>
      <c r="I59" s="138">
        <f>IF('P9'!O21=0,"",'P9'!O21)</f>
        <v>142</v>
      </c>
      <c r="J59" s="138">
        <f>IF('P9'!P21=0,"",'P9'!P21)</f>
        <v>272</v>
      </c>
      <c r="K59" s="139">
        <f>IF('P9'!Q21=0,"",'P9'!Q21)</f>
        <v>343.74571199999997</v>
      </c>
      <c r="L59" s="97">
        <v>12</v>
      </c>
    </row>
    <row r="60" spans="1:12" ht="15.75">
      <c r="A60" s="133">
        <v>2</v>
      </c>
      <c r="B60" s="134">
        <f>IF('P9'!A17="","",'P9'!A17)</f>
        <v>77</v>
      </c>
      <c r="C60" s="135">
        <f>IF('P9'!B17="","",'P9'!B17)</f>
        <v>76.76</v>
      </c>
      <c r="D60" s="134" t="str">
        <f>IF('P9'!C17="","",'P9'!C17)</f>
        <v>SM</v>
      </c>
      <c r="E60" s="136">
        <f>IF('P9'!D17="","",'P9'!D17)</f>
        <v>32655</v>
      </c>
      <c r="F60" s="137" t="str">
        <f>IF('P9'!F17="","",'P9'!F17)</f>
        <v>Alexander Hanssen</v>
      </c>
      <c r="G60" s="137" t="str">
        <f>IF('P9'!G17="","",'P9'!G17)</f>
        <v>Nidelv IL</v>
      </c>
      <c r="H60" s="138">
        <f>IF('P9'!N17=0,"",'P9'!N17)</f>
        <v>108</v>
      </c>
      <c r="I60" s="138">
        <f>IF('P9'!O17=0,"",'P9'!O17)</f>
        <v>126</v>
      </c>
      <c r="J60" s="138">
        <f>IF('P9'!P17=0,"",'P9'!P17)</f>
        <v>234</v>
      </c>
      <c r="K60" s="139">
        <f>IF('P9'!Q17=0,"",'P9'!Q17)</f>
        <v>295.197552</v>
      </c>
      <c r="L60" s="97">
        <v>10</v>
      </c>
    </row>
    <row r="61" spans="1:12" ht="15.75">
      <c r="A61" s="133">
        <v>3</v>
      </c>
      <c r="B61" s="134">
        <f>IF('P9'!A20="","",'P9'!A20)</f>
        <v>77</v>
      </c>
      <c r="C61" s="135">
        <f>IF('P9'!B20="","",'P9'!B20)</f>
        <v>76.99</v>
      </c>
      <c r="D61" s="134" t="str">
        <f>IF('P9'!C20="","",'P9'!C20)</f>
        <v>SM</v>
      </c>
      <c r="E61" s="136">
        <f>IF('P9'!D20="","",'P9'!D20)</f>
        <v>29459</v>
      </c>
      <c r="F61" s="137" t="str">
        <f>IF('P9'!F20="","",'P9'!F20)</f>
        <v>Steinar Kvame</v>
      </c>
      <c r="G61" s="137" t="str">
        <f>IF('P9'!G20="","",'P9'!G20)</f>
        <v>Tambarskjelvar IL</v>
      </c>
      <c r="H61" s="138">
        <f>IF('P9'!N20=0,"",'P9'!N20)</f>
        <v>109</v>
      </c>
      <c r="I61" s="138">
        <f>IF('P9'!O20=0,"",'P9'!O20)</f>
        <v>125</v>
      </c>
      <c r="J61" s="138">
        <f>IF('P9'!P20=0,"",'P9'!P20)</f>
        <v>234</v>
      </c>
      <c r="K61" s="139">
        <f>IF('P9'!Q20=0,"",'P9'!Q20)</f>
        <v>294.698664</v>
      </c>
      <c r="L61" s="97">
        <v>9</v>
      </c>
    </row>
    <row r="62" spans="1:12" ht="15.75">
      <c r="A62" s="133">
        <v>4</v>
      </c>
      <c r="B62" s="134">
        <f>IF('P9'!A19="","",'P9'!A19)</f>
        <v>77</v>
      </c>
      <c r="C62" s="135">
        <f>IF('P9'!B19="","",'P9'!B19)</f>
        <v>76.18</v>
      </c>
      <c r="D62" s="134" t="str">
        <f>IF('P9'!C19="","",'P9'!C19)</f>
        <v>JM</v>
      </c>
      <c r="E62" s="136">
        <f>IF('P9'!D19="","",'P9'!D19)</f>
        <v>34825</v>
      </c>
      <c r="F62" s="137" t="str">
        <f>IF('P9'!F19="","",'P9'!F19)</f>
        <v>Johan Fredrik Murberg</v>
      </c>
      <c r="G62" s="137" t="str">
        <f>IF('P9'!G19="","",'P9'!G19)</f>
        <v>Larvik AK</v>
      </c>
      <c r="H62" s="138">
        <f>IF('P9'!N19=0,"",'P9'!N19)</f>
        <v>101</v>
      </c>
      <c r="I62" s="138">
        <f>IF('P9'!O19=0,"",'P9'!O19)</f>
        <v>124</v>
      </c>
      <c r="J62" s="138">
        <f>IF('P9'!P19=0,"",'P9'!P19)</f>
        <v>225</v>
      </c>
      <c r="K62" s="139">
        <f>IF('P9'!Q19=0,"",'P9'!Q19)</f>
        <v>285.07095000000004</v>
      </c>
      <c r="L62" s="97">
        <v>8</v>
      </c>
    </row>
    <row r="63" spans="1:12" ht="15.75">
      <c r="A63" s="133">
        <v>5</v>
      </c>
      <c r="B63" s="134">
        <f>IF('P9'!A18="","",'P9'!A18)</f>
        <v>77</v>
      </c>
      <c r="C63" s="135">
        <f>IF('P9'!B18="","",'P9'!B18)</f>
        <v>76.74</v>
      </c>
      <c r="D63" s="134" t="str">
        <f>IF('P9'!C18="","",'P9'!C18)</f>
        <v>M2</v>
      </c>
      <c r="E63" s="136">
        <f>IF('P9'!D18="","",'P9'!D18)</f>
        <v>25686</v>
      </c>
      <c r="F63" s="137" t="str">
        <f>IF('P9'!F18="","",'P9'!F18)</f>
        <v>Jan Robert Solli</v>
      </c>
      <c r="G63" s="137" t="str">
        <f>IF('P9'!G18="","",'P9'!G18)</f>
        <v>Tønsberg-Kam.</v>
      </c>
      <c r="H63" s="138">
        <f>IF('P9'!N18=0,"",'P9'!N18)</f>
        <v>92</v>
      </c>
      <c r="I63" s="138">
        <f>IF('P9'!O18=0,"",'P9'!O18)</f>
        <v>124</v>
      </c>
      <c r="J63" s="138">
        <f>IF('P9'!P18=0,"",'P9'!P18)</f>
        <v>216</v>
      </c>
      <c r="K63" s="139">
        <f>IF('P9'!Q18=0,"",'P9'!Q18)</f>
        <v>272.530224</v>
      </c>
      <c r="L63" s="97">
        <v>7</v>
      </c>
    </row>
    <row r="64" spans="1:12" ht="15.75">
      <c r="A64" s="133">
        <v>6</v>
      </c>
      <c r="B64" s="134">
        <f>IF('P3'!A11="","",'P3'!A11)</f>
        <v>77</v>
      </c>
      <c r="C64" s="135">
        <f>IF('P3'!B11="","",'P3'!B11)</f>
        <v>72.6</v>
      </c>
      <c r="D64" s="134" t="str">
        <f>IF('P3'!C11="","",'P3'!C11)</f>
        <v>M2</v>
      </c>
      <c r="E64" s="136">
        <f>IF('P3'!D11="","",'P3'!D11)</f>
        <v>25972</v>
      </c>
      <c r="F64" s="137" t="str">
        <f>IF('P3'!F11="","",'P3'!F11)</f>
        <v>Per Arne Marstad</v>
      </c>
      <c r="G64" s="137" t="str">
        <f>IF('P3'!G11="","",'P3'!G11)</f>
        <v>Tønsberg-Kam.</v>
      </c>
      <c r="H64" s="138">
        <f>IF('P3'!N11=0,"",'P3'!N11)</f>
        <v>95</v>
      </c>
      <c r="I64" s="138">
        <f>IF('P3'!O11=0,"",'P3'!O11)</f>
        <v>118</v>
      </c>
      <c r="J64" s="138">
        <f>IF('P3'!P11=0,"",'P3'!P11)</f>
        <v>213</v>
      </c>
      <c r="K64" s="139">
        <f>IF('P3'!Q11=0,"",'P3'!Q11)</f>
        <v>277.61504099999996</v>
      </c>
      <c r="L64" s="97">
        <v>6</v>
      </c>
    </row>
    <row r="65" spans="1:12" ht="15.75">
      <c r="A65" s="133">
        <v>7</v>
      </c>
      <c r="B65" s="134">
        <f>IF('P3'!A10="","",'P3'!A10)</f>
        <v>77</v>
      </c>
      <c r="C65" s="135">
        <f>IF('P3'!B10="","",'P3'!B10)</f>
        <v>74.22</v>
      </c>
      <c r="D65" s="134" t="str">
        <f>IF('P3'!C10="","",'P3'!C10)</f>
        <v>SM</v>
      </c>
      <c r="E65" s="136">
        <f>IF('P3'!D10="","",'P3'!D10)</f>
        <v>32995</v>
      </c>
      <c r="F65" s="137" t="str">
        <f>IF('P3'!F10="","",'P3'!F10)</f>
        <v>Fredrik Kvist Gyllensten</v>
      </c>
      <c r="G65" s="137" t="str">
        <f>IF('P3'!G10="","",'P3'!G10)</f>
        <v>IL Kraftsport</v>
      </c>
      <c r="H65" s="138">
        <f>IF('P3'!N10=0,"",'P3'!N10)</f>
        <v>90</v>
      </c>
      <c r="I65" s="138">
        <f>IF('P3'!O10=0,"",'P3'!O10)</f>
        <v>115</v>
      </c>
      <c r="J65" s="138">
        <f>IF('P3'!P10=0,"",'P3'!P10)</f>
        <v>205</v>
      </c>
      <c r="K65" s="139">
        <f>IF('P3'!Q10=0,"",'P3'!Q10)</f>
        <v>263.69068000000004</v>
      </c>
      <c r="L65" s="97">
        <v>5</v>
      </c>
    </row>
    <row r="66" spans="1:12" ht="15.75">
      <c r="A66" s="133">
        <v>8</v>
      </c>
      <c r="B66" s="134">
        <f>IF('P9'!A16="","",'P9'!A16)</f>
        <v>77</v>
      </c>
      <c r="C66" s="135">
        <f>IF('P9'!B16="","",'P9'!B16)</f>
        <v>74.3</v>
      </c>
      <c r="D66" s="134" t="str">
        <f>IF('P9'!C16="","",'P9'!C16)</f>
        <v>SM</v>
      </c>
      <c r="E66" s="136">
        <f>IF('P9'!D16="","",'P9'!D16)</f>
        <v>30555</v>
      </c>
      <c r="F66" s="137" t="str">
        <f>IF('P9'!F16="","",'P9'!F16)</f>
        <v>Morten Johannessen</v>
      </c>
      <c r="G66" s="137" t="str">
        <f>IF('P9'!G16="","",'P9'!G16)</f>
        <v>Trondheim AK</v>
      </c>
      <c r="H66" s="138">
        <f>IF('P9'!N16=0,"",'P9'!N16)</f>
        <v>85</v>
      </c>
      <c r="I66" s="138">
        <f>IF('P9'!O16=0,"",'P9'!O16)</f>
        <v>110</v>
      </c>
      <c r="J66" s="138">
        <f>IF('P9'!P16=0,"",'P9'!P16)</f>
        <v>195</v>
      </c>
      <c r="K66" s="139">
        <f>IF('P9'!Q16=0,"",'P9'!Q16)</f>
        <v>250.6686</v>
      </c>
      <c r="L66" s="97">
        <v>4</v>
      </c>
    </row>
    <row r="67" spans="1:12" ht="15.75">
      <c r="A67" s="133">
        <v>9</v>
      </c>
      <c r="B67" s="134">
        <f>IF('P9'!A15="","",'P9'!A15)</f>
        <v>77</v>
      </c>
      <c r="C67" s="135">
        <f>IF('P9'!B15="","",'P9'!B15)</f>
        <v>76.21</v>
      </c>
      <c r="D67" s="134" t="str">
        <f>IF('P9'!C15="","",'P9'!C15)</f>
        <v>SM</v>
      </c>
      <c r="E67" s="136">
        <f>IF('P9'!D15="","",'P9'!D15)</f>
        <v>32155</v>
      </c>
      <c r="F67" s="137" t="str">
        <f>IF('P9'!F15="","",'P9'!F15)</f>
        <v>Markus Fosse</v>
      </c>
      <c r="G67" s="137" t="str">
        <f>IF('P9'!G15="","",'P9'!G15)</f>
        <v>Trondheim AK</v>
      </c>
      <c r="H67" s="138">
        <f>IF('P9'!N15=0,"",'P9'!N15)</f>
        <v>90</v>
      </c>
      <c r="I67" s="138">
        <f>IF('P9'!O15=0,"",'P9'!O15)</f>
        <v>105</v>
      </c>
      <c r="J67" s="138">
        <f>IF('P9'!P15=0,"",'P9'!P15)</f>
        <v>195</v>
      </c>
      <c r="K67" s="139">
        <f>IF('P9'!Q15=0,"",'P9'!Q15)</f>
        <v>247.005915</v>
      </c>
      <c r="L67" s="97">
        <v>3</v>
      </c>
    </row>
    <row r="68" spans="1:12" ht="15.75">
      <c r="A68" s="133"/>
      <c r="B68" s="134">
        <f>IF('P3'!A9="","",'P3'!A9)</f>
        <v>77</v>
      </c>
      <c r="C68" s="135">
        <f>IF('P3'!B9="","",'P3'!B9)</f>
        <v>76.81</v>
      </c>
      <c r="D68" s="134" t="str">
        <f>IF('P3'!C9="","",'P3'!C9)</f>
        <v>SM</v>
      </c>
      <c r="E68" s="136">
        <f>IF('P3'!D9="","",'P3'!D9)</f>
        <v>31952</v>
      </c>
      <c r="F68" s="137" t="str">
        <f>IF('P3'!F9="","",'P3'!F9)</f>
        <v>Leif Erik Gladstad</v>
      </c>
      <c r="G68" s="137" t="str">
        <f>IF('P3'!G9="","",'P3'!G9)</f>
        <v>Lørenskog AK</v>
      </c>
      <c r="H68" s="138">
        <f>IF('P3'!N9=0,"",'P3'!N9)</f>
      </c>
      <c r="I68" s="138">
        <f>IF('P3'!O9=0,"",'P3'!O9)</f>
      </c>
      <c r="J68" s="138">
        <f>IF('P3'!P9=0,"",'P3'!P9)</f>
      </c>
      <c r="K68" s="139">
        <f>IF('P3'!Q9=0,"",'P3'!Q9)</f>
      </c>
      <c r="L68" s="97"/>
    </row>
    <row r="69" spans="1:11" ht="15.75">
      <c r="A69" s="133"/>
      <c r="B69" s="134"/>
      <c r="C69" s="135"/>
      <c r="D69" s="134"/>
      <c r="E69" s="136"/>
      <c r="F69" s="137"/>
      <c r="G69" s="137"/>
      <c r="H69" s="138"/>
      <c r="I69" s="138"/>
      <c r="J69" s="138"/>
      <c r="K69" s="139"/>
    </row>
    <row r="70" spans="1:12" ht="15.75">
      <c r="A70" s="133">
        <v>1</v>
      </c>
      <c r="B70" s="134">
        <f>IF('P10'!A13="","",'P10'!A13)</f>
        <v>85</v>
      </c>
      <c r="C70" s="135">
        <f>IF('P10'!B13="","",'P10'!B13)</f>
        <v>84.82</v>
      </c>
      <c r="D70" s="134" t="str">
        <f>IF('P10'!C13="","",'P10'!C13)</f>
        <v>SM </v>
      </c>
      <c r="E70" s="136">
        <f>IF('P10'!D13="","",'P10'!D13)</f>
        <v>32285</v>
      </c>
      <c r="F70" s="137" t="str">
        <f>IF('P10'!F13="","",'P10'!F13)</f>
        <v>Jarleif Amdal</v>
      </c>
      <c r="G70" s="137" t="str">
        <f>IF('P10'!G13="","",'P10'!G13)</f>
        <v>Tønsberg-Kam.</v>
      </c>
      <c r="H70" s="138">
        <f>IF('P10'!N13=0,"",'P10'!N13)</f>
        <v>133</v>
      </c>
      <c r="I70" s="138">
        <f>IF('P10'!O13=0,"",'P10'!O13)</f>
        <v>165</v>
      </c>
      <c r="J70" s="138">
        <f>IF('P10'!P13=0,"",'P10'!P13)</f>
        <v>298</v>
      </c>
      <c r="K70" s="139">
        <f>IF('P10'!Q13=0,"",'P10'!Q13)</f>
        <v>356.495612</v>
      </c>
      <c r="L70" s="97">
        <v>12</v>
      </c>
    </row>
    <row r="71" spans="1:12" ht="15.75">
      <c r="A71" s="133">
        <v>2</v>
      </c>
      <c r="B71" s="134">
        <f>IF('P10'!A9="","",'P10'!A9)</f>
        <v>85</v>
      </c>
      <c r="C71" s="135">
        <f>IF('P10'!B9="","",'P10'!B9)</f>
        <v>84.97</v>
      </c>
      <c r="D71" s="134" t="str">
        <f>IF('P10'!C9="","",'P10'!C9)</f>
        <v>SM</v>
      </c>
      <c r="E71" s="136">
        <f>IF('P10'!D9="","",'P10'!D9)</f>
        <v>32393</v>
      </c>
      <c r="F71" s="137" t="str">
        <f>IF('P10'!F9="","",'P10'!F9)</f>
        <v>Håvard Grostad</v>
      </c>
      <c r="G71" s="137" t="str">
        <f>IF('P10'!G9="","",'P10'!G9)</f>
        <v>Nidelv IL</v>
      </c>
      <c r="H71" s="138">
        <f>IF('P10'!N9=0,"",'P10'!N9)</f>
        <v>132</v>
      </c>
      <c r="I71" s="138">
        <f>IF('P10'!O9=0,"",'P10'!O9)</f>
        <v>160</v>
      </c>
      <c r="J71" s="138">
        <f>IF('P10'!P9=0,"",'P10'!P9)</f>
        <v>292</v>
      </c>
      <c r="K71" s="139">
        <f>IF('P10'!Q9=0,"",'P10'!Q9)</f>
        <v>349.01124799999997</v>
      </c>
      <c r="L71" s="97">
        <v>10</v>
      </c>
    </row>
    <row r="72" spans="1:12" ht="15.75">
      <c r="A72" s="133">
        <v>3</v>
      </c>
      <c r="B72" s="134">
        <f>IF('P10'!A14="","",'P10'!A14)</f>
        <v>85</v>
      </c>
      <c r="C72" s="135">
        <f>IF('P10'!B14="","",'P10'!B14)</f>
        <v>85</v>
      </c>
      <c r="D72" s="134" t="str">
        <f>IF('P10'!C14="","",'P10'!C14)</f>
        <v>JM</v>
      </c>
      <c r="E72" s="136">
        <f>IF('P10'!D14="","",'P10'!D14)</f>
        <v>34774</v>
      </c>
      <c r="F72" s="137" t="str">
        <f>IF('P10'!F14="","",'P10'!F14)</f>
        <v>Tore Gjøringbø</v>
      </c>
      <c r="G72" s="137" t="str">
        <f>IF('P10'!G14="","",'P10'!G14)</f>
        <v>Tambarskjelvar IL</v>
      </c>
      <c r="H72" s="138">
        <f>IF('P10'!N14=0,"",'P10'!N14)</f>
        <v>115</v>
      </c>
      <c r="I72" s="138">
        <f>IF('P10'!O14=0,"",'P10'!O14)</f>
        <v>151</v>
      </c>
      <c r="J72" s="138">
        <f>IF('P10'!P14=0,"",'P10'!P14)</f>
        <v>266</v>
      </c>
      <c r="K72" s="139">
        <f>IF('P10'!Q14=0,"",'P10'!Q14)</f>
        <v>317.87931</v>
      </c>
      <c r="L72" s="97">
        <v>9</v>
      </c>
    </row>
    <row r="73" spans="1:12" ht="15.75">
      <c r="A73" s="133">
        <v>4</v>
      </c>
      <c r="B73" s="134">
        <f>IF('P10'!A12="","",'P10'!A12)</f>
        <v>85</v>
      </c>
      <c r="C73" s="135">
        <f>IF('P10'!B12="","",'P10'!B12)</f>
        <v>83.62</v>
      </c>
      <c r="D73" s="134" t="str">
        <f>IF('P10'!C12="","",'P10'!C12)</f>
        <v>SM</v>
      </c>
      <c r="E73" s="136">
        <f>IF('P10'!D12="","",'P10'!D12)</f>
        <v>32519</v>
      </c>
      <c r="F73" s="137" t="str">
        <f>IF('P10'!F12="","",'P10'!F12)</f>
        <v>Leik Simon Aas</v>
      </c>
      <c r="G73" s="137" t="str">
        <f>IF('P10'!G12="","",'P10'!G12)</f>
        <v>T &amp; IL National</v>
      </c>
      <c r="H73" s="138">
        <f>IF('P10'!N12=0,"",'P10'!N12)</f>
        <v>120</v>
      </c>
      <c r="I73" s="138">
        <f>IF('P10'!O12=0,"",'P10'!O12)</f>
        <v>145</v>
      </c>
      <c r="J73" s="138">
        <f>IF('P10'!P12=0,"",'P10'!P12)</f>
        <v>265</v>
      </c>
      <c r="K73" s="139">
        <f>IF('P10'!Q12=0,"",'P10'!Q12)</f>
        <v>319.294525</v>
      </c>
      <c r="L73" s="97">
        <v>8</v>
      </c>
    </row>
    <row r="74" spans="1:12" ht="15.75">
      <c r="A74" s="133">
        <v>5</v>
      </c>
      <c r="B74" s="134">
        <f>IF('P3'!A13="","",'P3'!A13)</f>
        <v>85</v>
      </c>
      <c r="C74" s="135">
        <f>IF('P3'!B13="","",'P3'!B13)</f>
        <v>81.73</v>
      </c>
      <c r="D74" s="134" t="str">
        <f>IF('P3'!C13="","",'P3'!C13)</f>
        <v>SM</v>
      </c>
      <c r="E74" s="136">
        <f>IF('P3'!D13="","",'P3'!D13)</f>
        <v>33683</v>
      </c>
      <c r="F74" s="137" t="str">
        <f>IF('P3'!F13="","",'P3'!F13)</f>
        <v>Markus Settemsdal</v>
      </c>
      <c r="G74" s="137" t="str">
        <f>IF('P3'!G13="","",'P3'!G13)</f>
        <v>Nidelv IL</v>
      </c>
      <c r="H74" s="138">
        <f>IF('P3'!N13=0,"",'P3'!N13)</f>
        <v>104</v>
      </c>
      <c r="I74" s="138">
        <f>IF('P3'!O13=0,"",'P3'!O13)</f>
        <v>133</v>
      </c>
      <c r="J74" s="138">
        <f>IF('P3'!P13=0,"",'P3'!P13)</f>
        <v>237</v>
      </c>
      <c r="K74" s="139">
        <f>IF('P3'!Q13=0,"",'P3'!Q13)</f>
        <v>288.93997199999995</v>
      </c>
      <c r="L74" s="97">
        <v>7</v>
      </c>
    </row>
    <row r="75" spans="1:12" ht="15.75">
      <c r="A75" s="133">
        <v>6</v>
      </c>
      <c r="B75" s="134">
        <f>IF('P3'!A15="","",'P3'!A15)</f>
        <v>85</v>
      </c>
      <c r="C75" s="135">
        <f>IF('P3'!B15="","",'P3'!B15)</f>
        <v>84.36</v>
      </c>
      <c r="D75" s="134" t="str">
        <f>IF('P3'!C15="","",'P3'!C15)</f>
        <v>SM</v>
      </c>
      <c r="E75" s="136">
        <f>IF('P3'!D15="","",'P3'!D15)</f>
        <v>31678</v>
      </c>
      <c r="F75" s="137" t="str">
        <f>IF('P3'!F15="","",'P3'!F15)</f>
        <v>Christer Idland</v>
      </c>
      <c r="G75" s="137" t="str">
        <f>IF('P3'!G15="","",'P3'!G15)</f>
        <v>Trondheim AK</v>
      </c>
      <c r="H75" s="138">
        <f>IF('P3'!N15=0,"",'P3'!N15)</f>
        <v>100</v>
      </c>
      <c r="I75" s="138">
        <f>IF('P3'!O15=0,"",'P3'!O15)</f>
        <v>130</v>
      </c>
      <c r="J75" s="138">
        <f>IF('P3'!P15=0,"",'P3'!P15)</f>
        <v>230</v>
      </c>
      <c r="K75" s="139">
        <f>IF('P3'!Q15=0,"",'P3'!Q15)</f>
        <v>275.89535</v>
      </c>
      <c r="L75" s="97">
        <v>6</v>
      </c>
    </row>
    <row r="76" spans="1:12" ht="15.75">
      <c r="A76" s="133">
        <v>7</v>
      </c>
      <c r="B76" s="134">
        <f>IF('P10'!A10="","",'P10'!A10)</f>
        <v>85</v>
      </c>
      <c r="C76" s="135">
        <f>IF('P10'!B10="","",'P10'!B10)</f>
        <v>83.62</v>
      </c>
      <c r="D76" s="134" t="str">
        <f>IF('P10'!C10="","",'P10'!C10)</f>
        <v>M1</v>
      </c>
      <c r="E76" s="136">
        <f>IF('P10'!D10="","",'P10'!D10)</f>
        <v>28620</v>
      </c>
      <c r="F76" s="137" t="str">
        <f>IF('P10'!F10="","",'P10'!F10)</f>
        <v>Kristian Høyland</v>
      </c>
      <c r="G76" s="137" t="str">
        <f>IF('P10'!G10="","",'P10'!G10)</f>
        <v>Vigrestad IK</v>
      </c>
      <c r="H76" s="138">
        <f>IF('P10'!N10=0,"",'P10'!N10)</f>
        <v>100</v>
      </c>
      <c r="I76" s="138">
        <f>IF('P10'!O10=0,"",'P10'!O10)</f>
        <v>125</v>
      </c>
      <c r="J76" s="138">
        <f>IF('P10'!P10=0,"",'P10'!P10)</f>
        <v>225</v>
      </c>
      <c r="K76" s="139">
        <f>IF('P10'!Q10=0,"",'P10'!Q10)</f>
        <v>271.099125</v>
      </c>
      <c r="L76" s="97">
        <v>5</v>
      </c>
    </row>
    <row r="77" spans="1:12" ht="15.75">
      <c r="A77" s="133">
        <v>8</v>
      </c>
      <c r="B77" s="134">
        <f>IF('P10'!A11="","",'P10'!A11)</f>
        <v>85</v>
      </c>
      <c r="C77" s="135">
        <f>IF('P10'!B11="","",'P10'!B11)</f>
        <v>83.84</v>
      </c>
      <c r="D77" s="134" t="str">
        <f>IF('P10'!C11="","",'P10'!C11)</f>
        <v>SM</v>
      </c>
      <c r="E77" s="136">
        <f>IF('P10'!D11="","",'P10'!D11)</f>
        <v>30994</v>
      </c>
      <c r="F77" s="137" t="str">
        <f>IF('P10'!F11="","",'P10'!F11)</f>
        <v>Espen Bjaaland</v>
      </c>
      <c r="G77" s="137" t="str">
        <f>IF('P10'!G11="","",'P10'!G11)</f>
        <v>Gjøvik AK</v>
      </c>
      <c r="H77" s="138">
        <f>IF('P10'!N11=0,"",'P10'!N11)</f>
        <v>100</v>
      </c>
      <c r="I77" s="138">
        <f>IF('P10'!O11=0,"",'P10'!O11)</f>
        <v>120</v>
      </c>
      <c r="J77" s="138">
        <f>IF('P10'!P11=0,"",'P10'!P11)</f>
        <v>220</v>
      </c>
      <c r="K77" s="139">
        <f>IF('P10'!Q11=0,"",'P10'!Q11)</f>
        <v>264.72248</v>
      </c>
      <c r="L77" s="97">
        <v>4</v>
      </c>
    </row>
    <row r="78" spans="1:12" ht="15.75">
      <c r="A78" s="133">
        <v>9</v>
      </c>
      <c r="B78" s="134">
        <f>IF('P3'!A14="","",'P3'!A14)</f>
        <v>85</v>
      </c>
      <c r="C78" s="135">
        <f>IF('P3'!B14="","",'P3'!B14)</f>
        <v>82.83</v>
      </c>
      <c r="D78" s="134" t="str">
        <f>IF('P3'!C14="","",'P3'!C14)</f>
        <v>SM</v>
      </c>
      <c r="E78" s="136">
        <f>IF('P3'!D14="","",'P3'!D14)</f>
        <v>32432</v>
      </c>
      <c r="F78" s="137" t="str">
        <f>IF('P3'!F14="","",'P3'!F14)</f>
        <v>Anders Kallhovd</v>
      </c>
      <c r="G78" s="137" t="str">
        <f>IF('P3'!G14="","",'P3'!G14)</f>
        <v>Nidelv IL</v>
      </c>
      <c r="H78" s="138">
        <f>IF('P3'!N14=0,"",'P3'!N14)</f>
        <v>98</v>
      </c>
      <c r="I78" s="138">
        <f>IF('P3'!O14=0,"",'P3'!O14)</f>
        <v>117</v>
      </c>
      <c r="J78" s="138">
        <f>IF('P3'!P14=0,"",'P3'!P14)</f>
        <v>215</v>
      </c>
      <c r="K78" s="139">
        <f>IF('P3'!Q14=0,"",'P3'!Q14)</f>
        <v>260.308455</v>
      </c>
      <c r="L78" s="97">
        <v>3</v>
      </c>
    </row>
    <row r="79" spans="1:12" ht="15.75">
      <c r="A79" s="133">
        <v>10</v>
      </c>
      <c r="B79" s="134">
        <f>IF('P3'!A16="","",'P3'!A16)</f>
        <v>85</v>
      </c>
      <c r="C79" s="135">
        <f>IF('P3'!B16="","",'P3'!B16)</f>
        <v>83.67</v>
      </c>
      <c r="D79" s="134" t="str">
        <f>IF('P3'!C16="","",'P3'!C16)</f>
        <v>M4</v>
      </c>
      <c r="E79" s="136">
        <f>IF('P3'!D16="","",'P3'!D16)</f>
        <v>23084</v>
      </c>
      <c r="F79" s="137" t="str">
        <f>IF('P3'!F16="","",'P3'!F16)</f>
        <v>Bjørnar Olsen</v>
      </c>
      <c r="G79" s="137" t="str">
        <f>IF('P3'!G16="","",'P3'!G16)</f>
        <v>Grenland AK</v>
      </c>
      <c r="H79" s="138">
        <f>IF('P3'!N16=0,"",'P3'!N16)</f>
        <v>96</v>
      </c>
      <c r="I79" s="138">
        <f>IF('P3'!O16=0,"",'P3'!O16)</f>
        <v>119</v>
      </c>
      <c r="J79" s="138">
        <f>IF('P3'!P16=0,"",'P3'!P16)</f>
        <v>215</v>
      </c>
      <c r="K79" s="139">
        <f>IF('P3'!Q16=0,"",'P3'!Q16)</f>
        <v>258.97180000000003</v>
      </c>
      <c r="L79" s="97">
        <v>2</v>
      </c>
    </row>
    <row r="80" spans="1:12" ht="15.75">
      <c r="A80" s="133">
        <v>11</v>
      </c>
      <c r="B80" s="134">
        <f>IF('P3'!A12="","",'P3'!A12)</f>
        <v>85</v>
      </c>
      <c r="C80" s="135">
        <f>IF('P3'!B12="","",'P3'!B12)</f>
        <v>79.73</v>
      </c>
      <c r="D80" s="134" t="str">
        <f>IF('P3'!C12="","",'P3'!C12)</f>
        <v>JM</v>
      </c>
      <c r="E80" s="136">
        <f>IF('P3'!D12="","",'P3'!D12)</f>
        <v>34330</v>
      </c>
      <c r="F80" s="137" t="str">
        <f>IF('P3'!F12="","",'P3'!F12)</f>
        <v>Roy Sømme Ommedal</v>
      </c>
      <c r="G80" s="137" t="str">
        <f>IF('P3'!G12="","",'P3'!G12)</f>
        <v>Vigrestad IK</v>
      </c>
      <c r="H80" s="138">
        <f>IF('P3'!N12=0,"",'P3'!N12)</f>
        <v>95</v>
      </c>
      <c r="I80" s="138">
        <f>IF('P3'!O12=0,"",'P3'!O12)</f>
        <v>115</v>
      </c>
      <c r="J80" s="138">
        <f>IF('P3'!P12=0,"",'P3'!P12)</f>
        <v>210</v>
      </c>
      <c r="K80" s="139">
        <f>IF('P3'!Q12=0,"",'P3'!Q12)</f>
        <v>259.41615</v>
      </c>
      <c r="L80" s="97">
        <v>1</v>
      </c>
    </row>
    <row r="81" spans="1:12" ht="15.75">
      <c r="A81" s="133"/>
      <c r="B81" s="134"/>
      <c r="C81" s="135"/>
      <c r="D81" s="134"/>
      <c r="E81" s="136"/>
      <c r="F81" s="137"/>
      <c r="G81" s="137"/>
      <c r="H81" s="138"/>
      <c r="I81" s="138"/>
      <c r="J81" s="138"/>
      <c r="K81" s="139"/>
      <c r="L81" s="97"/>
    </row>
    <row r="82" spans="1:12" ht="15.75">
      <c r="A82" s="133">
        <v>1</v>
      </c>
      <c r="B82" s="134">
        <f>IF('P10'!A18="","",'P10'!A18)</f>
        <v>94</v>
      </c>
      <c r="C82" s="135">
        <f>IF('P10'!B18="","",'P10'!B18)</f>
        <v>93.21</v>
      </c>
      <c r="D82" s="134" t="str">
        <f>IF('P10'!C18="","",'P10'!C18)</f>
        <v>SM</v>
      </c>
      <c r="E82" s="136">
        <f>IF('P10'!D18="","",'P10'!D18)</f>
        <v>33929</v>
      </c>
      <c r="F82" s="137" t="str">
        <f>IF('P10'!F18="","",'P10'!F18)</f>
        <v>Sindre Rørstadbotnen</v>
      </c>
      <c r="G82" s="137" t="str">
        <f>IF('P10'!G18="","",'P10'!G18)</f>
        <v>Tambarskjelvar IL</v>
      </c>
      <c r="H82" s="138">
        <f>IF('P10'!N18=0,"",'P10'!N18)</f>
        <v>135</v>
      </c>
      <c r="I82" s="138">
        <f>IF('P10'!O18=0,"",'P10'!O18)</f>
        <v>171</v>
      </c>
      <c r="J82" s="138">
        <f>IF('P10'!P18=0,"",'P10'!P18)</f>
        <v>306</v>
      </c>
      <c r="K82" s="139">
        <f>IF('P10'!Q18=0,"",'P10'!Q18)</f>
        <v>350.364492</v>
      </c>
      <c r="L82" s="97">
        <v>12</v>
      </c>
    </row>
    <row r="83" spans="1:12" ht="15.75">
      <c r="A83" s="133">
        <v>2</v>
      </c>
      <c r="B83" s="134">
        <f>IF('P10'!A17="","",'P10'!A17)</f>
        <v>94</v>
      </c>
      <c r="C83" s="135">
        <f>IF('P10'!B17="","",'P10'!B17)</f>
        <v>93.53</v>
      </c>
      <c r="D83" s="134" t="str">
        <f>IF('P10'!C17="","",'P10'!C17)</f>
        <v>SM</v>
      </c>
      <c r="E83" s="136">
        <f>IF('P10'!D17="","",'P10'!D17)</f>
        <v>33733</v>
      </c>
      <c r="F83" s="137" t="str">
        <f>IF('P10'!F17="","",'P10'!F17)</f>
        <v>Sebastian Farmen</v>
      </c>
      <c r="G83" s="137" t="str">
        <f>IF('P10'!G17="","",'P10'!G17)</f>
        <v>Larvik AK</v>
      </c>
      <c r="H83" s="138">
        <f>IF('P10'!N17=0,"",'P10'!N17)</f>
        <v>120</v>
      </c>
      <c r="I83" s="138">
        <f>IF('P10'!O17=0,"",'P10'!O17)</f>
        <v>161</v>
      </c>
      <c r="J83" s="138">
        <f>IF('P10'!P17=0,"",'P10'!P17)</f>
        <v>281</v>
      </c>
      <c r="K83" s="139">
        <f>IF('P10'!Q17=0,"",'P10'!Q17)</f>
        <v>321.264771</v>
      </c>
      <c r="L83" s="97">
        <v>10</v>
      </c>
    </row>
    <row r="84" spans="1:12" ht="15.75">
      <c r="A84" s="133">
        <v>3</v>
      </c>
      <c r="B84" s="134">
        <f>IF('P10'!A19="","",'P10'!A19)</f>
        <v>94</v>
      </c>
      <c r="C84" s="135">
        <f>IF('P10'!B19="","",'P10'!B19)</f>
        <v>86.97</v>
      </c>
      <c r="D84" s="134" t="str">
        <f>IF('P10'!C19="","",'P10'!C19)</f>
        <v>SM</v>
      </c>
      <c r="E84" s="136">
        <f>IF('P10'!D19="","",'P10'!D19)</f>
        <v>32470</v>
      </c>
      <c r="F84" s="137" t="str">
        <f>IF('P10'!F19="","",'P10'!F19)</f>
        <v>Runar Stikholmen</v>
      </c>
      <c r="G84" s="137" t="str">
        <f>IF('P10'!G19="","",'P10'!G19)</f>
        <v>AK Bjørgvin</v>
      </c>
      <c r="H84" s="138">
        <f>IF('P10'!N19=0,"",'P10'!N19)</f>
        <v>125</v>
      </c>
      <c r="I84" s="138">
        <f>IF('P10'!O19=0,"",'P10'!O19)</f>
        <v>148</v>
      </c>
      <c r="J84" s="138">
        <f>IF('P10'!P19=0,"",'P10'!P19)</f>
        <v>273</v>
      </c>
      <c r="K84" s="139">
        <f>IF('P10'!Q19=0,"",'P10'!Q19)</f>
        <v>322.617477</v>
      </c>
      <c r="L84" s="97">
        <v>9</v>
      </c>
    </row>
    <row r="85" spans="1:12" ht="15.75">
      <c r="A85" s="133">
        <v>4</v>
      </c>
      <c r="B85" s="134">
        <f>IF('P3'!A19="","",'P3'!A19)</f>
        <v>94</v>
      </c>
      <c r="C85" s="135">
        <f>IF('P3'!B19="","",'P3'!B19)</f>
        <v>91.76</v>
      </c>
      <c r="D85" s="134" t="str">
        <f>IF('P3'!C19="","",'P3'!C19)</f>
        <v>SM</v>
      </c>
      <c r="E85" s="136">
        <f>IF('P3'!D19="","",'P3'!D19)</f>
        <v>30743</v>
      </c>
      <c r="F85" s="137" t="str">
        <f>IF('P3'!F19="","",'P3'!F19)</f>
        <v>Ørjan Hagelund</v>
      </c>
      <c r="G85" s="137" t="str">
        <f>IF('P3'!G19="","",'P3'!G19)</f>
        <v>Stavanger VK</v>
      </c>
      <c r="H85" s="138">
        <f>IF('P3'!N19=0,"",'P3'!N19)</f>
        <v>110</v>
      </c>
      <c r="I85" s="138">
        <f>IF('P3'!O19=0,"",'P3'!O19)</f>
        <v>146</v>
      </c>
      <c r="J85" s="138">
        <f>IF('P3'!P19=0,"",'P3'!P19)</f>
        <v>256</v>
      </c>
      <c r="K85" s="139">
        <f>IF('P3'!Q19=0,"",'P3'!Q19)</f>
        <v>295.13344</v>
      </c>
      <c r="L85" s="97">
        <v>8</v>
      </c>
    </row>
    <row r="86" spans="1:12" ht="15.75">
      <c r="A86" s="133">
        <v>5</v>
      </c>
      <c r="B86" s="134">
        <f>IF('P3'!A21="","",'P3'!A21)</f>
        <v>94</v>
      </c>
      <c r="C86" s="135">
        <f>IF('P3'!B21="","",'P3'!B21)</f>
        <v>90.2</v>
      </c>
      <c r="D86" s="134" t="str">
        <f>IF('P3'!C21="","",'P3'!C21)</f>
        <v>SM</v>
      </c>
      <c r="E86" s="136">
        <f>IF('P3'!D21="","",'P3'!D21)</f>
        <v>32990</v>
      </c>
      <c r="F86" s="137" t="str">
        <f>IF('P3'!F21="","",'P3'!F21)</f>
        <v>Dag Aleksander Klethagen</v>
      </c>
      <c r="G86" s="137" t="str">
        <f>IF('P3'!G21="","",'P3'!G21)</f>
        <v>Gjøvik AK</v>
      </c>
      <c r="H86" s="138">
        <f>IF('P3'!N21=0,"",'P3'!N21)</f>
        <v>112</v>
      </c>
      <c r="I86" s="138">
        <f>IF('P3'!O21=0,"",'P3'!O21)</f>
        <v>143</v>
      </c>
      <c r="J86" s="138">
        <f>IF('P3'!P21=0,"",'P3'!P21)</f>
        <v>255</v>
      </c>
      <c r="K86" s="139">
        <f>IF('P3'!Q21=0,"",'P3'!Q21)</f>
        <v>296.252625</v>
      </c>
      <c r="L86" s="97">
        <v>7</v>
      </c>
    </row>
    <row r="87" spans="1:12" ht="15.75">
      <c r="A87" s="133">
        <v>6</v>
      </c>
      <c r="B87" s="134">
        <f>IF('P3'!A20="","",'P3'!A20)</f>
        <v>94</v>
      </c>
      <c r="C87" s="135">
        <f>IF('P3'!B20="","",'P3'!B20)</f>
        <v>90.55</v>
      </c>
      <c r="D87" s="134" t="str">
        <f>IF('P3'!C20="","",'P3'!C20)</f>
        <v>JM</v>
      </c>
      <c r="E87" s="136">
        <f>IF('P3'!D20="","",'P3'!D20)</f>
        <v>34140</v>
      </c>
      <c r="F87" s="137" t="str">
        <f>IF('P3'!F20="","",'P3'!F20)</f>
        <v>Espen Berg</v>
      </c>
      <c r="G87" s="137" t="str">
        <f>IF('P3'!G20="","",'P3'!G20)</f>
        <v>Gjøvik AK</v>
      </c>
      <c r="H87" s="138">
        <f>IF('P3'!N20=0,"",'P3'!N20)</f>
        <v>102</v>
      </c>
      <c r="I87" s="138">
        <f>IF('P3'!O20=0,"",'P3'!O20)</f>
        <v>136</v>
      </c>
      <c r="J87" s="138">
        <f>IF('P3'!P20=0,"",'P3'!P20)</f>
        <v>238</v>
      </c>
      <c r="K87" s="139">
        <f>IF('P3'!Q20=0,"",'P3'!Q20)</f>
        <v>276.01716799999997</v>
      </c>
      <c r="L87" s="97">
        <v>6</v>
      </c>
    </row>
    <row r="88" spans="1:12" ht="15.75">
      <c r="A88" s="133">
        <v>7</v>
      </c>
      <c r="B88" s="134">
        <f>IF('P3'!A18="","",'P3'!A18)</f>
        <v>94</v>
      </c>
      <c r="C88" s="135">
        <f>IF('P3'!B18="","",'P3'!B18)</f>
        <v>93.36</v>
      </c>
      <c r="D88" s="134" t="str">
        <f>IF('P3'!C18="","",'P3'!C18)</f>
        <v>SM</v>
      </c>
      <c r="E88" s="136">
        <f>IF('P3'!D18="","",'P3'!D18)</f>
        <v>32943</v>
      </c>
      <c r="F88" s="137" t="str">
        <f>IF('P3'!F18="","",'P3'!F18)</f>
        <v>Bjørn Arild Masvik</v>
      </c>
      <c r="G88" s="137" t="str">
        <f>IF('P3'!G18="","",'P3'!G18)</f>
        <v>Larvik AK</v>
      </c>
      <c r="H88" s="138">
        <f>IF('P3'!N18=0,"",'P3'!N18)</f>
        <v>104</v>
      </c>
      <c r="I88" s="138">
        <f>IF('P3'!O18=0,"",'P3'!O18)</f>
        <v>130</v>
      </c>
      <c r="J88" s="138">
        <f>IF('P3'!P18=0,"",'P3'!P18)</f>
        <v>234</v>
      </c>
      <c r="K88" s="139">
        <f>IF('P3'!Q18=0,"",'P3'!Q18)</f>
        <v>267.739758</v>
      </c>
      <c r="L88" s="97">
        <v>5</v>
      </c>
    </row>
    <row r="89" spans="1:12" ht="15.75">
      <c r="A89" s="133">
        <v>8</v>
      </c>
      <c r="B89" s="134">
        <f>IF('P10'!A15="","",'P10'!A15)</f>
        <v>94</v>
      </c>
      <c r="C89" s="135">
        <f>IF('P10'!B15="","",'P10'!B15)</f>
        <v>88.53</v>
      </c>
      <c r="D89" s="134" t="str">
        <f>IF('P10'!C15="","",'P10'!C15)</f>
        <v>SM</v>
      </c>
      <c r="E89" s="136">
        <f>IF('P10'!D15="","",'P10'!D15)</f>
        <v>31033</v>
      </c>
      <c r="F89" s="137" t="str">
        <f>IF('P10'!F15="","",'P10'!F15)</f>
        <v>Lubomir Kafonek</v>
      </c>
      <c r="G89" s="137" t="str">
        <f>IF('P10'!G15="","",'P10'!G15)</f>
        <v>Trondheim AK</v>
      </c>
      <c r="H89" s="138">
        <f>IF('P10'!N15=0,"",'P10'!N15)</f>
        <v>105</v>
      </c>
      <c r="I89" s="138">
        <f>IF('P10'!O15=0,"",'P10'!O15)</f>
        <v>125</v>
      </c>
      <c r="J89" s="138">
        <f>IF('P10'!P15=0,"",'P10'!P15)</f>
        <v>230</v>
      </c>
      <c r="K89" s="139">
        <f>IF('P10'!Q15=0,"",'P10'!Q15)</f>
        <v>269.52182</v>
      </c>
      <c r="L89" s="97">
        <v>4</v>
      </c>
    </row>
    <row r="90" spans="1:12" ht="15.75">
      <c r="A90" s="133">
        <v>9</v>
      </c>
      <c r="B90" s="134">
        <f>IF('P3'!A17="","",'P3'!A17)</f>
        <v>94</v>
      </c>
      <c r="C90" s="135">
        <f>IF('P3'!B17="","",'P3'!B17)</f>
        <v>89.32</v>
      </c>
      <c r="D90" s="134" t="str">
        <f>IF('P3'!C17="","",'P3'!C17)</f>
        <v>SM</v>
      </c>
      <c r="E90" s="136">
        <f>IF('P3'!D17="","",'P3'!D17)</f>
        <v>33446</v>
      </c>
      <c r="F90" s="137" t="str">
        <f>IF('P3'!F17="","",'P3'!F17)</f>
        <v>Erlend Kraggerud</v>
      </c>
      <c r="G90" s="137" t="str">
        <f>IF('P3'!G17="","",'P3'!G17)</f>
        <v>Spydeberg Atletene</v>
      </c>
      <c r="H90" s="138">
        <f>IF('P3'!N17=0,"",'P3'!N17)</f>
        <v>101</v>
      </c>
      <c r="I90" s="138">
        <f>IF('P3'!O17=0,"",'P3'!O17)</f>
        <v>115</v>
      </c>
      <c r="J90" s="138">
        <f>IF('P3'!P17=0,"",'P3'!P17)</f>
        <v>216</v>
      </c>
      <c r="K90" s="139">
        <f>IF('P3'!Q17=0,"",'P3'!Q17)</f>
        <v>252.073296</v>
      </c>
      <c r="L90" s="97">
        <v>3</v>
      </c>
    </row>
    <row r="91" spans="1:12" ht="15.75">
      <c r="A91" s="133">
        <v>10</v>
      </c>
      <c r="B91" s="134">
        <f>IF('P6'!A16="","",'P6'!A16)</f>
        <v>94</v>
      </c>
      <c r="C91" s="135">
        <f>IF('P6'!B16="","",'P6'!B16)</f>
        <v>85.78</v>
      </c>
      <c r="D91" s="134" t="str">
        <f>IF('P6'!C16="","",'P6'!C16)</f>
        <v>M4</v>
      </c>
      <c r="E91" s="136">
        <f>IF('P6'!D16="","",'P6'!D16)</f>
        <v>22528</v>
      </c>
      <c r="F91" s="137" t="str">
        <f>IF('P6'!F16="","",'P6'!F16)</f>
        <v>Terje Gulvik</v>
      </c>
      <c r="G91" s="137" t="str">
        <f>IF('P6'!G16="","",'P6'!G16)</f>
        <v>Larvik AK</v>
      </c>
      <c r="H91" s="138">
        <f>IF('P6'!N16=0,"",'P6'!N16)</f>
        <v>90</v>
      </c>
      <c r="I91" s="138">
        <f>IF('P6'!O16=0,"",'P6'!O16)</f>
        <v>116</v>
      </c>
      <c r="J91" s="138">
        <f>IF('P6'!P16=0,"",'P6'!P16)</f>
        <v>206</v>
      </c>
      <c r="K91" s="139">
        <f>IF('P6'!Q16=0,"",'P6'!Q16)</f>
        <v>245.07181399999996</v>
      </c>
      <c r="L91" s="97">
        <v>2</v>
      </c>
    </row>
    <row r="92" spans="1:12" ht="15.75">
      <c r="A92" s="133">
        <v>11</v>
      </c>
      <c r="B92" s="134">
        <f>IF('P6'!A14="","",'P6'!A14)</f>
        <v>94</v>
      </c>
      <c r="C92" s="135">
        <f>IF('P6'!B14="","",'P6'!B14)</f>
        <v>89.93</v>
      </c>
      <c r="D92" s="134" t="str">
        <f>IF('P6'!C14="","",'P6'!C14)</f>
        <v>M3</v>
      </c>
      <c r="E92" s="136">
        <f>IF('P6'!D14="","",'P6'!D14)</f>
        <v>23560</v>
      </c>
      <c r="F92" s="137" t="str">
        <f>IF('P6'!F14="","",'P6'!F14)</f>
        <v>Ole Erik Raad</v>
      </c>
      <c r="G92" s="137" t="str">
        <f>IF('P6'!G14="","",'P6'!G14)</f>
        <v>Trondheim AK</v>
      </c>
      <c r="H92" s="138">
        <f>IF('P6'!N14=0,"",'P6'!N14)</f>
        <v>70</v>
      </c>
      <c r="I92" s="138">
        <f>IF('P6'!O14=0,"",'P6'!O14)</f>
        <v>90</v>
      </c>
      <c r="J92" s="138">
        <f>IF('P6'!P14=0,"",'P6'!P14)</f>
        <v>160</v>
      </c>
      <c r="K92" s="139">
        <f>IF('P6'!Q14=0,"",'P6'!Q14)</f>
        <v>186.13823999999997</v>
      </c>
      <c r="L92" s="97">
        <v>1</v>
      </c>
    </row>
    <row r="93" spans="1:12" ht="15.75">
      <c r="A93" s="133"/>
      <c r="B93" s="134">
        <f>IF('P3'!A22="","",'P3'!A22)</f>
        <v>94</v>
      </c>
      <c r="C93" s="135">
        <f>IF('P3'!B22="","",'P3'!B22)</f>
        <v>92.07</v>
      </c>
      <c r="D93" s="134" t="str">
        <f>IF('P3'!C22="","",'P3'!C22)</f>
        <v>SM</v>
      </c>
      <c r="E93" s="136">
        <f>IF('P3'!D22="","",'P3'!D22)</f>
        <v>31951</v>
      </c>
      <c r="F93" s="137" t="str">
        <f>IF('P3'!F22="","",'P3'!F22)</f>
        <v>Tor Kristoffer Klethagen</v>
      </c>
      <c r="G93" s="137" t="str">
        <f>IF('P3'!G22="","",'P3'!G22)</f>
        <v>Gjøvik AK</v>
      </c>
      <c r="H93" s="138">
        <f>IF('P3'!N22=0,"",'P3'!N22)</f>
        <v>105</v>
      </c>
      <c r="I93" s="138">
        <f>IF('P3'!O22=0,"",'P3'!O22)</f>
      </c>
      <c r="J93" s="138">
        <f>IF('P3'!P22=0,"",'P3'!P22)</f>
      </c>
      <c r="K93" s="139">
        <f>IF('P3'!Q22=0,"",'P3'!Q22)</f>
      </c>
      <c r="L93" s="97"/>
    </row>
    <row r="94" spans="1:12" ht="15.75">
      <c r="A94" s="133"/>
      <c r="B94" s="134">
        <f>IF('P10'!A16="","",'P10'!A16)</f>
        <v>94</v>
      </c>
      <c r="C94" s="135">
        <f>IF('P10'!B16="","",'P10'!B16)</f>
        <v>90.92</v>
      </c>
      <c r="D94" s="134" t="str">
        <f>IF('P10'!C16="","",'P10'!C16)</f>
        <v>M1</v>
      </c>
      <c r="E94" s="136">
        <f>IF('P10'!D16="","",'P10'!D16)</f>
        <v>27864</v>
      </c>
      <c r="F94" s="137" t="str">
        <f>IF('P10'!F16="","",'P10'!F16)</f>
        <v>Richard Markeng</v>
      </c>
      <c r="G94" s="137" t="str">
        <f>IF('P10'!G16="","",'P10'!G16)</f>
        <v>Tønsberg-Kam.</v>
      </c>
      <c r="H94" s="138">
        <f>IF('P10'!N16=0,"",'P10'!N16)</f>
      </c>
      <c r="I94" s="138">
        <f>IF('P10'!O16=0,"",'P10'!O16)</f>
      </c>
      <c r="J94" s="138">
        <f>IF('P10'!P16=0,"",'P10'!P16)</f>
      </c>
      <c r="K94" s="139">
        <f>IF('P10'!Q16=0,"",'P10'!Q16)</f>
      </c>
      <c r="L94" s="97"/>
    </row>
    <row r="95" spans="1:12" ht="15.75">
      <c r="A95" s="133"/>
      <c r="B95" s="134"/>
      <c r="C95" s="135"/>
      <c r="D95" s="134"/>
      <c r="E95" s="136"/>
      <c r="F95" s="137"/>
      <c r="G95" s="137"/>
      <c r="H95" s="138"/>
      <c r="I95" s="138"/>
      <c r="J95" s="138"/>
      <c r="K95" s="139"/>
      <c r="L95" s="97"/>
    </row>
    <row r="96" spans="1:12" ht="15.75">
      <c r="A96" s="133">
        <v>1</v>
      </c>
      <c r="B96" s="134">
        <f>IF('P12'!A10="","",'P12'!A10)</f>
        <v>105</v>
      </c>
      <c r="C96" s="135">
        <f>IF('P12'!B10="","",'P12'!B10)</f>
        <v>100.77</v>
      </c>
      <c r="D96" s="134" t="str">
        <f>IF('P12'!C10="","",'P12'!C10)</f>
        <v>SM</v>
      </c>
      <c r="E96" s="136">
        <f>IF('P12'!D10="","",'P12'!D10)</f>
        <v>32914</v>
      </c>
      <c r="F96" s="137" t="str">
        <f>IF('P12'!F10="","",'P12'!F10)</f>
        <v>Øystein Robberstad</v>
      </c>
      <c r="G96" s="137" t="str">
        <f>IF('P12'!G10="","",'P12'!G10)</f>
        <v>Gjøvik AK</v>
      </c>
      <c r="H96" s="138">
        <f>IF('P12'!N10=0,"",'P12'!N10)</f>
        <v>140</v>
      </c>
      <c r="I96" s="138">
        <f>IF('P12'!O10=0,"",'P12'!O10)</f>
        <v>168</v>
      </c>
      <c r="J96" s="138">
        <f>IF('P12'!P10=0,"",'P12'!P10)</f>
        <v>308</v>
      </c>
      <c r="K96" s="140">
        <f>IF('P12'!Q10=0,"",'P12'!Q10)</f>
        <v>341.68134</v>
      </c>
      <c r="L96" s="97">
        <v>12</v>
      </c>
    </row>
    <row r="97" spans="1:12" ht="15.75">
      <c r="A97" s="133">
        <v>2</v>
      </c>
      <c r="B97" s="134">
        <f>IF('P12'!A12="","",'P12'!A12)</f>
        <v>105</v>
      </c>
      <c r="C97" s="135">
        <f>IF('P12'!B12="","",'P12'!B12)</f>
        <v>104.38</v>
      </c>
      <c r="D97" s="134" t="str">
        <f>IF('P12'!C12="","",'P12'!C12)</f>
        <v>M1</v>
      </c>
      <c r="E97" s="136">
        <f>IF('P12'!D12="","",'P12'!D12)</f>
        <v>27849</v>
      </c>
      <c r="F97" s="137" t="str">
        <f>IF('P12'!F12="","",'P12'!F12)</f>
        <v>Børge Aadland</v>
      </c>
      <c r="G97" s="137" t="str">
        <f>IF('P12'!G12="","",'P12'!G12)</f>
        <v>AK Bjørgvin</v>
      </c>
      <c r="H97" s="138">
        <f>IF('P12'!N12=0,"",'P12'!N12)</f>
        <v>128</v>
      </c>
      <c r="I97" s="138">
        <f>IF('P12'!O12=0,"",'P12'!O12)</f>
        <v>170</v>
      </c>
      <c r="J97" s="138">
        <f>IF('P12'!P12=0,"",'P12'!P12)</f>
        <v>298</v>
      </c>
      <c r="K97" s="140">
        <f>IF('P12'!Q12=0,"",'P12'!Q12)</f>
        <v>326.35291199999995</v>
      </c>
      <c r="L97" s="97">
        <v>10</v>
      </c>
    </row>
    <row r="98" spans="1:12" ht="15.75">
      <c r="A98" s="133">
        <v>3</v>
      </c>
      <c r="B98" s="134">
        <f>IF('P12'!A9="","",'P12'!A9)</f>
        <v>105</v>
      </c>
      <c r="C98" s="135">
        <f>IF('P12'!B9="","",'P12'!B9)</f>
        <v>104.69</v>
      </c>
      <c r="D98" s="134" t="str">
        <f>IF('P12'!C9="","",'P12'!C9)</f>
        <v>JM</v>
      </c>
      <c r="E98" s="136">
        <f>IF('P12'!D9="","",'P12'!D9)</f>
        <v>34086</v>
      </c>
      <c r="F98" s="137" t="str">
        <f>IF('P12'!F9="","",'P12'!F9)</f>
        <v>Kristian Helleren</v>
      </c>
      <c r="G98" s="137" t="str">
        <f>IF('P12'!G9="","",'P12'!G9)</f>
        <v>Vigrestad IK</v>
      </c>
      <c r="H98" s="138">
        <f>IF('P12'!N9=0,"",'P12'!N9)</f>
        <v>135</v>
      </c>
      <c r="I98" s="138">
        <f>IF('P12'!O9=0,"",'P12'!O9)</f>
        <v>161</v>
      </c>
      <c r="J98" s="138">
        <f>IF('P12'!P9=0,"",'P12'!P9)</f>
        <v>296</v>
      </c>
      <c r="K98" s="140">
        <f>IF('P12'!Q9=0,"",'P12'!Q9)</f>
        <v>323.82340800000003</v>
      </c>
      <c r="L98" s="97">
        <v>9</v>
      </c>
    </row>
    <row r="99" spans="1:12" ht="15.75">
      <c r="A99" s="133">
        <v>4</v>
      </c>
      <c r="B99" s="134">
        <f>IF('P7'!A14="","",'P7'!A14)</f>
        <v>105</v>
      </c>
      <c r="C99" s="135">
        <f>IF('P7'!B14="","",'P7'!B14)</f>
        <v>104.8</v>
      </c>
      <c r="D99" s="134" t="str">
        <f>IF('P7'!C14="","",'P7'!C14)</f>
        <v>M2</v>
      </c>
      <c r="E99" s="136">
        <f>IF('P7'!D14="","",'P7'!D14)</f>
        <v>26613</v>
      </c>
      <c r="F99" s="137" t="str">
        <f>IF('P7'!F14="","",'P7'!F14)</f>
        <v>Per Olav Dagsland</v>
      </c>
      <c r="G99" s="137" t="str">
        <f>IF('P7'!G14="","",'P7'!G14)</f>
        <v>Haugesund VK</v>
      </c>
      <c r="H99" s="138">
        <f>IF('P7'!N14=0,"",'P7'!N14)</f>
        <v>100</v>
      </c>
      <c r="I99" s="138">
        <f>IF('P7'!O14=0,"",'P7'!O14)</f>
        <v>135</v>
      </c>
      <c r="J99" s="138">
        <f>IF('P7'!P14=0,"",'P7'!P14)</f>
        <v>235</v>
      </c>
      <c r="K99" s="140">
        <f>IF('P7'!Q14=0,"",'P7'!Q14)</f>
        <v>256.99459</v>
      </c>
      <c r="L99" s="97">
        <v>8</v>
      </c>
    </row>
    <row r="100" spans="1:12" ht="15.75">
      <c r="A100" s="133"/>
      <c r="B100" s="134">
        <f>IF('P12'!A11="","",'P12'!A11)</f>
        <v>105</v>
      </c>
      <c r="C100" s="135">
        <f>IF('P12'!B11="","",'P12'!B11)</f>
        <v>97.5</v>
      </c>
      <c r="D100" s="134" t="str">
        <f>IF('P12'!C11="","",'P12'!C11)</f>
        <v>SM</v>
      </c>
      <c r="E100" s="136">
        <f>IF('P12'!D11="","",'P12'!D11)</f>
        <v>32287</v>
      </c>
      <c r="F100" s="137" t="str">
        <f>IF('P12'!F11="","",'P12'!F11)</f>
        <v>Christopher Pedersen</v>
      </c>
      <c r="G100" s="137" t="str">
        <f>IF('P12'!G11="","",'P12'!G11)</f>
        <v>AK Bjørgvin</v>
      </c>
      <c r="H100" s="138">
        <f>IF('P12'!N11=0,"",'P12'!N11)</f>
      </c>
      <c r="I100" s="138">
        <f>IF('P12'!O11=0,"",'P12'!O11)</f>
        <v>130</v>
      </c>
      <c r="J100" s="138">
        <f>IF('P12'!P11=0,"",'P12'!P11)</f>
      </c>
      <c r="K100" s="140">
        <f>IF('P12'!Q11=0,"",'P12'!Q11)</f>
      </c>
      <c r="L100" s="97"/>
    </row>
    <row r="101" spans="1:11" ht="15.75">
      <c r="A101" s="133"/>
      <c r="B101" s="134"/>
      <c r="C101" s="135"/>
      <c r="D101" s="134"/>
      <c r="E101" s="136"/>
      <c r="F101" s="137"/>
      <c r="G101" s="137"/>
      <c r="H101" s="138"/>
      <c r="I101" s="138"/>
      <c r="J101" s="138"/>
      <c r="K101" s="140"/>
    </row>
    <row r="102" spans="1:12" ht="15.75">
      <c r="A102" s="133">
        <v>1</v>
      </c>
      <c r="B102" s="134" t="str">
        <f>IF('P12'!A14="","",'P12'!A14)</f>
        <v>+105</v>
      </c>
      <c r="C102" s="135">
        <f>IF('P12'!B14="","",'P12'!B14)</f>
        <v>107.59</v>
      </c>
      <c r="D102" s="134" t="str">
        <f>IF('P12'!C14="","",'P12'!C14)</f>
        <v>SM</v>
      </c>
      <c r="E102" s="136">
        <f>IF('P12'!D14="","",'P12'!D14)</f>
        <v>32866</v>
      </c>
      <c r="F102" s="137" t="str">
        <f>IF('P12'!F14="","",'P12'!F14)</f>
        <v>Kim Eirik Tollefsen</v>
      </c>
      <c r="G102" s="137" t="str">
        <f>IF('P12'!G14="","",'P12'!G14)</f>
        <v>Stavanger VK</v>
      </c>
      <c r="H102" s="138">
        <f>IF('P12'!N14=0,"",'P12'!N14)</f>
        <v>143</v>
      </c>
      <c r="I102" s="138">
        <f>IF('P12'!O14=0,"",'P12'!O14)</f>
        <v>186</v>
      </c>
      <c r="J102" s="138">
        <f>IF('P12'!P14=0,"",'P12'!P14)</f>
        <v>329</v>
      </c>
      <c r="K102" s="140">
        <f>IF('P12'!Q14=0,"",'P12'!Q14)</f>
        <v>356.57118699999995</v>
      </c>
      <c r="L102" s="97">
        <v>12</v>
      </c>
    </row>
    <row r="103" spans="1:12" ht="15.75">
      <c r="A103" s="133">
        <v>2</v>
      </c>
      <c r="B103" s="134" t="str">
        <f>IF('P12'!A17="","",'P12'!A17)</f>
        <v>+105</v>
      </c>
      <c r="C103" s="135">
        <f>IF('P12'!B17="","",'P12'!B17)</f>
        <v>113.61</v>
      </c>
      <c r="D103" s="134" t="str">
        <f>IF('P12'!C17="","",'P12'!C17)</f>
        <v>SM</v>
      </c>
      <c r="E103" s="136">
        <f>IF('P12'!D17="","",'P12'!D17)</f>
        <v>32442</v>
      </c>
      <c r="F103" s="137" t="str">
        <f>IF('P12'!F17="","",'P12'!F17)</f>
        <v>Jon Peter Ueland</v>
      </c>
      <c r="G103" s="137" t="str">
        <f>IF('P12'!G17="","",'P12'!G17)</f>
        <v>Vigrestad IK</v>
      </c>
      <c r="H103" s="138">
        <f>IF('P12'!N17=0,"",'P12'!N17)</f>
        <v>124</v>
      </c>
      <c r="I103" s="138">
        <f>IF('P12'!O17=0,"",'P12'!O17)</f>
        <v>153</v>
      </c>
      <c r="J103" s="138">
        <f>IF('P12'!P17=0,"",'P12'!P17)</f>
        <v>277</v>
      </c>
      <c r="K103" s="140">
        <f>IF('P12'!Q17=0,"",'P12'!Q17)</f>
        <v>295.117185</v>
      </c>
      <c r="L103" s="97">
        <v>10</v>
      </c>
    </row>
    <row r="104" spans="1:12" ht="15.75">
      <c r="A104" s="133">
        <v>3</v>
      </c>
      <c r="B104" s="134" t="str">
        <f>IF('P12'!A13="","",'P12'!A13)</f>
        <v>+105</v>
      </c>
      <c r="C104" s="135">
        <f>IF('P12'!B13="","",'P12'!B13)</f>
        <v>122.32</v>
      </c>
      <c r="D104" s="134" t="str">
        <f>IF('P12'!C13="","",'P12'!C13)</f>
        <v>M2</v>
      </c>
      <c r="E104" s="136">
        <f>IF('P12'!D13="","",'P12'!D13)</f>
        <v>26048</v>
      </c>
      <c r="F104" s="137" t="str">
        <f>IF('P12'!F13="","",'P12'!F13)</f>
        <v>Geir Johansen</v>
      </c>
      <c r="G104" s="137" t="str">
        <f>IF('P12'!G13="","",'P12'!G13)</f>
        <v>Lenja AK</v>
      </c>
      <c r="H104" s="138">
        <f>IF('P12'!N13=0,"",'P12'!N13)</f>
        <v>115</v>
      </c>
      <c r="I104" s="138">
        <f>IF('P12'!O13=0,"",'P12'!O13)</f>
        <v>150</v>
      </c>
      <c r="J104" s="138">
        <f>IF('P12'!P13=0,"",'P12'!P13)</f>
        <v>265</v>
      </c>
      <c r="K104" s="140">
        <f>IF('P12'!Q13=0,"",'P12'!Q13)</f>
        <v>276.75327999999996</v>
      </c>
      <c r="L104" s="97">
        <v>9</v>
      </c>
    </row>
    <row r="105" spans="1:12" ht="15.75">
      <c r="A105" s="133">
        <v>4</v>
      </c>
      <c r="B105" s="134" t="str">
        <f>IF('P12'!A16="","",'P12'!A16)</f>
        <v>+105</v>
      </c>
      <c r="C105" s="135">
        <f>IF('P12'!B16="","",'P12'!B16)</f>
        <v>113.76</v>
      </c>
      <c r="D105" s="134" t="str">
        <f>IF('P12'!C16="","",'P12'!C16)</f>
        <v>SM</v>
      </c>
      <c r="E105" s="136">
        <f>IF('P12'!D16="","",'P12'!D16)</f>
        <v>32941</v>
      </c>
      <c r="F105" s="137" t="str">
        <f>IF('P12'!F16="","",'P12'!F16)</f>
        <v>Daniel Holstad</v>
      </c>
      <c r="G105" s="137" t="str">
        <f>IF('P12'!G16="","",'P12'!G16)</f>
        <v>Tambarskjelvar IL</v>
      </c>
      <c r="H105" s="138">
        <f>IF('P12'!N16=0,"",'P12'!N16)</f>
        <v>115</v>
      </c>
      <c r="I105" s="138">
        <f>IF('P12'!O16=0,"",'P12'!O16)</f>
        <v>140</v>
      </c>
      <c r="J105" s="138">
        <f>IF('P12'!P16=0,"",'P12'!P16)</f>
        <v>255</v>
      </c>
      <c r="K105" s="140">
        <f>IF('P12'!Q16=0,"",'P12'!Q16)</f>
        <v>271.57245</v>
      </c>
      <c r="L105" s="97">
        <v>8</v>
      </c>
    </row>
    <row r="106" spans="1:12" ht="15.75">
      <c r="A106" s="133">
        <v>5</v>
      </c>
      <c r="B106" s="134" t="str">
        <f>IF('P12'!A15="","",'P12'!A15)</f>
        <v>+105</v>
      </c>
      <c r="C106" s="135">
        <f>IF('P12'!B15="","",'P12'!B15)</f>
        <v>109.69</v>
      </c>
      <c r="D106" s="134" t="str">
        <f>IF('P12'!C15="","",'P12'!C15)</f>
        <v>SM</v>
      </c>
      <c r="E106" s="136">
        <f>IF('P12'!D15="","",'P12'!D15)</f>
        <v>32248</v>
      </c>
      <c r="F106" s="137" t="str">
        <f>IF('P12'!F15="","",'P12'!F15)</f>
        <v>Vegar Farsund</v>
      </c>
      <c r="G106" s="137" t="str">
        <f>IF('P12'!G15="","",'P12'!G15)</f>
        <v>Stavanger VK</v>
      </c>
      <c r="H106" s="138">
        <f>IF('P12'!N15=0,"",'P12'!N15)</f>
        <v>107</v>
      </c>
      <c r="I106" s="138">
        <f>IF('P12'!O15=0,"",'P12'!O15)</f>
        <v>138</v>
      </c>
      <c r="J106" s="138">
        <f>IF('P12'!P15=0,"",'P12'!P15)</f>
        <v>245</v>
      </c>
      <c r="K106" s="140">
        <f>IF('P12'!Q15=0,"",'P12'!Q15)</f>
        <v>263.86059</v>
      </c>
      <c r="L106" s="97">
        <v>7</v>
      </c>
    </row>
    <row r="107" spans="1:12" ht="15.75">
      <c r="A107" s="133">
        <v>6</v>
      </c>
      <c r="B107" s="134" t="str">
        <f>IF('P7'!A19="","",'P7'!A19)</f>
        <v>+105</v>
      </c>
      <c r="C107" s="135">
        <f>IF('P7'!B19="","",'P7'!B19)</f>
        <v>106.84</v>
      </c>
      <c r="D107" s="134" t="str">
        <f>IF('P7'!C19="","",'P7'!C19)</f>
        <v>M3</v>
      </c>
      <c r="E107" s="136">
        <f>IF('P7'!D19="","",'P7'!D19)</f>
        <v>23898</v>
      </c>
      <c r="F107" s="137" t="str">
        <f>IF('P7'!F19="","",'P7'!F19)</f>
        <v>Terje Bjerke</v>
      </c>
      <c r="G107" s="137" t="str">
        <f>IF('P7'!G19="","",'P7'!G19)</f>
        <v>Spydeberg Atletene</v>
      </c>
      <c r="H107" s="138">
        <f>IF('P7'!N19=0,"",'P7'!N19)</f>
        <v>110</v>
      </c>
      <c r="I107" s="138">
        <f>IF('P7'!O19=0,"",'P7'!O19)</f>
        <v>132</v>
      </c>
      <c r="J107" s="138">
        <f>IF('P7'!P19=0,"",'P7'!P19)</f>
        <v>242</v>
      </c>
      <c r="K107" s="139">
        <f>IF('P7'!Q19=0,"",'P7'!Q19)</f>
        <v>262.8967</v>
      </c>
      <c r="L107" s="97">
        <v>6</v>
      </c>
    </row>
    <row r="108" spans="1:12" ht="15.75">
      <c r="A108" s="133"/>
      <c r="B108" s="134"/>
      <c r="C108" s="135"/>
      <c r="D108" s="134"/>
      <c r="E108" s="136"/>
      <c r="F108" s="137"/>
      <c r="G108" s="137"/>
      <c r="H108" s="138"/>
      <c r="I108" s="138"/>
      <c r="J108" s="138"/>
      <c r="K108" s="140"/>
      <c r="L108" s="97">
        <f>SUM(L5:L107)</f>
        <v>651</v>
      </c>
    </row>
    <row r="109" spans="1:12" ht="15.75">
      <c r="A109" s="133"/>
      <c r="B109" s="134"/>
      <c r="C109" s="135"/>
      <c r="D109" s="134"/>
      <c r="E109" s="136"/>
      <c r="F109" s="137"/>
      <c r="G109" s="137"/>
      <c r="H109" s="138"/>
      <c r="I109" s="138"/>
      <c r="J109" s="138"/>
      <c r="K109" s="140"/>
      <c r="L109" s="97"/>
    </row>
    <row r="110" spans="1:12" ht="15.75">
      <c r="A110" s="133"/>
      <c r="B110" s="134"/>
      <c r="C110" s="135"/>
      <c r="D110" s="134"/>
      <c r="E110" s="136"/>
      <c r="F110" s="137"/>
      <c r="G110" s="137"/>
      <c r="H110" s="138"/>
      <c r="I110" s="138"/>
      <c r="J110" s="138"/>
      <c r="K110" s="140"/>
      <c r="L110" s="97"/>
    </row>
    <row r="111" spans="3:11" ht="18">
      <c r="C111" s="88"/>
      <c r="E111" s="190" t="s">
        <v>98</v>
      </c>
      <c r="F111" s="190"/>
      <c r="G111" s="190"/>
      <c r="K111"/>
    </row>
    <row r="112" spans="3:11" ht="18">
      <c r="C112" s="88"/>
      <c r="E112" s="172">
        <v>1</v>
      </c>
      <c r="F112" s="173" t="s">
        <v>61</v>
      </c>
      <c r="G112" s="174">
        <f>SUM(L10,L21,L22,L27,L36,L37,L40,L46,L84,L97)</f>
        <v>85</v>
      </c>
      <c r="J112" s="59"/>
      <c r="K112" s="176"/>
    </row>
    <row r="113" spans="3:11" ht="18">
      <c r="C113" s="88"/>
      <c r="E113" s="172">
        <v>2</v>
      </c>
      <c r="F113" s="173" t="s">
        <v>56</v>
      </c>
      <c r="G113" s="174">
        <f>SUM(L6,L12,L28,L32,L41,L43,L66,L67,L75,L89,L92)</f>
        <v>80</v>
      </c>
      <c r="K113" s="176"/>
    </row>
    <row r="114" spans="3:11" ht="18">
      <c r="C114" s="88"/>
      <c r="E114" s="172">
        <v>3</v>
      </c>
      <c r="F114" s="173" t="s">
        <v>74</v>
      </c>
      <c r="G114" s="174">
        <f>SUM(L8,L33,L54,L61,L72,L82,L105)</f>
        <v>72</v>
      </c>
      <c r="I114" t="s">
        <v>22</v>
      </c>
      <c r="K114" s="176"/>
    </row>
    <row r="115" spans="3:11" ht="18">
      <c r="C115" s="88"/>
      <c r="E115" s="172">
        <v>4</v>
      </c>
      <c r="F115" s="173" t="s">
        <v>64</v>
      </c>
      <c r="G115" s="174">
        <f>SUM(L16,L20,L35,L51,L85,L102,L106)</f>
        <v>63</v>
      </c>
      <c r="K115" s="176"/>
    </row>
    <row r="116" spans="3:11" ht="18">
      <c r="C116" s="88"/>
      <c r="E116" s="172">
        <v>5</v>
      </c>
      <c r="F116" s="173" t="s">
        <v>55</v>
      </c>
      <c r="G116" s="174">
        <f>SUM(L5,L15,L42,L62,L83,L88,L91)</f>
        <v>54</v>
      </c>
      <c r="J116" s="59"/>
      <c r="K116" s="176"/>
    </row>
    <row r="117" spans="3:11" ht="18">
      <c r="C117" s="88"/>
      <c r="E117" s="172">
        <v>6</v>
      </c>
      <c r="F117" s="173" t="s">
        <v>58</v>
      </c>
      <c r="G117" s="174">
        <f>SUM(L38,L44,L59,L76,L80,L98,L103)</f>
        <v>49</v>
      </c>
      <c r="K117" s="176"/>
    </row>
    <row r="118" spans="3:11" ht="18">
      <c r="C118" s="88"/>
      <c r="E118" s="172">
        <v>7</v>
      </c>
      <c r="F118" s="173" t="s">
        <v>60</v>
      </c>
      <c r="G118" s="174">
        <f>SUM(L9,L13,L23,L24,L45,L52)</f>
        <v>47</v>
      </c>
      <c r="K118" s="176"/>
    </row>
    <row r="119" spans="3:11" ht="18">
      <c r="C119" s="88"/>
      <c r="E119" s="172">
        <v>8</v>
      </c>
      <c r="F119" s="173" t="s">
        <v>65</v>
      </c>
      <c r="G119" s="174">
        <f>SUM(L19,L60,L71,L74,L78)</f>
        <v>40</v>
      </c>
      <c r="K119" s="176"/>
    </row>
    <row r="120" spans="3:11" ht="18">
      <c r="C120" s="88"/>
      <c r="E120" s="172">
        <v>9</v>
      </c>
      <c r="F120" s="173" t="s">
        <v>69</v>
      </c>
      <c r="G120" s="174">
        <f>SUM(L77,L86,L87,L96)</f>
        <v>29</v>
      </c>
      <c r="J120" s="59"/>
      <c r="K120" s="176"/>
    </row>
    <row r="121" spans="3:11" ht="18">
      <c r="C121" s="88"/>
      <c r="E121" s="172">
        <v>10</v>
      </c>
      <c r="F121" s="173" t="s">
        <v>72</v>
      </c>
      <c r="G121" s="174">
        <f>SUM(L14,L34,L99)</f>
        <v>26</v>
      </c>
      <c r="J121" s="59"/>
      <c r="K121" s="176"/>
    </row>
    <row r="122" spans="3:11" ht="18">
      <c r="C122" s="88"/>
      <c r="E122" s="172">
        <v>11</v>
      </c>
      <c r="F122" s="173" t="s">
        <v>67</v>
      </c>
      <c r="G122" s="174">
        <f>SUM(L63,L64,L70)</f>
        <v>25</v>
      </c>
      <c r="K122" s="176"/>
    </row>
    <row r="123" spans="3:11" ht="18">
      <c r="C123" s="88"/>
      <c r="E123" s="172">
        <v>12</v>
      </c>
      <c r="F123" s="173" t="s">
        <v>63</v>
      </c>
      <c r="G123" s="174">
        <f>SUM(L18,L29)</f>
        <v>21</v>
      </c>
      <c r="K123" s="176"/>
    </row>
    <row r="124" spans="3:11" ht="18">
      <c r="C124" s="88"/>
      <c r="E124" s="172">
        <v>13</v>
      </c>
      <c r="F124" s="173" t="s">
        <v>57</v>
      </c>
      <c r="G124" s="174">
        <f>SUM(L55,L90,L107)</f>
        <v>19</v>
      </c>
      <c r="K124" s="176"/>
    </row>
    <row r="125" spans="3:11" ht="18">
      <c r="C125" s="88"/>
      <c r="E125" s="172">
        <v>14</v>
      </c>
      <c r="F125" s="173" t="s">
        <v>54</v>
      </c>
      <c r="G125" s="174">
        <f>SUM(L56,L73)</f>
        <v>17</v>
      </c>
      <c r="K125" s="176"/>
    </row>
    <row r="126" spans="3:11" ht="18">
      <c r="C126" s="88"/>
      <c r="E126" s="172">
        <v>15</v>
      </c>
      <c r="F126" s="173" t="s">
        <v>71</v>
      </c>
      <c r="G126" s="174">
        <f>SUM(L104)</f>
        <v>9</v>
      </c>
      <c r="K126" s="176"/>
    </row>
    <row r="127" spans="3:11" ht="18">
      <c r="C127" s="88"/>
      <c r="E127" s="172">
        <v>16</v>
      </c>
      <c r="F127" s="173" t="s">
        <v>62</v>
      </c>
      <c r="G127" s="174">
        <f>SUM(L30)</f>
        <v>8</v>
      </c>
      <c r="K127" s="176"/>
    </row>
    <row r="128" spans="3:11" ht="18">
      <c r="C128" s="88"/>
      <c r="E128" s="172">
        <v>17</v>
      </c>
      <c r="F128" s="173" t="s">
        <v>66</v>
      </c>
      <c r="G128" s="174">
        <f>SUM(L65)</f>
        <v>5</v>
      </c>
      <c r="J128" s="59"/>
      <c r="K128" s="176"/>
    </row>
    <row r="129" spans="3:11" ht="18">
      <c r="C129" s="88"/>
      <c r="E129" s="172">
        <v>18</v>
      </c>
      <c r="F129" s="173" t="s">
        <v>68</v>
      </c>
      <c r="G129" s="174">
        <f>SUM(L79)</f>
        <v>2</v>
      </c>
      <c r="J129" s="59"/>
      <c r="K129" s="176"/>
    </row>
    <row r="130" spans="1:11" ht="15.75">
      <c r="A130" s="133"/>
      <c r="B130" s="134">
        <f>IF('P11'!A23="","",'P11'!A23)</f>
      </c>
      <c r="C130" s="135">
        <f>IF('P11'!B23="","",'P11'!B23)</f>
      </c>
      <c r="D130" s="134">
        <f>IF('P11'!C23="","",'P11'!C23)</f>
      </c>
      <c r="E130" s="136">
        <f>IF('P11'!D23="","",'P11'!D23)</f>
      </c>
      <c r="F130" s="137">
        <f>IF('P11'!F23="","",'P11'!F23)</f>
      </c>
      <c r="G130" s="175">
        <f>SUM(G112:G129)</f>
        <v>651</v>
      </c>
      <c r="H130" s="138">
        <f>IF('P11'!N23=0,"",'P11'!N23)</f>
      </c>
      <c r="I130" s="138">
        <f>IF('P11'!O23=0,"",'P11'!O23)</f>
      </c>
      <c r="J130" s="138">
        <f>IF('P11'!P23=0,"",'P11'!P23)</f>
      </c>
      <c r="K130" s="140">
        <f>IF('P11'!Q23=0,"",'P11'!Q23)</f>
      </c>
    </row>
    <row r="131" spans="1:11" ht="15.75">
      <c r="A131" s="133"/>
      <c r="B131" s="134">
        <f>IF('P11'!A24="","",'P11'!A24)</f>
      </c>
      <c r="C131" s="135">
        <f>IF('P11'!B24="","",'P11'!B24)</f>
      </c>
      <c r="D131" s="134">
        <f>IF('P11'!C24="","",'P11'!C24)</f>
      </c>
      <c r="E131" s="136">
        <f>IF('P11'!D24="","",'P11'!D24)</f>
      </c>
      <c r="F131" s="137">
        <f>IF('P11'!F24="","",'P11'!F24)</f>
      </c>
      <c r="G131" s="137">
        <f>IF('P11'!G24="","",'P11'!G24)</f>
      </c>
      <c r="H131" s="138">
        <f>IF('P11'!N24=0,"",'P11'!N24)</f>
      </c>
      <c r="I131" s="138">
        <f>IF('P11'!O24=0,"",'P11'!O24)</f>
      </c>
      <c r="J131" s="138">
        <f>IF('P11'!P24=0,"",'P11'!P24)</f>
      </c>
      <c r="K131" s="140">
        <f>IF('P11'!Q24=0,"",'P11'!Q24)</f>
      </c>
    </row>
    <row r="132" spans="1:11" ht="15.75">
      <c r="A132" s="133"/>
      <c r="B132" s="134">
        <f>IF('P12'!A19="","",'P12'!A19)</f>
      </c>
      <c r="C132" s="135">
        <f>IF('P12'!B19="","",'P12'!B19)</f>
      </c>
      <c r="D132" s="134">
        <f>IF('P12'!C19="","",'P12'!C19)</f>
      </c>
      <c r="E132" s="136">
        <f>IF('P12'!D19="","",'P12'!D19)</f>
      </c>
      <c r="F132" s="137">
        <f>IF('P12'!F19="","",'P12'!F19)</f>
      </c>
      <c r="G132" s="137" t="str">
        <f>IF('P12'!G19="","",'P12'!G19)</f>
        <v> </v>
      </c>
      <c r="H132" s="138">
        <f>IF('P12'!N19=0,"",'P12'!N19)</f>
      </c>
      <c r="I132" s="138">
        <f>IF('P12'!O19=0,"",'P12'!O19)</f>
      </c>
      <c r="J132" s="138">
        <f>IF('P12'!P19=0,"",'P12'!P19)</f>
      </c>
      <c r="K132" s="140">
        <f>IF('P12'!Q19=0,"",'P12'!Q19)</f>
      </c>
    </row>
    <row r="133" spans="1:12" ht="15.75">
      <c r="A133" s="133"/>
      <c r="B133" s="134">
        <f>IF('P8'!A24="","",'P8'!A24)</f>
      </c>
      <c r="C133" s="135">
        <f>IF('P8'!B24="","",'P8'!B24)</f>
      </c>
      <c r="D133" s="134">
        <f>IF('P8'!C24="","",'P8'!C24)</f>
      </c>
      <c r="E133" s="136">
        <f>IF('P8'!D24="","",'P8'!D24)</f>
      </c>
      <c r="F133" s="137" t="str">
        <f>IF('P8'!F24="","",'P8'!F24)</f>
        <v> </v>
      </c>
      <c r="G133" s="137">
        <f>IF('P8'!G24="","",'P8'!G24)</f>
      </c>
      <c r="H133" s="138">
        <f>IF('P8'!N24=0,"",'P8'!N24)</f>
      </c>
      <c r="I133" s="138">
        <f>IF('P8'!O24=0,"",'P8'!O24)</f>
      </c>
      <c r="J133" s="138">
        <f>IF('P8'!P24=0,"",'P8'!P24)</f>
      </c>
      <c r="K133" s="139">
        <f>IF('P8'!Q24=0,"",'P8'!Q24)</f>
      </c>
      <c r="L133" s="97"/>
    </row>
  </sheetData>
  <sheetProtection/>
  <mergeCells count="7">
    <mergeCell ref="E111:G111"/>
    <mergeCell ref="A49:K49"/>
    <mergeCell ref="A1:K1"/>
    <mergeCell ref="A2:E2"/>
    <mergeCell ref="F2:G2"/>
    <mergeCell ref="H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10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21"/>
  <sheetViews>
    <sheetView showGridLines="0" showRowColHeaders="0" zoomScalePageLayoutView="0" workbookViewId="0" topLeftCell="A1">
      <pane ySplit="2" topLeftCell="A33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2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88" customWidth="1"/>
  </cols>
  <sheetData>
    <row r="1" spans="1:11" s="82" customFormat="1" ht="34.5">
      <c r="A1" s="192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83" customFormat="1" ht="26.25" customHeight="1">
      <c r="A2" s="193" t="str">
        <f>IF('P1'!H5&gt;0,'P1'!H5,"")</f>
        <v>Larvik AK</v>
      </c>
      <c r="B2" s="193"/>
      <c r="C2" s="193"/>
      <c r="D2" s="193"/>
      <c r="E2" s="193"/>
      <c r="F2" s="193" t="str">
        <f>IF('P1'!M5&gt;0,'P1'!M5,"")</f>
        <v>Stavernhallen</v>
      </c>
      <c r="G2" s="193"/>
      <c r="H2" s="194" t="s">
        <v>104</v>
      </c>
      <c r="I2" s="194"/>
      <c r="J2" s="194"/>
      <c r="K2" s="194"/>
    </row>
    <row r="3" spans="1:11" ht="27">
      <c r="A3" s="191" t="s">
        <v>26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33"/>
      <c r="B4" s="134">
        <f>IF('P1'!A24="","",'P1'!A24)</f>
      </c>
      <c r="C4" s="135">
        <f>IF('P1'!B24="","",'P1'!B24)</f>
      </c>
      <c r="D4" s="134">
        <f>IF('P1'!C24="","",'P1'!C24)</f>
      </c>
      <c r="E4" s="136">
        <f>IF('P1'!D24="","",'P1'!D24)</f>
      </c>
      <c r="F4" s="137">
        <f>IF('P1'!F24="","",'P1'!F24)</f>
      </c>
      <c r="G4" s="137">
        <f>IF('P1'!G24="","",'P1'!G24)</f>
      </c>
      <c r="H4" s="138">
        <f>IF('P1'!N24=0,"",'P1'!N24)</f>
      </c>
      <c r="I4" s="138">
        <f>IF('P1'!O24=0,"",'P1'!O24)</f>
      </c>
      <c r="J4" s="138">
        <f>IF('P1'!P24=0,"",'P1'!P24)</f>
      </c>
      <c r="K4" s="140">
        <f>IF('P1'!Q24=0,"",'P1'!Q24)</f>
      </c>
    </row>
    <row r="5" spans="1:12" ht="15.75">
      <c r="A5" s="133">
        <v>1</v>
      </c>
      <c r="B5" s="134" t="str">
        <f>IF('P2'!A21="","",'P2'!A21)</f>
        <v>+75</v>
      </c>
      <c r="C5" s="135">
        <f>IF('P2'!B21="","",'P2'!B21)</f>
        <v>77.5</v>
      </c>
      <c r="D5" s="134" t="str">
        <f>IF('P2'!C21="","",'P2'!C21)</f>
        <v>K1</v>
      </c>
      <c r="E5" s="136">
        <f>IF('P2'!D21="","",'P2'!D21)</f>
        <v>28591</v>
      </c>
      <c r="F5" s="137" t="str">
        <f>IF('P2'!F21="","",'P2'!F21)</f>
        <v>Astrid Marie Barrusten</v>
      </c>
      <c r="G5" s="137" t="str">
        <f>IF('P2'!G21="","",'P2'!G21)</f>
        <v>Nidelv IL</v>
      </c>
      <c r="H5" s="138">
        <f>IF('P2'!N21=0,"",'P2'!N21)</f>
        <v>38</v>
      </c>
      <c r="I5" s="138">
        <f>IF('P2'!O21=0,"",'P2'!O21)</f>
        <v>52</v>
      </c>
      <c r="J5" s="138">
        <f>IF('P2'!P21=0,"",'P2'!P21)</f>
        <v>90</v>
      </c>
      <c r="K5" s="139">
        <f>IF('P2'!Q21=0,"",'P2'!Q21)</f>
        <v>105.95205000000001</v>
      </c>
      <c r="L5">
        <v>12</v>
      </c>
    </row>
    <row r="6" spans="1:11" ht="15.75">
      <c r="A6" s="133"/>
      <c r="B6" s="134"/>
      <c r="C6" s="135"/>
      <c r="D6" s="134"/>
      <c r="E6" s="136"/>
      <c r="F6" s="137"/>
      <c r="G6" s="137"/>
      <c r="H6" s="138"/>
      <c r="I6" s="138"/>
      <c r="J6" s="138"/>
      <c r="K6" s="139"/>
    </row>
    <row r="7" spans="1:12" ht="15.75">
      <c r="A7" s="133">
        <v>1</v>
      </c>
      <c r="B7" s="134">
        <f>IF('P2'!A12="","",'P2'!A12)</f>
        <v>63</v>
      </c>
      <c r="C7" s="135">
        <f>IF('P2'!B12="","",'P2'!B12)</f>
        <v>61.9</v>
      </c>
      <c r="D7" s="134" t="str">
        <f>IF('P2'!C12="","",'P2'!C12)</f>
        <v>K2</v>
      </c>
      <c r="E7" s="136">
        <f>IF('P2'!D12="","",'P2'!D12)</f>
        <v>25930</v>
      </c>
      <c r="F7" s="137" t="str">
        <f>IF('P2'!F12="","",'P2'!F12)</f>
        <v>Line Søfteland</v>
      </c>
      <c r="G7" s="137" t="str">
        <f>IF('P2'!G12="","",'P2'!G12)</f>
        <v>Flaktveit IK</v>
      </c>
      <c r="H7" s="138">
        <f>IF('P2'!N12=0,"",'P2'!N12)</f>
        <v>44</v>
      </c>
      <c r="I7" s="138">
        <f>IF('P2'!O12=0,"",'P2'!O12)</f>
        <v>59</v>
      </c>
      <c r="J7" s="138">
        <f>IF('P2'!P12=0,"",'P2'!P12)</f>
        <v>103</v>
      </c>
      <c r="K7" s="139">
        <f>IF('P2'!Q12=0,"",'P2'!Q12)</f>
        <v>138.509971</v>
      </c>
      <c r="L7">
        <v>12</v>
      </c>
    </row>
    <row r="8" spans="1:11" ht="15.75">
      <c r="A8" s="133"/>
      <c r="B8" s="134"/>
      <c r="C8" s="135"/>
      <c r="D8" s="134"/>
      <c r="E8" s="136"/>
      <c r="F8" s="137"/>
      <c r="G8" s="137"/>
      <c r="H8" s="138"/>
      <c r="I8" s="138"/>
      <c r="J8" s="138"/>
      <c r="K8" s="139"/>
    </row>
    <row r="9" spans="1:12" ht="15.75">
      <c r="A9" s="133">
        <v>1</v>
      </c>
      <c r="B9" s="134" t="str">
        <f>IF('P11'!A18="","",'P11'!A18)</f>
        <v>+75</v>
      </c>
      <c r="C9" s="135">
        <f>IF('P11'!B18="","",'P11'!B18)</f>
        <v>75.2</v>
      </c>
      <c r="D9" s="134" t="str">
        <f>IF('P11'!C18="","",'P11'!C18)</f>
        <v>K2</v>
      </c>
      <c r="E9" s="136">
        <f>IF('P11'!D18="","",'P11'!D18)</f>
        <v>25389</v>
      </c>
      <c r="F9" s="137" t="str">
        <f>IF('P11'!F18="","",'P11'!F18)</f>
        <v>Ann Beatrice Høien</v>
      </c>
      <c r="G9" s="137" t="str">
        <f>IF('P11'!G18="","",'P11'!G18)</f>
        <v>Vigrestad IK</v>
      </c>
      <c r="H9" s="138">
        <f>IF('P11'!N18=0,"",'P11'!N18)</f>
        <v>61</v>
      </c>
      <c r="I9" s="138">
        <f>IF('P11'!O18=0,"",'P11'!O18)</f>
        <v>70</v>
      </c>
      <c r="J9" s="138">
        <f>IF('P11'!P18=0,"",'P11'!P18)</f>
        <v>131</v>
      </c>
      <c r="K9" s="140">
        <f>IF('P11'!Q18=0,"",'P11'!Q18)</f>
        <v>156.635521</v>
      </c>
      <c r="L9">
        <v>12</v>
      </c>
    </row>
    <row r="11" spans="1:11" ht="27">
      <c r="A11" s="191" t="s">
        <v>27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1" ht="15.75">
      <c r="A12" s="133"/>
      <c r="B12" s="134">
        <f>IF('P2'!A23="","",'P2'!A23)</f>
      </c>
      <c r="C12" s="135">
        <f>IF('P2'!B23="","",'P2'!B23)</f>
      </c>
      <c r="D12" s="134">
        <f>IF('P2'!C23="","",'P2'!C23)</f>
      </c>
      <c r="E12" s="136">
        <f>IF('P2'!D23="","",'P2'!D23)</f>
      </c>
      <c r="F12" s="137">
        <f>IF('P2'!F23="","",'P2'!F23)</f>
      </c>
      <c r="G12" s="137">
        <f>IF('P2'!G23="","",'P2'!G23)</f>
      </c>
      <c r="H12" s="138">
        <f>IF('P2'!N23=0,"",'P2'!N23)</f>
      </c>
      <c r="I12" s="138">
        <f>IF('P2'!O23=0,"",'P2'!O23)</f>
      </c>
      <c r="J12" s="138">
        <f>IF('P2'!P23=0,"",'P2'!P23)</f>
      </c>
      <c r="K12" s="139">
        <f>IF('P2'!Q23=0,"",'P2'!Q23)</f>
      </c>
    </row>
    <row r="13" spans="1:12" ht="15.75">
      <c r="A13" s="133">
        <v>1</v>
      </c>
      <c r="B13" s="134">
        <f>IF('P9'!A21="","",'P9'!A21)</f>
        <v>77</v>
      </c>
      <c r="C13" s="135">
        <f>IF('P9'!B21="","",'P9'!B21)</f>
        <v>76.52</v>
      </c>
      <c r="D13" s="134" t="str">
        <f>IF('P9'!C21="","",'P9'!C21)</f>
        <v>M1</v>
      </c>
      <c r="E13" s="136">
        <f>IF('P9'!D21="","",'P9'!D21)</f>
        <v>28656</v>
      </c>
      <c r="F13" s="137" t="str">
        <f>IF('P9'!F21="","",'P9'!F21)</f>
        <v>Ronny Matnisdal</v>
      </c>
      <c r="G13" s="137" t="str">
        <f>IF('P9'!G21="","",'P9'!G21)</f>
        <v>Vigrestad IK</v>
      </c>
      <c r="H13" s="138">
        <f>IF('P9'!N21=0,"",'P9'!N21)</f>
        <v>130</v>
      </c>
      <c r="I13" s="138">
        <f>IF('P9'!O21=0,"",'P9'!O21)</f>
        <v>142</v>
      </c>
      <c r="J13" s="138">
        <f>IF('P9'!P21=0,"",'P9'!P21)</f>
        <v>272</v>
      </c>
      <c r="K13" s="139">
        <f>IF('P9'!Q21=0,"",'P9'!Q21)</f>
        <v>343.74571199999997</v>
      </c>
      <c r="L13">
        <v>12</v>
      </c>
    </row>
    <row r="14" spans="1:11" ht="15.75">
      <c r="A14" s="133"/>
      <c r="B14" s="134"/>
      <c r="C14" s="135"/>
      <c r="D14" s="134"/>
      <c r="E14" s="136"/>
      <c r="F14" s="137"/>
      <c r="G14" s="137"/>
      <c r="H14" s="138"/>
      <c r="I14" s="138"/>
      <c r="J14" s="138"/>
      <c r="K14" s="139"/>
    </row>
    <row r="15" spans="1:12" ht="15.75">
      <c r="A15" s="133">
        <v>1</v>
      </c>
      <c r="B15" s="134">
        <f>IF('P10'!A10="","",'P10'!A10)</f>
        <v>85</v>
      </c>
      <c r="C15" s="135">
        <f>IF('P10'!B10="","",'P10'!B10)</f>
        <v>83.62</v>
      </c>
      <c r="D15" s="134" t="str">
        <f>IF('P10'!C10="","",'P10'!C10)</f>
        <v>M1</v>
      </c>
      <c r="E15" s="136">
        <f>IF('P10'!D10="","",'P10'!D10)</f>
        <v>28620</v>
      </c>
      <c r="F15" s="137" t="str">
        <f>IF('P10'!F10="","",'P10'!F10)</f>
        <v>Kristian Høyland</v>
      </c>
      <c r="G15" s="137" t="str">
        <f>IF('P10'!G10="","",'P10'!G10)</f>
        <v>Vigrestad IK</v>
      </c>
      <c r="H15" s="138">
        <f>IF('P10'!N10=0,"",'P10'!N10)</f>
        <v>100</v>
      </c>
      <c r="I15" s="138">
        <f>IF('P10'!O10=0,"",'P10'!O10)</f>
        <v>125</v>
      </c>
      <c r="J15" s="138">
        <f>IF('P10'!P10=0,"",'P10'!P10)</f>
        <v>225</v>
      </c>
      <c r="K15" s="139">
        <f>IF('P10'!Q10=0,"",'P10'!Q10)</f>
        <v>271.099125</v>
      </c>
      <c r="L15">
        <v>12</v>
      </c>
    </row>
    <row r="16" spans="1:11" ht="15.75">
      <c r="A16" s="133"/>
      <c r="B16" s="134"/>
      <c r="C16" s="135"/>
      <c r="D16" s="134"/>
      <c r="E16" s="136"/>
      <c r="F16" s="137"/>
      <c r="G16" s="137"/>
      <c r="H16" s="138"/>
      <c r="I16" s="138"/>
      <c r="J16" s="138"/>
      <c r="K16" s="139"/>
    </row>
    <row r="17" spans="1:11" ht="15.75">
      <c r="A17" s="133"/>
      <c r="B17" s="134">
        <f>IF('P10'!A16="","",'P10'!A16)</f>
        <v>94</v>
      </c>
      <c r="C17" s="135">
        <f>IF('P10'!B16="","",'P10'!B16)</f>
        <v>90.92</v>
      </c>
      <c r="D17" s="134" t="str">
        <f>IF('P10'!C16="","",'P10'!C16)</f>
        <v>M1</v>
      </c>
      <c r="E17" s="136">
        <f>IF('P10'!D16="","",'P10'!D16)</f>
        <v>27864</v>
      </c>
      <c r="F17" s="137" t="str">
        <f>IF('P10'!F16="","",'P10'!F16)</f>
        <v>Richard Markeng</v>
      </c>
      <c r="G17" s="137" t="str">
        <f>IF('P10'!G16="","",'P10'!G16)</f>
        <v>Tønsberg-Kam.</v>
      </c>
      <c r="H17" s="138">
        <f>IF('P10'!N16=0,"",'P10'!N16)</f>
      </c>
      <c r="I17" s="138">
        <f>IF('P10'!O16=0,"",'P10'!O16)</f>
      </c>
      <c r="J17" s="138">
        <f>IF('P10'!P16=0,"",'P10'!P16)</f>
      </c>
      <c r="K17" s="139">
        <f>IF('P10'!Q16=0,"",'P10'!Q16)</f>
      </c>
    </row>
    <row r="18" spans="1:11" ht="15.75">
      <c r="A18" s="133"/>
      <c r="B18" s="134"/>
      <c r="C18" s="135"/>
      <c r="D18" s="134"/>
      <c r="E18" s="136"/>
      <c r="F18" s="137"/>
      <c r="G18" s="137"/>
      <c r="H18" s="138"/>
      <c r="I18" s="138"/>
      <c r="J18" s="138"/>
      <c r="K18" s="139"/>
    </row>
    <row r="19" spans="1:12" ht="15.75">
      <c r="A19" s="133">
        <v>1</v>
      </c>
      <c r="B19" s="134">
        <f>IF('P12'!A12="","",'P12'!A12)</f>
        <v>105</v>
      </c>
      <c r="C19" s="135">
        <f>IF('P12'!B12="","",'P12'!B12)</f>
        <v>104.38</v>
      </c>
      <c r="D19" s="134" t="str">
        <f>IF('P12'!C12="","",'P12'!C12)</f>
        <v>M1</v>
      </c>
      <c r="E19" s="136">
        <f>IF('P12'!D12="","",'P12'!D12)</f>
        <v>27849</v>
      </c>
      <c r="F19" s="137" t="str">
        <f>IF('P12'!F12="","",'P12'!F12)</f>
        <v>Børge Aadland</v>
      </c>
      <c r="G19" s="137" t="str">
        <f>IF('P12'!G12="","",'P12'!G12)</f>
        <v>AK Bjørgvin</v>
      </c>
      <c r="H19" s="138">
        <f>IF('P12'!N12=0,"",'P12'!N12)</f>
        <v>128</v>
      </c>
      <c r="I19" s="138">
        <f>IF('P12'!O12=0,"",'P12'!O12)</f>
        <v>170</v>
      </c>
      <c r="J19" s="138">
        <f>IF('P12'!P12=0,"",'P12'!P12)</f>
        <v>298</v>
      </c>
      <c r="K19" s="140">
        <f>IF('P12'!Q12=0,"",'P12'!Q12)</f>
        <v>326.35291199999995</v>
      </c>
      <c r="L19">
        <v>12</v>
      </c>
    </row>
    <row r="20" spans="1:11" ht="15.75">
      <c r="A20" s="133"/>
      <c r="B20" s="134"/>
      <c r="C20" s="135"/>
      <c r="D20" s="134"/>
      <c r="E20" s="136"/>
      <c r="F20" s="137"/>
      <c r="G20" s="137"/>
      <c r="H20" s="138"/>
      <c r="I20" s="138"/>
      <c r="J20" s="138"/>
      <c r="K20" s="140"/>
    </row>
    <row r="21" spans="1:12" ht="15.75">
      <c r="A21" s="133">
        <v>1</v>
      </c>
      <c r="B21" s="134">
        <f>IF('P9'!A18="","",'P9'!A18)</f>
        <v>77</v>
      </c>
      <c r="C21" s="135">
        <f>IF('P9'!B18="","",'P9'!B18)</f>
        <v>76.74</v>
      </c>
      <c r="D21" s="134" t="str">
        <f>IF('P9'!C18="","",'P9'!C18)</f>
        <v>M2</v>
      </c>
      <c r="E21" s="136">
        <f>IF('P9'!D18="","",'P9'!D18)</f>
        <v>25686</v>
      </c>
      <c r="F21" s="137" t="str">
        <f>IF('P9'!F18="","",'P9'!F18)</f>
        <v>Jan Robert Solli</v>
      </c>
      <c r="G21" s="137" t="str">
        <f>IF('P9'!G18="","",'P9'!G18)</f>
        <v>Tønsberg-Kam.</v>
      </c>
      <c r="H21" s="138">
        <f>IF('P9'!N18=0,"",'P9'!N18)</f>
        <v>92</v>
      </c>
      <c r="I21" s="138">
        <f>IF('P9'!O18=0,"",'P9'!O18)</f>
        <v>124</v>
      </c>
      <c r="J21" s="138">
        <f>IF('P9'!P18=0,"",'P9'!P18)</f>
        <v>216</v>
      </c>
      <c r="K21" s="139">
        <f>IF('P9'!Q18=0,"",'P9'!Q18)</f>
        <v>272.530224</v>
      </c>
      <c r="L21">
        <v>12</v>
      </c>
    </row>
    <row r="22" spans="1:12" ht="15.75">
      <c r="A22" s="133">
        <v>2</v>
      </c>
      <c r="B22" s="134">
        <f>IF('P3'!A11="","",'P3'!A11)</f>
        <v>77</v>
      </c>
      <c r="C22" s="135">
        <f>IF('P3'!B11="","",'P3'!B11)</f>
        <v>72.6</v>
      </c>
      <c r="D22" s="134" t="str">
        <f>IF('P3'!C11="","",'P3'!C11)</f>
        <v>M2</v>
      </c>
      <c r="E22" s="136">
        <f>IF('P3'!D11="","",'P3'!D11)</f>
        <v>25972</v>
      </c>
      <c r="F22" s="137" t="str">
        <f>IF('P3'!F11="","",'P3'!F11)</f>
        <v>Per Arne Marstad</v>
      </c>
      <c r="G22" s="137" t="str">
        <f>IF('P3'!G11="","",'P3'!G11)</f>
        <v>Tønsberg-Kam.</v>
      </c>
      <c r="H22" s="138">
        <f>IF('P3'!N11=0,"",'P3'!N11)</f>
        <v>95</v>
      </c>
      <c r="I22" s="138">
        <f>IF('P3'!O11=0,"",'P3'!O11)</f>
        <v>118</v>
      </c>
      <c r="J22" s="138">
        <f>IF('P3'!P11=0,"",'P3'!P11)</f>
        <v>213</v>
      </c>
      <c r="K22" s="139">
        <f>IF('P3'!Q11=0,"",'P3'!Q11)</f>
        <v>277.61504099999996</v>
      </c>
      <c r="L22">
        <v>10</v>
      </c>
    </row>
    <row r="23" spans="1:11" ht="15.75">
      <c r="A23" s="133"/>
      <c r="B23" s="134"/>
      <c r="C23" s="135"/>
      <c r="D23" s="134"/>
      <c r="E23" s="136"/>
      <c r="F23" s="137"/>
      <c r="G23" s="137"/>
      <c r="H23" s="138"/>
      <c r="I23" s="138"/>
      <c r="J23" s="138"/>
      <c r="K23" s="139"/>
    </row>
    <row r="24" spans="1:12" ht="15.75">
      <c r="A24" s="133">
        <v>1</v>
      </c>
      <c r="B24" s="134">
        <f>IF('P5'!A19="","",'P5'!A19)</f>
        <v>85</v>
      </c>
      <c r="C24" s="135">
        <f>IF('P5'!B19="","",'P5'!B19)</f>
        <v>83.62</v>
      </c>
      <c r="D24" s="134" t="str">
        <f>IF('P5'!C19="","",'P5'!C19)</f>
        <v>M2</v>
      </c>
      <c r="E24" s="136">
        <f>IF('P5'!D19="","",'P5'!D19)</f>
        <v>26187</v>
      </c>
      <c r="F24" s="137" t="str">
        <f>IF('P5'!F19="","",'P5'!F19)</f>
        <v>Bjørn Tore Wiik</v>
      </c>
      <c r="G24" s="137" t="str">
        <f>IF('P5'!G19="","",'P5'!G19)</f>
        <v>Namsos VK</v>
      </c>
      <c r="H24" s="138">
        <f>IF('P5'!N19=0,"",'P5'!N19)</f>
        <v>85</v>
      </c>
      <c r="I24" s="138">
        <f>IF('P5'!O19=0,"",'P5'!O19)</f>
        <v>87</v>
      </c>
      <c r="J24" s="138">
        <f>IF('P5'!P19=0,"",'P5'!P19)</f>
        <v>172</v>
      </c>
      <c r="K24" s="139">
        <f>IF('P5'!Q19=0,"",'P5'!Q19)</f>
        <v>207.24022</v>
      </c>
      <c r="L24">
        <v>12</v>
      </c>
    </row>
    <row r="25" spans="1:12" ht="15.75">
      <c r="A25" s="133">
        <v>2</v>
      </c>
      <c r="B25" s="134">
        <f>IF('P5'!A20="","",'P5'!A20)</f>
        <v>85</v>
      </c>
      <c r="C25" s="135">
        <f>IF('P5'!B20="","",'P5'!B20)</f>
        <v>80.37</v>
      </c>
      <c r="D25" s="134" t="str">
        <f>IF('P5'!C20="","",'P5'!C20)</f>
        <v>M2</v>
      </c>
      <c r="E25" s="136">
        <f>IF('P5'!D20="","",'P5'!D20)</f>
        <v>25734</v>
      </c>
      <c r="F25" s="137" t="str">
        <f>IF('P5'!F20="","",'P5'!F20)</f>
        <v>Rolf Wick</v>
      </c>
      <c r="G25" s="137" t="str">
        <f>IF('P5'!G20="","",'P5'!G20)</f>
        <v>Stavanger VK</v>
      </c>
      <c r="H25" s="138">
        <f>IF('P5'!N20=0,"",'P5'!N20)</f>
        <v>60</v>
      </c>
      <c r="I25" s="138">
        <f>IF('P5'!O20=0,"",'P5'!O20)</f>
        <v>85</v>
      </c>
      <c r="J25" s="138">
        <f>IF('P5'!P20=0,"",'P5'!P20)</f>
        <v>145</v>
      </c>
      <c r="K25" s="139">
        <f>IF('P5'!Q20=0,"",'P5'!Q20)</f>
        <v>178.35289999999998</v>
      </c>
      <c r="L25">
        <v>10</v>
      </c>
    </row>
    <row r="26" spans="1:11" ht="15.75">
      <c r="A26" s="133"/>
      <c r="B26" s="134"/>
      <c r="C26" s="135"/>
      <c r="D26" s="134"/>
      <c r="E26" s="136"/>
      <c r="F26" s="137"/>
      <c r="G26" s="137"/>
      <c r="H26" s="138"/>
      <c r="I26" s="138"/>
      <c r="J26" s="138"/>
      <c r="K26" s="139"/>
    </row>
    <row r="27" spans="1:12" ht="15.75">
      <c r="A27" s="133">
        <v>1</v>
      </c>
      <c r="B27" s="134">
        <f>IF('P6'!A13="","",'P6'!A13)</f>
        <v>94</v>
      </c>
      <c r="C27" s="135">
        <f>IF('P6'!B13="","",'P6'!B13)</f>
        <v>92.55</v>
      </c>
      <c r="D27" s="134" t="str">
        <f>IF('P6'!C13="","",'P6'!C13)</f>
        <v>M2</v>
      </c>
      <c r="E27" s="136">
        <f>IF('P6'!D13="","",'P6'!D13)</f>
        <v>25366</v>
      </c>
      <c r="F27" s="137" t="str">
        <f>IF('P6'!F13="","",'P6'!F13)</f>
        <v>Lars-Thomas Grønlien</v>
      </c>
      <c r="G27" s="137" t="str">
        <f>IF('P6'!G13="","",'P6'!G13)</f>
        <v>Oslo AK</v>
      </c>
      <c r="H27" s="138">
        <f>IF('P6'!N13=0,"",'P6'!N13)</f>
        <v>95</v>
      </c>
      <c r="I27" s="138">
        <f>IF('P6'!O13=0,"",'P6'!O13)</f>
        <v>120</v>
      </c>
      <c r="J27" s="138">
        <f>IF('P6'!P13=0,"",'P6'!P13)</f>
        <v>215</v>
      </c>
      <c r="K27" s="139">
        <f>IF('P6'!Q13=0,"",'P6'!Q13)</f>
        <v>246.93265999999997</v>
      </c>
      <c r="L27">
        <v>12</v>
      </c>
    </row>
    <row r="28" spans="1:11" ht="15.75">
      <c r="A28" s="133"/>
      <c r="B28" s="134"/>
      <c r="C28" s="135"/>
      <c r="D28" s="134"/>
      <c r="E28" s="136"/>
      <c r="F28" s="137"/>
      <c r="G28" s="137"/>
      <c r="H28" s="138"/>
      <c r="I28" s="138"/>
      <c r="J28" s="138"/>
      <c r="K28" s="139"/>
    </row>
    <row r="29" spans="1:12" ht="15.75">
      <c r="A29" s="133">
        <v>1</v>
      </c>
      <c r="B29" s="134">
        <f>IF('P7'!A14="","",'P7'!A14)</f>
        <v>105</v>
      </c>
      <c r="C29" s="135">
        <f>IF('P7'!B14="","",'P7'!B14)</f>
        <v>104.8</v>
      </c>
      <c r="D29" s="134" t="str">
        <f>IF('P7'!C14="","",'P7'!C14)</f>
        <v>M2</v>
      </c>
      <c r="E29" s="136">
        <f>IF('P7'!D14="","",'P7'!D14)</f>
        <v>26613</v>
      </c>
      <c r="F29" s="137" t="str">
        <f>IF('P7'!F14="","",'P7'!F14)</f>
        <v>Per Olav Dagsland</v>
      </c>
      <c r="G29" s="137" t="str">
        <f>IF('P7'!G14="","",'P7'!G14)</f>
        <v>Haugesund VK</v>
      </c>
      <c r="H29" s="138">
        <f>IF('P7'!N14=0,"",'P7'!N14)</f>
        <v>100</v>
      </c>
      <c r="I29" s="138">
        <f>IF('P7'!O14=0,"",'P7'!O14)</f>
        <v>135</v>
      </c>
      <c r="J29" s="138">
        <f>IF('P7'!P14=0,"",'P7'!P14)</f>
        <v>235</v>
      </c>
      <c r="K29" s="139">
        <f>IF('P7'!Q14=0,"",'P7'!Q14)</f>
        <v>256.99459</v>
      </c>
      <c r="L29">
        <v>12</v>
      </c>
    </row>
    <row r="30" spans="1:11" ht="15.75">
      <c r="A30" s="133"/>
      <c r="B30" s="134"/>
      <c r="C30" s="135"/>
      <c r="D30" s="134"/>
      <c r="E30" s="136"/>
      <c r="F30" s="137"/>
      <c r="G30" s="137"/>
      <c r="H30" s="138"/>
      <c r="I30" s="138"/>
      <c r="J30" s="138"/>
      <c r="K30" s="139"/>
    </row>
    <row r="31" spans="1:12" ht="15.75">
      <c r="A31" s="133">
        <v>1</v>
      </c>
      <c r="B31" s="134" t="str">
        <f>IF('P12'!A13="","",'P12'!A13)</f>
        <v>+105</v>
      </c>
      <c r="C31" s="135">
        <f>IF('P12'!B13="","",'P12'!B13)</f>
        <v>122.32</v>
      </c>
      <c r="D31" s="134" t="str">
        <f>IF('P12'!C13="","",'P12'!C13)</f>
        <v>M2</v>
      </c>
      <c r="E31" s="136">
        <f>IF('P12'!D13="","",'P12'!D13)</f>
        <v>26048</v>
      </c>
      <c r="F31" s="137" t="str">
        <f>IF('P12'!F13="","",'P12'!F13)</f>
        <v>Geir Johansen</v>
      </c>
      <c r="G31" s="137" t="str">
        <f>IF('P12'!G13="","",'P12'!G13)</f>
        <v>Lenja AK</v>
      </c>
      <c r="H31" s="138">
        <f>IF('P12'!N13=0,"",'P12'!N13)</f>
        <v>115</v>
      </c>
      <c r="I31" s="138">
        <f>IF('P12'!O13=0,"",'P12'!O13)</f>
        <v>150</v>
      </c>
      <c r="J31" s="138">
        <f>IF('P12'!P13=0,"",'P12'!P13)</f>
        <v>265</v>
      </c>
      <c r="K31" s="140">
        <f>IF('P12'!Q13=0,"",'P12'!Q13)</f>
        <v>276.75327999999996</v>
      </c>
      <c r="L31">
        <v>12</v>
      </c>
    </row>
    <row r="32" spans="1:11" ht="15.75">
      <c r="A32" s="133"/>
      <c r="B32" s="134"/>
      <c r="C32" s="135"/>
      <c r="D32" s="134"/>
      <c r="E32" s="136"/>
      <c r="F32" s="137"/>
      <c r="G32" s="137"/>
      <c r="H32" s="138"/>
      <c r="I32" s="138"/>
      <c r="J32" s="138"/>
      <c r="K32" s="139"/>
    </row>
    <row r="33" spans="1:12" ht="15.75">
      <c r="A33" s="133">
        <v>1</v>
      </c>
      <c r="B33" s="134">
        <f>IF('P5'!A10="","",'P5'!A10)</f>
        <v>69</v>
      </c>
      <c r="C33" s="135">
        <f>IF('P5'!B10="","",'P5'!B10)</f>
        <v>67.2</v>
      </c>
      <c r="D33" s="134" t="str">
        <f>IF('P5'!C10="","",'P5'!C10)</f>
        <v>M3</v>
      </c>
      <c r="E33" s="136">
        <f>IF('P5'!D10="","",'P5'!D10)</f>
        <v>24812</v>
      </c>
      <c r="F33" s="137" t="str">
        <f>IF('P5'!F10="","",'P5'!F10)</f>
        <v>Bjørn Thore Olsen</v>
      </c>
      <c r="G33" s="137" t="str">
        <f>IF('P5'!G10="","",'P5'!G10)</f>
        <v>Spydeberg Atletene</v>
      </c>
      <c r="H33" s="138">
        <f>IF('P5'!N10=0,"",'P5'!N10)</f>
        <v>50</v>
      </c>
      <c r="I33" s="138">
        <f>IF('P5'!O10=0,"",'P5'!O10)</f>
        <v>65</v>
      </c>
      <c r="J33" s="138">
        <f>IF('P5'!P10=0,"",'P5'!P10)</f>
        <v>115</v>
      </c>
      <c r="K33" s="139">
        <f>IF('P5'!Q10=0,"",'P5'!Q10)</f>
        <v>157.38117999999997</v>
      </c>
      <c r="L33">
        <v>12</v>
      </c>
    </row>
    <row r="34" spans="1:11" ht="15.75">
      <c r="A34" s="133"/>
      <c r="B34" s="134"/>
      <c r="C34" s="135"/>
      <c r="D34" s="134"/>
      <c r="E34" s="136"/>
      <c r="F34" s="137"/>
      <c r="G34" s="137"/>
      <c r="H34" s="138"/>
      <c r="I34" s="138"/>
      <c r="J34" s="138"/>
      <c r="K34" s="139"/>
    </row>
    <row r="35" spans="1:12" ht="15.75">
      <c r="A35" s="133">
        <v>1</v>
      </c>
      <c r="B35" s="134">
        <f>IF('P5'!A13="","",'P5'!A13)</f>
        <v>77</v>
      </c>
      <c r="C35" s="135">
        <f>IF('P5'!B13="","",'P5'!B13)</f>
        <v>75.74</v>
      </c>
      <c r="D35" s="134" t="str">
        <f>IF('P5'!C13="","",'P5'!C13)</f>
        <v>M3</v>
      </c>
      <c r="E35" s="136">
        <f>IF('P5'!D13="","",'P5'!D13)</f>
        <v>24128</v>
      </c>
      <c r="F35" s="137" t="str">
        <f>IF('P5'!F13="","",'P5'!F13)</f>
        <v>Tom Danielsen</v>
      </c>
      <c r="G35" s="137" t="str">
        <f>IF('P5'!G13="","",'P5'!G13)</f>
        <v>Larvik AK</v>
      </c>
      <c r="H35" s="138">
        <f>IF('P5'!N13=0,"",'P5'!N13)</f>
        <v>69</v>
      </c>
      <c r="I35" s="138">
        <f>IF('P5'!O13=0,"",'P5'!O13)</f>
        <v>94</v>
      </c>
      <c r="J35" s="138">
        <f>IF('P5'!P13=0,"",'P5'!P13)</f>
        <v>163</v>
      </c>
      <c r="K35" s="139">
        <f>IF('P5'!Q13=0,"",'P5'!Q13)</f>
        <v>207.20527399999997</v>
      </c>
      <c r="L35">
        <v>12</v>
      </c>
    </row>
    <row r="36" spans="1:11" ht="15.75">
      <c r="A36" s="133"/>
      <c r="B36" s="134"/>
      <c r="C36" s="135"/>
      <c r="D36" s="134"/>
      <c r="E36" s="136"/>
      <c r="F36" s="137"/>
      <c r="G36" s="137"/>
      <c r="H36" s="138"/>
      <c r="I36" s="138"/>
      <c r="J36" s="138"/>
      <c r="K36" s="139"/>
    </row>
    <row r="37" spans="1:12" ht="15.75">
      <c r="A37" s="133">
        <v>1</v>
      </c>
      <c r="B37" s="134">
        <f>IF('P5'!A21="","",'P5'!A21)</f>
        <v>85</v>
      </c>
      <c r="C37" s="135">
        <f>IF('P5'!B21="","",'P5'!B21)</f>
        <v>84.56</v>
      </c>
      <c r="D37" s="134" t="str">
        <f>IF('P5'!C21="","",'P5'!C21)</f>
        <v>M3</v>
      </c>
      <c r="E37" s="136">
        <f>IF('P5'!D21="","",'P5'!D21)</f>
        <v>23840</v>
      </c>
      <c r="F37" s="137" t="str">
        <f>IF('P5'!F21="","",'P5'!F21)</f>
        <v>Tryggve Duun</v>
      </c>
      <c r="G37" s="137" t="str">
        <f>IF('P5'!G21="","",'P5'!G21)</f>
        <v>Trondheim AK</v>
      </c>
      <c r="H37" s="138">
        <f>IF('P5'!N21=0,"",'P5'!N21)</f>
        <v>69</v>
      </c>
      <c r="I37" s="138">
        <f>IF('P5'!O21=0,"",'P5'!O21)</f>
        <v>90</v>
      </c>
      <c r="J37" s="138">
        <f>IF('P5'!P21=0,"",'P5'!P21)</f>
        <v>159</v>
      </c>
      <c r="K37" s="139">
        <f>IF('P5'!Q21=0,"",'P5'!Q21)</f>
        <v>190.501875</v>
      </c>
      <c r="L37">
        <v>12</v>
      </c>
    </row>
    <row r="38" spans="1:11" ht="15.75">
      <c r="A38" s="133"/>
      <c r="B38" s="134"/>
      <c r="C38" s="135"/>
      <c r="D38" s="134"/>
      <c r="E38" s="136"/>
      <c r="F38" s="137"/>
      <c r="G38" s="137"/>
      <c r="H38" s="138"/>
      <c r="I38" s="138"/>
      <c r="J38" s="138"/>
      <c r="K38" s="139"/>
    </row>
    <row r="39" spans="1:12" ht="15.75">
      <c r="A39" s="133">
        <v>1</v>
      </c>
      <c r="B39" s="134">
        <f>IF('P6'!A15="","",'P6'!A15)</f>
        <v>94</v>
      </c>
      <c r="C39" s="135">
        <f>IF('P6'!B15="","",'P6'!B15)</f>
        <v>89</v>
      </c>
      <c r="D39" s="134" t="str">
        <f>IF('P6'!C15="","",'P6'!C15)</f>
        <v>M3</v>
      </c>
      <c r="E39" s="136">
        <f>IF('P6'!D15="","",'P6'!D15)</f>
        <v>23441</v>
      </c>
      <c r="F39" s="137" t="str">
        <f>IF('P6'!F15="","",'P6'!F15)</f>
        <v>Ole Jakob Aas</v>
      </c>
      <c r="G39" s="137" t="str">
        <f>IF('P6'!G15="","",'P6'!G15)</f>
        <v>T &amp; IL National</v>
      </c>
      <c r="H39" s="138">
        <f>IF('P6'!N15=0,"",'P6'!N15)</f>
        <v>85</v>
      </c>
      <c r="I39" s="138">
        <f>IF('P6'!O15=0,"",'P6'!O15)</f>
        <v>105</v>
      </c>
      <c r="J39" s="138">
        <f>IF('P6'!P15=0,"",'P6'!P15)</f>
        <v>190</v>
      </c>
      <c r="K39" s="139">
        <f>IF('P6'!Q15=0,"",'P6'!Q15)</f>
        <v>222.09993</v>
      </c>
      <c r="L39">
        <v>12</v>
      </c>
    </row>
    <row r="40" spans="1:12" ht="15.75">
      <c r="A40" s="133">
        <v>2</v>
      </c>
      <c r="B40" s="134">
        <f>IF('P6'!A14="","",'P6'!A14)</f>
        <v>94</v>
      </c>
      <c r="C40" s="135">
        <f>IF('P6'!B14="","",'P6'!B14)</f>
        <v>89.93</v>
      </c>
      <c r="D40" s="134" t="str">
        <f>IF('P6'!C14="","",'P6'!C14)</f>
        <v>M3</v>
      </c>
      <c r="E40" s="136">
        <f>IF('P6'!D14="","",'P6'!D14)</f>
        <v>23560</v>
      </c>
      <c r="F40" s="137" t="str">
        <f>IF('P6'!F14="","",'P6'!F14)</f>
        <v>Ole Erik Raad</v>
      </c>
      <c r="G40" s="137" t="str">
        <f>IF('P6'!G14="","",'P6'!G14)</f>
        <v>Trondheim AK</v>
      </c>
      <c r="H40" s="138">
        <f>IF('P6'!N14=0,"",'P6'!N14)</f>
        <v>70</v>
      </c>
      <c r="I40" s="138">
        <f>IF('P6'!O14=0,"",'P6'!O14)</f>
        <v>90</v>
      </c>
      <c r="J40" s="138">
        <f>IF('P6'!P14=0,"",'P6'!P14)</f>
        <v>160</v>
      </c>
      <c r="K40" s="139">
        <f>IF('P6'!Q14=0,"",'P6'!Q14)</f>
        <v>186.13823999999997</v>
      </c>
      <c r="L40">
        <v>10</v>
      </c>
    </row>
    <row r="41" spans="1:11" ht="15.75">
      <c r="A41" s="133"/>
      <c r="B41" s="134"/>
      <c r="C41" s="135"/>
      <c r="D41" s="134"/>
      <c r="E41" s="136"/>
      <c r="F41" s="137"/>
      <c r="G41" s="137"/>
      <c r="H41" s="138"/>
      <c r="I41" s="138"/>
      <c r="J41" s="138"/>
      <c r="K41" s="139"/>
    </row>
    <row r="42" spans="1:12" ht="15.75">
      <c r="A42" s="133">
        <v>1</v>
      </c>
      <c r="B42" s="134">
        <f>IF('P7'!A15="","",'P7'!A15)</f>
        <v>105</v>
      </c>
      <c r="C42" s="135">
        <f>IF('P7'!B15="","",'P7'!B15)</f>
        <v>101.2</v>
      </c>
      <c r="D42" s="134" t="str">
        <f>IF('P7'!C15="","",'P7'!C15)</f>
        <v>M3</v>
      </c>
      <c r="E42" s="136">
        <f>IF('P7'!D15="","",'P7'!D15)</f>
        <v>23941</v>
      </c>
      <c r="F42" s="137" t="str">
        <f>IF('P7'!F15="","",'P7'!F15)</f>
        <v>Tor Steinar Herikstad</v>
      </c>
      <c r="G42" s="137" t="str">
        <f>IF('P7'!G15="","",'P7'!G15)</f>
        <v>Vigrestad IK</v>
      </c>
      <c r="H42" s="138">
        <f>IF('P7'!N15=0,"",'P7'!N15)</f>
        <v>80</v>
      </c>
      <c r="I42" s="138">
        <f>IF('P7'!O15=0,"",'P7'!O15)</f>
        <v>102</v>
      </c>
      <c r="J42" s="138">
        <f>IF('P7'!P15=0,"",'P7'!P15)</f>
        <v>182</v>
      </c>
      <c r="K42" s="139">
        <f>IF('P7'!Q15=0,"",'P7'!Q15)</f>
        <v>201.57883199999998</v>
      </c>
      <c r="L42">
        <v>12</v>
      </c>
    </row>
    <row r="43" spans="1:11" ht="15.75">
      <c r="A43" s="133"/>
      <c r="B43" s="134"/>
      <c r="C43" s="135"/>
      <c r="D43" s="134"/>
      <c r="E43" s="136"/>
      <c r="F43" s="137"/>
      <c r="G43" s="137"/>
      <c r="H43" s="138"/>
      <c r="I43" s="138"/>
      <c r="J43" s="138"/>
      <c r="K43" s="139"/>
    </row>
    <row r="44" spans="1:12" ht="15.75">
      <c r="A44" s="133">
        <v>1</v>
      </c>
      <c r="B44" s="134" t="str">
        <f>IF('P7'!A19="","",'P7'!A19)</f>
        <v>+105</v>
      </c>
      <c r="C44" s="135">
        <f>IF('P7'!B19="","",'P7'!B19)</f>
        <v>106.84</v>
      </c>
      <c r="D44" s="134" t="str">
        <f>IF('P7'!C19="","",'P7'!C19)</f>
        <v>M3</v>
      </c>
      <c r="E44" s="136">
        <f>IF('P7'!D19="","",'P7'!D19)</f>
        <v>23898</v>
      </c>
      <c r="F44" s="137" t="str">
        <f>IF('P7'!F19="","",'P7'!F19)</f>
        <v>Terje Bjerke</v>
      </c>
      <c r="G44" s="137" t="str">
        <f>IF('P7'!G19="","",'P7'!G19)</f>
        <v>Spydeberg Atletene</v>
      </c>
      <c r="H44" s="138">
        <f>IF('P7'!N19=0,"",'P7'!N19)</f>
        <v>110</v>
      </c>
      <c r="I44" s="138">
        <f>IF('P7'!O19=0,"",'P7'!O19)</f>
        <v>132</v>
      </c>
      <c r="J44" s="138">
        <f>IF('P7'!P19=0,"",'P7'!P19)</f>
        <v>242</v>
      </c>
      <c r="K44" s="139">
        <f>IF('P7'!Q19=0,"",'P7'!Q19)</f>
        <v>262.8967</v>
      </c>
      <c r="L44">
        <v>12</v>
      </c>
    </row>
    <row r="45" spans="1:12" ht="15.75">
      <c r="A45" s="133">
        <v>2</v>
      </c>
      <c r="B45" s="134" t="str">
        <f>IF('P7'!A20="","",'P7'!A20)</f>
        <v>+105</v>
      </c>
      <c r="C45" s="135">
        <f>IF('P7'!B20="","",'P7'!B20)</f>
        <v>110.73</v>
      </c>
      <c r="D45" s="134" t="str">
        <f>IF('P7'!C20="","",'P7'!C20)</f>
        <v>M3</v>
      </c>
      <c r="E45" s="136">
        <f>IF('P7'!D20="","",'P7'!D20)</f>
        <v>25021</v>
      </c>
      <c r="F45" s="137" t="str">
        <f>IF('P7'!F20="","",'P7'!F20)</f>
        <v>Dag Rønnevik</v>
      </c>
      <c r="G45" s="137" t="str">
        <f>IF('P7'!G20="","",'P7'!G20)</f>
        <v>Tysvær VK</v>
      </c>
      <c r="H45" s="138">
        <f>IF('P7'!N20=0,"",'P7'!N20)</f>
        <v>95</v>
      </c>
      <c r="I45" s="138">
        <f>IF('P7'!O20=0,"",'P7'!O20)</f>
        <v>130</v>
      </c>
      <c r="J45" s="138">
        <f>IF('P7'!P20=0,"",'P7'!P20)</f>
        <v>225</v>
      </c>
      <c r="K45" s="139">
        <f>IF('P7'!Q20=0,"",'P7'!Q20)</f>
        <v>241.598025</v>
      </c>
      <c r="L45">
        <v>10</v>
      </c>
    </row>
    <row r="46" spans="1:11" ht="15.75">
      <c r="A46" s="133"/>
      <c r="B46" s="134"/>
      <c r="C46" s="135"/>
      <c r="D46" s="134"/>
      <c r="E46" s="136"/>
      <c r="F46" s="137"/>
      <c r="G46" s="137"/>
      <c r="H46" s="138"/>
      <c r="I46" s="138"/>
      <c r="J46" s="138"/>
      <c r="K46" s="139"/>
    </row>
    <row r="47" spans="1:12" ht="15.75">
      <c r="A47" s="133">
        <v>1</v>
      </c>
      <c r="B47" s="134">
        <f>IF('P5'!A11="","",'P5'!A11)</f>
        <v>69</v>
      </c>
      <c r="C47" s="135">
        <f>IF('P5'!B11="","",'P5'!B11)</f>
        <v>67.23</v>
      </c>
      <c r="D47" s="134" t="str">
        <f>IF('P5'!C11="","",'P5'!C11)</f>
        <v>M4</v>
      </c>
      <c r="E47" s="136">
        <f>IF('P5'!D11="","",'P5'!D11)</f>
        <v>22200</v>
      </c>
      <c r="F47" s="137" t="str">
        <f>IF('P5'!F11="","",'P5'!F11)</f>
        <v>Tom Carlsen</v>
      </c>
      <c r="G47" s="137" t="str">
        <f>IF('P5'!G11="","",'P5'!G11)</f>
        <v>AK Bjørgvin</v>
      </c>
      <c r="H47" s="138">
        <f>IF('P5'!N11=0,"",'P5'!N11)</f>
        <v>60</v>
      </c>
      <c r="I47" s="138">
        <f>IF('P5'!O11=0,"",'P5'!O11)</f>
        <v>80</v>
      </c>
      <c r="J47" s="138">
        <f>IF('P5'!P11=0,"",'P5'!P11)</f>
        <v>140</v>
      </c>
      <c r="K47" s="139">
        <f>IF('P5'!Q11=0,"",'P5'!Q11)</f>
        <v>191.53820000000002</v>
      </c>
      <c r="L47">
        <v>12</v>
      </c>
    </row>
    <row r="48" spans="1:11" ht="15.75">
      <c r="A48" s="133"/>
      <c r="B48" s="134"/>
      <c r="C48" s="135"/>
      <c r="D48" s="134"/>
      <c r="E48" s="136"/>
      <c r="F48" s="137"/>
      <c r="G48" s="137"/>
      <c r="H48" s="138"/>
      <c r="I48" s="138"/>
      <c r="J48" s="138"/>
      <c r="K48" s="139"/>
    </row>
    <row r="49" spans="1:12" ht="15.75">
      <c r="A49" s="133">
        <v>1</v>
      </c>
      <c r="B49" s="134">
        <f>IF('P3'!A16="","",'P3'!A16)</f>
        <v>85</v>
      </c>
      <c r="C49" s="135">
        <f>IF('P3'!B16="","",'P3'!B16)</f>
        <v>83.67</v>
      </c>
      <c r="D49" s="134" t="str">
        <f>IF('P3'!C16="","",'P3'!C16)</f>
        <v>M4</v>
      </c>
      <c r="E49" s="136">
        <f>IF('P3'!D16="","",'P3'!D16)</f>
        <v>23084</v>
      </c>
      <c r="F49" s="137" t="str">
        <f>IF('P3'!F16="","",'P3'!F16)</f>
        <v>Bjørnar Olsen</v>
      </c>
      <c r="G49" s="137" t="str">
        <f>IF('P3'!G16="","",'P3'!G16)</f>
        <v>Grenland AK</v>
      </c>
      <c r="H49" s="138">
        <f>IF('P3'!N16=0,"",'P3'!N16)</f>
        <v>96</v>
      </c>
      <c r="I49" s="138">
        <f>IF('P3'!O16=0,"",'P3'!O16)</f>
        <v>119</v>
      </c>
      <c r="J49" s="138">
        <f>IF('P3'!P16=0,"",'P3'!P16)</f>
        <v>215</v>
      </c>
      <c r="K49" s="139">
        <f>IF('P3'!Q16=0,"",'P3'!Q16)</f>
        <v>258.97180000000003</v>
      </c>
      <c r="L49">
        <v>12</v>
      </c>
    </row>
    <row r="50" spans="1:12" ht="15.75">
      <c r="A50" s="133">
        <v>2</v>
      </c>
      <c r="B50" s="134">
        <f>IF('P5'!A22="","",'P5'!A22)</f>
        <v>85</v>
      </c>
      <c r="C50" s="135">
        <f>IF('P5'!B22="","",'P5'!B22)</f>
        <v>84.54</v>
      </c>
      <c r="D50" s="134" t="str">
        <f>IF('P5'!C22="","",'P5'!C22)</f>
        <v>M4</v>
      </c>
      <c r="E50" s="136">
        <f>IF('P5'!D22="","",'P5'!D22)</f>
        <v>21818</v>
      </c>
      <c r="F50" s="137" t="str">
        <f>IF('P5'!F22="","",'P5'!F22)</f>
        <v>Ketil Wiik Johnsen</v>
      </c>
      <c r="G50" s="137" t="str">
        <f>IF('P5'!G22="","",'P5'!G22)</f>
        <v>Trondheim AK</v>
      </c>
      <c r="H50" s="138">
        <f>IF('P5'!N22=0,"",'P5'!N22)</f>
        <v>70</v>
      </c>
      <c r="I50" s="138">
        <f>IF('P5'!O22=0,"",'P5'!O22)</f>
        <v>85</v>
      </c>
      <c r="J50" s="138">
        <f>IF('P5'!P22=0,"",'P5'!P22)</f>
        <v>155</v>
      </c>
      <c r="K50" s="139">
        <f>IF('P5'!Q22=0,"",'P5'!Q22)</f>
        <v>185.731385</v>
      </c>
      <c r="L50">
        <v>10</v>
      </c>
    </row>
    <row r="51" spans="1:11" ht="15.75">
      <c r="A51" s="133"/>
      <c r="B51" s="134"/>
      <c r="C51" s="135"/>
      <c r="D51" s="134"/>
      <c r="E51" s="136"/>
      <c r="F51" s="137"/>
      <c r="G51" s="137"/>
      <c r="H51" s="138"/>
      <c r="I51" s="138"/>
      <c r="J51" s="138"/>
      <c r="K51" s="139"/>
    </row>
    <row r="52" spans="1:12" ht="15.75">
      <c r="A52" s="133">
        <v>1</v>
      </c>
      <c r="B52" s="134">
        <f>IF('P6'!A16="","",'P6'!A16)</f>
        <v>94</v>
      </c>
      <c r="C52" s="135">
        <f>IF('P6'!B16="","",'P6'!B16)</f>
        <v>85.78</v>
      </c>
      <c r="D52" s="134" t="str">
        <f>IF('P6'!C16="","",'P6'!C16)</f>
        <v>M4</v>
      </c>
      <c r="E52" s="136">
        <f>IF('P6'!D16="","",'P6'!D16)</f>
        <v>22528</v>
      </c>
      <c r="F52" s="137" t="str">
        <f>IF('P6'!F16="","",'P6'!F16)</f>
        <v>Terje Gulvik</v>
      </c>
      <c r="G52" s="137" t="str">
        <f>IF('P6'!G16="","",'P6'!G16)</f>
        <v>Larvik AK</v>
      </c>
      <c r="H52" s="138">
        <f>IF('P6'!N16=0,"",'P6'!N16)</f>
        <v>90</v>
      </c>
      <c r="I52" s="138">
        <f>IF('P6'!O16=0,"",'P6'!O16)</f>
        <v>116</v>
      </c>
      <c r="J52" s="138">
        <f>IF('P6'!P16=0,"",'P6'!P16)</f>
        <v>206</v>
      </c>
      <c r="K52" s="139">
        <f>IF('P6'!Q16=0,"",'P6'!Q16)</f>
        <v>245.07181399999996</v>
      </c>
      <c r="L52">
        <v>12</v>
      </c>
    </row>
    <row r="53" spans="1:15" ht="15.75">
      <c r="A53" s="133">
        <v>2</v>
      </c>
      <c r="B53" s="134">
        <f>IF('P6'!A17="","",'P6'!A17)</f>
        <v>94</v>
      </c>
      <c r="C53" s="135">
        <f>IF('P6'!B17="","",'P6'!B17)</f>
        <v>92.17</v>
      </c>
      <c r="D53" s="134" t="str">
        <f>IF('P6'!C17="","",'P6'!C17)</f>
        <v>M4</v>
      </c>
      <c r="E53" s="136">
        <f>IF('P6'!D17="","",'P6'!D17)</f>
        <v>22050</v>
      </c>
      <c r="F53" s="137" t="str">
        <f>IF('P6'!F17="","",'P6'!F17)</f>
        <v>Trond Kvilhaug</v>
      </c>
      <c r="G53" s="137" t="str">
        <f>IF('P6'!G17="","",'P6'!G17)</f>
        <v>Nidelv IL</v>
      </c>
      <c r="H53" s="138">
        <f>IF('P6'!N17=0,"",'P6'!N17)</f>
        <v>88</v>
      </c>
      <c r="I53" s="138">
        <f>IF('P6'!O17=0,"",'P6'!O17)</f>
        <v>108</v>
      </c>
      <c r="J53" s="138">
        <f>IF('P6'!P17=0,"",'P6'!P17)</f>
        <v>196</v>
      </c>
      <c r="K53" s="139">
        <f>IF('P6'!Q17=0,"",'P6'!Q17)</f>
        <v>225.517208</v>
      </c>
      <c r="L53">
        <v>10</v>
      </c>
      <c r="O53" t="s">
        <v>22</v>
      </c>
    </row>
    <row r="54" spans="1:11" ht="15.75">
      <c r="A54" s="133"/>
      <c r="B54" s="134"/>
      <c r="C54" s="135"/>
      <c r="D54" s="134"/>
      <c r="E54" s="136"/>
      <c r="F54" s="137"/>
      <c r="G54" s="137"/>
      <c r="H54" s="138"/>
      <c r="I54" s="138"/>
      <c r="J54" s="138"/>
      <c r="K54" s="139"/>
    </row>
    <row r="55" spans="1:12" ht="15.75">
      <c r="A55" s="133">
        <v>1</v>
      </c>
      <c r="B55" s="134" t="str">
        <f>IF('P7'!A21="","",'P7'!A21)</f>
        <v>+105</v>
      </c>
      <c r="C55" s="135">
        <f>IF('P7'!B21="","",'P7'!B21)</f>
        <v>138.34</v>
      </c>
      <c r="D55" s="134" t="str">
        <f>IF('P7'!C21="","",'P7'!C21)</f>
        <v>M4</v>
      </c>
      <c r="E55" s="136">
        <f>IF('P7'!D21="","",'P7'!D21)</f>
        <v>22200</v>
      </c>
      <c r="F55" s="137" t="str">
        <f>IF('P7'!F21="","",'P7'!F21)</f>
        <v>Per Ola Dalsbø</v>
      </c>
      <c r="G55" s="137" t="str">
        <f>IF('P7'!G21="","",'P7'!G21)</f>
        <v>AK Bjørgvin</v>
      </c>
      <c r="H55" s="138">
        <f>IF('P7'!N21=0,"",'P7'!N21)</f>
        <v>95</v>
      </c>
      <c r="I55" s="138">
        <f>IF('P7'!O21=0,"",'P7'!O21)</f>
        <v>120</v>
      </c>
      <c r="J55" s="138">
        <f>IF('P7'!P21=0,"",'P7'!P21)</f>
        <v>215</v>
      </c>
      <c r="K55" s="139">
        <f>IF('P7'!Q21=0,"",'P7'!Q21)</f>
        <v>219.01533999999998</v>
      </c>
      <c r="L55">
        <v>12</v>
      </c>
    </row>
    <row r="56" spans="1:11" ht="15.75">
      <c r="A56" s="133"/>
      <c r="B56" s="134"/>
      <c r="C56" s="135"/>
      <c r="D56" s="134"/>
      <c r="E56" s="136"/>
      <c r="F56" s="137"/>
      <c r="G56" s="137"/>
      <c r="H56" s="138"/>
      <c r="I56" s="138"/>
      <c r="J56" s="138"/>
      <c r="K56" s="139"/>
    </row>
    <row r="57" spans="1:12" ht="15.75">
      <c r="A57" s="133">
        <v>1</v>
      </c>
      <c r="B57" s="134">
        <f>IF('P5'!A15="","",'P5'!A15)</f>
        <v>77</v>
      </c>
      <c r="C57" s="135">
        <f>IF('P5'!B15="","",'P5'!B15)</f>
        <v>76.97</v>
      </c>
      <c r="D57" s="134" t="str">
        <f>IF('P5'!C15="","",'P5'!C15)</f>
        <v>M5</v>
      </c>
      <c r="E57" s="136">
        <f>IF('P5'!D15="","",'P5'!D15)</f>
        <v>20075</v>
      </c>
      <c r="F57" s="137" t="str">
        <f>IF('P5'!F15="","",'P5'!F15)</f>
        <v>Egon Vee Haugen</v>
      </c>
      <c r="G57" s="137" t="str">
        <f>IF('P5'!G15="","",'P5'!G15)</f>
        <v>Grenland AK</v>
      </c>
      <c r="H57" s="138">
        <f>IF('P5'!N15=0,"",'P5'!N15)</f>
        <v>83</v>
      </c>
      <c r="I57" s="138">
        <f>IF('P5'!O15=0,"",'P5'!O15)</f>
        <v>96</v>
      </c>
      <c r="J57" s="138">
        <f>IF('P5'!P15=0,"",'P5'!P15)</f>
        <v>179</v>
      </c>
      <c r="K57" s="139">
        <f>IF('P5'!Q15=0,"",'P5'!Q15)</f>
        <v>225.46499899999998</v>
      </c>
      <c r="L57">
        <v>12</v>
      </c>
    </row>
    <row r="58" spans="1:12" ht="15.75">
      <c r="A58" s="133">
        <v>2</v>
      </c>
      <c r="B58" s="134">
        <f>IF('P5'!A14="","",'P5'!A14)</f>
        <v>77</v>
      </c>
      <c r="C58" s="135">
        <f>IF('P5'!B14="","",'P5'!B14)</f>
        <v>76.15</v>
      </c>
      <c r="D58" s="134" t="str">
        <f>IF('P5'!C14="","",'P5'!C14)</f>
        <v>M5</v>
      </c>
      <c r="E58" s="136">
        <f>IF('P5'!D14="","",'P5'!D14)</f>
        <v>21400</v>
      </c>
      <c r="F58" s="137" t="str">
        <f>IF('P5'!F14="","",'P5'!F14)</f>
        <v>Geir Slupphaug</v>
      </c>
      <c r="G58" s="137" t="str">
        <f>IF('P5'!G14="","",'P5'!G14)</f>
        <v>Trondheim AK</v>
      </c>
      <c r="H58" s="138">
        <f>IF('P5'!N14=0,"",'P5'!N14)</f>
        <v>67</v>
      </c>
      <c r="I58" s="138">
        <f>IF('P5'!O14=0,"",'P5'!O14)</f>
        <v>90</v>
      </c>
      <c r="J58" s="138">
        <f>IF('P5'!P14=0,"",'P5'!P14)</f>
        <v>157</v>
      </c>
      <c r="K58" s="139">
        <f>IF('P5'!Q14=0,"",'P5'!Q14)</f>
        <v>198.960919</v>
      </c>
      <c r="L58">
        <v>10</v>
      </c>
    </row>
    <row r="59" spans="1:11" ht="15.75">
      <c r="A59" s="133"/>
      <c r="B59" s="134"/>
      <c r="C59" s="135"/>
      <c r="D59" s="134"/>
      <c r="E59" s="136"/>
      <c r="F59" s="137"/>
      <c r="G59" s="137"/>
      <c r="H59" s="138"/>
      <c r="I59" s="138"/>
      <c r="J59" s="138"/>
      <c r="K59" s="139"/>
    </row>
    <row r="60" spans="1:12" ht="15.75">
      <c r="A60" s="133">
        <v>1</v>
      </c>
      <c r="B60" s="134">
        <f>IF('P6'!A11="","",'P6'!A11)</f>
        <v>85</v>
      </c>
      <c r="C60" s="135">
        <f>IF('P6'!B11="","",'P6'!B11)</f>
        <v>84.97</v>
      </c>
      <c r="D60" s="134" t="str">
        <f>IF('P6'!C11="","",'P6'!C11)</f>
        <v>M5</v>
      </c>
      <c r="E60" s="136">
        <f>IF('P6'!D11="","",'P6'!D11)</f>
        <v>21177</v>
      </c>
      <c r="F60" s="137" t="str">
        <f>IF('P6'!F11="","",'P6'!F11)</f>
        <v>Vidar Sæland</v>
      </c>
      <c r="G60" s="137" t="str">
        <f>IF('P6'!G11="","",'P6'!G11)</f>
        <v>Vigrestad IK</v>
      </c>
      <c r="H60" s="138">
        <f>IF('P6'!N11=0,"",'P6'!N11)</f>
        <v>83</v>
      </c>
      <c r="I60" s="138">
        <f>IF('P6'!O11=0,"",'P6'!O11)</f>
        <v>107</v>
      </c>
      <c r="J60" s="138">
        <f>IF('P6'!P11=0,"",'P6'!P11)</f>
        <v>190</v>
      </c>
      <c r="K60" s="139">
        <f>IF('P6'!Q11=0,"",'P6'!Q11)</f>
        <v>227.09636</v>
      </c>
      <c r="L60">
        <v>12</v>
      </c>
    </row>
    <row r="61" spans="1:12" ht="15.75">
      <c r="A61" s="133">
        <v>2</v>
      </c>
      <c r="B61" s="134">
        <f>IF('P6'!A10="","",'P6'!A10)</f>
        <v>85</v>
      </c>
      <c r="C61" s="135">
        <f>IF('P6'!B10="","",'P6'!B10)</f>
        <v>78.17</v>
      </c>
      <c r="D61" s="134" t="str">
        <f>IF('P6'!C10="","",'P6'!C10)</f>
        <v>M5</v>
      </c>
      <c r="E61" s="136">
        <f>IF('P6'!D10="","",'P6'!D10)</f>
        <v>20296</v>
      </c>
      <c r="F61" s="137" t="str">
        <f>IF('P6'!F10="","",'P6'!F10)</f>
        <v>Jan Egil Trøan</v>
      </c>
      <c r="G61" s="137" t="str">
        <f>IF('P6'!G10="","",'P6'!G10)</f>
        <v>Trondheim AK</v>
      </c>
      <c r="H61" s="138">
        <f>IF('P6'!N10=0,"",'P6'!N10)</f>
        <v>82</v>
      </c>
      <c r="I61" s="138">
        <f>IF('P6'!O10=0,"",'P6'!O10)</f>
        <v>106</v>
      </c>
      <c r="J61" s="138">
        <f>IF('P6'!P10=0,"",'P6'!P10)</f>
        <v>188</v>
      </c>
      <c r="K61" s="139">
        <f>IF('P6'!Q10=0,"",'P6'!Q10)</f>
        <v>234.76218</v>
      </c>
      <c r="L61">
        <v>10</v>
      </c>
    </row>
    <row r="62" spans="1:12" ht="15.75">
      <c r="A62" s="133">
        <v>3</v>
      </c>
      <c r="B62" s="134">
        <f>IF('P6'!A9="","",'P6'!A9)</f>
        <v>85</v>
      </c>
      <c r="C62" s="135">
        <f>IF('P6'!B9="","",'P6'!B9)</f>
        <v>81.05</v>
      </c>
      <c r="D62" s="134" t="str">
        <f>IF('P6'!C9="","",'P6'!C9)</f>
        <v>M5</v>
      </c>
      <c r="E62" s="136">
        <f>IF('P6'!D9="","",'P6'!D9)</f>
        <v>20790</v>
      </c>
      <c r="F62" s="137" t="str">
        <f>IF('P6'!F9="","",'P6'!F9)</f>
        <v>Tormod Andersen</v>
      </c>
      <c r="G62" s="137" t="str">
        <f>IF('P6'!G9="","",'P6'!G9)</f>
        <v>Lenja AK</v>
      </c>
      <c r="H62" s="138">
        <f>IF('P6'!N9=0,"",'P6'!N9)</f>
        <v>70</v>
      </c>
      <c r="I62" s="138">
        <f>IF('P6'!O9=0,"",'P6'!O9)</f>
        <v>80</v>
      </c>
      <c r="J62" s="138">
        <f>IF('P6'!P9=0,"",'P6'!P9)</f>
        <v>150</v>
      </c>
      <c r="K62" s="139">
        <f>IF('P6'!Q9=0,"",'P6'!Q9)</f>
        <v>183.6786</v>
      </c>
      <c r="L62">
        <v>9</v>
      </c>
    </row>
    <row r="63" spans="1:11" ht="15.75">
      <c r="A63" s="133"/>
      <c r="B63" s="134"/>
      <c r="C63" s="135"/>
      <c r="D63" s="134"/>
      <c r="E63" s="136"/>
      <c r="F63" s="137"/>
      <c r="G63" s="137"/>
      <c r="H63" s="138"/>
      <c r="I63" s="138"/>
      <c r="J63" s="138"/>
      <c r="K63" s="139"/>
    </row>
    <row r="64" spans="1:12" ht="15.75">
      <c r="A64" s="133">
        <v>1</v>
      </c>
      <c r="B64" s="134">
        <f>IF('P6'!A18="","",'P6'!A18)</f>
        <v>94</v>
      </c>
      <c r="C64" s="135">
        <f>IF('P6'!B18="","",'P6'!B18)</f>
        <v>91.43</v>
      </c>
      <c r="D64" s="134" t="str">
        <f>IF('P6'!C18="","",'P6'!C18)</f>
        <v>M5</v>
      </c>
      <c r="E64" s="136">
        <f>IF('P6'!D18="","",'P6'!D18)</f>
        <v>19999</v>
      </c>
      <c r="F64" s="137" t="str">
        <f>IF('P6'!F18="","",'P6'!F18)</f>
        <v>Ragnar Iversen</v>
      </c>
      <c r="G64" s="137" t="str">
        <f>IF('P6'!G18="","",'P6'!G18)</f>
        <v>Trondheim AK</v>
      </c>
      <c r="H64" s="138">
        <f>IF('P6'!N18=0,"",'P6'!N18)</f>
        <v>68</v>
      </c>
      <c r="I64" s="138">
        <f>IF('P6'!O18=0,"",'P6'!O18)</f>
        <v>85</v>
      </c>
      <c r="J64" s="138">
        <f>IF('P6'!P18=0,"",'P6'!P18)</f>
        <v>153</v>
      </c>
      <c r="K64" s="139">
        <f>IF('P6'!Q18=0,"",'P6'!Q18)</f>
        <v>176.67093599999998</v>
      </c>
      <c r="L64">
        <v>12</v>
      </c>
    </row>
    <row r="65" spans="1:11" ht="15.75">
      <c r="A65" s="133"/>
      <c r="B65" s="134"/>
      <c r="C65" s="135"/>
      <c r="D65" s="134"/>
      <c r="E65" s="136"/>
      <c r="F65" s="137"/>
      <c r="G65" s="137"/>
      <c r="H65" s="138"/>
      <c r="I65" s="138"/>
      <c r="J65" s="138"/>
      <c r="K65" s="139"/>
    </row>
    <row r="66" spans="1:12" ht="15.75">
      <c r="A66" s="133">
        <v>1</v>
      </c>
      <c r="B66" s="134">
        <f>IF('P7'!A16="","",'P7'!A16)</f>
        <v>105</v>
      </c>
      <c r="C66" s="135">
        <f>IF('P7'!B16="","",'P7'!B16)</f>
        <v>103.69</v>
      </c>
      <c r="D66" s="134" t="str">
        <f>IF('P7'!C16="","",'P7'!C16)</f>
        <v>M5</v>
      </c>
      <c r="E66" s="136">
        <f>IF('P7'!D16="","",'P7'!D16)</f>
        <v>21088</v>
      </c>
      <c r="F66" s="137" t="str">
        <f>IF('P7'!F16="","",'P7'!F16)</f>
        <v>Rune Johansen</v>
      </c>
      <c r="G66" s="137" t="str">
        <f>IF('P7'!G16="","",'P7'!G16)</f>
        <v>Lenja AK</v>
      </c>
      <c r="H66" s="138">
        <f>IF('P7'!N16=0,"",'P7'!N16)</f>
        <v>80</v>
      </c>
      <c r="I66" s="138">
        <f>IF('P7'!O16=0,"",'P7'!O16)</f>
        <v>115</v>
      </c>
      <c r="J66" s="138">
        <f>IF('P7'!P16=0,"",'P7'!P16)</f>
        <v>195</v>
      </c>
      <c r="K66" s="139">
        <f>IF('P7'!Q16=0,"",'P7'!Q16)</f>
        <v>214.05852000000002</v>
      </c>
      <c r="L66">
        <v>12</v>
      </c>
    </row>
    <row r="67" spans="1:11" ht="15.75">
      <c r="A67" s="133"/>
      <c r="B67" s="134"/>
      <c r="C67" s="135"/>
      <c r="D67" s="134"/>
      <c r="E67" s="136"/>
      <c r="F67" s="137"/>
      <c r="G67" s="137"/>
      <c r="H67" s="138"/>
      <c r="I67" s="138"/>
      <c r="J67" s="138"/>
      <c r="K67" s="139"/>
    </row>
    <row r="68" spans="1:12" ht="15.75">
      <c r="A68" s="133">
        <v>1</v>
      </c>
      <c r="B68" s="134" t="str">
        <f>IF('P7'!A17="","",'P7'!A17)</f>
        <v>+105</v>
      </c>
      <c r="C68" s="135">
        <f>IF('P7'!B17="","",'P7'!B17)</f>
        <v>107.7</v>
      </c>
      <c r="D68" s="134" t="str">
        <f>IF('P7'!C17="","",'P7'!C17)</f>
        <v>M5</v>
      </c>
      <c r="E68" s="136">
        <f>IF('P7'!D17="","",'P7'!D17)</f>
        <v>21266</v>
      </c>
      <c r="F68" s="137" t="str">
        <f>IF('P7'!F17="","",'P7'!F17)</f>
        <v>Bernt P. Andesen</v>
      </c>
      <c r="G68" s="137" t="str">
        <f>IF('P7'!G17="","",'P7'!G17)</f>
        <v>Stavanger VK</v>
      </c>
      <c r="H68" s="138">
        <f>IF('P7'!N17=0,"",'P7'!N17)</f>
        <v>90</v>
      </c>
      <c r="I68" s="138">
        <f>IF('P7'!O17=0,"",'P7'!O17)</f>
        <v>131</v>
      </c>
      <c r="J68" s="138">
        <f>IF('P7'!P17=0,"",'P7'!P17)</f>
        <v>221</v>
      </c>
      <c r="K68" s="139">
        <f>IF('P7'!Q17=0,"",'P7'!Q17)</f>
        <v>239.438914</v>
      </c>
      <c r="L68">
        <v>12</v>
      </c>
    </row>
    <row r="69" spans="1:11" ht="15.75">
      <c r="A69" s="133"/>
      <c r="B69" s="134"/>
      <c r="C69" s="135"/>
      <c r="D69" s="134"/>
      <c r="E69" s="136"/>
      <c r="F69" s="137"/>
      <c r="G69" s="137"/>
      <c r="H69" s="138"/>
      <c r="I69" s="138"/>
      <c r="J69" s="138"/>
      <c r="K69" s="139"/>
    </row>
    <row r="70" spans="1:12" ht="15.75">
      <c r="A70" s="133">
        <v>1</v>
      </c>
      <c r="B70" s="134">
        <f>IF('P5'!A12="","",'P5'!A12)</f>
        <v>69</v>
      </c>
      <c r="C70" s="135">
        <f>IF('P5'!B12="","",'P5'!B12)</f>
        <v>68.55</v>
      </c>
      <c r="D70" s="134" t="str">
        <f>IF('P5'!C12="","",'P5'!C12)</f>
        <v>M6</v>
      </c>
      <c r="E70" s="136">
        <f>IF('P5'!D12="","",'P5'!D12)</f>
        <v>19509</v>
      </c>
      <c r="F70" s="137" t="str">
        <f>IF('P5'!F12="","",'P5'!F12)</f>
        <v>Ole Jørgen Bakke</v>
      </c>
      <c r="G70" s="137" t="str">
        <f>IF('P5'!G12="","",'P5'!G12)</f>
        <v>Larvik AK</v>
      </c>
      <c r="H70" s="138">
        <f>IF('P5'!N12=0,"",'P5'!N12)</f>
        <v>54</v>
      </c>
      <c r="I70" s="138">
        <f>IF('P5'!O12=0,"",'P5'!O12)</f>
        <v>75</v>
      </c>
      <c r="J70" s="138">
        <f>IF('P5'!P12=0,"",'P5'!P12)</f>
        <v>129</v>
      </c>
      <c r="K70" s="139">
        <f>IF('P5'!Q12=0,"",'P5'!Q12)</f>
        <v>174.268938</v>
      </c>
      <c r="L70">
        <v>12</v>
      </c>
    </row>
    <row r="71" spans="1:11" ht="15.75">
      <c r="A71" s="133"/>
      <c r="B71" s="134"/>
      <c r="C71" s="135"/>
      <c r="D71" s="134"/>
      <c r="E71" s="136"/>
      <c r="F71" s="137"/>
      <c r="G71" s="137"/>
      <c r="H71" s="138"/>
      <c r="I71" s="138"/>
      <c r="J71" s="138"/>
      <c r="K71" s="139"/>
    </row>
    <row r="72" spans="1:12" ht="15.75">
      <c r="A72" s="133">
        <v>1</v>
      </c>
      <c r="B72" s="134">
        <f>IF('P6'!A20="","",'P6'!A20)</f>
        <v>94</v>
      </c>
      <c r="C72" s="135">
        <f>IF('P6'!B20="","",'P6'!B20)</f>
        <v>93.68</v>
      </c>
      <c r="D72" s="134" t="str">
        <f>IF('P6'!C20="","",'P6'!C20)</f>
        <v>M6</v>
      </c>
      <c r="E72" s="136">
        <f>IF('P6'!D20="","",'P6'!D20)</f>
        <v>19656</v>
      </c>
      <c r="F72" s="137" t="str">
        <f>IF('P6'!F20="","",'P6'!F20)</f>
        <v>Johan Thonerud</v>
      </c>
      <c r="G72" s="137" t="str">
        <f>IF('P6'!G20="","",'P6'!G20)</f>
        <v>Spydeberg Atletene</v>
      </c>
      <c r="H72" s="138">
        <f>IF('P6'!N20=0,"",'P6'!N20)</f>
        <v>84</v>
      </c>
      <c r="I72" s="138">
        <f>IF('P6'!O20=0,"",'P6'!O20)</f>
        <v>108</v>
      </c>
      <c r="J72" s="138">
        <f>IF('P6'!P20=0,"",'P6'!P20)</f>
        <v>192</v>
      </c>
      <c r="K72" s="139">
        <f>IF('P6'!Q20=0,"",'P6'!Q20)</f>
        <v>219.36096000000003</v>
      </c>
      <c r="L72">
        <v>12</v>
      </c>
    </row>
    <row r="73" spans="1:12" ht="15.75">
      <c r="A73" s="133">
        <v>2</v>
      </c>
      <c r="B73" s="134">
        <f>IF('P6'!A19="","",'P6'!A19)</f>
        <v>94</v>
      </c>
      <c r="C73" s="135">
        <f>IF('P6'!B19="","",'P6'!B19)</f>
        <v>92.94</v>
      </c>
      <c r="D73" s="134" t="str">
        <f>IF('P6'!C19="","",'P6'!C19)</f>
        <v>M6</v>
      </c>
      <c r="E73" s="136">
        <f>IF('P6'!D19="","",'P6'!D19)</f>
        <v>18662</v>
      </c>
      <c r="F73" s="137" t="str">
        <f>IF('P6'!F19="","",'P6'!F19)</f>
        <v>Freddy Voldstad</v>
      </c>
      <c r="G73" s="137" t="str">
        <f>IF('P6'!G19="","",'P6'!G19)</f>
        <v>Tønsberg-Kam.</v>
      </c>
      <c r="H73" s="138">
        <f>IF('P6'!N19=0,"",'P6'!N19)</f>
        <v>50</v>
      </c>
      <c r="I73" s="138">
        <f>IF('P6'!O19=0,"",'P6'!O19)</f>
        <v>60</v>
      </c>
      <c r="J73" s="138">
        <f>IF('P6'!P19=0,"",'P6'!P19)</f>
        <v>110</v>
      </c>
      <c r="K73" s="139">
        <f>IF('P6'!Q19=0,"",'P6'!Q19)</f>
        <v>126.10641999999999</v>
      </c>
      <c r="L73">
        <v>10</v>
      </c>
    </row>
    <row r="74" spans="1:11" ht="15.75">
      <c r="A74" s="133"/>
      <c r="B74" s="134"/>
      <c r="C74" s="135"/>
      <c r="D74" s="134"/>
      <c r="E74" s="136"/>
      <c r="F74" s="137"/>
      <c r="G74" s="137"/>
      <c r="H74" s="138"/>
      <c r="I74" s="138"/>
      <c r="J74" s="138"/>
      <c r="K74" s="139"/>
    </row>
    <row r="75" spans="1:12" ht="15.75">
      <c r="A75" s="133">
        <v>1</v>
      </c>
      <c r="B75" s="134">
        <f>IF('P5'!A9="","",'P5'!A9)</f>
        <v>69</v>
      </c>
      <c r="C75" s="135">
        <f>IF('P5'!B9="","",'P5'!B9)</f>
        <v>62.8</v>
      </c>
      <c r="D75" s="134" t="str">
        <f>IF('P5'!C9="","",'P5'!C9)</f>
        <v>M7</v>
      </c>
      <c r="E75" s="136">
        <f>IF('P5'!D9="","",'P5'!D9)</f>
        <v>17503</v>
      </c>
      <c r="F75" s="137" t="str">
        <f>IF('P5'!F9="","",'P5'!F9)</f>
        <v>Richard Bergmann</v>
      </c>
      <c r="G75" s="137" t="str">
        <f>IF('P5'!G9="","",'P5'!G9)</f>
        <v>Nidelv IL</v>
      </c>
      <c r="H75" s="138">
        <f>IF('P5'!N9=0,"",'P5'!N9)</f>
        <v>37</v>
      </c>
      <c r="I75" s="138">
        <f>IF('P5'!O9=0,"",'P5'!O9)</f>
        <v>47</v>
      </c>
      <c r="J75" s="138">
        <f>IF('P5'!P9=0,"",'P5'!P9)</f>
        <v>84</v>
      </c>
      <c r="K75" s="139">
        <f>IF('P5'!Q9=0,"",'P5'!Q9)</f>
        <v>120.38493600000001</v>
      </c>
      <c r="L75">
        <v>12</v>
      </c>
    </row>
    <row r="76" spans="1:11" ht="15.75">
      <c r="A76" s="133"/>
      <c r="B76" s="134"/>
      <c r="C76" s="135"/>
      <c r="D76" s="134"/>
      <c r="E76" s="136"/>
      <c r="F76" s="137"/>
      <c r="G76" s="137"/>
      <c r="H76" s="138"/>
      <c r="I76" s="138"/>
      <c r="J76" s="138"/>
      <c r="K76" s="139"/>
    </row>
    <row r="77" spans="1:12" ht="15.75">
      <c r="A77" s="133">
        <v>1</v>
      </c>
      <c r="B77" s="134">
        <f>IF('P5'!A16="","",'P5'!A16)</f>
        <v>77</v>
      </c>
      <c r="C77" s="135">
        <f>IF('P5'!B16="","",'P5'!B16)</f>
        <v>71.72</v>
      </c>
      <c r="D77" s="134" t="str">
        <f>IF('P5'!C16="","",'P5'!C16)</f>
        <v>M7</v>
      </c>
      <c r="E77" s="136">
        <f>IF('P5'!D16="","",'P5'!D16)</f>
        <v>16375</v>
      </c>
      <c r="F77" s="137" t="str">
        <f>IF('P5'!F16="","",'P5'!F16)</f>
        <v>Kåre Sagmyr</v>
      </c>
      <c r="G77" s="137" t="str">
        <f>IF('P5'!G16="","",'P5'!G16)</f>
        <v>Nidelv IL</v>
      </c>
      <c r="H77" s="138">
        <f>IF('P5'!N16=0,"",'P5'!N16)</f>
        <v>58</v>
      </c>
      <c r="I77" s="138">
        <f>IF('P5'!O16=0,"",'P5'!O16)</f>
        <v>65</v>
      </c>
      <c r="J77" s="138">
        <f>IF('P5'!P16=0,"",'P5'!P16)</f>
        <v>123</v>
      </c>
      <c r="K77" s="139">
        <f>IF('P5'!Q16=0,"",'P5'!Q16)</f>
        <v>161.50761</v>
      </c>
      <c r="L77">
        <v>12</v>
      </c>
    </row>
    <row r="78" spans="1:11" ht="15.75">
      <c r="A78" s="133"/>
      <c r="B78" s="134"/>
      <c r="C78" s="135"/>
      <c r="D78" s="134"/>
      <c r="E78" s="136"/>
      <c r="F78" s="137"/>
      <c r="G78" s="137"/>
      <c r="H78" s="138"/>
      <c r="I78" s="138"/>
      <c r="J78" s="138"/>
      <c r="K78" s="139"/>
    </row>
    <row r="79" spans="1:12" ht="15.75">
      <c r="A79" s="133">
        <v>1</v>
      </c>
      <c r="B79" s="134">
        <f>IF('P7'!A9="","",'P7'!A9)</f>
        <v>94</v>
      </c>
      <c r="C79" s="135">
        <f>IF('P7'!B9="","",'P7'!B9)</f>
        <v>88.34</v>
      </c>
      <c r="D79" s="134" t="str">
        <f>IF('P7'!C9="","",'P7'!C9)</f>
        <v>M7</v>
      </c>
      <c r="E79" s="136">
        <f>IF('P7'!D9="","",'P7'!D9)</f>
        <v>17611</v>
      </c>
      <c r="F79" s="137" t="str">
        <f>IF('P7'!F9="","",'P7'!F9)</f>
        <v>Leif Jenssen</v>
      </c>
      <c r="G79" s="137" t="str">
        <f>IF('P7'!G9="","",'P7'!G9)</f>
        <v>Spydeberg Atletene</v>
      </c>
      <c r="H79" s="138">
        <f>IF('P7'!N9=0,"",'P7'!N9)</f>
        <v>65</v>
      </c>
      <c r="I79" s="138">
        <f>IF('P7'!O9=0,"",'P7'!O9)</f>
        <v>85</v>
      </c>
      <c r="J79" s="138">
        <f>IF('P7'!P9=0,"",'P7'!P9)</f>
        <v>150</v>
      </c>
      <c r="K79" s="139">
        <f>IF('P7'!Q9=0,"",'P7'!Q9)</f>
        <v>175.9521</v>
      </c>
      <c r="L79">
        <v>12</v>
      </c>
    </row>
    <row r="80" spans="1:12" ht="15.75">
      <c r="A80" s="133">
        <v>2</v>
      </c>
      <c r="B80" s="134">
        <f>IF('P7'!A10="","",'P7'!A10)</f>
        <v>94</v>
      </c>
      <c r="C80" s="135">
        <f>IF('P7'!B10="","",'P7'!B10)</f>
        <v>94</v>
      </c>
      <c r="D80" s="134" t="str">
        <f>IF('P7'!C10="","",'P7'!C10)</f>
        <v>M7</v>
      </c>
      <c r="E80" s="136">
        <f>IF('P7'!D10="","",'P7'!D10)</f>
        <v>16079</v>
      </c>
      <c r="F80" s="137" t="str">
        <f>IF('P7'!F10="","",'P7'!F10)</f>
        <v>Leif Hepsø</v>
      </c>
      <c r="G80" s="137" t="str">
        <f>IF('P7'!G10="","",'P7'!G10)</f>
        <v>Namsos VK</v>
      </c>
      <c r="H80" s="138">
        <f>IF('P7'!N10=0,"",'P7'!N10)</f>
        <v>65</v>
      </c>
      <c r="I80" s="138">
        <f>IF('P7'!O10=0,"",'P7'!O10)</f>
        <v>85</v>
      </c>
      <c r="J80" s="138">
        <f>IF('P7'!P10=0,"",'P7'!P10)</f>
        <v>150</v>
      </c>
      <c r="K80" s="139">
        <f>IF('P7'!Q10=0,"",'P7'!Q10)</f>
        <v>171.126</v>
      </c>
      <c r="L80">
        <v>10</v>
      </c>
    </row>
    <row r="81" spans="1:11" ht="15.75">
      <c r="A81" s="133"/>
      <c r="B81" s="134"/>
      <c r="C81" s="135"/>
      <c r="D81" s="134"/>
      <c r="E81" s="136"/>
      <c r="F81" s="137"/>
      <c r="G81" s="137"/>
      <c r="H81" s="138"/>
      <c r="I81" s="138"/>
      <c r="J81" s="138"/>
      <c r="K81" s="139"/>
    </row>
    <row r="82" spans="1:12" ht="15.75">
      <c r="A82" s="133">
        <v>1</v>
      </c>
      <c r="B82" s="134">
        <f>IF('P7'!A11="","",'P7'!A11)</f>
        <v>105</v>
      </c>
      <c r="C82" s="135">
        <f>IF('P7'!B11="","",'P7'!B11)</f>
        <v>96</v>
      </c>
      <c r="D82" s="134" t="str">
        <f>IF('P7'!C11="","",'P7'!C11)</f>
        <v>M7</v>
      </c>
      <c r="E82" s="136">
        <f>IF('P7'!D11="","",'P7'!D11)</f>
        <v>16495</v>
      </c>
      <c r="F82" s="137" t="str">
        <f>IF('P7'!F11="","",'P7'!F11)</f>
        <v>Eskil Lian</v>
      </c>
      <c r="G82" s="137" t="str">
        <f>IF('P7'!G11="","",'P7'!G11)</f>
        <v>Trondheim AK</v>
      </c>
      <c r="H82" s="138">
        <f>IF('P7'!N11=0,"",'P7'!N11)</f>
        <v>78</v>
      </c>
      <c r="I82" s="138">
        <f>IF('P7'!O11=0,"",'P7'!O11)</f>
        <v>90</v>
      </c>
      <c r="J82" s="138">
        <f>IF('P7'!P11=0,"",'P7'!P11)</f>
        <v>168</v>
      </c>
      <c r="K82" s="139">
        <f>IF('P7'!Q11=0,"",'P7'!Q11)</f>
        <v>189.97725599999998</v>
      </c>
      <c r="L82">
        <v>12</v>
      </c>
    </row>
    <row r="83" spans="1:11" ht="15.75">
      <c r="A83" s="133"/>
      <c r="B83" s="134"/>
      <c r="C83" s="135"/>
      <c r="D83" s="134"/>
      <c r="E83" s="136"/>
      <c r="F83" s="137"/>
      <c r="G83" s="137"/>
      <c r="H83" s="138"/>
      <c r="I83" s="138"/>
      <c r="J83" s="138"/>
      <c r="K83" s="139"/>
    </row>
    <row r="84" spans="1:12" ht="15.75">
      <c r="A84" s="133">
        <v>1</v>
      </c>
      <c r="B84" s="134" t="str">
        <f>IF('P7'!A18="","",'P7'!A18)</f>
        <v>+105</v>
      </c>
      <c r="C84" s="135">
        <f>IF('P7'!B18="","",'P7'!B18)</f>
        <v>105.1</v>
      </c>
      <c r="D84" s="134" t="str">
        <f>IF('P7'!C18="","",'P7'!C18)</f>
        <v>M7</v>
      </c>
      <c r="E84" s="136">
        <f>IF('P7'!D18="","",'P7'!D18)</f>
        <v>16227</v>
      </c>
      <c r="F84" s="137" t="str">
        <f>IF('P7'!F18="","",'P7'!F18)</f>
        <v>Jan Nystrøm</v>
      </c>
      <c r="G84" s="137" t="str">
        <f>IF('P7'!G18="","",'P7'!G18)</f>
        <v>Trondheim AK</v>
      </c>
      <c r="H84" s="138">
        <f>IF('P7'!N18=0,"",'P7'!N18)</f>
        <v>82</v>
      </c>
      <c r="I84" s="138">
        <f>IF('P7'!O18=0,"",'P7'!O18)</f>
        <v>97</v>
      </c>
      <c r="J84" s="138">
        <f>IF('P7'!P18=0,"",'P7'!P18)</f>
        <v>179</v>
      </c>
      <c r="K84" s="139">
        <f>IF('P7'!Q18=0,"",'P7'!Q18)</f>
        <v>195.55732100000003</v>
      </c>
      <c r="L84">
        <v>12</v>
      </c>
    </row>
    <row r="85" spans="1:11" ht="15.75">
      <c r="A85" s="133"/>
      <c r="B85" s="134"/>
      <c r="C85" s="135"/>
      <c r="D85" s="134"/>
      <c r="E85" s="136"/>
      <c r="F85" s="137"/>
      <c r="G85" s="137"/>
      <c r="H85" s="138"/>
      <c r="I85" s="138"/>
      <c r="J85" s="138"/>
      <c r="K85" s="139"/>
    </row>
    <row r="86" spans="1:12" ht="15.75">
      <c r="A86" s="133">
        <v>1</v>
      </c>
      <c r="B86" s="134">
        <f>IF('P5'!A17="","",'P5'!A17)</f>
        <v>77</v>
      </c>
      <c r="C86" s="135">
        <f>IF('P5'!B17="","",'P5'!B17)</f>
        <v>71.39</v>
      </c>
      <c r="D86" s="134" t="str">
        <f>IF('P5'!C17="","",'P5'!C17)</f>
        <v>M8</v>
      </c>
      <c r="E86" s="136">
        <f>IF('P5'!D17="","",'P5'!D17)</f>
        <v>16052</v>
      </c>
      <c r="F86" s="137" t="str">
        <f>IF('P5'!F17="","",'P5'!F17)</f>
        <v>Tore Bjørnsen</v>
      </c>
      <c r="G86" s="137" t="str">
        <f>IF('P5'!G17="","",'P5'!G17)</f>
        <v>Stavanger VK</v>
      </c>
      <c r="H86" s="138">
        <f>IF('P5'!N17=0,"",'P5'!N17)</f>
        <v>68</v>
      </c>
      <c r="I86" s="138">
        <f>IF('P5'!O17=0,"",'P5'!O17)</f>
        <v>79</v>
      </c>
      <c r="J86" s="138">
        <f>IF('P5'!P17=0,"",'P5'!P17)</f>
        <v>147</v>
      </c>
      <c r="K86" s="139">
        <f>IF('P5'!Q17=0,"",'P5'!Q17)</f>
        <v>193.56930599999998</v>
      </c>
      <c r="L86">
        <v>12</v>
      </c>
    </row>
    <row r="87" spans="1:11" ht="15.75">
      <c r="A87" s="133"/>
      <c r="B87" s="134"/>
      <c r="C87" s="135"/>
      <c r="D87" s="134"/>
      <c r="E87" s="136"/>
      <c r="F87" s="137"/>
      <c r="G87" s="137"/>
      <c r="H87" s="138"/>
      <c r="I87" s="138"/>
      <c r="J87" s="138"/>
      <c r="K87" s="139"/>
    </row>
    <row r="88" spans="1:12" ht="15.75">
      <c r="A88" s="133">
        <v>1</v>
      </c>
      <c r="B88" s="134">
        <f>IF('P6'!A21="","",'P6'!A21)</f>
        <v>85</v>
      </c>
      <c r="C88" s="135">
        <f>IF('P6'!B21="","",'P6'!B21)</f>
        <v>77.15</v>
      </c>
      <c r="D88" s="134" t="str">
        <f>IF('P6'!C21="","",'P6'!C21)</f>
        <v>M8</v>
      </c>
      <c r="E88" s="136">
        <f>IF('P6'!D21="","",'P6'!D21)</f>
        <v>14425</v>
      </c>
      <c r="F88" s="137" t="str">
        <f>IF('P6'!F21="","",'P6'!F21)</f>
        <v>Hans Martin Arnesen</v>
      </c>
      <c r="G88" s="137" t="str">
        <f>IF('P6'!G21="","",'P6'!G21)</f>
        <v>IL Kraftsport</v>
      </c>
      <c r="H88" s="138">
        <f>IF('P6'!N21=0,"",'P6'!N21)</f>
        <v>45</v>
      </c>
      <c r="I88" s="138">
        <f>IF('P6'!O21=0,"",'P6'!O21)</f>
        <v>65</v>
      </c>
      <c r="J88" s="138">
        <f>IF('P6'!P21=0,"",'P6'!P21)</f>
        <v>110</v>
      </c>
      <c r="K88" s="139">
        <f>IF('P6'!Q21=0,"",'P6'!Q21)</f>
        <v>138.37164</v>
      </c>
      <c r="L88">
        <v>12</v>
      </c>
    </row>
    <row r="89" spans="1:11" ht="15.75">
      <c r="A89" s="133"/>
      <c r="B89" s="134"/>
      <c r="C89" s="135"/>
      <c r="D89" s="134"/>
      <c r="E89" s="136"/>
      <c r="F89" s="137"/>
      <c r="G89" s="137"/>
      <c r="H89" s="138"/>
      <c r="I89" s="138"/>
      <c r="J89" s="138"/>
      <c r="K89" s="139"/>
    </row>
    <row r="90" spans="1:12" ht="15.75">
      <c r="A90" s="133">
        <v>1</v>
      </c>
      <c r="B90" s="134">
        <f>IF('P7'!A13="","",'P7'!A13)</f>
        <v>94</v>
      </c>
      <c r="C90" s="135">
        <f>IF('P7'!B13="","",'P7'!B13)</f>
        <v>89.7</v>
      </c>
      <c r="D90" s="134" t="str">
        <f>IF('P7'!C13="","",'P7'!C13)</f>
        <v>M8</v>
      </c>
      <c r="E90" s="136">
        <f>IF('P7'!D13="","",'P7'!D13)</f>
        <v>14761</v>
      </c>
      <c r="F90" s="137" t="str">
        <f>IF('P7'!F13="","",'P7'!F13)</f>
        <v>Roald Bjerkholt</v>
      </c>
      <c r="G90" s="137" t="str">
        <f>IF('P7'!G13="","",'P7'!G13)</f>
        <v>Larvik AK</v>
      </c>
      <c r="H90" s="138">
        <f>IF('P7'!N13=0,"",'P7'!N13)</f>
        <v>53</v>
      </c>
      <c r="I90" s="138">
        <f>IF('P7'!O13=0,"",'P7'!O13)</f>
        <v>65</v>
      </c>
      <c r="J90" s="138">
        <f>IF('P7'!P13=0,"",'P7'!P13)</f>
        <v>118</v>
      </c>
      <c r="K90" s="139">
        <f>IF('P7'!Q13=0,"",'P7'!Q13)</f>
        <v>137.438022</v>
      </c>
      <c r="L90">
        <v>12</v>
      </c>
    </row>
    <row r="91" spans="1:11" ht="15.75">
      <c r="A91" s="133"/>
      <c r="B91" s="134"/>
      <c r="C91" s="135"/>
      <c r="D91" s="134"/>
      <c r="E91" s="136"/>
      <c r="F91" s="137"/>
      <c r="G91" s="137"/>
      <c r="H91" s="138"/>
      <c r="I91" s="138"/>
      <c r="J91" s="138"/>
      <c r="K91" s="139"/>
    </row>
    <row r="92" spans="1:12" ht="15.75">
      <c r="A92" s="133">
        <v>1</v>
      </c>
      <c r="B92" s="134">
        <f>IF('P7'!A12="","",'P7'!A12)</f>
        <v>105</v>
      </c>
      <c r="C92" s="135">
        <f>IF('P7'!B12="","",'P7'!B12)</f>
        <v>95.27</v>
      </c>
      <c r="D92" s="134" t="str">
        <f>IF('P7'!C12="","",'P7'!C12)</f>
        <v>M8</v>
      </c>
      <c r="E92" s="136">
        <f>IF('P7'!D12="","",'P7'!D12)</f>
        <v>14941</v>
      </c>
      <c r="F92" s="137" t="str">
        <f>IF('P7'!F12="","",'P7'!F12)</f>
        <v>Per Marstad</v>
      </c>
      <c r="G92" s="137" t="str">
        <f>IF('P7'!G12="","",'P7'!G12)</f>
        <v>Tønsberg-Kam.</v>
      </c>
      <c r="H92" s="138">
        <f>IF('P7'!N12=0,"",'P7'!N12)</f>
        <v>64</v>
      </c>
      <c r="I92" s="138">
        <f>IF('P7'!O12=0,"",'P7'!O12)</f>
        <v>77</v>
      </c>
      <c r="J92" s="138">
        <f>IF('P7'!P12=0,"",'P7'!P12)</f>
        <v>141</v>
      </c>
      <c r="K92" s="139">
        <f>IF('P7'!Q12=0,"",'P7'!Q12)</f>
        <v>159.950541</v>
      </c>
      <c r="L92">
        <v>12</v>
      </c>
    </row>
    <row r="93" spans="1:11" ht="15.75">
      <c r="A93" s="133"/>
      <c r="B93" s="134"/>
      <c r="C93" s="135"/>
      <c r="D93" s="134"/>
      <c r="E93" s="136"/>
      <c r="F93" s="137"/>
      <c r="G93" s="137"/>
      <c r="H93" s="138"/>
      <c r="I93" s="138"/>
      <c r="J93" s="138"/>
      <c r="K93" s="139"/>
    </row>
    <row r="94" spans="1:14" ht="15.75">
      <c r="A94" s="133">
        <v>1</v>
      </c>
      <c r="B94" s="134" t="str">
        <f>IF('P7'!A22="","",'P7'!A22)</f>
        <v>+105</v>
      </c>
      <c r="C94" s="135">
        <f>IF('P7'!B22="","",'P7'!B22)</f>
        <v>110.29</v>
      </c>
      <c r="D94" s="134" t="str">
        <f>IF('P7'!C22="","",'P7'!C22)</f>
        <v>M8</v>
      </c>
      <c r="E94" s="136">
        <f>IF('P7'!D22="","",'P7'!D22)</f>
        <v>16053</v>
      </c>
      <c r="F94" s="137" t="str">
        <f>IF('P7'!F22="","",'P7'!F22)</f>
        <v>Kolbjørn Bjerkholt</v>
      </c>
      <c r="G94" s="137" t="str">
        <f>IF('P7'!G22="","",'P7'!G22)</f>
        <v>Larvik AK</v>
      </c>
      <c r="H94" s="138">
        <f>IF('P7'!N22=0,"",'P7'!N22)</f>
        <v>67</v>
      </c>
      <c r="I94" s="138">
        <f>IF('P7'!O22=0,"",'P7'!O22)</f>
        <v>90</v>
      </c>
      <c r="J94" s="138">
        <f>IF('P7'!P22=0,"",'P7'!P22)</f>
        <v>157</v>
      </c>
      <c r="K94" s="139">
        <f>IF('P7'!Q22=0,"",'P7'!Q22)</f>
        <v>168.79321199999998</v>
      </c>
      <c r="L94">
        <v>12</v>
      </c>
      <c r="N94" t="s">
        <v>22</v>
      </c>
    </row>
    <row r="95" spans="1:11" ht="15.75">
      <c r="A95" s="133"/>
      <c r="B95" s="134"/>
      <c r="C95" s="135"/>
      <c r="D95" s="134"/>
      <c r="E95" s="136"/>
      <c r="F95" s="137"/>
      <c r="G95" s="137"/>
      <c r="H95" s="138"/>
      <c r="I95" s="138"/>
      <c r="J95" s="138"/>
      <c r="K95" s="139"/>
    </row>
    <row r="96" spans="1:12" ht="15.75">
      <c r="A96" s="133">
        <v>1</v>
      </c>
      <c r="B96" s="134">
        <f>IF('P5'!A18="","",'P5'!A18)</f>
        <v>77</v>
      </c>
      <c r="C96" s="135">
        <f>IF('P5'!B18="","",'P5'!B18)</f>
        <v>74.46</v>
      </c>
      <c r="D96" s="134" t="str">
        <f>IF('P5'!C18="","",'P5'!C18)</f>
        <v>M9</v>
      </c>
      <c r="E96" s="136">
        <f>IF('P5'!D18="","",'P5'!D18)</f>
        <v>13176</v>
      </c>
      <c r="F96" s="137" t="str">
        <f>IF('P5'!F18="","",'P5'!F18)</f>
        <v>Bjørn Lie</v>
      </c>
      <c r="G96" s="137" t="str">
        <f>IF('P5'!G18="","",'P5'!G18)</f>
        <v>Namsos VK</v>
      </c>
      <c r="H96" s="138">
        <f>IF('P5'!N18=0,"",'P5'!N18)</f>
        <v>37</v>
      </c>
      <c r="I96" s="138">
        <f>IF('P5'!O18=0,"",'P5'!O18)</f>
        <v>50</v>
      </c>
      <c r="J96" s="138">
        <f>IF('P5'!P18=0,"",'P5'!P18)</f>
        <v>87</v>
      </c>
      <c r="K96" s="139">
        <f>IF('P5'!Q18=0,"",'P5'!Q18)</f>
        <v>111.695472</v>
      </c>
      <c r="L96">
        <v>12</v>
      </c>
    </row>
    <row r="97" spans="1:11" ht="15.75">
      <c r="A97" s="133"/>
      <c r="B97" s="134"/>
      <c r="C97" s="135"/>
      <c r="D97" s="134"/>
      <c r="E97" s="136"/>
      <c r="F97" s="137"/>
      <c r="G97" s="137"/>
      <c r="H97" s="138"/>
      <c r="I97" s="138"/>
      <c r="J97" s="138"/>
      <c r="K97" s="139"/>
    </row>
    <row r="98" spans="1:12" ht="15.75">
      <c r="A98" s="133">
        <v>1</v>
      </c>
      <c r="B98" s="134">
        <f>IF('P6'!A12="","",'P6'!A12)</f>
        <v>85</v>
      </c>
      <c r="C98" s="135">
        <f>IF('P6'!B12="","",'P6'!B12)</f>
        <v>84.57</v>
      </c>
      <c r="D98" s="134" t="str">
        <f>IF('P6'!C12="","",'P6'!C12)</f>
        <v>M9</v>
      </c>
      <c r="E98" s="136">
        <f>IF('P6'!D12="","",'P6'!D12)</f>
        <v>14143</v>
      </c>
      <c r="F98" s="137" t="str">
        <f>IF('P6'!F12="","",'P6'!F12)</f>
        <v>Johan Nystrøm</v>
      </c>
      <c r="G98" s="137" t="str">
        <f>IF('P6'!G12="","",'P6'!G12)</f>
        <v>Trondheim AK</v>
      </c>
      <c r="H98" s="138">
        <f>IF('P6'!N12=0,"",'P6'!N12)</f>
        <v>60</v>
      </c>
      <c r="I98" s="138">
        <f>IF('P6'!O12=0,"",'P6'!O12)</f>
        <v>79</v>
      </c>
      <c r="J98" s="138">
        <f>IF('P6'!P12=0,"",'P6'!P12)</f>
        <v>139</v>
      </c>
      <c r="K98" s="139">
        <f>IF('P6'!Q12=0,"",'P6'!Q12)</f>
        <v>166.529645</v>
      </c>
      <c r="L98">
        <v>12</v>
      </c>
    </row>
    <row r="99" spans="1:11" ht="15.75">
      <c r="A99" s="133"/>
      <c r="B99" s="134"/>
      <c r="C99" s="135"/>
      <c r="D99" s="134"/>
      <c r="E99" s="136"/>
      <c r="F99" s="137"/>
      <c r="G99" s="137"/>
      <c r="H99" s="138"/>
      <c r="I99" s="138"/>
      <c r="J99" s="138"/>
      <c r="K99" s="139"/>
    </row>
    <row r="100" spans="1:12" ht="15.75">
      <c r="A100" s="133">
        <v>1</v>
      </c>
      <c r="B100" s="134" t="str">
        <f>IF('P7'!A23="","",'P7'!A23)</f>
        <v>+105</v>
      </c>
      <c r="C100" s="135">
        <f>IF('P7'!B23="","",'P7'!B23)</f>
        <v>115.3</v>
      </c>
      <c r="D100" s="134" t="str">
        <f>IF('P7'!C23="","",'P7'!C23)</f>
        <v>M9</v>
      </c>
      <c r="E100" s="136">
        <f>IF('P7'!D23="","",'P7'!D23)</f>
        <v>13922</v>
      </c>
      <c r="F100" s="137" t="str">
        <f>IF('P7'!F23="","",'P7'!F23)</f>
        <v>Kåre Sømme</v>
      </c>
      <c r="G100" s="137" t="str">
        <f>IF('P7'!G23="","",'P7'!G23)</f>
        <v>Haugesund VK</v>
      </c>
      <c r="H100" s="138">
        <f>IF('P7'!N23=0,"",'P7'!N23)</f>
        <v>50</v>
      </c>
      <c r="I100" s="138">
        <f>IF('P7'!O23=0,"",'P7'!O23)</f>
        <v>55</v>
      </c>
      <c r="J100" s="138">
        <f>IF('P7'!P23=0,"",'P7'!P23)</f>
        <v>105</v>
      </c>
      <c r="K100" s="139">
        <f>IF('P7'!Q23=0,"",'P7'!Q23)</f>
        <v>111.38861999999999</v>
      </c>
      <c r="L100">
        <v>12</v>
      </c>
    </row>
    <row r="101" spans="1:12" ht="15.75">
      <c r="A101" s="133"/>
      <c r="B101" s="134"/>
      <c r="C101" s="135"/>
      <c r="D101" s="134"/>
      <c r="E101" s="136"/>
      <c r="F101" s="137"/>
      <c r="G101" s="137"/>
      <c r="H101" s="138"/>
      <c r="I101" s="138"/>
      <c r="J101" s="138"/>
      <c r="K101" s="139"/>
      <c r="L101">
        <f>SUM(L5:L100)</f>
        <v>601</v>
      </c>
    </row>
    <row r="102" spans="3:11" ht="18">
      <c r="C102" s="88"/>
      <c r="E102" s="190" t="s">
        <v>99</v>
      </c>
      <c r="F102" s="190"/>
      <c r="G102" s="190"/>
      <c r="K102"/>
    </row>
    <row r="103" spans="3:11" ht="18">
      <c r="C103" s="88"/>
      <c r="E103" s="172">
        <v>1</v>
      </c>
      <c r="F103" s="173" t="s">
        <v>56</v>
      </c>
      <c r="G103" s="174">
        <f>SUM(L37,L40,L50,L58,L61,L64,L82,L84,L98)</f>
        <v>100</v>
      </c>
      <c r="I103" t="s">
        <v>22</v>
      </c>
      <c r="K103"/>
    </row>
    <row r="104" spans="3:11" ht="18">
      <c r="C104" s="88"/>
      <c r="E104" s="172">
        <v>2</v>
      </c>
      <c r="F104" s="173" t="s">
        <v>55</v>
      </c>
      <c r="G104" s="174">
        <f>SUM(L35,L52,L70,L90,L94)</f>
        <v>60</v>
      </c>
      <c r="K104"/>
    </row>
    <row r="105" spans="3:11" ht="18">
      <c r="C105" s="88"/>
      <c r="E105" s="172">
        <v>2</v>
      </c>
      <c r="F105" s="173" t="s">
        <v>58</v>
      </c>
      <c r="G105" s="174">
        <f>SUM(L9,L13,L15,L42,L60)</f>
        <v>60</v>
      </c>
      <c r="K105"/>
    </row>
    <row r="106" spans="3:11" ht="18">
      <c r="C106" s="88"/>
      <c r="E106" s="172">
        <v>4</v>
      </c>
      <c r="F106" s="173" t="s">
        <v>57</v>
      </c>
      <c r="G106" s="174">
        <f>SUM(L33,L44,L72,L79)</f>
        <v>48</v>
      </c>
      <c r="K106"/>
    </row>
    <row r="107" spans="3:11" ht="18">
      <c r="C107" s="88"/>
      <c r="E107" s="172">
        <v>5</v>
      </c>
      <c r="F107" s="173" t="s">
        <v>65</v>
      </c>
      <c r="G107" s="174">
        <f>SUM(L5,L53,L75,L77)</f>
        <v>46</v>
      </c>
      <c r="K107"/>
    </row>
    <row r="108" spans="3:11" ht="18">
      <c r="C108" s="88"/>
      <c r="E108" s="172">
        <v>6</v>
      </c>
      <c r="F108" s="173" t="s">
        <v>67</v>
      </c>
      <c r="G108" s="174">
        <f>SUM(L21,L22,L73,L92)</f>
        <v>44</v>
      </c>
      <c r="K108"/>
    </row>
    <row r="109" spans="3:11" ht="18">
      <c r="C109" s="88"/>
      <c r="E109" s="172">
        <v>7</v>
      </c>
      <c r="F109" s="173" t="s">
        <v>61</v>
      </c>
      <c r="G109" s="174">
        <f>SUM(L19,L47,L55)</f>
        <v>36</v>
      </c>
      <c r="J109" s="59"/>
      <c r="K109"/>
    </row>
    <row r="110" spans="3:11" ht="18">
      <c r="C110" s="88"/>
      <c r="E110" s="172">
        <v>8</v>
      </c>
      <c r="F110" s="173" t="s">
        <v>70</v>
      </c>
      <c r="G110" s="174">
        <f>SUM(L24,L80,L96)</f>
        <v>34</v>
      </c>
      <c r="K110"/>
    </row>
    <row r="111" spans="3:11" ht="18">
      <c r="C111" s="88"/>
      <c r="E111" s="172">
        <v>8</v>
      </c>
      <c r="F111" s="173" t="s">
        <v>64</v>
      </c>
      <c r="G111" s="174">
        <f>SUM(L25,L68,L86)</f>
        <v>34</v>
      </c>
      <c r="K111"/>
    </row>
    <row r="112" spans="3:11" ht="18">
      <c r="C112" s="88"/>
      <c r="E112" s="172">
        <v>10</v>
      </c>
      <c r="F112" s="173" t="s">
        <v>71</v>
      </c>
      <c r="G112" s="174">
        <f>SUM(L31,L62,L66)</f>
        <v>33</v>
      </c>
      <c r="K112"/>
    </row>
    <row r="113" spans="3:11" ht="18">
      <c r="C113" s="88"/>
      <c r="E113" s="172">
        <v>11</v>
      </c>
      <c r="F113" s="173" t="s">
        <v>68</v>
      </c>
      <c r="G113" s="174">
        <f>SUM(L49,L57)</f>
        <v>24</v>
      </c>
      <c r="J113" s="59"/>
      <c r="K113"/>
    </row>
    <row r="114" spans="3:11" ht="18">
      <c r="C114" s="88"/>
      <c r="E114" s="172">
        <v>11</v>
      </c>
      <c r="F114" s="173" t="s">
        <v>72</v>
      </c>
      <c r="G114" s="174">
        <f>SUM(L29,L100)</f>
        <v>24</v>
      </c>
      <c r="K114"/>
    </row>
    <row r="115" spans="3:11" ht="18">
      <c r="C115" s="88"/>
      <c r="E115" s="172">
        <v>13</v>
      </c>
      <c r="F115" s="173" t="s">
        <v>60</v>
      </c>
      <c r="G115" s="174">
        <f>SUM(L7)</f>
        <v>12</v>
      </c>
      <c r="J115" s="59"/>
      <c r="K115"/>
    </row>
    <row r="116" spans="3:11" ht="18">
      <c r="C116" s="88"/>
      <c r="E116" s="172">
        <v>13</v>
      </c>
      <c r="F116" s="173" t="s">
        <v>66</v>
      </c>
      <c r="G116" s="174">
        <f>SUM(L88)</f>
        <v>12</v>
      </c>
      <c r="K116"/>
    </row>
    <row r="117" spans="3:11" ht="18">
      <c r="C117" s="88"/>
      <c r="E117" s="172">
        <v>13</v>
      </c>
      <c r="F117" s="173" t="s">
        <v>63</v>
      </c>
      <c r="G117" s="174">
        <f>SUM(L27)</f>
        <v>12</v>
      </c>
      <c r="K117"/>
    </row>
    <row r="118" spans="3:11" ht="18">
      <c r="C118" s="88"/>
      <c r="E118" s="172">
        <v>13</v>
      </c>
      <c r="F118" s="173" t="s">
        <v>54</v>
      </c>
      <c r="G118" s="174">
        <f>SUM(L39)</f>
        <v>12</v>
      </c>
      <c r="K118"/>
    </row>
    <row r="119" spans="3:11" ht="18">
      <c r="C119" s="88"/>
      <c r="E119" s="172">
        <v>17</v>
      </c>
      <c r="F119" s="173" t="s">
        <v>73</v>
      </c>
      <c r="G119" s="174">
        <f>SUM(L45)</f>
        <v>10</v>
      </c>
      <c r="K119"/>
    </row>
    <row r="120" spans="1:14" ht="15.75">
      <c r="A120" s="133"/>
      <c r="B120" s="134">
        <f>IF('P9'!A22="","",'P9'!A22)</f>
      </c>
      <c r="C120" s="135">
        <f>IF('P9'!B22="","",'P9'!B22)</f>
      </c>
      <c r="D120" s="134">
        <f>IF('P9'!C22="","",'P9'!C22)</f>
      </c>
      <c r="E120" s="136">
        <f>IF('P9'!D22="","",'P9'!D22)</f>
      </c>
      <c r="F120" s="137">
        <f>IF('P9'!F22="","",'P9'!F22)</f>
      </c>
      <c r="G120" s="175">
        <f>SUM(G103:G119)</f>
        <v>601</v>
      </c>
      <c r="H120" s="138">
        <f>IF('P9'!N22=0,"",'P9'!N22)</f>
      </c>
      <c r="I120" s="138">
        <f>IF('P9'!O22=0,"",'P9'!O22)</f>
      </c>
      <c r="J120" s="138">
        <f>IF('P9'!P22=0,"",'P9'!P22)</f>
      </c>
      <c r="K120" s="139">
        <f>IF('P9'!Q22=0,"",'P9'!Q22)</f>
      </c>
      <c r="N120" t="s">
        <v>22</v>
      </c>
    </row>
    <row r="121" spans="1:11" ht="15.75">
      <c r="A121" s="133"/>
      <c r="B121" s="134">
        <f>IF('P9'!A23="","",'P9'!A23)</f>
      </c>
      <c r="C121" s="135">
        <f>IF('P9'!B23="","",'P9'!B23)</f>
      </c>
      <c r="D121" s="134">
        <f>IF('P9'!C23="","",'P9'!C23)</f>
      </c>
      <c r="E121" s="136">
        <f>IF('P9'!D23="","",'P9'!D23)</f>
      </c>
      <c r="F121" s="137" t="str">
        <f>IF('P9'!F23="","",'P9'!F23)</f>
        <v> </v>
      </c>
      <c r="G121" s="137">
        <f>IF('P9'!G23="","",'P9'!G23)</f>
      </c>
      <c r="H121" s="138">
        <f>IF('P9'!N23=0,"",'P9'!N23)</f>
      </c>
      <c r="I121" s="138">
        <f>IF('P9'!O23=0,"",'P9'!O23)</f>
      </c>
      <c r="J121" s="138">
        <f>IF('P9'!P23=0,"",'P9'!P23)</f>
      </c>
      <c r="K121" s="139">
        <f>IF('P9'!Q23=0,"",'P9'!Q23)</f>
      </c>
    </row>
  </sheetData>
  <sheetProtection/>
  <mergeCells count="7">
    <mergeCell ref="E102:G102"/>
    <mergeCell ref="A3:K3"/>
    <mergeCell ref="A11:K11"/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10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53"/>
  <sheetViews>
    <sheetView showGridLines="0" showRowColHeaders="0" zoomScalePageLayoutView="0" workbookViewId="0" topLeftCell="A1">
      <pane ySplit="2" topLeftCell="A21" activePane="bottomLeft" state="frozen"/>
      <selection pane="topLeft" activeCell="A1" sqref="A1"/>
      <selection pane="bottomLeft" activeCell="Q52" sqref="Q52"/>
    </sheetView>
  </sheetViews>
  <sheetFormatPr defaultColWidth="9.140625" defaultRowHeight="12.75"/>
  <cols>
    <col min="1" max="1" width="4.57421875" style="88" customWidth="1"/>
    <col min="2" max="2" width="5.421875" style="0" customWidth="1"/>
    <col min="3" max="3" width="8.28125" style="0" customWidth="1"/>
    <col min="4" max="4" width="5.421875" style="0" customWidth="1"/>
    <col min="5" max="5" width="10.28125" style="52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88" customWidth="1"/>
  </cols>
  <sheetData>
    <row r="1" spans="1:11" s="82" customFormat="1" ht="34.5">
      <c r="A1" s="192" t="s">
        <v>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83" customFormat="1" ht="26.25" customHeight="1">
      <c r="A2" s="193" t="str">
        <f>IF('P1'!H5&gt;0,'P1'!H5,"")</f>
        <v>Larvik AK</v>
      </c>
      <c r="B2" s="193"/>
      <c r="C2" s="193"/>
      <c r="D2" s="193"/>
      <c r="E2" s="193"/>
      <c r="F2" s="193" t="str">
        <f>IF('P1'!M5&gt;0,'P1'!M5,"")</f>
        <v>Stavernhallen</v>
      </c>
      <c r="G2" s="193"/>
      <c r="H2" s="194" t="s">
        <v>104</v>
      </c>
      <c r="I2" s="194"/>
      <c r="J2" s="194"/>
      <c r="K2" s="194"/>
    </row>
    <row r="3" spans="1:11" s="81" customFormat="1" ht="27">
      <c r="A3" s="191" t="s">
        <v>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89"/>
      <c r="B4" s="51"/>
      <c r="C4" s="51"/>
      <c r="D4" s="51"/>
      <c r="E4" s="53"/>
      <c r="F4" s="86"/>
      <c r="G4" s="86"/>
      <c r="H4" s="51"/>
      <c r="I4" s="51"/>
      <c r="J4" s="51"/>
      <c r="K4" s="90"/>
    </row>
    <row r="5" spans="1:12" ht="15.75">
      <c r="A5" s="168">
        <v>1</v>
      </c>
      <c r="B5" s="134">
        <f>IF('P11'!A10="","",'P11'!A10)</f>
        <v>69</v>
      </c>
      <c r="C5" s="135">
        <f>IF('P11'!B10="","",'P11'!B10)</f>
        <v>64.5</v>
      </c>
      <c r="D5" s="134" t="str">
        <f>IF('P11'!C10="","",'P11'!C10)</f>
        <v>SK</v>
      </c>
      <c r="E5" s="136">
        <f>IF('P11'!D10="","",'P11'!D10)</f>
        <v>32118</v>
      </c>
      <c r="F5" s="137" t="str">
        <f>IF('P11'!F10="","",'P11'!F10)</f>
        <v>Anja Evelin Jordalen</v>
      </c>
      <c r="G5" s="137" t="str">
        <f>IF('P11'!G10="","",'P11'!G10)</f>
        <v>AK Bjørgvin</v>
      </c>
      <c r="H5" s="138">
        <f>IF('P11'!N10=0,"",'P11'!N10)</f>
        <v>81</v>
      </c>
      <c r="I5" s="138">
        <f>IF('P11'!O10=0,"",'P11'!O10)</f>
        <v>104</v>
      </c>
      <c r="J5" s="138">
        <f>IF('P11'!P10=0,"",'P11'!P10)</f>
        <v>185</v>
      </c>
      <c r="K5" s="140">
        <f>IF('P11'!Q10=0,"",'P11'!Q10)</f>
        <v>242.08064</v>
      </c>
      <c r="L5">
        <v>25</v>
      </c>
    </row>
    <row r="6" spans="1:12" ht="15.75">
      <c r="A6" s="168">
        <v>2</v>
      </c>
      <c r="B6" s="134">
        <f>IF('P11'!A13="","",'P11'!A13)</f>
        <v>75</v>
      </c>
      <c r="C6" s="135">
        <f>IF('P11'!B13="","",'P11'!B13)</f>
        <v>69.4</v>
      </c>
      <c r="D6" s="134" t="str">
        <f>IF('P11'!C13="","",'P11'!C13)</f>
        <v>SK</v>
      </c>
      <c r="E6" s="136">
        <f>IF('P11'!D13="","",'P11'!D13)</f>
        <v>30635</v>
      </c>
      <c r="F6" s="137" t="str">
        <f>IF('P11'!F13="","",'P11'!F13)</f>
        <v>Elisabeth Holmstrøm</v>
      </c>
      <c r="G6" s="137" t="str">
        <f>IF('P11'!G13="","",'P11'!G13)</f>
        <v>Trondheim AK</v>
      </c>
      <c r="H6" s="138">
        <f>IF('P11'!N13=0,"",'P11'!N13)</f>
        <v>77</v>
      </c>
      <c r="I6" s="138">
        <f>IF('P11'!O13=0,"",'P11'!O13)</f>
        <v>89</v>
      </c>
      <c r="J6" s="138">
        <f>IF('P11'!P13=0,"",'P11'!P13)</f>
        <v>166</v>
      </c>
      <c r="K6" s="140">
        <f>IF('P11'!Q13=0,"",'P11'!Q13)</f>
        <v>207.594454</v>
      </c>
      <c r="L6">
        <v>23</v>
      </c>
    </row>
    <row r="7" spans="1:12" ht="15.75">
      <c r="A7" s="168">
        <v>3</v>
      </c>
      <c r="B7" s="134">
        <f>IF('P8'!A13="","",'P8'!A13)</f>
        <v>53</v>
      </c>
      <c r="C7" s="135">
        <f>IF('P8'!B13="","",'P8'!B13)</f>
        <v>51.6</v>
      </c>
      <c r="D7" s="134" t="str">
        <f>IF('P8'!C13="","",'P8'!C13)</f>
        <v>SK</v>
      </c>
      <c r="E7" s="136">
        <f>IF('P8'!D13="","",'P8'!D13)</f>
        <v>33955</v>
      </c>
      <c r="F7" s="137" t="str">
        <f>IF('P8'!F13="","",'P8'!F13)</f>
        <v>Sandra Trædal</v>
      </c>
      <c r="G7" s="137" t="str">
        <f>IF('P8'!G13="","",'P8'!G13)</f>
        <v>Tambarskjelvar IL</v>
      </c>
      <c r="H7" s="138">
        <f>IF('P8'!N13=0,"",'P8'!N13)</f>
        <v>56</v>
      </c>
      <c r="I7" s="138">
        <f>IF('P8'!O13=0,"",'P8'!O13)</f>
        <v>74</v>
      </c>
      <c r="J7" s="138">
        <f>IF('P8'!P13=0,"",'P8'!P13)</f>
        <v>130</v>
      </c>
      <c r="K7" s="139">
        <f>IF('P8'!Q13=0,"",'P8'!Q13)</f>
        <v>200.40111</v>
      </c>
      <c r="L7">
        <v>21</v>
      </c>
    </row>
    <row r="8" spans="1:12" ht="15.75">
      <c r="A8" s="168">
        <v>4</v>
      </c>
      <c r="B8" s="134">
        <f>IF('P11'!A12="","",'P11'!A12)</f>
        <v>75</v>
      </c>
      <c r="C8" s="135">
        <f>IF('P11'!B12="","",'P11'!B12)</f>
        <v>69.4</v>
      </c>
      <c r="D8" s="134" t="str">
        <f>IF('P11'!C12="","",'P11'!C12)</f>
        <v>SK</v>
      </c>
      <c r="E8" s="136">
        <f>IF('P11'!D12="","",'P11'!D12)</f>
        <v>33790</v>
      </c>
      <c r="F8" s="137" t="str">
        <f>IF('P11'!F12="","",'P11'!F12)</f>
        <v>Marte Rygg Årdal</v>
      </c>
      <c r="G8" s="137" t="str">
        <f>IF('P11'!G12="","",'P11'!G12)</f>
        <v>Tambarskjelvar IL</v>
      </c>
      <c r="H8" s="138">
        <f>IF('P11'!N12=0,"",'P11'!N12)</f>
        <v>69</v>
      </c>
      <c r="I8" s="138">
        <f>IF('P11'!O12=0,"",'P11'!O12)</f>
        <v>90</v>
      </c>
      <c r="J8" s="138">
        <f>IF('P11'!P12=0,"",'P11'!P12)</f>
        <v>159</v>
      </c>
      <c r="K8" s="140">
        <f>IF('P11'!Q12=0,"",'P11'!Q12)</f>
        <v>198.840471</v>
      </c>
      <c r="L8">
        <v>20</v>
      </c>
    </row>
    <row r="9" spans="1:12" ht="15.75">
      <c r="A9" s="168">
        <v>5</v>
      </c>
      <c r="B9" s="134">
        <f>IF('P8'!A11="","",'P8'!A11)</f>
        <v>53</v>
      </c>
      <c r="C9" s="135">
        <f>IF('P8'!B11="","",'P8'!B11)</f>
        <v>51.1</v>
      </c>
      <c r="D9" s="134" t="str">
        <f>IF('P8'!C11="","",'P8'!C11)</f>
        <v>JK</v>
      </c>
      <c r="E9" s="136">
        <f>IF('P8'!D11="","",'P8'!D11)</f>
        <v>34413</v>
      </c>
      <c r="F9" s="137" t="str">
        <f>IF('P8'!F11="","",'P8'!F11)</f>
        <v>Sarah Øvsthus</v>
      </c>
      <c r="G9" s="137" t="str">
        <f>IF('P8'!G11="","",'P8'!G11)</f>
        <v>Flaktveit IK</v>
      </c>
      <c r="H9" s="138">
        <f>IF('P8'!N11=0,"",'P8'!N11)</f>
        <v>55</v>
      </c>
      <c r="I9" s="138">
        <f>IF('P8'!O11=0,"",'P8'!O11)</f>
        <v>71</v>
      </c>
      <c r="J9" s="138">
        <f>IF('P8'!P11=0,"",'P8'!P11)</f>
        <v>126</v>
      </c>
      <c r="K9" s="139">
        <f>IF('P8'!Q11=0,"",'P8'!Q11)</f>
        <v>195.80185799999998</v>
      </c>
      <c r="L9">
        <v>19</v>
      </c>
    </row>
    <row r="10" spans="1:12" ht="15.75">
      <c r="A10" s="168">
        <v>6</v>
      </c>
      <c r="B10" s="134">
        <f>IF('P8'!A19="","",'P8'!A19)</f>
        <v>63</v>
      </c>
      <c r="C10" s="135">
        <f>IF('P8'!B19="","",'P8'!B19)</f>
        <v>61.5</v>
      </c>
      <c r="D10" s="134" t="str">
        <f>IF('P8'!C19="","",'P8'!C19)</f>
        <v>SK</v>
      </c>
      <c r="E10" s="136">
        <f>IF('P8'!D19="","",'P8'!D19)</f>
        <v>32737</v>
      </c>
      <c r="F10" s="137" t="str">
        <f>IF('P8'!F19="","",'P8'!F19)</f>
        <v>Ine Andersson</v>
      </c>
      <c r="G10" s="137" t="str">
        <f>IF('P8'!G19="","",'P8'!G19)</f>
        <v>Oslo AK</v>
      </c>
      <c r="H10" s="138">
        <f>IF('P8'!N19=0,"",'P8'!N19)</f>
        <v>63</v>
      </c>
      <c r="I10" s="138">
        <f>IF('P8'!O19=0,"",'P8'!O19)</f>
        <v>75</v>
      </c>
      <c r="J10" s="138">
        <f>IF('P8'!P19=0,"",'P8'!P19)</f>
        <v>138</v>
      </c>
      <c r="K10" s="139">
        <f>IF('P8'!Q19=0,"",'P8'!Q19)</f>
        <v>186.398808</v>
      </c>
      <c r="L10">
        <v>18</v>
      </c>
    </row>
    <row r="11" spans="1:12" ht="15.75">
      <c r="A11" s="168">
        <v>7</v>
      </c>
      <c r="B11" s="134">
        <f>IF('P8'!A20="","",'P8'!A20)</f>
        <v>63</v>
      </c>
      <c r="C11" s="135">
        <f>IF('P8'!B20="","",'P8'!B20)</f>
        <v>61.5</v>
      </c>
      <c r="D11" s="134" t="str">
        <f>IF('P8'!C20="","",'P8'!C20)</f>
        <v>SK</v>
      </c>
      <c r="E11" s="136">
        <f>IF('P8'!D20="","",'P8'!D20)</f>
        <v>30992</v>
      </c>
      <c r="F11" s="137" t="str">
        <f>IF('P8'!F20="","",'P8'!F20)</f>
        <v>Janne Grostad</v>
      </c>
      <c r="G11" s="137" t="str">
        <f>IF('P8'!G20="","",'P8'!G20)</f>
        <v>Nidelv IL</v>
      </c>
      <c r="H11" s="138">
        <f>IF('P8'!N20=0,"",'P8'!N20)</f>
        <v>60</v>
      </c>
      <c r="I11" s="138">
        <f>IF('P8'!O20=0,"",'P8'!O20)</f>
        <v>75</v>
      </c>
      <c r="J11" s="138">
        <f>IF('P8'!P20=0,"",'P8'!P20)</f>
        <v>135</v>
      </c>
      <c r="K11" s="139">
        <f>IF('P8'!Q20=0,"",'P8'!Q20)</f>
        <v>182.34666</v>
      </c>
      <c r="L11">
        <v>17</v>
      </c>
    </row>
    <row r="12" spans="1:12" ht="15.75">
      <c r="A12" s="168">
        <v>8</v>
      </c>
      <c r="B12" s="134">
        <f>IF('P11'!A11="","",'P11'!A11)</f>
        <v>75</v>
      </c>
      <c r="C12" s="135">
        <f>IF('P11'!B11="","",'P11'!B11)</f>
        <v>70.4</v>
      </c>
      <c r="D12" s="134" t="str">
        <f>IF('P11'!C11="","",'P11'!C11)</f>
        <v>JK</v>
      </c>
      <c r="E12" s="136">
        <f>IF('P11'!D11="","",'P11'!D11)</f>
        <v>35018</v>
      </c>
      <c r="F12" s="137" t="str">
        <f>IF('P11'!F11="","",'P11'!F11)</f>
        <v>Linn Therese Dagsland</v>
      </c>
      <c r="G12" s="137" t="str">
        <f>IF('P11'!G11="","",'P11'!G11)</f>
        <v>Haugesund VK</v>
      </c>
      <c r="H12" s="138">
        <f>IF('P11'!N11=0,"",'P11'!N11)</f>
        <v>67</v>
      </c>
      <c r="I12" s="138">
        <f>IF('P11'!O11=0,"",'P11'!O11)</f>
        <v>80</v>
      </c>
      <c r="J12" s="138">
        <f>IF('P11'!P11=0,"",'P11'!P11)</f>
        <v>147</v>
      </c>
      <c r="K12" s="140">
        <f>IF('P11'!Q11=0,"",'P11'!Q11)</f>
        <v>182.30205</v>
      </c>
      <c r="L12">
        <v>16</v>
      </c>
    </row>
    <row r="13" spans="1:12" ht="15.75">
      <c r="A13" s="168">
        <v>9</v>
      </c>
      <c r="B13" s="134">
        <f>IF('P8'!A12="","",'P8'!A12)</f>
        <v>53</v>
      </c>
      <c r="C13" s="135">
        <f>IF('P8'!B12="","",'P8'!B12)</f>
        <v>52.4</v>
      </c>
      <c r="D13" s="134" t="str">
        <f>IF('P8'!C12="","",'P8'!C12)</f>
        <v>SK</v>
      </c>
      <c r="E13" s="136">
        <f>IF('P8'!D12="","",'P8'!D12)</f>
        <v>32342</v>
      </c>
      <c r="F13" s="137" t="str">
        <f>IF('P8'!F12="","",'P8'!F12)</f>
        <v>Camilla Carlsen</v>
      </c>
      <c r="G13" s="137" t="str">
        <f>IF('P8'!G12="","",'P8'!G12)</f>
        <v>AK Bjørgvin</v>
      </c>
      <c r="H13" s="138">
        <f>IF('P8'!N12=0,"",'P8'!N12)</f>
        <v>54</v>
      </c>
      <c r="I13" s="138">
        <f>IF('P8'!O12=0,"",'P8'!O12)</f>
        <v>65</v>
      </c>
      <c r="J13" s="138">
        <f>IF('P8'!P12=0,"",'P8'!P12)</f>
        <v>119</v>
      </c>
      <c r="K13" s="139">
        <f>IF('P8'!Q12=0,"",'P8'!Q12)</f>
        <v>181.15738900000002</v>
      </c>
      <c r="L13">
        <v>15</v>
      </c>
    </row>
    <row r="14" spans="1:12" ht="15.75">
      <c r="A14" s="168">
        <v>10</v>
      </c>
      <c r="B14" s="134">
        <f>IF('P8'!A10="","",'P8'!A10)</f>
        <v>48</v>
      </c>
      <c r="C14" s="135">
        <f>IF('P8'!B10="","",'P8'!B10)</f>
        <v>47.2</v>
      </c>
      <c r="D14" s="134" t="str">
        <f>IF('P8'!C10="","",'P8'!C10)</f>
        <v>UK</v>
      </c>
      <c r="E14" s="136">
        <f>IF('P8'!D10="","",'P8'!D10)</f>
        <v>35320</v>
      </c>
      <c r="F14" s="137" t="str">
        <f>IF('P8'!F10="","",'P8'!F10)</f>
        <v>Rebekka Tao Jacobsen</v>
      </c>
      <c r="G14" s="137" t="str">
        <f>IF('P8'!G10="","",'P8'!G10)</f>
        <v>Larvik AK</v>
      </c>
      <c r="H14" s="138">
        <f>IF('P8'!N10=0,"",'P8'!N10)</f>
        <v>45</v>
      </c>
      <c r="I14" s="138">
        <f>IF('P8'!O10=0,"",'P8'!O10)</f>
        <v>60</v>
      </c>
      <c r="J14" s="138">
        <f>IF('P8'!P10=0,"",'P8'!P10)</f>
        <v>105</v>
      </c>
      <c r="K14" s="139">
        <f>IF('P8'!Q10=0,"",'P8'!Q10)</f>
        <v>174.69574500000002</v>
      </c>
      <c r="L14">
        <v>14</v>
      </c>
    </row>
    <row r="15" spans="1:12" ht="15.75">
      <c r="A15" s="168">
        <v>11</v>
      </c>
      <c r="B15" s="134">
        <f>IF('P8'!A9="","",'P8'!A9)</f>
        <v>48</v>
      </c>
      <c r="C15" s="135">
        <f>IF('P8'!B9="","",'P8'!B9)</f>
        <v>46</v>
      </c>
      <c r="D15" s="134" t="str">
        <f>IF('P8'!C9="","",'P8'!C9)</f>
        <v>SK</v>
      </c>
      <c r="E15" s="136">
        <f>IF('P8'!D9="","",'P8'!D9)</f>
        <v>32409</v>
      </c>
      <c r="F15" s="137" t="str">
        <f>IF('P8'!F9="","",'P8'!F9)</f>
        <v>Lene Østvik</v>
      </c>
      <c r="G15" s="137" t="str">
        <f>IF('P8'!G9="","",'P8'!G9)</f>
        <v>Trondheim AK</v>
      </c>
      <c r="H15" s="138">
        <f>IF('P8'!N9=0,"",'P8'!N9)</f>
        <v>43</v>
      </c>
      <c r="I15" s="138">
        <f>IF('P8'!O9=0,"",'P8'!O9)</f>
        <v>58</v>
      </c>
      <c r="J15" s="138">
        <f>IF('P8'!P9=0,"",'P8'!P9)</f>
        <v>101</v>
      </c>
      <c r="K15" s="139">
        <f>IF('P8'!Q9=0,"",'P8'!Q9)</f>
        <v>171.984517</v>
      </c>
      <c r="L15">
        <v>13</v>
      </c>
    </row>
    <row r="16" spans="1:12" ht="15.75">
      <c r="A16" s="168">
        <v>12</v>
      </c>
      <c r="B16" s="134">
        <f>IF('P11'!A9="","",'P11'!A9)</f>
        <v>69</v>
      </c>
      <c r="C16" s="135">
        <f>IF('P11'!B9="","",'P11'!B9)</f>
        <v>67.3</v>
      </c>
      <c r="D16" s="134" t="str">
        <f>IF('P11'!C9="","",'P11'!C9)</f>
        <v>SK</v>
      </c>
      <c r="E16" s="136">
        <f>IF('P11'!D9="","",'P11'!D9)</f>
        <v>30837</v>
      </c>
      <c r="F16" s="137" t="str">
        <f>IF('P11'!F9="","",'P11'!F9)</f>
        <v>Ingvild Brynjulfsen</v>
      </c>
      <c r="G16" s="137" t="str">
        <f>IF('P11'!G9="","",'P11'!G9)</f>
        <v>Trondheim AK</v>
      </c>
      <c r="H16" s="138">
        <f>IF('P11'!N9=0,"",'P11'!N9)</f>
        <v>61</v>
      </c>
      <c r="I16" s="138">
        <f>IF('P11'!O9=0,"",'P11'!O9)</f>
        <v>72</v>
      </c>
      <c r="J16" s="138">
        <f>IF('P11'!P9=0,"",'P11'!P9)</f>
        <v>133</v>
      </c>
      <c r="K16" s="140">
        <f>IF('P11'!Q9=0,"",'P11'!Q9)</f>
        <v>169.43269</v>
      </c>
      <c r="L16">
        <v>12</v>
      </c>
    </row>
    <row r="17" spans="1:12" ht="15.75">
      <c r="A17" s="168">
        <v>13</v>
      </c>
      <c r="B17" s="134" t="str">
        <f>IF('P11'!A15="","",'P11'!A15)</f>
        <v>+75</v>
      </c>
      <c r="C17" s="135">
        <f>IF('P11'!B15="","",'P11'!B15)</f>
        <v>82.1</v>
      </c>
      <c r="D17" s="134" t="str">
        <f>IF('P11'!C15="","",'P11'!C15)</f>
        <v>JK</v>
      </c>
      <c r="E17" s="136">
        <f>IF('P11'!D15="","",'P11'!D15)</f>
        <v>34421</v>
      </c>
      <c r="F17" s="137" t="str">
        <f>IF('P11'!F15="","",'P11'!F15)</f>
        <v>Guro Bjørke</v>
      </c>
      <c r="G17" s="137" t="str">
        <f>IF('P11'!G15="","",'P11'!G15)</f>
        <v>AK Bjørgvin</v>
      </c>
      <c r="H17" s="138">
        <f>IF('P11'!N15=0,"",'P11'!N15)</f>
        <v>63</v>
      </c>
      <c r="I17" s="138">
        <f>IF('P11'!O15=0,"",'P11'!O15)</f>
        <v>82</v>
      </c>
      <c r="J17" s="138">
        <f>IF('P11'!P15=0,"",'P11'!P15)</f>
        <v>145</v>
      </c>
      <c r="K17" s="140">
        <f>IF('P11'!Q15=0,"",'P11'!Q15)</f>
        <v>166.023115</v>
      </c>
      <c r="L17">
        <v>11</v>
      </c>
    </row>
    <row r="18" spans="1:12" ht="15.75">
      <c r="A18" s="168">
        <v>14</v>
      </c>
      <c r="B18" s="134">
        <f>IF('P8'!A15="","",'P8'!A15)</f>
        <v>58</v>
      </c>
      <c r="C18" s="135">
        <f>IF('P8'!B15="","",'P8'!B15)</f>
        <v>56.1</v>
      </c>
      <c r="D18" s="134" t="str">
        <f>IF('P8'!C15="","",'P8'!C15)</f>
        <v>SK</v>
      </c>
      <c r="E18" s="136">
        <f>IF('P8'!D15="","",'P8'!D15)</f>
        <v>32478</v>
      </c>
      <c r="F18" s="137" t="str">
        <f>IF('P8'!F15="","",'P8'!F15)</f>
        <v>Line Rossvoll</v>
      </c>
      <c r="G18" s="137" t="str">
        <f>IF('P8'!G15="","",'P8'!G15)</f>
        <v>Trondheim AK</v>
      </c>
      <c r="H18" s="138">
        <f>IF('P8'!N15=0,"",'P8'!N15)</f>
        <v>45</v>
      </c>
      <c r="I18" s="138">
        <f>IF('P8'!O15=0,"",'P8'!O15)</f>
        <v>65</v>
      </c>
      <c r="J18" s="138">
        <f>IF('P8'!P15=0,"",'P8'!P15)</f>
        <v>110</v>
      </c>
      <c r="K18" s="139">
        <f>IF('P8'!Q15=0,"",'P8'!Q15)</f>
        <v>158.74770999999998</v>
      </c>
      <c r="L18">
        <v>10</v>
      </c>
    </row>
    <row r="19" spans="1:12" ht="15.75">
      <c r="A19" s="168">
        <v>15</v>
      </c>
      <c r="B19" s="134" t="str">
        <f>IF('P11'!A14="","",'P11'!A14)</f>
        <v>+75</v>
      </c>
      <c r="C19" s="135">
        <f>IF('P11'!B14="","",'P11'!B14)</f>
        <v>75.2</v>
      </c>
      <c r="D19" s="134" t="str">
        <f>IF('P11'!C14="","",'P11'!C14)</f>
        <v>SK</v>
      </c>
      <c r="E19" s="136">
        <f>IF('P11'!D14="","",'P11'!D14)</f>
        <v>32302</v>
      </c>
      <c r="F19" s="137" t="str">
        <f>IF('P11'!F14="","",'P11'!F14)</f>
        <v>Anette Ellingsberg</v>
      </c>
      <c r="G19" s="137" t="str">
        <f>IF('P11'!G14="","",'P11'!G14)</f>
        <v>Trondheim AK</v>
      </c>
      <c r="H19" s="138">
        <f>IF('P11'!N14=0,"",'P11'!N14)</f>
        <v>57</v>
      </c>
      <c r="I19" s="138">
        <f>IF('P11'!O14=0,"",'P11'!O14)</f>
        <v>75</v>
      </c>
      <c r="J19" s="138">
        <f>IF('P11'!P14=0,"",'P11'!P14)</f>
        <v>132</v>
      </c>
      <c r="K19" s="140">
        <f>IF('P11'!Q14=0,"",'P11'!Q14)</f>
        <v>157.831212</v>
      </c>
      <c r="L19">
        <v>9</v>
      </c>
    </row>
    <row r="20" spans="1:12" ht="15.75">
      <c r="A20" s="168">
        <v>16</v>
      </c>
      <c r="B20" s="134">
        <f>IF('P8'!A18="","",'P8'!A18)</f>
        <v>58</v>
      </c>
      <c r="C20" s="135">
        <f>IF('P8'!B18="","",'P8'!B18)</f>
        <v>57.1</v>
      </c>
      <c r="D20" s="134" t="str">
        <f>IF('P8'!C18="","",'P8'!C18)</f>
        <v>JK</v>
      </c>
      <c r="E20" s="136">
        <f>IF('P8'!D18="","",'P8'!D18)</f>
        <v>34746</v>
      </c>
      <c r="F20" s="137" t="str">
        <f>IF('P8'!F18="","",'P8'!F18)</f>
        <v>Helene Angelica Markhus</v>
      </c>
      <c r="G20" s="137" t="str">
        <f>IF('P8'!G18="","",'P8'!G18)</f>
        <v>Flaktveit IK</v>
      </c>
      <c r="H20" s="138">
        <f>IF('P8'!N18=0,"",'P8'!N18)</f>
        <v>48</v>
      </c>
      <c r="I20" s="138">
        <f>IF('P8'!O18=0,"",'P8'!O18)</f>
        <v>62</v>
      </c>
      <c r="J20" s="138">
        <f>IF('P8'!P18=0,"",'P8'!P18)</f>
        <v>110</v>
      </c>
      <c r="K20" s="139">
        <f>IF('P8'!Q18=0,"",'P8'!Q18)</f>
        <v>156.66001999999997</v>
      </c>
      <c r="L20">
        <v>8</v>
      </c>
    </row>
    <row r="21" spans="1:12" ht="15.75">
      <c r="A21" s="168">
        <v>17</v>
      </c>
      <c r="B21" s="134" t="str">
        <f>IF('P11'!A18="","",'P11'!A18)</f>
        <v>+75</v>
      </c>
      <c r="C21" s="135">
        <f>IF('P11'!B18="","",'P11'!B18)</f>
        <v>75.2</v>
      </c>
      <c r="D21" s="134" t="str">
        <f>IF('P11'!C18="","",'P11'!C18)</f>
        <v>K2</v>
      </c>
      <c r="E21" s="136">
        <f>IF('P11'!D18="","",'P11'!D18)</f>
        <v>25389</v>
      </c>
      <c r="F21" s="137" t="str">
        <f>IF('P11'!F18="","",'P11'!F18)</f>
        <v>Ann Beatrice Høien</v>
      </c>
      <c r="G21" s="137" t="str">
        <f>IF('P11'!G18="","",'P11'!G18)</f>
        <v>Vigrestad IK</v>
      </c>
      <c r="H21" s="138">
        <f>IF('P11'!N18=0,"",'P11'!N18)</f>
        <v>61</v>
      </c>
      <c r="I21" s="138">
        <f>IF('P11'!O18=0,"",'P11'!O18)</f>
        <v>70</v>
      </c>
      <c r="J21" s="138">
        <f>IF('P11'!P18=0,"",'P11'!P18)</f>
        <v>131</v>
      </c>
      <c r="K21" s="140">
        <f>IF('P11'!Q18=0,"",'P11'!Q18)</f>
        <v>156.635521</v>
      </c>
      <c r="L21">
        <v>7</v>
      </c>
    </row>
    <row r="22" spans="1:12" ht="15.75">
      <c r="A22" s="168">
        <v>18</v>
      </c>
      <c r="B22" s="134">
        <f>IF('P8'!A22="","",'P8'!A22)</f>
        <v>63</v>
      </c>
      <c r="C22" s="135">
        <f>IF('P8'!B22="","",'P8'!B22)</f>
        <v>61.4</v>
      </c>
      <c r="D22" s="134" t="str">
        <f>IF('P8'!C22="","",'P8'!C22)</f>
        <v>SK</v>
      </c>
      <c r="E22" s="136">
        <f>IF('P8'!D22="","",'P8'!D22)</f>
        <v>33884</v>
      </c>
      <c r="F22" s="137" t="str">
        <f>IF('P8'!F22="","",'P8'!F22)</f>
        <v>Lise Indrehus</v>
      </c>
      <c r="G22" s="137" t="str">
        <f>IF('P8'!G22="","",'P8'!G22)</f>
        <v>Stavanger VK</v>
      </c>
      <c r="H22" s="138">
        <f>IF('P8'!N22=0,"",'P8'!N22)</f>
        <v>46</v>
      </c>
      <c r="I22" s="138">
        <f>IF('P8'!O22=0,"",'P8'!O22)</f>
        <v>69</v>
      </c>
      <c r="J22" s="138">
        <f>IF('P8'!P22=0,"",'P8'!P22)</f>
        <v>115</v>
      </c>
      <c r="K22" s="139">
        <f>IF('P8'!Q22=0,"",'P8'!Q22)</f>
        <v>155.50553</v>
      </c>
      <c r="L22">
        <v>6</v>
      </c>
    </row>
    <row r="23" spans="1:12" ht="15.75">
      <c r="A23" s="168">
        <v>19</v>
      </c>
      <c r="B23" s="134">
        <f>IF('P2'!A10="","",'P2'!A10)</f>
        <v>63</v>
      </c>
      <c r="C23" s="135">
        <f>IF('P2'!B10="","",'P2'!B10)</f>
        <v>62</v>
      </c>
      <c r="D23" s="134" t="str">
        <f>IF('P2'!C10="","",'P2'!C10)</f>
        <v>SK</v>
      </c>
      <c r="E23" s="136">
        <f>IF('P2'!D10="","",'P2'!D10)</f>
        <v>32170</v>
      </c>
      <c r="F23" s="137" t="str">
        <f>IF('P2'!F10="","",'P2'!F10)</f>
        <v>Kine Nesheim</v>
      </c>
      <c r="G23" s="137" t="str">
        <f>IF('P2'!G10="","",'P2'!G10)</f>
        <v>AK Bjørgvin</v>
      </c>
      <c r="H23" s="138">
        <f>IF('P2'!N10=0,"",'P2'!N10)</f>
        <v>51</v>
      </c>
      <c r="I23" s="138">
        <f>IF('P2'!O10=0,"",'P2'!O10)</f>
        <v>63</v>
      </c>
      <c r="J23" s="138">
        <f>IF('P2'!P10=0,"",'P2'!P10)</f>
        <v>114</v>
      </c>
      <c r="K23" s="139">
        <f>IF('P2'!Q10=0,"",'P2'!Q10)</f>
        <v>153.134376</v>
      </c>
      <c r="L23">
        <v>5</v>
      </c>
    </row>
    <row r="24" spans="1:12" ht="15.75">
      <c r="A24" s="168">
        <v>20</v>
      </c>
      <c r="B24" s="134">
        <f>IF('P2'!A11="","",'P2'!A11)</f>
        <v>63</v>
      </c>
      <c r="C24" s="135">
        <f>IF('P2'!B11="","",'P2'!B11)</f>
        <v>63</v>
      </c>
      <c r="D24" s="134" t="str">
        <f>IF('P2'!C11="","",'P2'!C11)</f>
        <v>SK</v>
      </c>
      <c r="E24" s="136">
        <f>IF('P2'!D11="","",'P2'!D11)</f>
        <v>31829</v>
      </c>
      <c r="F24" s="137" t="str">
        <f>IF('P2'!F11="","",'P2'!F11)</f>
        <v>Nanna W. Christensen</v>
      </c>
      <c r="G24" s="137" t="str">
        <f>IF('P2'!G11="","",'P2'!G11)</f>
        <v>AK Bjørgvin</v>
      </c>
      <c r="H24" s="138">
        <f>IF('P2'!N11=0,"",'P2'!N11)</f>
        <v>46</v>
      </c>
      <c r="I24" s="138">
        <f>IF('P2'!O11=0,"",'P2'!O11)</f>
        <v>69</v>
      </c>
      <c r="J24" s="138">
        <f>IF('P2'!P11=0,"",'P2'!P11)</f>
        <v>115</v>
      </c>
      <c r="K24" s="139">
        <f>IF('P2'!Q11=0,"",'P2'!Q11)</f>
        <v>152.82556999999997</v>
      </c>
      <c r="L24">
        <v>4</v>
      </c>
    </row>
    <row r="25" spans="1:12" ht="15.75">
      <c r="A25" s="168">
        <v>21</v>
      </c>
      <c r="B25" s="134" t="str">
        <f>IF('P11'!A19="","",'P11'!A19)</f>
        <v>+75</v>
      </c>
      <c r="C25" s="135">
        <f>IF('P11'!B19="","",'P11'!B19)</f>
        <v>91.2</v>
      </c>
      <c r="D25" s="134" t="str">
        <f>IF('P11'!C19="","",'P11'!C19)</f>
        <v>SK</v>
      </c>
      <c r="E25" s="136">
        <f>IF('P11'!D19="","",'P11'!D19)</f>
        <v>33238</v>
      </c>
      <c r="F25" s="137" t="str">
        <f>IF('P11'!F19="","",'P11'!F19)</f>
        <v>Else-Mari Rygg Lind</v>
      </c>
      <c r="G25" s="137" t="str">
        <f>IF('P11'!G19="","",'P11'!G19)</f>
        <v>Trondheim AK</v>
      </c>
      <c r="H25" s="138">
        <f>IF('P11'!N19=0,"",'P11'!N19)</f>
        <v>62</v>
      </c>
      <c r="I25" s="138">
        <f>IF('P11'!O19=0,"",'P11'!O19)</f>
        <v>77</v>
      </c>
      <c r="J25" s="138">
        <f>IF('P11'!P19=0,"",'P11'!P19)</f>
        <v>139</v>
      </c>
      <c r="K25" s="140">
        <f>IF('P11'!Q19=0,"",'P11'!Q19)</f>
        <v>152.304802</v>
      </c>
      <c r="L25">
        <v>3</v>
      </c>
    </row>
    <row r="26" spans="1:12" ht="15.75">
      <c r="A26" s="168">
        <v>22</v>
      </c>
      <c r="B26" s="134">
        <f>IF('P2'!A16="","",'P2'!A16)</f>
        <v>75</v>
      </c>
      <c r="C26" s="135">
        <f>IF('P2'!B16="","",'P2'!B16)</f>
        <v>72</v>
      </c>
      <c r="D26" s="134" t="str">
        <f>IF('P2'!C16="","",'P2'!C16)</f>
        <v>SK</v>
      </c>
      <c r="E26" s="136">
        <f>IF('P2'!D16="","",'P2'!D16)</f>
        <v>32605</v>
      </c>
      <c r="F26" s="137" t="str">
        <f>IF('P2'!F16="","",'P2'!F16)</f>
        <v>Mari Kogstad</v>
      </c>
      <c r="G26" s="137" t="str">
        <f>IF('P2'!G16="","",'P2'!G16)</f>
        <v>Stavanger VK</v>
      </c>
      <c r="H26" s="138">
        <f>IF('P2'!N16=0,"",'P2'!N16)</f>
        <v>48</v>
      </c>
      <c r="I26" s="138">
        <f>IF('P2'!O16=0,"",'P2'!O16)</f>
        <v>75</v>
      </c>
      <c r="J26" s="138">
        <f>IF('P2'!P16=0,"",'P2'!P16)</f>
        <v>123</v>
      </c>
      <c r="K26" s="139">
        <f>IF('P2'!Q16=0,"",'P2'!Q16)</f>
        <v>150.595419</v>
      </c>
      <c r="L26">
        <v>2</v>
      </c>
    </row>
    <row r="27" spans="1:12" ht="15.75">
      <c r="A27" s="168">
        <v>23</v>
      </c>
      <c r="B27" s="134" t="str">
        <f>IF('P11'!A17="","",'P11'!A17)</f>
        <v>+75</v>
      </c>
      <c r="C27" s="135">
        <f>IF('P11'!B17="","",'P11'!B17)</f>
        <v>84.8</v>
      </c>
      <c r="D27" s="134" t="str">
        <f>IF('P11'!C17="","",'P11'!C17)</f>
        <v>SK</v>
      </c>
      <c r="E27" s="136">
        <f>IF('P11'!D17="","",'P11'!D17)</f>
        <v>30802</v>
      </c>
      <c r="F27" s="137" t="str">
        <f>IF('P11'!F17="","",'P11'!F17)</f>
        <v>Renate Loraas</v>
      </c>
      <c r="G27" s="137" t="str">
        <f>IF('P11'!G17="","",'P11'!G17)</f>
        <v>Larvik AK</v>
      </c>
      <c r="H27" s="138">
        <f>IF('P11'!N17=0,"",'P11'!N17)</f>
        <v>51</v>
      </c>
      <c r="I27" s="138">
        <f>IF('P11'!O17=0,"",'P11'!O17)</f>
        <v>82</v>
      </c>
      <c r="J27" s="138">
        <f>IF('P11'!P17=0,"",'P11'!P17)</f>
        <v>133</v>
      </c>
      <c r="K27" s="140">
        <f>IF('P11'!Q17=0,"",'P11'!Q17)</f>
        <v>150.097549</v>
      </c>
      <c r="L27">
        <v>1</v>
      </c>
    </row>
    <row r="28" spans="1:12" ht="15.75">
      <c r="A28" s="168">
        <v>24</v>
      </c>
      <c r="B28" s="134">
        <f>IF('P8'!A16="","",'P8'!A16)</f>
        <v>58</v>
      </c>
      <c r="C28" s="135">
        <f>IF('P8'!B16="","",'P8'!B16)</f>
        <v>57.1</v>
      </c>
      <c r="D28" s="134" t="str">
        <f>IF('P8'!C16="","",'P8'!C16)</f>
        <v>UK</v>
      </c>
      <c r="E28" s="136">
        <f>IF('P8'!D16="","",'P8'!D16)</f>
        <v>36202</v>
      </c>
      <c r="F28" s="137" t="str">
        <f>IF('P8'!F16="","",'P8'!F16)</f>
        <v>Marthe Dagsland</v>
      </c>
      <c r="G28" s="137" t="str">
        <f>IF('P8'!G16="","",'P8'!G16)</f>
        <v>Haugesund VK</v>
      </c>
      <c r="H28" s="138">
        <f>IF('P8'!N16=0,"",'P8'!N16)</f>
        <v>45</v>
      </c>
      <c r="I28" s="138">
        <f>IF('P8'!O16=0,"",'P8'!O16)</f>
        <v>59</v>
      </c>
      <c r="J28" s="138">
        <f>IF('P8'!P16=0,"",'P8'!P16)</f>
        <v>104</v>
      </c>
      <c r="K28" s="139">
        <f>IF('P8'!Q16=0,"",'P8'!Q16)</f>
        <v>148.114928</v>
      </c>
      <c r="L28">
        <v>1</v>
      </c>
    </row>
    <row r="29" spans="1:12" ht="15.75">
      <c r="A29" s="168">
        <v>25</v>
      </c>
      <c r="B29" s="134">
        <f>IF('P2'!A15="","",'P2'!A15)</f>
        <v>69</v>
      </c>
      <c r="C29" s="135">
        <f>IF('P2'!B15="","",'P2'!B15)</f>
        <v>67.1</v>
      </c>
      <c r="D29" s="134" t="str">
        <f>IF('P2'!C15="","",'P2'!C15)</f>
        <v>SK</v>
      </c>
      <c r="E29" s="136">
        <f>IF('P2'!D15="","",'P2'!D15)</f>
        <v>31662</v>
      </c>
      <c r="F29" s="137" t="str">
        <f>IF('P2'!F15="","",'P2'!F15)</f>
        <v>Rebecca Tiffin</v>
      </c>
      <c r="G29" s="137" t="str">
        <f>IF('P2'!G15="","",'P2'!G15)</f>
        <v>Oslo AK</v>
      </c>
      <c r="H29" s="138">
        <f>IF('P2'!N15=0,"",'P2'!N15)</f>
        <v>53</v>
      </c>
      <c r="I29" s="138">
        <f>IF('P2'!O15=0,"",'P2'!O15)</f>
        <v>63</v>
      </c>
      <c r="J29" s="138">
        <f>IF('P2'!P15=0,"",'P2'!P15)</f>
        <v>116</v>
      </c>
      <c r="K29" s="139">
        <f>IF('P2'!Q15=0,"",'P2'!Q15)</f>
        <v>148.04674</v>
      </c>
      <c r="L29">
        <v>1</v>
      </c>
    </row>
    <row r="30" spans="1:12" ht="15.75">
      <c r="A30" s="168">
        <v>26</v>
      </c>
      <c r="B30" s="134">
        <f>IF('P2'!A13="","",'P2'!A13)</f>
        <v>63</v>
      </c>
      <c r="C30" s="135">
        <f>IF('P2'!B13="","",'P2'!B13)</f>
        <v>60.6</v>
      </c>
      <c r="D30" s="134" t="str">
        <f>IF('P2'!C13="","",'P2'!C13)</f>
        <v>SK</v>
      </c>
      <c r="E30" s="136">
        <f>IF('P2'!D13="","",'P2'!D13)</f>
        <v>31127</v>
      </c>
      <c r="F30" s="137" t="str">
        <f>IF('P2'!F13="","",'P2'!F13)</f>
        <v>Inger Kristine Wiik</v>
      </c>
      <c r="G30" s="137" t="str">
        <f>IF('P2'!G13="","",'P2'!G13)</f>
        <v>Flaktveit IK</v>
      </c>
      <c r="H30" s="138">
        <f>IF('P2'!N13=0,"",'P2'!N13)</f>
        <v>46</v>
      </c>
      <c r="I30" s="138">
        <f>IF('P2'!O13=0,"",'P2'!O13)</f>
        <v>59</v>
      </c>
      <c r="J30" s="138">
        <f>IF('P2'!P13=0,"",'P2'!P13)</f>
        <v>105</v>
      </c>
      <c r="K30" s="139">
        <f>IF('P2'!Q13=0,"",'P2'!Q13)</f>
        <v>143.275755</v>
      </c>
      <c r="L30">
        <v>1</v>
      </c>
    </row>
    <row r="31" spans="1:12" ht="15.75">
      <c r="A31" s="168">
        <v>27</v>
      </c>
      <c r="B31" s="134">
        <f>IF('P2'!A9="","",'P2'!A9)</f>
        <v>58</v>
      </c>
      <c r="C31" s="135">
        <f>IF('P2'!B9="","",'P2'!B9)</f>
        <v>54.5</v>
      </c>
      <c r="D31" s="134" t="str">
        <f>IF('P2'!C9="","",'P2'!C9)</f>
        <v>UK</v>
      </c>
      <c r="E31" s="136">
        <f>IF('P2'!D9="","",'P2'!D9)</f>
        <v>35067</v>
      </c>
      <c r="F31" s="137" t="str">
        <f>IF('P2'!F9="","",'P2'!F9)</f>
        <v>Naomi Van den Broeck</v>
      </c>
      <c r="G31" s="137" t="str">
        <f>IF('P2'!G9="","",'P2'!G9)</f>
        <v>Flaktveit IK</v>
      </c>
      <c r="H31" s="138">
        <f>IF('P2'!N9=0,"",'P2'!N9)</f>
        <v>39</v>
      </c>
      <c r="I31" s="138">
        <f>IF('P2'!O9=0,"",'P2'!O9)</f>
        <v>55</v>
      </c>
      <c r="J31" s="138">
        <f>IF('P2'!P9=0,"",'P2'!P9)</f>
        <v>94</v>
      </c>
      <c r="K31" s="139">
        <f>IF('P2'!Q9=0,"",'P2'!Q9)</f>
        <v>138.703298</v>
      </c>
      <c r="L31">
        <v>1</v>
      </c>
    </row>
    <row r="32" spans="1:12" ht="15.75">
      <c r="A32" s="168">
        <v>28</v>
      </c>
      <c r="B32" s="134">
        <f>IF('P2'!A12="","",'P2'!A12)</f>
        <v>63</v>
      </c>
      <c r="C32" s="135">
        <f>IF('P2'!B12="","",'P2'!B12)</f>
        <v>61.9</v>
      </c>
      <c r="D32" s="134" t="str">
        <f>IF('P2'!C12="","",'P2'!C12)</f>
        <v>K2</v>
      </c>
      <c r="E32" s="136">
        <f>IF('P2'!D12="","",'P2'!D12)</f>
        <v>25930</v>
      </c>
      <c r="F32" s="137" t="str">
        <f>IF('P2'!F12="","",'P2'!F12)</f>
        <v>Line Søfteland</v>
      </c>
      <c r="G32" s="137" t="str">
        <f>IF('P2'!G12="","",'P2'!G12)</f>
        <v>Flaktveit IK</v>
      </c>
      <c r="H32" s="138">
        <f>IF('P2'!N12=0,"",'P2'!N12)</f>
        <v>44</v>
      </c>
      <c r="I32" s="138">
        <f>IF('P2'!O12=0,"",'P2'!O12)</f>
        <v>59</v>
      </c>
      <c r="J32" s="138">
        <f>IF('P2'!P12=0,"",'P2'!P12)</f>
        <v>103</v>
      </c>
      <c r="K32" s="139">
        <f>IF('P2'!Q12=0,"",'P2'!Q12)</f>
        <v>138.509971</v>
      </c>
      <c r="L32">
        <v>1</v>
      </c>
    </row>
    <row r="33" spans="1:12" ht="15.75">
      <c r="A33" s="168">
        <v>29</v>
      </c>
      <c r="B33" s="134">
        <f>IF('P2'!A14="","",'P2'!A14)</f>
        <v>69</v>
      </c>
      <c r="C33" s="135">
        <f>IF('P2'!B14="","",'P2'!B14)</f>
        <v>66.6</v>
      </c>
      <c r="D33" s="134" t="str">
        <f>IF('P2'!C14="","",'P2'!C14)</f>
        <v>SK</v>
      </c>
      <c r="E33" s="136">
        <f>IF('P2'!D14="","",'P2'!D14)</f>
        <v>32007</v>
      </c>
      <c r="F33" s="137" t="str">
        <f>IF('P2'!F14="","",'P2'!F14)</f>
        <v>Ingrid Hjulstad</v>
      </c>
      <c r="G33" s="137" t="str">
        <f>IF('P2'!G14="","",'P2'!G14)</f>
        <v>Lørenskog AK</v>
      </c>
      <c r="H33" s="138">
        <f>IF('P2'!N14=0,"",'P2'!N14)</f>
        <v>48</v>
      </c>
      <c r="I33" s="138">
        <f>IF('P2'!O14=0,"",'P2'!O14)</f>
        <v>60</v>
      </c>
      <c r="J33" s="138">
        <f>IF('P2'!P14=0,"",'P2'!P14)</f>
        <v>108</v>
      </c>
      <c r="K33" s="139">
        <f>IF('P2'!Q14=0,"",'P2'!Q14)</f>
        <v>138.476844</v>
      </c>
      <c r="L33">
        <v>1</v>
      </c>
    </row>
    <row r="34" spans="1:12" ht="15.75">
      <c r="A34" s="168">
        <v>30</v>
      </c>
      <c r="B34" s="134">
        <f>IF('P2'!A18="","",'P2'!A18)</f>
        <v>75</v>
      </c>
      <c r="C34" s="135">
        <f>IF('P2'!B18="","",'P2'!B18)</f>
        <v>71.6</v>
      </c>
      <c r="D34" s="134" t="str">
        <f>IF('P2'!C18="","",'P2'!C18)</f>
        <v>SK</v>
      </c>
      <c r="E34" s="136">
        <f>IF('P2'!D18="","",'P2'!D18)</f>
        <v>33204</v>
      </c>
      <c r="F34" s="137" t="str">
        <f>IF('P2'!F18="","",'P2'!F18)</f>
        <v>Stine Mari Hasfjord</v>
      </c>
      <c r="G34" s="137" t="str">
        <f>IF('P2'!G18="","",'P2'!G18)</f>
        <v>AK Bjørgvin</v>
      </c>
      <c r="H34" s="138">
        <f>IF('P2'!N18=0,"",'P2'!N18)</f>
        <v>45</v>
      </c>
      <c r="I34" s="138">
        <f>IF('P2'!O18=0,"",'P2'!O18)</f>
        <v>67</v>
      </c>
      <c r="J34" s="138">
        <f>IF('P2'!P18=0,"",'P2'!P18)</f>
        <v>112</v>
      </c>
      <c r="K34" s="139">
        <f>IF('P2'!Q18=0,"",'P2'!Q18)</f>
        <v>137.559072</v>
      </c>
      <c r="L34">
        <v>1</v>
      </c>
    </row>
    <row r="35" spans="1:12" ht="15.75">
      <c r="A35" s="168">
        <v>31</v>
      </c>
      <c r="B35" s="134" t="str">
        <f>IF('P11'!A16="","",'P11'!A16)</f>
        <v>+75</v>
      </c>
      <c r="C35" s="135">
        <f>IF('P11'!B16="","",'P11'!B16)</f>
        <v>76.7</v>
      </c>
      <c r="D35" s="134" t="str">
        <f>IF('P11'!C16="","",'P11'!C16)</f>
        <v>SK</v>
      </c>
      <c r="E35" s="136">
        <f>IF('P11'!D16="","",'P11'!D16)</f>
        <v>32589</v>
      </c>
      <c r="F35" s="137" t="str">
        <f>IF('P11'!F16="","",'P11'!F16)</f>
        <v>Eline Beate Sandvik</v>
      </c>
      <c r="G35" s="137" t="str">
        <f>IF('P11'!G16="","",'P11'!G16)</f>
        <v>AK Bjørgvin</v>
      </c>
      <c r="H35" s="138">
        <f>IF('P11'!N16=0,"",'P11'!N16)</f>
        <v>50</v>
      </c>
      <c r="I35" s="138">
        <f>IF('P11'!O16=0,"",'P11'!O16)</f>
        <v>65</v>
      </c>
      <c r="J35" s="138">
        <f>IF('P11'!P16=0,"",'P11'!P16)</f>
        <v>115</v>
      </c>
      <c r="K35" s="140">
        <f>IF('P11'!Q16=0,"",'P11'!Q16)</f>
        <v>136.099165</v>
      </c>
      <c r="L35">
        <v>1</v>
      </c>
    </row>
    <row r="36" spans="1:12" ht="15.75">
      <c r="A36" s="168">
        <v>32</v>
      </c>
      <c r="B36" s="134">
        <f>IF('P2'!A19="","",'P2'!A19)</f>
        <v>75</v>
      </c>
      <c r="C36" s="135">
        <f>IF('P2'!B19="","",'P2'!B19)</f>
        <v>69.6</v>
      </c>
      <c r="D36" s="134" t="str">
        <f>IF('P2'!C19="","",'P2'!C19)</f>
        <v>SK</v>
      </c>
      <c r="E36" s="136">
        <f>IF('P2'!D19="","",'P2'!D19)</f>
        <v>30019</v>
      </c>
      <c r="F36" s="137" t="str">
        <f>IF('P2'!F19="","",'P2'!F19)</f>
        <v>Cecilie Endresen</v>
      </c>
      <c r="G36" s="137" t="str">
        <f>IF('P2'!G19="","",'P2'!G19)</f>
        <v>AK Bjørgvin</v>
      </c>
      <c r="H36" s="138">
        <f>IF('P2'!N19=0,"",'P2'!N19)</f>
        <v>43</v>
      </c>
      <c r="I36" s="138">
        <f>IF('P2'!O19=0,"",'P2'!O19)</f>
        <v>65</v>
      </c>
      <c r="J36" s="138">
        <f>IF('P2'!P19=0,"",'P2'!P19)</f>
        <v>108</v>
      </c>
      <c r="K36" s="139">
        <f>IF('P2'!Q19=0,"",'P2'!Q19)</f>
        <v>134.8326</v>
      </c>
      <c r="L36">
        <v>1</v>
      </c>
    </row>
    <row r="37" spans="1:12" ht="15.75">
      <c r="A37" s="168">
        <v>33</v>
      </c>
      <c r="B37" s="134" t="str">
        <f>IF('P11'!A20="","",'P11'!A20)</f>
        <v>+75</v>
      </c>
      <c r="C37" s="135">
        <f>IF('P11'!B20="","",'P11'!B20)</f>
        <v>85.7</v>
      </c>
      <c r="D37" s="134" t="str">
        <f>IF('P11'!C20="","",'P11'!C20)</f>
        <v>UK</v>
      </c>
      <c r="E37" s="136">
        <f>IF('P11'!D20="","",'P11'!D20)</f>
        <v>35778</v>
      </c>
      <c r="F37" s="137" t="str">
        <f>IF('P11'!F20="","",'P11'!F20)</f>
        <v>Beatrice Llano</v>
      </c>
      <c r="G37" s="137" t="str">
        <f>IF('P11'!G20="","",'P11'!G20)</f>
        <v>Flaktveit IK</v>
      </c>
      <c r="H37" s="138">
        <f>IF('P11'!N20=0,"",'P11'!N20)</f>
        <v>48</v>
      </c>
      <c r="I37" s="138">
        <f>IF('P11'!O20=0,"",'P11'!O20)</f>
        <v>72</v>
      </c>
      <c r="J37" s="138">
        <f>IF('P11'!P20=0,"",'P11'!P20)</f>
        <v>120</v>
      </c>
      <c r="K37" s="140">
        <f>IF('P11'!Q20=0,"",'P11'!Q20)</f>
        <v>134.81292</v>
      </c>
      <c r="L37">
        <v>1</v>
      </c>
    </row>
    <row r="38" spans="1:12" ht="15.75">
      <c r="A38" s="168">
        <v>34</v>
      </c>
      <c r="B38" s="134">
        <f>IF('P2'!A17="","",'P2'!A17)</f>
        <v>75</v>
      </c>
      <c r="C38" s="135">
        <f>IF('P2'!B17="","",'P2'!B17)</f>
        <v>71</v>
      </c>
      <c r="D38" s="134" t="str">
        <f>IF('P2'!C17="","",'P2'!C17)</f>
        <v>SK</v>
      </c>
      <c r="E38" s="136">
        <f>IF('P2'!D17="","",'P2'!D17)</f>
        <v>32992</v>
      </c>
      <c r="F38" s="137" t="str">
        <f>IF('P2'!F17="","",'P2'!F17)</f>
        <v>Live Luteberget</v>
      </c>
      <c r="G38" s="137" t="str">
        <f>IF('P2'!G17="","",'P2'!G17)</f>
        <v>Vigrestad IK</v>
      </c>
      <c r="H38" s="138">
        <f>IF('P2'!N17=0,"",'P2'!N17)</f>
        <v>47</v>
      </c>
      <c r="I38" s="138">
        <f>IF('P2'!O17=0,"",'P2'!O17)</f>
        <v>60</v>
      </c>
      <c r="J38" s="138">
        <f>IF('P2'!P17=0,"",'P2'!P17)</f>
        <v>107</v>
      </c>
      <c r="K38" s="139">
        <f>IF('P2'!Q17=0,"",'P2'!Q17)</f>
        <v>132.049128</v>
      </c>
      <c r="L38">
        <v>1</v>
      </c>
    </row>
    <row r="39" spans="1:13" ht="15.75">
      <c r="A39" s="168">
        <v>35</v>
      </c>
      <c r="B39" s="134">
        <f>IF('P8'!A17="","",'P8'!A17)</f>
        <v>58</v>
      </c>
      <c r="C39" s="135">
        <f>IF('P8'!B17="","",'P8'!B17)</f>
        <v>57.6</v>
      </c>
      <c r="D39" s="134" t="str">
        <f>IF('P8'!C17="","",'P8'!C17)</f>
        <v>UK</v>
      </c>
      <c r="E39" s="136">
        <f>IF('P8'!D17="","",'P8'!D17)</f>
        <v>35975</v>
      </c>
      <c r="F39" s="137" t="str">
        <f>IF('P8'!F17="","",'P8'!F17)</f>
        <v>Nora Skuggedal</v>
      </c>
      <c r="G39" s="137" t="str">
        <f>IF('P8'!G17="","",'P8'!G17)</f>
        <v>Larvik AK</v>
      </c>
      <c r="H39" s="138">
        <f>IF('P8'!N17=0,"",'P8'!N17)</f>
        <v>38</v>
      </c>
      <c r="I39" s="138">
        <f>IF('P8'!O17=0,"",'P8'!O17)</f>
        <v>54</v>
      </c>
      <c r="J39" s="138">
        <f>IF('P8'!P17=0,"",'P8'!P17)</f>
        <v>92</v>
      </c>
      <c r="K39" s="139">
        <f>IF('P8'!Q17=0,"",'P8'!Q17)</f>
        <v>130.18322</v>
      </c>
      <c r="L39">
        <v>1</v>
      </c>
      <c r="M39" t="s">
        <v>22</v>
      </c>
    </row>
    <row r="40" spans="1:12" ht="15.75">
      <c r="A40" s="168">
        <v>36</v>
      </c>
      <c r="B40" s="134">
        <f>IF('P8'!A14="","",'P8'!A14)</f>
        <v>58</v>
      </c>
      <c r="C40" s="135">
        <f>IF('P8'!B14="","",'P8'!B14)</f>
        <v>57.3</v>
      </c>
      <c r="D40" s="134" t="str">
        <f>IF('P8'!C14="","",'P8'!C14)</f>
        <v>SK</v>
      </c>
      <c r="E40" s="136">
        <f>IF('P8'!D14="","",'P8'!D14)</f>
        <v>33276</v>
      </c>
      <c r="F40" s="137" t="str">
        <f>IF('P8'!F14="","",'P8'!F14)</f>
        <v>Anne Kristin Jonassen</v>
      </c>
      <c r="G40" s="137" t="str">
        <f>IF('P8'!G14="","",'P8'!G14)</f>
        <v>Stavanger VK</v>
      </c>
      <c r="H40" s="138">
        <f>IF('P8'!N14=0,"",'P8'!N14)</f>
        <v>36</v>
      </c>
      <c r="I40" s="138">
        <f>IF('P8'!O14=0,"",'P8'!O14)</f>
        <v>52</v>
      </c>
      <c r="J40" s="138">
        <f>IF('P8'!P14=0,"",'P8'!P14)</f>
        <v>88</v>
      </c>
      <c r="K40" s="139">
        <f>IF('P8'!Q14=0,"",'P8'!Q14)</f>
        <v>125.00373599999999</v>
      </c>
      <c r="L40">
        <v>1</v>
      </c>
    </row>
    <row r="41" spans="1:12" ht="15.75">
      <c r="A41" s="168">
        <v>37</v>
      </c>
      <c r="B41" s="134" t="str">
        <f>IF('P2'!A21="","",'P2'!A21)</f>
        <v>+75</v>
      </c>
      <c r="C41" s="135">
        <f>IF('P2'!B21="","",'P2'!B21)</f>
        <v>77.5</v>
      </c>
      <c r="D41" s="134" t="str">
        <f>IF('P2'!C21="","",'P2'!C21)</f>
        <v>K1</v>
      </c>
      <c r="E41" s="136">
        <f>IF('P2'!D21="","",'P2'!D21)</f>
        <v>28591</v>
      </c>
      <c r="F41" s="137" t="str">
        <f>IF('P2'!F21="","",'P2'!F21)</f>
        <v>Astrid Marie Barrusten</v>
      </c>
      <c r="G41" s="137" t="str">
        <f>IF('P2'!G21="","",'P2'!G21)</f>
        <v>Nidelv IL</v>
      </c>
      <c r="H41" s="138">
        <f>IF('P2'!N21=0,"",'P2'!N21)</f>
        <v>38</v>
      </c>
      <c r="I41" s="138">
        <f>IF('P2'!O21=0,"",'P2'!O21)</f>
        <v>52</v>
      </c>
      <c r="J41" s="138">
        <f>IF('P2'!P21=0,"",'P2'!P21)</f>
        <v>90</v>
      </c>
      <c r="K41" s="139">
        <f>IF('P2'!Q21=0,"",'P2'!Q21)</f>
        <v>105.95205000000001</v>
      </c>
      <c r="L41">
        <v>1</v>
      </c>
    </row>
    <row r="42" spans="1:12" ht="15.75">
      <c r="A42" s="168">
        <v>38</v>
      </c>
      <c r="B42" s="134" t="str">
        <f>IF('P2'!A20="","",'P2'!A20)</f>
        <v>+75</v>
      </c>
      <c r="C42" s="135">
        <f>IF('P2'!B20="","",'P2'!B20)</f>
        <v>84.4</v>
      </c>
      <c r="D42" s="134" t="str">
        <f>IF('P2'!C20="","",'P2'!C20)</f>
        <v>JK</v>
      </c>
      <c r="E42" s="136">
        <f>IF('P2'!D20="","",'P2'!D20)</f>
        <v>34981</v>
      </c>
      <c r="F42" s="137" t="str">
        <f>IF('P2'!F20="","",'P2'!F20)</f>
        <v>Celine Olsen</v>
      </c>
      <c r="G42" s="137" t="str">
        <f>IF('P2'!G20="","",'P2'!G20)</f>
        <v>T &amp; IL National</v>
      </c>
      <c r="H42" s="138">
        <f>IF('P2'!N20=0,"",'P2'!N20)</f>
        <v>27</v>
      </c>
      <c r="I42" s="138">
        <f>IF('P2'!O20=0,"",'P2'!O20)</f>
        <v>41</v>
      </c>
      <c r="J42" s="138">
        <f>IF('P2'!P20=0,"",'P2'!P20)</f>
        <v>68</v>
      </c>
      <c r="K42" s="139">
        <f>IF('P2'!Q20=0,"",'P2'!Q20)</f>
        <v>76.899976</v>
      </c>
      <c r="L42">
        <v>1</v>
      </c>
    </row>
    <row r="43" spans="1:11" ht="15.75">
      <c r="A43" s="168"/>
      <c r="B43" s="134">
        <f>IF('P8'!A21="","",'P8'!A21)</f>
        <v>63</v>
      </c>
      <c r="C43" s="135">
        <f>IF('P8'!B21="","",'P8'!B21)</f>
        <v>62.4</v>
      </c>
      <c r="D43" s="134" t="str">
        <f>IF('P8'!C21="","",'P8'!C21)</f>
        <v>SK</v>
      </c>
      <c r="E43" s="136">
        <f>IF('P8'!D21="","",'P8'!D21)</f>
        <v>33735</v>
      </c>
      <c r="F43" s="137" t="str">
        <f>IF('P8'!F21="","",'P8'!F21)</f>
        <v>Marit Årdalsbakke</v>
      </c>
      <c r="G43" s="137" t="str">
        <f>IF('P8'!G21="","",'P8'!G21)</f>
        <v>Tambarskjelvar IL</v>
      </c>
      <c r="H43" s="138">
        <f>IF('P8'!N21=0,"",'P8'!N21)</f>
      </c>
      <c r="I43" s="138">
        <f>IF('P8'!O21=0,"",'P8'!O21)</f>
      </c>
      <c r="J43" s="138">
        <f>IF('P8'!P21=0,"",'P8'!P21)</f>
      </c>
      <c r="K43" s="139">
        <f>IF('P8'!Q21=0,"",'P8'!Q21)</f>
      </c>
    </row>
    <row r="44" ht="12.75">
      <c r="A44" s="169"/>
    </row>
    <row r="45" ht="12.75">
      <c r="A45" s="169"/>
    </row>
    <row r="46" spans="1:11" s="81" customFormat="1" ht="27">
      <c r="A46" s="191" t="s">
        <v>44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</row>
    <row r="47" spans="1:11" ht="18">
      <c r="A47" s="89"/>
      <c r="B47" s="51"/>
      <c r="C47" s="51"/>
      <c r="D47" s="51"/>
      <c r="E47" s="53"/>
      <c r="F47" s="86"/>
      <c r="G47" s="86"/>
      <c r="H47" s="51"/>
      <c r="I47" s="51"/>
      <c r="J47" s="51"/>
      <c r="K47" s="89"/>
    </row>
    <row r="48" spans="1:12" ht="15.75">
      <c r="A48" s="168">
        <v>1</v>
      </c>
      <c r="B48" s="134" t="str">
        <f>IF('P12'!A14="","",'P12'!A14)</f>
        <v>+105</v>
      </c>
      <c r="C48" s="135">
        <f>IF('P12'!B14="","",'P12'!B14)</f>
        <v>107.59</v>
      </c>
      <c r="D48" s="134" t="str">
        <f>IF('P12'!C14="","",'P12'!C14)</f>
        <v>SM</v>
      </c>
      <c r="E48" s="136">
        <f>IF('P12'!D14="","",'P12'!D14)</f>
        <v>32866</v>
      </c>
      <c r="F48" s="137" t="str">
        <f>IF('P12'!F14="","",'P12'!F14)</f>
        <v>Kim Eirik Tollefsen</v>
      </c>
      <c r="G48" s="137" t="str">
        <f>IF('P12'!G14="","",'P12'!G14)</f>
        <v>Stavanger VK</v>
      </c>
      <c r="H48" s="138">
        <f>IF('P12'!N14=0,"",'P12'!N14)</f>
        <v>143</v>
      </c>
      <c r="I48" s="138">
        <f>IF('P12'!O14=0,"",'P12'!O14)</f>
        <v>186</v>
      </c>
      <c r="J48" s="138">
        <f>IF('P12'!P14=0,"",'P12'!P14)</f>
        <v>329</v>
      </c>
      <c r="K48" s="140">
        <f>IF('P12'!Q14=0,"",'P12'!Q14)</f>
        <v>356.57118699999995</v>
      </c>
      <c r="L48">
        <v>25</v>
      </c>
    </row>
    <row r="49" spans="1:12" ht="15.75">
      <c r="A49" s="168">
        <v>2</v>
      </c>
      <c r="B49" s="134">
        <f>IF('P10'!A13="","",'P10'!A13)</f>
        <v>85</v>
      </c>
      <c r="C49" s="135">
        <f>IF('P10'!B13="","",'P10'!B13)</f>
        <v>84.82</v>
      </c>
      <c r="D49" s="134" t="str">
        <f>IF('P10'!C13="","",'P10'!C13)</f>
        <v>SM </v>
      </c>
      <c r="E49" s="136">
        <f>IF('P10'!D13="","",'P10'!D13)</f>
        <v>32285</v>
      </c>
      <c r="F49" s="137" t="str">
        <f>IF('P10'!F13="","",'P10'!F13)</f>
        <v>Jarleif Amdal</v>
      </c>
      <c r="G49" s="137" t="str">
        <f>IF('P10'!G13="","",'P10'!G13)</f>
        <v>Tønsberg-Kam.</v>
      </c>
      <c r="H49" s="138">
        <f>IF('P10'!N13=0,"",'P10'!N13)</f>
        <v>133</v>
      </c>
      <c r="I49" s="138">
        <f>IF('P10'!O13=0,"",'P10'!O13)</f>
        <v>165</v>
      </c>
      <c r="J49" s="138">
        <f>IF('P10'!P13=0,"",'P10'!P13)</f>
        <v>298</v>
      </c>
      <c r="K49" s="139">
        <f>IF('P10'!Q13=0,"",'P10'!Q13)</f>
        <v>356.495612</v>
      </c>
      <c r="L49">
        <v>23</v>
      </c>
    </row>
    <row r="50" spans="1:12" ht="15.75">
      <c r="A50" s="168">
        <v>3</v>
      </c>
      <c r="B50" s="134">
        <f>IF('P10'!A18="","",'P10'!A18)</f>
        <v>94</v>
      </c>
      <c r="C50" s="135">
        <f>IF('P10'!B18="","",'P10'!B18)</f>
        <v>93.21</v>
      </c>
      <c r="D50" s="134" t="str">
        <f>IF('P10'!C18="","",'P10'!C18)</f>
        <v>SM</v>
      </c>
      <c r="E50" s="136">
        <f>IF('P10'!D18="","",'P10'!D18)</f>
        <v>33929</v>
      </c>
      <c r="F50" s="137" t="str">
        <f>IF('P10'!F18="","",'P10'!F18)</f>
        <v>Sindre Rørstadbotnen</v>
      </c>
      <c r="G50" s="137" t="str">
        <f>IF('P10'!G18="","",'P10'!G18)</f>
        <v>Tambarskjelvar IL</v>
      </c>
      <c r="H50" s="138">
        <f>IF('P10'!N18=0,"",'P10'!N18)</f>
        <v>135</v>
      </c>
      <c r="I50" s="138">
        <f>IF('P10'!O18=0,"",'P10'!O18)</f>
        <v>171</v>
      </c>
      <c r="J50" s="138">
        <f>IF('P10'!P18=0,"",'P10'!P18)</f>
        <v>306</v>
      </c>
      <c r="K50" s="139">
        <f>IF('P10'!Q18=0,"",'P10'!Q18)</f>
        <v>350.364492</v>
      </c>
      <c r="L50">
        <v>21</v>
      </c>
    </row>
    <row r="51" spans="1:12" ht="15.75">
      <c r="A51" s="168">
        <v>4</v>
      </c>
      <c r="B51" s="134">
        <f>IF('P10'!A9="","",'P10'!A9)</f>
        <v>85</v>
      </c>
      <c r="C51" s="135">
        <f>IF('P10'!B9="","",'P10'!B9)</f>
        <v>84.97</v>
      </c>
      <c r="D51" s="134" t="str">
        <f>IF('P10'!C9="","",'P10'!C9)</f>
        <v>SM</v>
      </c>
      <c r="E51" s="136">
        <f>IF('P10'!D9="","",'P10'!D9)</f>
        <v>32393</v>
      </c>
      <c r="F51" s="137" t="str">
        <f>IF('P10'!F9="","",'P10'!F9)</f>
        <v>Håvard Grostad</v>
      </c>
      <c r="G51" s="137" t="str">
        <f>IF('P10'!G9="","",'P10'!G9)</f>
        <v>Nidelv IL</v>
      </c>
      <c r="H51" s="138">
        <f>IF('P10'!N9=0,"",'P10'!N9)</f>
        <v>132</v>
      </c>
      <c r="I51" s="138">
        <f>IF('P10'!O9=0,"",'P10'!O9)</f>
        <v>160</v>
      </c>
      <c r="J51" s="138">
        <f>IF('P10'!P9=0,"",'P10'!P9)</f>
        <v>292</v>
      </c>
      <c r="K51" s="139">
        <f>IF('P10'!Q9=0,"",'P10'!Q9)</f>
        <v>349.01124799999997</v>
      </c>
      <c r="L51">
        <v>20</v>
      </c>
    </row>
    <row r="52" spans="1:12" ht="15.75">
      <c r="A52" s="168">
        <v>5</v>
      </c>
      <c r="B52" s="134">
        <f>IF('P9'!A21="","",'P9'!A21)</f>
        <v>77</v>
      </c>
      <c r="C52" s="135">
        <f>IF('P9'!B21="","",'P9'!B21)</f>
        <v>76.52</v>
      </c>
      <c r="D52" s="134" t="str">
        <f>IF('P9'!C21="","",'P9'!C21)</f>
        <v>M1</v>
      </c>
      <c r="E52" s="136">
        <f>IF('P9'!D21="","",'P9'!D21)</f>
        <v>28656</v>
      </c>
      <c r="F52" s="137" t="str">
        <f>IF('P9'!F21="","",'P9'!F21)</f>
        <v>Ronny Matnisdal</v>
      </c>
      <c r="G52" s="137" t="str">
        <f>IF('P9'!G21="","",'P9'!G21)</f>
        <v>Vigrestad IK</v>
      </c>
      <c r="H52" s="138">
        <f>IF('P9'!N21=0,"",'P9'!N21)</f>
        <v>130</v>
      </c>
      <c r="I52" s="138">
        <f>IF('P9'!O21=0,"",'P9'!O21)</f>
        <v>142</v>
      </c>
      <c r="J52" s="138">
        <f>IF('P9'!P21=0,"",'P9'!P21)</f>
        <v>272</v>
      </c>
      <c r="K52" s="139">
        <f>IF('P9'!Q21=0,"",'P9'!Q21)</f>
        <v>343.74571199999997</v>
      </c>
      <c r="L52">
        <v>19</v>
      </c>
    </row>
    <row r="53" spans="1:12" ht="15.75">
      <c r="A53" s="168">
        <v>6</v>
      </c>
      <c r="B53" s="134">
        <f>IF('P12'!A10="","",'P12'!A10)</f>
        <v>105</v>
      </c>
      <c r="C53" s="135">
        <f>IF('P12'!B10="","",'P12'!B10)</f>
        <v>100.77</v>
      </c>
      <c r="D53" s="134" t="str">
        <f>IF('P12'!C10="","",'P12'!C10)</f>
        <v>SM</v>
      </c>
      <c r="E53" s="136">
        <f>IF('P12'!D10="","",'P12'!D10)</f>
        <v>32914</v>
      </c>
      <c r="F53" s="137" t="str">
        <f>IF('P12'!F10="","",'P12'!F10)</f>
        <v>Øystein Robberstad</v>
      </c>
      <c r="G53" s="137" t="str">
        <f>IF('P12'!G10="","",'P12'!G10)</f>
        <v>Gjøvik AK</v>
      </c>
      <c r="H53" s="138">
        <f>IF('P12'!N10=0,"",'P12'!N10)</f>
        <v>140</v>
      </c>
      <c r="I53" s="138">
        <f>IF('P12'!O10=0,"",'P12'!O10)</f>
        <v>168</v>
      </c>
      <c r="J53" s="138">
        <f>IF('P12'!P10=0,"",'P12'!P10)</f>
        <v>308</v>
      </c>
      <c r="K53" s="140">
        <f>IF('P12'!Q10=0,"",'P12'!Q10)</f>
        <v>341.68134</v>
      </c>
      <c r="L53">
        <v>18</v>
      </c>
    </row>
    <row r="54" spans="1:12" ht="15.75">
      <c r="A54" s="168">
        <v>7</v>
      </c>
      <c r="B54" s="134">
        <f>IF('P12'!A12="","",'P12'!A12)</f>
        <v>105</v>
      </c>
      <c r="C54" s="135">
        <f>IF('P12'!B12="","",'P12'!B12)</f>
        <v>104.38</v>
      </c>
      <c r="D54" s="134" t="str">
        <f>IF('P12'!C12="","",'P12'!C12)</f>
        <v>M1</v>
      </c>
      <c r="E54" s="136">
        <f>IF('P12'!D12="","",'P12'!D12)</f>
        <v>27849</v>
      </c>
      <c r="F54" s="137" t="str">
        <f>IF('P12'!F12="","",'P12'!F12)</f>
        <v>Børge Aadland</v>
      </c>
      <c r="G54" s="137" t="str">
        <f>IF('P12'!G12="","",'P12'!G12)</f>
        <v>AK Bjørgvin</v>
      </c>
      <c r="H54" s="138">
        <f>IF('P12'!N12=0,"",'P12'!N12)</f>
        <v>128</v>
      </c>
      <c r="I54" s="138">
        <f>IF('P12'!O12=0,"",'P12'!O12)</f>
        <v>170</v>
      </c>
      <c r="J54" s="138">
        <f>IF('P12'!P12=0,"",'P12'!P12)</f>
        <v>298</v>
      </c>
      <c r="K54" s="140">
        <f>IF('P12'!Q12=0,"",'P12'!Q12)</f>
        <v>326.35291199999995</v>
      </c>
      <c r="L54">
        <v>17</v>
      </c>
    </row>
    <row r="55" spans="1:12" ht="15.75">
      <c r="A55" s="168">
        <v>8</v>
      </c>
      <c r="B55" s="134">
        <f>IF('P1'!A15="","",'P1'!A15)</f>
        <v>77</v>
      </c>
      <c r="C55" s="135">
        <f>IF('P1'!B15="","",'P1'!B15)</f>
        <v>77</v>
      </c>
      <c r="D55" s="134" t="str">
        <f>IF('P1'!C15="","",'P1'!C15)</f>
        <v>SM</v>
      </c>
      <c r="E55" s="136">
        <f>IF('P1'!D15="","",'P1'!D15)</f>
        <v>30532</v>
      </c>
      <c r="F55" s="137" t="str">
        <f>IF('P1'!F15="","",'P1'!F15)</f>
        <v>Aleksandr Tkachenko</v>
      </c>
      <c r="G55" s="137" t="str">
        <f>IF('P1'!G15="","",'P1'!G15)</f>
        <v>Vigrestad IK</v>
      </c>
      <c r="H55" s="138">
        <f>IF('P1'!N15=0,"",'P1'!N15)</f>
        <v>111</v>
      </c>
      <c r="I55" s="138">
        <f>IF('P1'!O15=0,"",'P1'!O15)</f>
        <v>147</v>
      </c>
      <c r="J55" s="138">
        <f>IF('P1'!P15=0,"",'P1'!P15)</f>
        <v>258</v>
      </c>
      <c r="K55" s="140">
        <f>IF('P1'!Q15=0,"",'P1'!Q15)</f>
        <v>324.90043199999997</v>
      </c>
      <c r="L55">
        <v>16</v>
      </c>
    </row>
    <row r="56" spans="1:12" ht="15.75">
      <c r="A56" s="168">
        <v>9</v>
      </c>
      <c r="B56" s="134">
        <f>IF('P12'!A9="","",'P12'!A9)</f>
        <v>105</v>
      </c>
      <c r="C56" s="135">
        <f>IF('P12'!B9="","",'P12'!B9)</f>
        <v>104.69</v>
      </c>
      <c r="D56" s="134" t="str">
        <f>IF('P12'!C9="","",'P12'!C9)</f>
        <v>JM</v>
      </c>
      <c r="E56" s="136">
        <f>IF('P12'!D9="","",'P12'!D9)</f>
        <v>34086</v>
      </c>
      <c r="F56" s="137" t="str">
        <f>IF('P12'!F9="","",'P12'!F9)</f>
        <v>Kristian Helleren</v>
      </c>
      <c r="G56" s="137" t="str">
        <f>IF('P12'!G9="","",'P12'!G9)</f>
        <v>Vigrestad IK</v>
      </c>
      <c r="H56" s="138">
        <f>IF('P12'!N9=0,"",'P12'!N9)</f>
        <v>135</v>
      </c>
      <c r="I56" s="138">
        <f>IF('P12'!O9=0,"",'P12'!O9)</f>
        <v>161</v>
      </c>
      <c r="J56" s="138">
        <f>IF('P12'!P9=0,"",'P12'!P9)</f>
        <v>296</v>
      </c>
      <c r="K56" s="140">
        <f>IF('P12'!Q9=0,"",'P12'!Q9)</f>
        <v>323.82340800000003</v>
      </c>
      <c r="L56">
        <v>15</v>
      </c>
    </row>
    <row r="57" spans="1:12" ht="15.75">
      <c r="A57" s="168">
        <v>10</v>
      </c>
      <c r="B57" s="134">
        <f>IF('P10'!A19="","",'P10'!A19)</f>
        <v>94</v>
      </c>
      <c r="C57" s="135">
        <f>IF('P10'!B19="","",'P10'!B19)</f>
        <v>86.97</v>
      </c>
      <c r="D57" s="134" t="str">
        <f>IF('P10'!C19="","",'P10'!C19)</f>
        <v>SM</v>
      </c>
      <c r="E57" s="136">
        <f>IF('P10'!D19="","",'P10'!D19)</f>
        <v>32470</v>
      </c>
      <c r="F57" s="137" t="str">
        <f>IF('P10'!F19="","",'P10'!F19)</f>
        <v>Runar Stikholmen</v>
      </c>
      <c r="G57" s="137" t="str">
        <f>IF('P10'!G19="","",'P10'!G19)</f>
        <v>AK Bjørgvin</v>
      </c>
      <c r="H57" s="138">
        <f>IF('P10'!N19=0,"",'P10'!N19)</f>
        <v>125</v>
      </c>
      <c r="I57" s="138">
        <f>IF('P10'!O19=0,"",'P10'!O19)</f>
        <v>148</v>
      </c>
      <c r="J57" s="138">
        <f>IF('P10'!P19=0,"",'P10'!P19)</f>
        <v>273</v>
      </c>
      <c r="K57" s="139">
        <f>IF('P10'!Q19=0,"",'P10'!Q19)</f>
        <v>322.617477</v>
      </c>
      <c r="L57">
        <v>14</v>
      </c>
    </row>
    <row r="58" spans="1:12" ht="15.75">
      <c r="A58" s="168">
        <v>11</v>
      </c>
      <c r="B58" s="134">
        <f>IF('P9'!A11="","",'P9'!A11)</f>
        <v>69</v>
      </c>
      <c r="C58" s="135">
        <f>IF('P9'!B11="","",'P9'!B11)</f>
        <v>64.98</v>
      </c>
      <c r="D58" s="134" t="str">
        <f>IF('P9'!C11="","",'P9'!C11)</f>
        <v>JM</v>
      </c>
      <c r="E58" s="136">
        <f>IF('P9'!D11="","",'P9'!D11)</f>
        <v>34579</v>
      </c>
      <c r="F58" s="137" t="str">
        <f>IF('P9'!F11="","",'P9'!F11)</f>
        <v>Jantsen Øverås</v>
      </c>
      <c r="G58" s="137" t="str">
        <f>IF('P9'!G11="","",'P9'!G11)</f>
        <v>Tambarskjelvar IL</v>
      </c>
      <c r="H58" s="138">
        <f>IF('P9'!N11=0,"",'P9'!N11)</f>
        <v>105</v>
      </c>
      <c r="I58" s="138">
        <f>IF('P9'!O11=0,"",'P9'!O11)</f>
        <v>125</v>
      </c>
      <c r="J58" s="138">
        <f>IF('P9'!P11=0,"",'P9'!P11)</f>
        <v>230</v>
      </c>
      <c r="K58" s="139">
        <f>IF('P9'!Q11=0,"",'P9'!Q11)</f>
        <v>321.92272</v>
      </c>
      <c r="L58">
        <v>13</v>
      </c>
    </row>
    <row r="59" spans="1:12" ht="15.75">
      <c r="A59" s="168">
        <v>12</v>
      </c>
      <c r="B59" s="134">
        <f>IF('P10'!A17="","",'P10'!A17)</f>
        <v>94</v>
      </c>
      <c r="C59" s="135">
        <f>IF('P10'!B17="","",'P10'!B17)</f>
        <v>93.53</v>
      </c>
      <c r="D59" s="134" t="str">
        <f>IF('P10'!C17="","",'P10'!C17)</f>
        <v>SM</v>
      </c>
      <c r="E59" s="136">
        <f>IF('P10'!D17="","",'P10'!D17)</f>
        <v>33733</v>
      </c>
      <c r="F59" s="137" t="str">
        <f>IF('P10'!F17="","",'P10'!F17)</f>
        <v>Sebastian Farmen</v>
      </c>
      <c r="G59" s="137" t="str">
        <f>IF('P10'!G17="","",'P10'!G17)</f>
        <v>Larvik AK</v>
      </c>
      <c r="H59" s="138">
        <f>IF('P10'!N17=0,"",'P10'!N17)</f>
        <v>120</v>
      </c>
      <c r="I59" s="138">
        <f>IF('P10'!O17=0,"",'P10'!O17)</f>
        <v>161</v>
      </c>
      <c r="J59" s="138">
        <f>IF('P10'!P17=0,"",'P10'!P17)</f>
        <v>281</v>
      </c>
      <c r="K59" s="139">
        <f>IF('P10'!Q17=0,"",'P10'!Q17)</f>
        <v>321.264771</v>
      </c>
      <c r="L59">
        <v>12</v>
      </c>
    </row>
    <row r="60" spans="1:12" ht="15.75">
      <c r="A60" s="168">
        <v>13</v>
      </c>
      <c r="B60" s="134">
        <f>IF('P10'!A12="","",'P10'!A12)</f>
        <v>85</v>
      </c>
      <c r="C60" s="135">
        <f>IF('P10'!B12="","",'P10'!B12)</f>
        <v>83.62</v>
      </c>
      <c r="D60" s="134" t="str">
        <f>IF('P10'!C12="","",'P10'!C12)</f>
        <v>SM</v>
      </c>
      <c r="E60" s="136">
        <f>IF('P10'!D12="","",'P10'!D12)</f>
        <v>32519</v>
      </c>
      <c r="F60" s="137" t="str">
        <f>IF('P10'!F12="","",'P10'!F12)</f>
        <v>Leik Simon Aas</v>
      </c>
      <c r="G60" s="137" t="str">
        <f>IF('P10'!G12="","",'P10'!G12)</f>
        <v>T &amp; IL National</v>
      </c>
      <c r="H60" s="138">
        <f>IF('P10'!N12=0,"",'P10'!N12)</f>
        <v>120</v>
      </c>
      <c r="I60" s="138">
        <f>IF('P10'!O12=0,"",'P10'!O12)</f>
        <v>145</v>
      </c>
      <c r="J60" s="138">
        <f>IF('P10'!P12=0,"",'P10'!P12)</f>
        <v>265</v>
      </c>
      <c r="K60" s="139">
        <f>IF('P10'!Q12=0,"",'P10'!Q12)</f>
        <v>319.294525</v>
      </c>
      <c r="L60">
        <v>11</v>
      </c>
    </row>
    <row r="61" spans="1:12" ht="15.75">
      <c r="A61" s="168">
        <v>14</v>
      </c>
      <c r="B61" s="134">
        <f>IF('P10'!A14="","",'P10'!A14)</f>
        <v>85</v>
      </c>
      <c r="C61" s="135">
        <f>IF('P10'!B14="","",'P10'!B14)</f>
        <v>85</v>
      </c>
      <c r="D61" s="134" t="str">
        <f>IF('P10'!C14="","",'P10'!C14)</f>
        <v>JM</v>
      </c>
      <c r="E61" s="136">
        <f>IF('P10'!D14="","",'P10'!D14)</f>
        <v>34774</v>
      </c>
      <c r="F61" s="137" t="str">
        <f>IF('P10'!F14="","",'P10'!F14)</f>
        <v>Tore Gjøringbø</v>
      </c>
      <c r="G61" s="137" t="str">
        <f>IF('P10'!G14="","",'P10'!G14)</f>
        <v>Tambarskjelvar IL</v>
      </c>
      <c r="H61" s="138">
        <f>IF('P10'!N14=0,"",'P10'!N14)</f>
        <v>115</v>
      </c>
      <c r="I61" s="138">
        <f>IF('P10'!O14=0,"",'P10'!O14)</f>
        <v>151</v>
      </c>
      <c r="J61" s="138">
        <f>IF('P10'!P14=0,"",'P10'!P14)</f>
        <v>266</v>
      </c>
      <c r="K61" s="139">
        <f>IF('P10'!Q14=0,"",'P10'!Q14)</f>
        <v>317.87931</v>
      </c>
      <c r="L61">
        <v>10</v>
      </c>
    </row>
    <row r="62" spans="1:12" ht="15.75">
      <c r="A62" s="168">
        <v>15</v>
      </c>
      <c r="B62" s="134">
        <f>IF('P9'!A9="","",'P9'!A9)</f>
        <v>62</v>
      </c>
      <c r="C62" s="135">
        <f>IF('P9'!B9="","",'P9'!B9)</f>
        <v>58.12</v>
      </c>
      <c r="D62" s="134" t="str">
        <f>IF('P9'!C9="","",'P9'!C9)</f>
        <v>SM</v>
      </c>
      <c r="E62" s="136">
        <f>IF('P9'!D9="","",'P9'!D9)</f>
        <v>33679</v>
      </c>
      <c r="F62" s="137" t="str">
        <f>IF('P9'!F9="","",'P9'!F9)</f>
        <v>Thomas Eide</v>
      </c>
      <c r="G62" s="137" t="str">
        <f>IF('P9'!G9="","",'P9'!G9)</f>
        <v>Stavanger VK</v>
      </c>
      <c r="H62" s="138">
        <f>IF('P9'!N9=0,"",'P9'!N9)</f>
        <v>94</v>
      </c>
      <c r="I62" s="138">
        <f>IF('P9'!O9=0,"",'P9'!O9)</f>
        <v>114</v>
      </c>
      <c r="J62" s="138">
        <f>IF('P9'!P9=0,"",'P9'!P9)</f>
        <v>208</v>
      </c>
      <c r="K62" s="139">
        <f>IF('P9'!Q9=0,"",'P9'!Q9)</f>
        <v>315.46923200000003</v>
      </c>
      <c r="L62">
        <v>9</v>
      </c>
    </row>
    <row r="63" spans="1:12" ht="15.75">
      <c r="A63" s="168">
        <v>16</v>
      </c>
      <c r="B63" s="134">
        <f>IF('P3'!A21="","",'P3'!A21)</f>
        <v>94</v>
      </c>
      <c r="C63" s="135">
        <f>IF('P3'!B21="","",'P3'!B21)</f>
        <v>90.2</v>
      </c>
      <c r="D63" s="134" t="str">
        <f>IF('P3'!C21="","",'P3'!C21)</f>
        <v>SM</v>
      </c>
      <c r="E63" s="136">
        <f>IF('P3'!D21="","",'P3'!D21)</f>
        <v>32990</v>
      </c>
      <c r="F63" s="137" t="str">
        <f>IF('P3'!F21="","",'P3'!F21)</f>
        <v>Dag Aleksander Klethagen</v>
      </c>
      <c r="G63" s="137" t="str">
        <f>IF('P3'!G21="","",'P3'!G21)</f>
        <v>Gjøvik AK</v>
      </c>
      <c r="H63" s="138">
        <f>IF('P3'!N21=0,"",'P3'!N21)</f>
        <v>112</v>
      </c>
      <c r="I63" s="138">
        <f>IF('P3'!O21=0,"",'P3'!O21)</f>
        <v>143</v>
      </c>
      <c r="J63" s="138">
        <f>IF('P3'!P21=0,"",'P3'!P21)</f>
        <v>255</v>
      </c>
      <c r="K63" s="139">
        <f>IF('P3'!Q21=0,"",'P3'!Q21)</f>
        <v>296.252625</v>
      </c>
      <c r="L63">
        <v>8</v>
      </c>
    </row>
    <row r="64" spans="1:12" ht="15.75">
      <c r="A64" s="168">
        <v>17</v>
      </c>
      <c r="B64" s="134">
        <f>IF('P9'!A17="","",'P9'!A17)</f>
        <v>77</v>
      </c>
      <c r="C64" s="135">
        <f>IF('P9'!B17="","",'P9'!B17)</f>
        <v>76.76</v>
      </c>
      <c r="D64" s="134" t="str">
        <f>IF('P9'!C17="","",'P9'!C17)</f>
        <v>SM</v>
      </c>
      <c r="E64" s="136">
        <f>IF('P9'!D17="","",'P9'!D17)</f>
        <v>32655</v>
      </c>
      <c r="F64" s="137" t="str">
        <f>IF('P9'!F17="","",'P9'!F17)</f>
        <v>Alexander Hanssen</v>
      </c>
      <c r="G64" s="137" t="str">
        <f>IF('P9'!G17="","",'P9'!G17)</f>
        <v>Nidelv IL</v>
      </c>
      <c r="H64" s="138">
        <f>IF('P9'!N17=0,"",'P9'!N17)</f>
        <v>108</v>
      </c>
      <c r="I64" s="138">
        <f>IF('P9'!O17=0,"",'P9'!O17)</f>
        <v>126</v>
      </c>
      <c r="J64" s="138">
        <f>IF('P9'!P17=0,"",'P9'!P17)</f>
        <v>234</v>
      </c>
      <c r="K64" s="139">
        <f>IF('P9'!Q17=0,"",'P9'!Q17)</f>
        <v>295.197552</v>
      </c>
      <c r="L64">
        <v>7</v>
      </c>
    </row>
    <row r="65" spans="1:12" ht="15.75">
      <c r="A65" s="168">
        <v>18</v>
      </c>
      <c r="B65" s="134">
        <f>IF('P3'!A19="","",'P3'!A19)</f>
        <v>94</v>
      </c>
      <c r="C65" s="135">
        <f>IF('P3'!B19="","",'P3'!B19)</f>
        <v>91.76</v>
      </c>
      <c r="D65" s="134" t="str">
        <f>IF('P3'!C19="","",'P3'!C19)</f>
        <v>SM</v>
      </c>
      <c r="E65" s="136">
        <f>IF('P3'!D19="","",'P3'!D19)</f>
        <v>30743</v>
      </c>
      <c r="F65" s="137" t="str">
        <f>IF('P3'!F19="","",'P3'!F19)</f>
        <v>Ørjan Hagelund</v>
      </c>
      <c r="G65" s="137" t="str">
        <f>IF('P3'!G19="","",'P3'!G19)</f>
        <v>Stavanger VK</v>
      </c>
      <c r="H65" s="138">
        <f>IF('P3'!N19=0,"",'P3'!N19)</f>
        <v>110</v>
      </c>
      <c r="I65" s="138">
        <f>IF('P3'!O19=0,"",'P3'!O19)</f>
        <v>146</v>
      </c>
      <c r="J65" s="138">
        <f>IF('P3'!P19=0,"",'P3'!P19)</f>
        <v>256</v>
      </c>
      <c r="K65" s="139">
        <f>IF('P3'!Q19=0,"",'P3'!Q19)</f>
        <v>295.13344</v>
      </c>
      <c r="L65">
        <v>6</v>
      </c>
    </row>
    <row r="66" spans="1:12" ht="15.75">
      <c r="A66" s="168">
        <v>19</v>
      </c>
      <c r="B66" s="134" t="str">
        <f>IF('P12'!A17="","",'P12'!A17)</f>
        <v>+105</v>
      </c>
      <c r="C66" s="135">
        <f>IF('P12'!B17="","",'P12'!B17)</f>
        <v>113.61</v>
      </c>
      <c r="D66" s="134" t="str">
        <f>IF('P12'!C17="","",'P12'!C17)</f>
        <v>SM</v>
      </c>
      <c r="E66" s="136">
        <f>IF('P12'!D17="","",'P12'!D17)</f>
        <v>32442</v>
      </c>
      <c r="F66" s="137" t="str">
        <f>IF('P12'!F17="","",'P12'!F17)</f>
        <v>Jon Peter Ueland</v>
      </c>
      <c r="G66" s="137" t="str">
        <f>IF('P12'!G17="","",'P12'!G17)</f>
        <v>Vigrestad IK</v>
      </c>
      <c r="H66" s="138">
        <f>IF('P12'!N17=0,"",'P12'!N17)</f>
        <v>124</v>
      </c>
      <c r="I66" s="138">
        <f>IF('P12'!O17=0,"",'P12'!O17)</f>
        <v>153</v>
      </c>
      <c r="J66" s="138">
        <f>IF('P12'!P17=0,"",'P12'!P17)</f>
        <v>277</v>
      </c>
      <c r="K66" s="140">
        <f>IF('P12'!Q17=0,"",'P12'!Q17)</f>
        <v>295.117185</v>
      </c>
      <c r="L66">
        <v>5</v>
      </c>
    </row>
    <row r="67" spans="1:12" ht="15.75">
      <c r="A67" s="168">
        <v>20</v>
      </c>
      <c r="B67" s="134">
        <f>IF('P9'!A20="","",'P9'!A20)</f>
        <v>77</v>
      </c>
      <c r="C67" s="135">
        <f>IF('P9'!B20="","",'P9'!B20)</f>
        <v>76.99</v>
      </c>
      <c r="D67" s="134" t="str">
        <f>IF('P9'!C20="","",'P9'!C20)</f>
        <v>SM</v>
      </c>
      <c r="E67" s="136">
        <f>IF('P9'!D20="","",'P9'!D20)</f>
        <v>29459</v>
      </c>
      <c r="F67" s="137" t="str">
        <f>IF('P9'!F20="","",'P9'!F20)</f>
        <v>Steinar Kvame</v>
      </c>
      <c r="G67" s="137" t="str">
        <f>IF('P9'!G20="","",'P9'!G20)</f>
        <v>Tambarskjelvar IL</v>
      </c>
      <c r="H67" s="138">
        <f>IF('P9'!N20=0,"",'P9'!N20)</f>
        <v>109</v>
      </c>
      <c r="I67" s="138">
        <f>IF('P9'!O20=0,"",'P9'!O20)</f>
        <v>125</v>
      </c>
      <c r="J67" s="138">
        <f>IF('P9'!P20=0,"",'P9'!P20)</f>
        <v>234</v>
      </c>
      <c r="K67" s="139">
        <f>IF('P9'!Q20=0,"",'P9'!Q20)</f>
        <v>294.698664</v>
      </c>
      <c r="L67">
        <v>4</v>
      </c>
    </row>
    <row r="68" spans="1:12" ht="15.75">
      <c r="A68" s="168">
        <v>21</v>
      </c>
      <c r="B68" s="134">
        <f>IF('P9'!A12="","",'P9'!A12)</f>
        <v>69</v>
      </c>
      <c r="C68" s="135">
        <f>IF('P9'!B12="","",'P9'!B12)</f>
        <v>66</v>
      </c>
      <c r="D68" s="134" t="str">
        <f>IF('P9'!C12="","",'P9'!C12)</f>
        <v>SM</v>
      </c>
      <c r="E68" s="136">
        <f>IF('P9'!D12="","",'P9'!D12)</f>
        <v>33342</v>
      </c>
      <c r="F68" s="137" t="str">
        <f>IF('P9'!F12="","",'P9'!F12)</f>
        <v>Daniel Roness</v>
      </c>
      <c r="G68" s="137" t="str">
        <f>IF('P9'!G12="","",'P9'!G12)</f>
        <v>Spydeberg Atletene</v>
      </c>
      <c r="H68" s="138">
        <f>IF('P9'!N12=0,"",'P9'!N12)</f>
        <v>90</v>
      </c>
      <c r="I68" s="138">
        <f>IF('P9'!O12=0,"",'P9'!O12)</f>
        <v>120</v>
      </c>
      <c r="J68" s="138">
        <f>IF('P9'!P12=0,"",'P9'!P12)</f>
        <v>210</v>
      </c>
      <c r="K68" s="139">
        <f>IF('P9'!Q12=0,"",'P9'!Q12)</f>
        <v>290.85188999999997</v>
      </c>
      <c r="L68">
        <v>3</v>
      </c>
    </row>
    <row r="69" spans="1:12" ht="15.75">
      <c r="A69" s="168">
        <v>22</v>
      </c>
      <c r="B69" s="134">
        <f>IF('P3'!A13="","",'P3'!A13)</f>
        <v>85</v>
      </c>
      <c r="C69" s="135">
        <f>IF('P3'!B13="","",'P3'!B13)</f>
        <v>81.73</v>
      </c>
      <c r="D69" s="134" t="str">
        <f>IF('P3'!C13="","",'P3'!C13)</f>
        <v>SM</v>
      </c>
      <c r="E69" s="136">
        <f>IF('P3'!D13="","",'P3'!D13)</f>
        <v>33683</v>
      </c>
      <c r="F69" s="137" t="str">
        <f>IF('P3'!F13="","",'P3'!F13)</f>
        <v>Markus Settemsdal</v>
      </c>
      <c r="G69" s="137" t="str">
        <f>IF('P3'!G13="","",'P3'!G13)</f>
        <v>Nidelv IL</v>
      </c>
      <c r="H69" s="138">
        <f>IF('P3'!N13=0,"",'P3'!N13)</f>
        <v>104</v>
      </c>
      <c r="I69" s="138">
        <f>IF('P3'!O13=0,"",'P3'!O13)</f>
        <v>133</v>
      </c>
      <c r="J69" s="138">
        <f>IF('P3'!P13=0,"",'P3'!P13)</f>
        <v>237</v>
      </c>
      <c r="K69" s="139">
        <f>IF('P3'!Q13=0,"",'P3'!Q13)</f>
        <v>288.93997199999995</v>
      </c>
      <c r="L69">
        <v>2</v>
      </c>
    </row>
    <row r="70" spans="1:12" ht="15.75">
      <c r="A70" s="168">
        <v>23</v>
      </c>
      <c r="B70" s="134">
        <f>IF('P9'!A19="","",'P9'!A19)</f>
        <v>77</v>
      </c>
      <c r="C70" s="135">
        <f>IF('P9'!B19="","",'P9'!B19)</f>
        <v>76.18</v>
      </c>
      <c r="D70" s="134" t="str">
        <f>IF('P9'!C19="","",'P9'!C19)</f>
        <v>JM</v>
      </c>
      <c r="E70" s="136">
        <f>IF('P9'!D19="","",'P9'!D19)</f>
        <v>34825</v>
      </c>
      <c r="F70" s="137" t="str">
        <f>IF('P9'!F19="","",'P9'!F19)</f>
        <v>Johan Fredrik Murberg</v>
      </c>
      <c r="G70" s="137" t="str">
        <f>IF('P9'!G19="","",'P9'!G19)</f>
        <v>Larvik AK</v>
      </c>
      <c r="H70" s="138">
        <f>IF('P9'!N19=0,"",'P9'!N19)</f>
        <v>101</v>
      </c>
      <c r="I70" s="138">
        <f>IF('P9'!O19=0,"",'P9'!O19)</f>
        <v>124</v>
      </c>
      <c r="J70" s="138">
        <f>IF('P9'!P19=0,"",'P9'!P19)</f>
        <v>225</v>
      </c>
      <c r="K70" s="139">
        <f>IF('P9'!Q19=0,"",'P9'!Q19)</f>
        <v>285.07095000000004</v>
      </c>
      <c r="L70">
        <v>1</v>
      </c>
    </row>
    <row r="71" spans="1:12" ht="15.75">
      <c r="A71" s="168">
        <v>24</v>
      </c>
      <c r="B71" s="134">
        <f>IF('P3'!A11="","",'P3'!A11)</f>
        <v>77</v>
      </c>
      <c r="C71" s="135">
        <f>IF('P3'!B11="","",'P3'!B11)</f>
        <v>72.6</v>
      </c>
      <c r="D71" s="134" t="str">
        <f>IF('P3'!C11="","",'P3'!C11)</f>
        <v>M2</v>
      </c>
      <c r="E71" s="136">
        <f>IF('P3'!D11="","",'P3'!D11)</f>
        <v>25972</v>
      </c>
      <c r="F71" s="137" t="str">
        <f>IF('P3'!F11="","",'P3'!F11)</f>
        <v>Per Arne Marstad</v>
      </c>
      <c r="G71" s="137" t="str">
        <f>IF('P3'!G11="","",'P3'!G11)</f>
        <v>Tønsberg-Kam.</v>
      </c>
      <c r="H71" s="138">
        <f>IF('P3'!N11=0,"",'P3'!N11)</f>
        <v>95</v>
      </c>
      <c r="I71" s="138">
        <f>IF('P3'!O11=0,"",'P3'!O11)</f>
        <v>118</v>
      </c>
      <c r="J71" s="138">
        <f>IF('P3'!P11=0,"",'P3'!P11)</f>
        <v>213</v>
      </c>
      <c r="K71" s="139">
        <f>IF('P3'!Q11=0,"",'P3'!Q11)</f>
        <v>277.61504099999996</v>
      </c>
      <c r="L71">
        <v>1</v>
      </c>
    </row>
    <row r="72" spans="1:12" ht="15.75">
      <c r="A72" s="168">
        <v>25</v>
      </c>
      <c r="B72" s="134" t="str">
        <f>IF('P12'!A13="","",'P12'!A13)</f>
        <v>+105</v>
      </c>
      <c r="C72" s="135">
        <f>IF('P12'!B13="","",'P12'!B13)</f>
        <v>122.32</v>
      </c>
      <c r="D72" s="134" t="str">
        <f>IF('P12'!C13="","",'P12'!C13)</f>
        <v>M2</v>
      </c>
      <c r="E72" s="136">
        <f>IF('P12'!D13="","",'P12'!D13)</f>
        <v>26048</v>
      </c>
      <c r="F72" s="137" t="str">
        <f>IF('P12'!F13="","",'P12'!F13)</f>
        <v>Geir Johansen</v>
      </c>
      <c r="G72" s="137" t="str">
        <f>IF('P12'!G13="","",'P12'!G13)</f>
        <v>Lenja AK</v>
      </c>
      <c r="H72" s="138">
        <f>IF('P12'!N13=0,"",'P12'!N13)</f>
        <v>115</v>
      </c>
      <c r="I72" s="138">
        <f>IF('P12'!O13=0,"",'P12'!O13)</f>
        <v>150</v>
      </c>
      <c r="J72" s="138">
        <f>IF('P12'!P13=0,"",'P12'!P13)</f>
        <v>265</v>
      </c>
      <c r="K72" s="140">
        <f>IF('P12'!Q13=0,"",'P12'!Q13)</f>
        <v>276.75327999999996</v>
      </c>
      <c r="L72">
        <v>1</v>
      </c>
    </row>
    <row r="73" spans="1:12" ht="15.75">
      <c r="A73" s="168">
        <v>26</v>
      </c>
      <c r="B73" s="134">
        <f>IF('P3'!A20="","",'P3'!A20)</f>
        <v>94</v>
      </c>
      <c r="C73" s="135">
        <f>IF('P3'!B20="","",'P3'!B20)</f>
        <v>90.55</v>
      </c>
      <c r="D73" s="134" t="str">
        <f>IF('P3'!C20="","",'P3'!C20)</f>
        <v>JM</v>
      </c>
      <c r="E73" s="136">
        <f>IF('P3'!D20="","",'P3'!D20)</f>
        <v>34140</v>
      </c>
      <c r="F73" s="137" t="str">
        <f>IF('P3'!F20="","",'P3'!F20)</f>
        <v>Espen Berg</v>
      </c>
      <c r="G73" s="137" t="str">
        <f>IF('P3'!G20="","",'P3'!G20)</f>
        <v>Gjøvik AK</v>
      </c>
      <c r="H73" s="138">
        <f>IF('P3'!N20=0,"",'P3'!N20)</f>
        <v>102</v>
      </c>
      <c r="I73" s="138">
        <f>IF('P3'!O20=0,"",'P3'!O20)</f>
        <v>136</v>
      </c>
      <c r="J73" s="138">
        <f>IF('P3'!P20=0,"",'P3'!P20)</f>
        <v>238</v>
      </c>
      <c r="K73" s="139">
        <f>IF('P3'!Q20=0,"",'P3'!Q20)</f>
        <v>276.01716799999997</v>
      </c>
      <c r="L73">
        <v>1</v>
      </c>
    </row>
    <row r="74" spans="1:12" ht="15.75">
      <c r="A74" s="168">
        <v>27</v>
      </c>
      <c r="B74" s="134">
        <f>IF('P3'!A15="","",'P3'!A15)</f>
        <v>85</v>
      </c>
      <c r="C74" s="135">
        <f>IF('P3'!B15="","",'P3'!B15)</f>
        <v>84.36</v>
      </c>
      <c r="D74" s="134" t="str">
        <f>IF('P3'!C15="","",'P3'!C15)</f>
        <v>SM</v>
      </c>
      <c r="E74" s="136">
        <f>IF('P3'!D15="","",'P3'!D15)</f>
        <v>31678</v>
      </c>
      <c r="F74" s="137" t="str">
        <f>IF('P3'!F15="","",'P3'!F15)</f>
        <v>Christer Idland</v>
      </c>
      <c r="G74" s="137" t="str">
        <f>IF('P3'!G15="","",'P3'!G15)</f>
        <v>Trondheim AK</v>
      </c>
      <c r="H74" s="138">
        <f>IF('P3'!N15=0,"",'P3'!N15)</f>
        <v>100</v>
      </c>
      <c r="I74" s="138">
        <f>IF('P3'!O15=0,"",'P3'!O15)</f>
        <v>130</v>
      </c>
      <c r="J74" s="138">
        <f>IF('P3'!P15=0,"",'P3'!P15)</f>
        <v>230</v>
      </c>
      <c r="K74" s="139">
        <f>IF('P3'!Q15=0,"",'P3'!Q15)</f>
        <v>275.89535</v>
      </c>
      <c r="L74">
        <v>1</v>
      </c>
    </row>
    <row r="75" spans="1:12" ht="15.75">
      <c r="A75" s="168">
        <v>28</v>
      </c>
      <c r="B75" s="134">
        <f>IF('P9'!A18="","",'P9'!A18)</f>
        <v>77</v>
      </c>
      <c r="C75" s="135">
        <f>IF('P9'!B18="","",'P9'!B18)</f>
        <v>76.74</v>
      </c>
      <c r="D75" s="134" t="str">
        <f>IF('P9'!C18="","",'P9'!C18)</f>
        <v>M2</v>
      </c>
      <c r="E75" s="136">
        <f>IF('P9'!D18="","",'P9'!D18)</f>
        <v>25686</v>
      </c>
      <c r="F75" s="137" t="str">
        <f>IF('P9'!F18="","",'P9'!F18)</f>
        <v>Jan Robert Solli</v>
      </c>
      <c r="G75" s="137" t="str">
        <f>IF('P9'!G18="","",'P9'!G18)</f>
        <v>Tønsberg-Kam.</v>
      </c>
      <c r="H75" s="138">
        <f>IF('P9'!N18=0,"",'P9'!N18)</f>
        <v>92</v>
      </c>
      <c r="I75" s="138">
        <f>IF('P9'!O18=0,"",'P9'!O18)</f>
        <v>124</v>
      </c>
      <c r="J75" s="138">
        <f>IF('P9'!P18=0,"",'P9'!P18)</f>
        <v>216</v>
      </c>
      <c r="K75" s="139">
        <f>IF('P9'!Q18=0,"",'P9'!Q18)</f>
        <v>272.530224</v>
      </c>
      <c r="L75">
        <v>1</v>
      </c>
    </row>
    <row r="76" spans="1:12" ht="15.75">
      <c r="A76" s="168">
        <v>29</v>
      </c>
      <c r="B76" s="134" t="str">
        <f>IF('P12'!A16="","",'P12'!A16)</f>
        <v>+105</v>
      </c>
      <c r="C76" s="135">
        <f>IF('P12'!B16="","",'P12'!B16)</f>
        <v>113.76</v>
      </c>
      <c r="D76" s="134" t="str">
        <f>IF('P12'!C16="","",'P12'!C16)</f>
        <v>SM</v>
      </c>
      <c r="E76" s="136">
        <f>IF('P12'!D16="","",'P12'!D16)</f>
        <v>32941</v>
      </c>
      <c r="F76" s="137" t="str">
        <f>IF('P12'!F16="","",'P12'!F16)</f>
        <v>Daniel Holstad</v>
      </c>
      <c r="G76" s="137" t="str">
        <f>IF('P12'!G16="","",'P12'!G16)</f>
        <v>Tambarskjelvar IL</v>
      </c>
      <c r="H76" s="138">
        <f>IF('P12'!N16=0,"",'P12'!N16)</f>
        <v>115</v>
      </c>
      <c r="I76" s="138">
        <f>IF('P12'!O16=0,"",'P12'!O16)</f>
        <v>140</v>
      </c>
      <c r="J76" s="138">
        <f>IF('P12'!P16=0,"",'P12'!P16)</f>
        <v>255</v>
      </c>
      <c r="K76" s="140">
        <f>IF('P12'!Q16=0,"",'P12'!Q16)</f>
        <v>271.57245</v>
      </c>
      <c r="L76">
        <v>1</v>
      </c>
    </row>
    <row r="77" spans="1:12" ht="15.75">
      <c r="A77" s="168">
        <v>30</v>
      </c>
      <c r="B77" s="134">
        <f>IF('P10'!A10="","",'P10'!A10)</f>
        <v>85</v>
      </c>
      <c r="C77" s="135">
        <f>IF('P10'!B10="","",'P10'!B10)</f>
        <v>83.62</v>
      </c>
      <c r="D77" s="134" t="str">
        <f>IF('P10'!C10="","",'P10'!C10)</f>
        <v>M1</v>
      </c>
      <c r="E77" s="136">
        <f>IF('P10'!D10="","",'P10'!D10)</f>
        <v>28620</v>
      </c>
      <c r="F77" s="137" t="str">
        <f>IF('P10'!F10="","",'P10'!F10)</f>
        <v>Kristian Høyland</v>
      </c>
      <c r="G77" s="137" t="str">
        <f>IF('P10'!G10="","",'P10'!G10)</f>
        <v>Vigrestad IK</v>
      </c>
      <c r="H77" s="138">
        <f>IF('P10'!N10=0,"",'P10'!N10)</f>
        <v>100</v>
      </c>
      <c r="I77" s="138">
        <f>IF('P10'!O10=0,"",'P10'!O10)</f>
        <v>125</v>
      </c>
      <c r="J77" s="138">
        <f>IF('P10'!P10=0,"",'P10'!P10)</f>
        <v>225</v>
      </c>
      <c r="K77" s="139">
        <f>IF('P10'!Q10=0,"",'P10'!Q10)</f>
        <v>271.099125</v>
      </c>
      <c r="L77">
        <v>1</v>
      </c>
    </row>
    <row r="78" spans="1:12" ht="15.75">
      <c r="A78" s="168">
        <v>31</v>
      </c>
      <c r="B78" s="134">
        <f>IF('P10'!A15="","",'P10'!A15)</f>
        <v>94</v>
      </c>
      <c r="C78" s="135">
        <f>IF('P10'!B15="","",'P10'!B15)</f>
        <v>88.53</v>
      </c>
      <c r="D78" s="134" t="str">
        <f>IF('P10'!C15="","",'P10'!C15)</f>
        <v>SM</v>
      </c>
      <c r="E78" s="136">
        <f>IF('P10'!D15="","",'P10'!D15)</f>
        <v>31033</v>
      </c>
      <c r="F78" s="137" t="str">
        <f>IF('P10'!F15="","",'P10'!F15)</f>
        <v>Lubomir Kafonek</v>
      </c>
      <c r="G78" s="137" t="str">
        <f>IF('P10'!G15="","",'P10'!G15)</f>
        <v>Trondheim AK</v>
      </c>
      <c r="H78" s="138">
        <f>IF('P10'!N15=0,"",'P10'!N15)</f>
        <v>105</v>
      </c>
      <c r="I78" s="138">
        <f>IF('P10'!O15=0,"",'P10'!O15)</f>
        <v>125</v>
      </c>
      <c r="J78" s="138">
        <f>IF('P10'!P15=0,"",'P10'!P15)</f>
        <v>230</v>
      </c>
      <c r="K78" s="139">
        <f>IF('P10'!Q15=0,"",'P10'!Q15)</f>
        <v>269.52182</v>
      </c>
      <c r="L78">
        <v>1</v>
      </c>
    </row>
    <row r="79" spans="1:12" ht="15.75">
      <c r="A79" s="168">
        <v>32</v>
      </c>
      <c r="B79" s="134">
        <f>IF('P3'!A18="","",'P3'!A18)</f>
        <v>94</v>
      </c>
      <c r="C79" s="135">
        <f>IF('P3'!B18="","",'P3'!B18)</f>
        <v>93.36</v>
      </c>
      <c r="D79" s="134" t="str">
        <f>IF('P3'!C18="","",'P3'!C18)</f>
        <v>SM</v>
      </c>
      <c r="E79" s="136">
        <f>IF('P3'!D18="","",'P3'!D18)</f>
        <v>32943</v>
      </c>
      <c r="F79" s="137" t="str">
        <f>IF('P3'!F18="","",'P3'!F18)</f>
        <v>Bjørn Arild Masvik</v>
      </c>
      <c r="G79" s="137" t="str">
        <f>IF('P3'!G18="","",'P3'!G18)</f>
        <v>Larvik AK</v>
      </c>
      <c r="H79" s="138">
        <f>IF('P3'!N18=0,"",'P3'!N18)</f>
        <v>104</v>
      </c>
      <c r="I79" s="138">
        <f>IF('P3'!O18=0,"",'P3'!O18)</f>
        <v>130</v>
      </c>
      <c r="J79" s="138">
        <f>IF('P3'!P18=0,"",'P3'!P18)</f>
        <v>234</v>
      </c>
      <c r="K79" s="139">
        <f>IF('P3'!Q18=0,"",'P3'!Q18)</f>
        <v>267.739758</v>
      </c>
      <c r="L79">
        <v>1</v>
      </c>
    </row>
    <row r="80" spans="1:12" ht="15.75">
      <c r="A80" s="168">
        <v>33</v>
      </c>
      <c r="B80" s="134">
        <f>IF('P10'!A11="","",'P10'!A11)</f>
        <v>85</v>
      </c>
      <c r="C80" s="135">
        <f>IF('P10'!B11="","",'P10'!B11)</f>
        <v>83.84</v>
      </c>
      <c r="D80" s="134" t="str">
        <f>IF('P10'!C11="","",'P10'!C11)</f>
        <v>SM</v>
      </c>
      <c r="E80" s="136">
        <f>IF('P10'!D11="","",'P10'!D11)</f>
        <v>30994</v>
      </c>
      <c r="F80" s="137" t="str">
        <f>IF('P10'!F11="","",'P10'!F11)</f>
        <v>Espen Bjaaland</v>
      </c>
      <c r="G80" s="137" t="str">
        <f>IF('P10'!G11="","",'P10'!G11)</f>
        <v>Gjøvik AK</v>
      </c>
      <c r="H80" s="138">
        <f>IF('P10'!N11=0,"",'P10'!N11)</f>
        <v>100</v>
      </c>
      <c r="I80" s="138">
        <f>IF('P10'!O11=0,"",'P10'!O11)</f>
        <v>120</v>
      </c>
      <c r="J80" s="138">
        <f>IF('P10'!P11=0,"",'P10'!P11)</f>
        <v>220</v>
      </c>
      <c r="K80" s="139">
        <f>IF('P10'!Q11=0,"",'P10'!Q11)</f>
        <v>264.72248</v>
      </c>
      <c r="L80">
        <v>1</v>
      </c>
    </row>
    <row r="81" spans="1:12" ht="15.75">
      <c r="A81" s="168">
        <v>34</v>
      </c>
      <c r="B81" s="134" t="str">
        <f>IF('P12'!A15="","",'P12'!A15)</f>
        <v>+105</v>
      </c>
      <c r="C81" s="135">
        <f>IF('P12'!B15="","",'P12'!B15)</f>
        <v>109.69</v>
      </c>
      <c r="D81" s="134" t="str">
        <f>IF('P12'!C15="","",'P12'!C15)</f>
        <v>SM</v>
      </c>
      <c r="E81" s="136">
        <f>IF('P12'!D15="","",'P12'!D15)</f>
        <v>32248</v>
      </c>
      <c r="F81" s="137" t="str">
        <f>IF('P12'!F15="","",'P12'!F15)</f>
        <v>Vegar Farsund</v>
      </c>
      <c r="G81" s="137" t="str">
        <f>IF('P12'!G15="","",'P12'!G15)</f>
        <v>Stavanger VK</v>
      </c>
      <c r="H81" s="138">
        <f>IF('P12'!N15=0,"",'P12'!N15)</f>
        <v>107</v>
      </c>
      <c r="I81" s="138">
        <f>IF('P12'!O15=0,"",'P12'!O15)</f>
        <v>138</v>
      </c>
      <c r="J81" s="138">
        <f>IF('P12'!P15=0,"",'P12'!P15)</f>
        <v>245</v>
      </c>
      <c r="K81" s="140">
        <f>IF('P12'!Q15=0,"",'P12'!Q15)</f>
        <v>263.86059</v>
      </c>
      <c r="L81">
        <v>1</v>
      </c>
    </row>
    <row r="82" spans="1:12" ht="15.75">
      <c r="A82" s="168">
        <v>35</v>
      </c>
      <c r="B82" s="134">
        <f>IF('P3'!A10="","",'P3'!A10)</f>
        <v>77</v>
      </c>
      <c r="C82" s="135">
        <f>IF('P3'!B10="","",'P3'!B10)</f>
        <v>74.22</v>
      </c>
      <c r="D82" s="134" t="str">
        <f>IF('P3'!C10="","",'P3'!C10)</f>
        <v>SM</v>
      </c>
      <c r="E82" s="136">
        <f>IF('P3'!D10="","",'P3'!D10)</f>
        <v>32995</v>
      </c>
      <c r="F82" s="137" t="str">
        <f>IF('P3'!F10="","",'P3'!F10)</f>
        <v>Fredrik Kvist Gyllensten</v>
      </c>
      <c r="G82" s="137" t="str">
        <f>IF('P3'!G10="","",'P3'!G10)</f>
        <v>IL Kraftsport</v>
      </c>
      <c r="H82" s="138">
        <f>IF('P3'!N10=0,"",'P3'!N10)</f>
        <v>90</v>
      </c>
      <c r="I82" s="138">
        <f>IF('P3'!O10=0,"",'P3'!O10)</f>
        <v>115</v>
      </c>
      <c r="J82" s="138">
        <f>IF('P3'!P10=0,"",'P3'!P10)</f>
        <v>205</v>
      </c>
      <c r="K82" s="139">
        <f>IF('P3'!Q10=0,"",'P3'!Q10)</f>
        <v>263.69068000000004</v>
      </c>
      <c r="L82">
        <v>1</v>
      </c>
    </row>
    <row r="83" spans="1:12" ht="15.75">
      <c r="A83" s="168">
        <v>36</v>
      </c>
      <c r="B83" s="134" t="str">
        <f>IF('P7'!A19="","",'P7'!A19)</f>
        <v>+105</v>
      </c>
      <c r="C83" s="135">
        <f>IF('P7'!B19="","",'P7'!B19)</f>
        <v>106.84</v>
      </c>
      <c r="D83" s="134" t="str">
        <f>IF('P7'!C19="","",'P7'!C19)</f>
        <v>M3</v>
      </c>
      <c r="E83" s="136">
        <f>IF('P7'!D19="","",'P7'!D19)</f>
        <v>23898</v>
      </c>
      <c r="F83" s="137" t="str">
        <f>IF('P7'!F19="","",'P7'!F19)</f>
        <v>Terje Bjerke</v>
      </c>
      <c r="G83" s="137" t="str">
        <f>IF('P7'!G19="","",'P7'!G19)</f>
        <v>Spydeberg Atletene</v>
      </c>
      <c r="H83" s="138">
        <f>IF('P7'!N19=0,"",'P7'!N19)</f>
        <v>110</v>
      </c>
      <c r="I83" s="138">
        <f>IF('P7'!O19=0,"",'P7'!O19)</f>
        <v>132</v>
      </c>
      <c r="J83" s="138">
        <f>IF('P7'!P19=0,"",'P7'!P19)</f>
        <v>242</v>
      </c>
      <c r="K83" s="139">
        <f>IF('P7'!Q19=0,"",'P7'!Q19)</f>
        <v>262.8967</v>
      </c>
      <c r="L83">
        <v>1</v>
      </c>
    </row>
    <row r="84" spans="1:12" ht="15.75">
      <c r="A84" s="168">
        <v>37</v>
      </c>
      <c r="B84" s="134">
        <f>IF('P3'!A14="","",'P3'!A14)</f>
        <v>85</v>
      </c>
      <c r="C84" s="135">
        <f>IF('P3'!B14="","",'P3'!B14)</f>
        <v>82.83</v>
      </c>
      <c r="D84" s="134" t="str">
        <f>IF('P3'!C14="","",'P3'!C14)</f>
        <v>SM</v>
      </c>
      <c r="E84" s="136">
        <f>IF('P3'!D14="","",'P3'!D14)</f>
        <v>32432</v>
      </c>
      <c r="F84" s="137" t="str">
        <f>IF('P3'!F14="","",'P3'!F14)</f>
        <v>Anders Kallhovd</v>
      </c>
      <c r="G84" s="137" t="str">
        <f>IF('P3'!G14="","",'P3'!G14)</f>
        <v>Nidelv IL</v>
      </c>
      <c r="H84" s="138">
        <f>IF('P3'!N14=0,"",'P3'!N14)</f>
        <v>98</v>
      </c>
      <c r="I84" s="138">
        <f>IF('P3'!O14=0,"",'P3'!O14)</f>
        <v>117</v>
      </c>
      <c r="J84" s="138">
        <f>IF('P3'!P14=0,"",'P3'!P14)</f>
        <v>215</v>
      </c>
      <c r="K84" s="139">
        <f>IF('P3'!Q14=0,"",'P3'!Q14)</f>
        <v>260.308455</v>
      </c>
      <c r="L84">
        <v>1</v>
      </c>
    </row>
    <row r="85" spans="1:12" ht="15.75">
      <c r="A85" s="168">
        <v>38</v>
      </c>
      <c r="B85" s="134">
        <f>IF('P3'!A12="","",'P3'!A12)</f>
        <v>85</v>
      </c>
      <c r="C85" s="135">
        <f>IF('P3'!B12="","",'P3'!B12)</f>
        <v>79.73</v>
      </c>
      <c r="D85" s="134" t="str">
        <f>IF('P3'!C12="","",'P3'!C12)</f>
        <v>JM</v>
      </c>
      <c r="E85" s="136">
        <f>IF('P3'!D12="","",'P3'!D12)</f>
        <v>34330</v>
      </c>
      <c r="F85" s="137" t="str">
        <f>IF('P3'!F12="","",'P3'!F12)</f>
        <v>Roy Sømme Ommedal</v>
      </c>
      <c r="G85" s="137" t="str">
        <f>IF('P3'!G12="","",'P3'!G12)</f>
        <v>Vigrestad IK</v>
      </c>
      <c r="H85" s="138">
        <f>IF('P3'!N12=0,"",'P3'!N12)</f>
        <v>95</v>
      </c>
      <c r="I85" s="138">
        <f>IF('P3'!O12=0,"",'P3'!O12)</f>
        <v>115</v>
      </c>
      <c r="J85" s="138">
        <f>IF('P3'!P12=0,"",'P3'!P12)</f>
        <v>210</v>
      </c>
      <c r="K85" s="139">
        <f>IF('P3'!Q12=0,"",'P3'!Q12)</f>
        <v>259.41615</v>
      </c>
      <c r="L85">
        <v>1</v>
      </c>
    </row>
    <row r="86" spans="1:12" ht="15.75">
      <c r="A86" s="168">
        <v>39</v>
      </c>
      <c r="B86" s="134">
        <f>IF('P3'!A16="","",'P3'!A16)</f>
        <v>85</v>
      </c>
      <c r="C86" s="135">
        <f>IF('P3'!B16="","",'P3'!B16)</f>
        <v>83.67</v>
      </c>
      <c r="D86" s="134" t="str">
        <f>IF('P3'!C16="","",'P3'!C16)</f>
        <v>M4</v>
      </c>
      <c r="E86" s="136">
        <f>IF('P3'!D16="","",'P3'!D16)</f>
        <v>23084</v>
      </c>
      <c r="F86" s="137" t="str">
        <f>IF('P3'!F16="","",'P3'!F16)</f>
        <v>Bjørnar Olsen</v>
      </c>
      <c r="G86" s="137" t="str">
        <f>IF('P3'!G16="","",'P3'!G16)</f>
        <v>Grenland AK</v>
      </c>
      <c r="H86" s="138">
        <f>IF('P3'!N16=0,"",'P3'!N16)</f>
        <v>96</v>
      </c>
      <c r="I86" s="138">
        <f>IF('P3'!O16=0,"",'P3'!O16)</f>
        <v>119</v>
      </c>
      <c r="J86" s="138">
        <f>IF('P3'!P16=0,"",'P3'!P16)</f>
        <v>215</v>
      </c>
      <c r="K86" s="139">
        <f>IF('P3'!Q16=0,"",'P3'!Q16)</f>
        <v>258.97180000000003</v>
      </c>
      <c r="L86">
        <v>1</v>
      </c>
    </row>
    <row r="87" spans="1:12" ht="15.75">
      <c r="A87" s="168">
        <v>40</v>
      </c>
      <c r="B87" s="134">
        <f>IF('P7'!A14="","",'P7'!A14)</f>
        <v>105</v>
      </c>
      <c r="C87" s="135">
        <f>IF('P7'!B14="","",'P7'!B14)</f>
        <v>104.8</v>
      </c>
      <c r="D87" s="134" t="str">
        <f>IF('P7'!C14="","",'P7'!C14)</f>
        <v>M2</v>
      </c>
      <c r="E87" s="136">
        <f>IF('P7'!D14="","",'P7'!D14)</f>
        <v>26613</v>
      </c>
      <c r="F87" s="137" t="str">
        <f>IF('P7'!F14="","",'P7'!F14)</f>
        <v>Per Olav Dagsland</v>
      </c>
      <c r="G87" s="137" t="str">
        <f>IF('P7'!G14="","",'P7'!G14)</f>
        <v>Haugesund VK</v>
      </c>
      <c r="H87" s="138">
        <f>IF('P7'!N14=0,"",'P7'!N14)</f>
        <v>100</v>
      </c>
      <c r="I87" s="138">
        <f>IF('P7'!O14=0,"",'P7'!O14)</f>
        <v>135</v>
      </c>
      <c r="J87" s="138">
        <f>IF('P7'!P14=0,"",'P7'!P14)</f>
        <v>235</v>
      </c>
      <c r="K87" s="139">
        <f>IF('P7'!Q14=0,"",'P7'!Q14)</f>
        <v>256.99459</v>
      </c>
      <c r="L87">
        <v>1</v>
      </c>
    </row>
    <row r="88" spans="1:12" ht="15.75">
      <c r="A88" s="168">
        <v>41</v>
      </c>
      <c r="B88" s="134">
        <f>IF('P3'!A17="","",'P3'!A17)</f>
        <v>94</v>
      </c>
      <c r="C88" s="135">
        <f>IF('P3'!B17="","",'P3'!B17)</f>
        <v>89.32</v>
      </c>
      <c r="D88" s="134" t="str">
        <f>IF('P3'!C17="","",'P3'!C17)</f>
        <v>SM</v>
      </c>
      <c r="E88" s="136">
        <f>IF('P3'!D17="","",'P3'!D17)</f>
        <v>33446</v>
      </c>
      <c r="F88" s="137" t="str">
        <f>IF('P3'!F17="","",'P3'!F17)</f>
        <v>Erlend Kraggerud</v>
      </c>
      <c r="G88" s="137" t="str">
        <f>IF('P3'!G17="","",'P3'!G17)</f>
        <v>Spydeberg Atletene</v>
      </c>
      <c r="H88" s="138">
        <f>IF('P3'!N17=0,"",'P3'!N17)</f>
        <v>101</v>
      </c>
      <c r="I88" s="138">
        <f>IF('P3'!O17=0,"",'P3'!O17)</f>
        <v>115</v>
      </c>
      <c r="J88" s="138">
        <f>IF('P3'!P17=0,"",'P3'!P17)</f>
        <v>216</v>
      </c>
      <c r="K88" s="139">
        <f>IF('P3'!Q17=0,"",'P3'!Q17)</f>
        <v>252.073296</v>
      </c>
      <c r="L88">
        <v>1</v>
      </c>
    </row>
    <row r="89" spans="1:12" ht="15.75">
      <c r="A89" s="168">
        <v>42</v>
      </c>
      <c r="B89" s="134">
        <f>IF('P9'!A16="","",'P9'!A16)</f>
        <v>77</v>
      </c>
      <c r="C89" s="135">
        <f>IF('P9'!B16="","",'P9'!B16)</f>
        <v>74.3</v>
      </c>
      <c r="D89" s="134" t="str">
        <f>IF('P9'!C16="","",'P9'!C16)</f>
        <v>SM</v>
      </c>
      <c r="E89" s="136">
        <f>IF('P9'!D16="","",'P9'!D16)</f>
        <v>30555</v>
      </c>
      <c r="F89" s="137" t="str">
        <f>IF('P9'!F16="","",'P9'!F16)</f>
        <v>Morten Johannessen</v>
      </c>
      <c r="G89" s="137" t="str">
        <f>IF('P9'!G16="","",'P9'!G16)</f>
        <v>Trondheim AK</v>
      </c>
      <c r="H89" s="138">
        <f>IF('P9'!N16=0,"",'P9'!N16)</f>
        <v>85</v>
      </c>
      <c r="I89" s="138">
        <f>IF('P9'!O16=0,"",'P9'!O16)</f>
        <v>110</v>
      </c>
      <c r="J89" s="138">
        <f>IF('P9'!P16=0,"",'P9'!P16)</f>
        <v>195</v>
      </c>
      <c r="K89" s="139">
        <f>IF('P9'!Q16=0,"",'P9'!Q16)</f>
        <v>250.6686</v>
      </c>
      <c r="L89">
        <v>1</v>
      </c>
    </row>
    <row r="90" spans="1:12" ht="15.75">
      <c r="A90" s="168">
        <v>43</v>
      </c>
      <c r="B90" s="134">
        <f>IF('P9'!A14="","",'P9'!A14)</f>
        <v>69</v>
      </c>
      <c r="C90" s="135">
        <f>IF('P9'!B14="","",'P9'!B14)</f>
        <v>67.2</v>
      </c>
      <c r="D90" s="134" t="str">
        <f>IF('P9'!C14="","",'P9'!C14)</f>
        <v>SM</v>
      </c>
      <c r="E90" s="136">
        <f>IF('P9'!D14="","",'P9'!D14)</f>
        <v>32605</v>
      </c>
      <c r="F90" s="137" t="str">
        <f>IF('P9'!F14="","",'P9'!F14)</f>
        <v>Ole Martin Aas</v>
      </c>
      <c r="G90" s="137" t="str">
        <f>IF('P9'!G14="","",'P9'!G14)</f>
        <v>T &amp; IL National</v>
      </c>
      <c r="H90" s="138">
        <f>IF('P9'!N14=0,"",'P9'!N14)</f>
        <v>82</v>
      </c>
      <c r="I90" s="138">
        <f>IF('P9'!O14=0,"",'P9'!O14)</f>
        <v>100</v>
      </c>
      <c r="J90" s="138">
        <f>IF('P9'!P14=0,"",'P9'!P14)</f>
        <v>182</v>
      </c>
      <c r="K90" s="139">
        <f>IF('P9'!Q14=0,"",'P9'!Q14)</f>
        <v>249.07282399999997</v>
      </c>
      <c r="L90">
        <v>1</v>
      </c>
    </row>
    <row r="91" spans="1:12" ht="15.75">
      <c r="A91" s="168">
        <v>44</v>
      </c>
      <c r="B91" s="134">
        <f>IF('P9'!A15="","",'P9'!A15)</f>
        <v>77</v>
      </c>
      <c r="C91" s="135">
        <f>IF('P9'!B15="","",'P9'!B15)</f>
        <v>76.21</v>
      </c>
      <c r="D91" s="134" t="str">
        <f>IF('P9'!C15="","",'P9'!C15)</f>
        <v>SM</v>
      </c>
      <c r="E91" s="136">
        <f>IF('P9'!D15="","",'P9'!D15)</f>
        <v>32155</v>
      </c>
      <c r="F91" s="137" t="str">
        <f>IF('P9'!F15="","",'P9'!F15)</f>
        <v>Markus Fosse</v>
      </c>
      <c r="G91" s="137" t="str">
        <f>IF('P9'!G15="","",'P9'!G15)</f>
        <v>Trondheim AK</v>
      </c>
      <c r="H91" s="138">
        <f>IF('P9'!N15=0,"",'P9'!N15)</f>
        <v>90</v>
      </c>
      <c r="I91" s="138">
        <f>IF('P9'!O15=0,"",'P9'!O15)</f>
        <v>105</v>
      </c>
      <c r="J91" s="138">
        <f>IF('P9'!P15=0,"",'P9'!P15)</f>
        <v>195</v>
      </c>
      <c r="K91" s="139">
        <f>IF('P9'!Q15=0,"",'P9'!Q15)</f>
        <v>247.005915</v>
      </c>
      <c r="L91">
        <v>1</v>
      </c>
    </row>
    <row r="92" spans="1:12" ht="15.75">
      <c r="A92" s="168">
        <v>45</v>
      </c>
      <c r="B92" s="134">
        <f>IF('P6'!A13="","",'P6'!A13)</f>
        <v>94</v>
      </c>
      <c r="C92" s="135">
        <f>IF('P6'!B13="","",'P6'!B13)</f>
        <v>92.55</v>
      </c>
      <c r="D92" s="134" t="str">
        <f>IF('P6'!C13="","",'P6'!C13)</f>
        <v>M2</v>
      </c>
      <c r="E92" s="136">
        <f>IF('P6'!D13="","",'P6'!D13)</f>
        <v>25366</v>
      </c>
      <c r="F92" s="137" t="str">
        <f>IF('P6'!F13="","",'P6'!F13)</f>
        <v>Lars-Thomas Grønlien</v>
      </c>
      <c r="G92" s="137" t="str">
        <f>IF('P6'!G13="","",'P6'!G13)</f>
        <v>Oslo AK</v>
      </c>
      <c r="H92" s="138">
        <f>IF('P6'!N13=0,"",'P6'!N13)</f>
        <v>95</v>
      </c>
      <c r="I92" s="138">
        <f>IF('P6'!O13=0,"",'P6'!O13)</f>
        <v>120</v>
      </c>
      <c r="J92" s="138">
        <f>IF('P6'!P13=0,"",'P6'!P13)</f>
        <v>215</v>
      </c>
      <c r="K92" s="139">
        <f>IF('P6'!Q13=0,"",'P6'!Q13)</f>
        <v>246.93265999999997</v>
      </c>
      <c r="L92">
        <v>1</v>
      </c>
    </row>
    <row r="93" spans="1:12" ht="15.75">
      <c r="A93" s="168">
        <v>46</v>
      </c>
      <c r="B93" s="134">
        <f>IF('P6'!A16="","",'P6'!A16)</f>
        <v>94</v>
      </c>
      <c r="C93" s="135">
        <f>IF('P6'!B16="","",'P6'!B16)</f>
        <v>85.78</v>
      </c>
      <c r="D93" s="134" t="str">
        <f>IF('P6'!C16="","",'P6'!C16)</f>
        <v>M4</v>
      </c>
      <c r="E93" s="136">
        <f>IF('P6'!D16="","",'P6'!D16)</f>
        <v>22528</v>
      </c>
      <c r="F93" s="137" t="str">
        <f>IF('P6'!F16="","",'P6'!F16)</f>
        <v>Terje Gulvik</v>
      </c>
      <c r="G93" s="137" t="str">
        <f>IF('P6'!G16="","",'P6'!G16)</f>
        <v>Larvik AK</v>
      </c>
      <c r="H93" s="138">
        <f>IF('P6'!N16=0,"",'P6'!N16)</f>
        <v>90</v>
      </c>
      <c r="I93" s="138">
        <f>IF('P6'!O16=0,"",'P6'!O16)</f>
        <v>116</v>
      </c>
      <c r="J93" s="138">
        <f>IF('P6'!P16=0,"",'P6'!P16)</f>
        <v>206</v>
      </c>
      <c r="K93" s="139">
        <f>IF('P6'!Q16=0,"",'P6'!Q16)</f>
        <v>245.07181399999996</v>
      </c>
      <c r="L93">
        <v>1</v>
      </c>
    </row>
    <row r="94" spans="1:12" ht="15.75">
      <c r="A94" s="168">
        <v>47</v>
      </c>
      <c r="B94" s="134">
        <f>IF('P4'!A14="","",'P4'!A14)</f>
        <v>105</v>
      </c>
      <c r="C94" s="135">
        <f>IF('P4'!B14="","",'P4'!B14)</f>
        <v>94.6</v>
      </c>
      <c r="D94" s="134" t="str">
        <f>IF('P4'!C14="","",'P4'!C14)</f>
        <v>SM</v>
      </c>
      <c r="E94" s="136">
        <f>IF('P4'!D14="","",'P4'!D14)</f>
        <v>32405</v>
      </c>
      <c r="F94" s="137" t="str">
        <f>IF('P4'!F14="","",'P4'!F14)</f>
        <v>Lars Joachim Nilsen</v>
      </c>
      <c r="G94" s="137" t="str">
        <f>IF('P4'!G14="","",'P4'!G14)</f>
        <v>T &amp; IL National</v>
      </c>
      <c r="H94" s="138">
        <f>IF('P4'!N14=0,"",'P4'!N14)</f>
        <v>96</v>
      </c>
      <c r="I94" s="138">
        <f>IF('P4'!O14=0,"",'P4'!O14)</f>
        <v>118</v>
      </c>
      <c r="J94" s="138">
        <f>IF('P4'!P14=0,"",'P4'!P14)</f>
        <v>214</v>
      </c>
      <c r="K94" s="139">
        <f>IF('P4'!Q14=0,"",'P4'!Q14)</f>
        <v>243.48171</v>
      </c>
      <c r="L94">
        <v>1</v>
      </c>
    </row>
    <row r="95" spans="1:12" ht="15.75">
      <c r="A95" s="168">
        <v>48</v>
      </c>
      <c r="B95" s="134" t="str">
        <f>IF('P7'!A20="","",'P7'!A20)</f>
        <v>+105</v>
      </c>
      <c r="C95" s="135">
        <f>IF('P7'!B20="","",'P7'!B20)</f>
        <v>110.73</v>
      </c>
      <c r="D95" s="134" t="str">
        <f>IF('P7'!C20="","",'P7'!C20)</f>
        <v>M3</v>
      </c>
      <c r="E95" s="136">
        <f>IF('P7'!D20="","",'P7'!D20)</f>
        <v>25021</v>
      </c>
      <c r="F95" s="137" t="str">
        <f>IF('P7'!F20="","",'P7'!F20)</f>
        <v>Dag Rønnevik</v>
      </c>
      <c r="G95" s="137" t="str">
        <f>IF('P7'!G20="","",'P7'!G20)</f>
        <v>Tysvær VK</v>
      </c>
      <c r="H95" s="138">
        <f>IF('P7'!N20=0,"",'P7'!N20)</f>
        <v>95</v>
      </c>
      <c r="I95" s="138">
        <f>IF('P7'!O20=0,"",'P7'!O20)</f>
        <v>130</v>
      </c>
      <c r="J95" s="138">
        <f>IF('P7'!P20=0,"",'P7'!P20)</f>
        <v>225</v>
      </c>
      <c r="K95" s="139">
        <f>IF('P7'!Q20=0,"",'P7'!Q20)</f>
        <v>241.598025</v>
      </c>
      <c r="L95">
        <v>1</v>
      </c>
    </row>
    <row r="96" spans="1:12" ht="15.75">
      <c r="A96" s="168">
        <v>49</v>
      </c>
      <c r="B96" s="134" t="str">
        <f>IF('P7'!A17="","",'P7'!A17)</f>
        <v>+105</v>
      </c>
      <c r="C96" s="135">
        <f>IF('P7'!B17="","",'P7'!B17)</f>
        <v>107.7</v>
      </c>
      <c r="D96" s="134" t="str">
        <f>IF('P7'!C17="","",'P7'!C17)</f>
        <v>M5</v>
      </c>
      <c r="E96" s="136">
        <f>IF('P7'!D17="","",'P7'!D17)</f>
        <v>21266</v>
      </c>
      <c r="F96" s="137" t="str">
        <f>IF('P7'!F17="","",'P7'!F17)</f>
        <v>Bernt P. Andesen</v>
      </c>
      <c r="G96" s="137" t="str">
        <f>IF('P7'!G17="","",'P7'!G17)</f>
        <v>Stavanger VK</v>
      </c>
      <c r="H96" s="138">
        <f>IF('P7'!N17=0,"",'P7'!N17)</f>
        <v>90</v>
      </c>
      <c r="I96" s="138">
        <f>IF('P7'!O17=0,"",'P7'!O17)</f>
        <v>131</v>
      </c>
      <c r="J96" s="138">
        <f>IF('P7'!P17=0,"",'P7'!P17)</f>
        <v>221</v>
      </c>
      <c r="K96" s="139">
        <f>IF('P7'!Q17=0,"",'P7'!Q17)</f>
        <v>239.438914</v>
      </c>
      <c r="L96">
        <v>1</v>
      </c>
    </row>
    <row r="97" spans="1:12" ht="15.75">
      <c r="A97" s="168">
        <v>50</v>
      </c>
      <c r="B97" s="134">
        <f>IF('P1'!A16="","",'P1'!A16)</f>
        <v>77</v>
      </c>
      <c r="C97" s="135">
        <f>IF('P1'!B16="","",'P1'!B16)</f>
        <v>74.6</v>
      </c>
      <c r="D97" s="134" t="str">
        <f>IF('P1'!C16="","",'P1'!C16)</f>
        <v>SM</v>
      </c>
      <c r="E97" s="136">
        <f>IF('P1'!D16="","",'P1'!D16)</f>
        <v>33659</v>
      </c>
      <c r="F97" s="137" t="str">
        <f>IF('P1'!F16="","",'P1'!F16)</f>
        <v>Sveinung Isaksen</v>
      </c>
      <c r="G97" s="137" t="str">
        <f>IF('P1'!G16="","",'P1'!G16)</f>
        <v>Larvik AK</v>
      </c>
      <c r="H97" s="138">
        <f>IF('P1'!N16=0,"",'P1'!N16)</f>
        <v>82</v>
      </c>
      <c r="I97" s="138">
        <f>IF('P1'!O16=0,"",'P1'!O16)</f>
        <v>102</v>
      </c>
      <c r="J97" s="138">
        <f>IF('P1'!P16=0,"",'P1'!P16)</f>
        <v>184</v>
      </c>
      <c r="K97" s="140">
        <f>IF('P1'!Q16=0,"",'P1'!Q16)</f>
        <v>235.96932799999996</v>
      </c>
      <c r="L97">
        <v>1</v>
      </c>
    </row>
    <row r="98" spans="1:12" ht="15.75">
      <c r="A98" s="168">
        <v>51</v>
      </c>
      <c r="B98" s="134">
        <f>IF('P6'!A10="","",'P6'!A10)</f>
        <v>85</v>
      </c>
      <c r="C98" s="135">
        <f>IF('P6'!B10="","",'P6'!B10)</f>
        <v>78.17</v>
      </c>
      <c r="D98" s="134" t="str">
        <f>IF('P6'!C10="","",'P6'!C10)</f>
        <v>M5</v>
      </c>
      <c r="E98" s="136">
        <f>IF('P6'!D10="","",'P6'!D10)</f>
        <v>20296</v>
      </c>
      <c r="F98" s="137" t="str">
        <f>IF('P6'!F10="","",'P6'!F10)</f>
        <v>Jan Egil Trøan</v>
      </c>
      <c r="G98" s="137" t="str">
        <f>IF('P6'!G10="","",'P6'!G10)</f>
        <v>Trondheim AK</v>
      </c>
      <c r="H98" s="138">
        <f>IF('P6'!N10=0,"",'P6'!N10)</f>
        <v>82</v>
      </c>
      <c r="I98" s="138">
        <f>IF('P6'!O10=0,"",'P6'!O10)</f>
        <v>106</v>
      </c>
      <c r="J98" s="138">
        <f>IF('P6'!P10=0,"",'P6'!P10)</f>
        <v>188</v>
      </c>
      <c r="K98" s="139">
        <f>IF('P6'!Q10=0,"",'P6'!Q10)</f>
        <v>234.76218</v>
      </c>
      <c r="L98">
        <v>1</v>
      </c>
    </row>
    <row r="99" spans="1:12" ht="15.75">
      <c r="A99" s="168">
        <v>52</v>
      </c>
      <c r="B99" s="134">
        <f>IF('P4'!A13="","",'P4'!A13)</f>
        <v>94</v>
      </c>
      <c r="C99" s="135">
        <f>IF('P4'!B13="","",'P4'!B13)</f>
        <v>89.9</v>
      </c>
      <c r="D99" s="134" t="str">
        <f>IF('P4'!C13="","",'P4'!C13)</f>
        <v>SM</v>
      </c>
      <c r="E99" s="136">
        <f>IF('P4'!D13="","",'P4'!D13)</f>
        <v>33284</v>
      </c>
      <c r="F99" s="137" t="str">
        <f>IF('P4'!F13="","",'P4'!F13)</f>
        <v>Steinar A. Aas</v>
      </c>
      <c r="G99" s="137" t="str">
        <f>IF('P4'!G13="","",'P4'!G13)</f>
        <v>T &amp; IL National</v>
      </c>
      <c r="H99" s="138">
        <f>IF('P4'!N13=0,"",'P4'!N13)</f>
        <v>90</v>
      </c>
      <c r="I99" s="138">
        <f>IF('P4'!O13=0,"",'P4'!O13)</f>
        <v>108</v>
      </c>
      <c r="J99" s="138">
        <f>IF('P4'!P13=0,"",'P4'!P13)</f>
        <v>198</v>
      </c>
      <c r="K99" s="139">
        <f>IF('P4'!Q13=0,"",'P4'!Q13)</f>
        <v>230.381118</v>
      </c>
      <c r="L99">
        <v>1</v>
      </c>
    </row>
    <row r="100" spans="1:12" ht="15.75">
      <c r="A100" s="168">
        <v>53</v>
      </c>
      <c r="B100" s="134">
        <f>IF('P4'!A10="","",'P4'!A10)</f>
        <v>85</v>
      </c>
      <c r="C100" s="135">
        <f>IF('P4'!B10="","",'P4'!B10)</f>
        <v>83.6</v>
      </c>
      <c r="D100" s="134" t="str">
        <f>IF('P4'!C10="","",'P4'!C10)</f>
        <v>SM</v>
      </c>
      <c r="E100" s="136">
        <f>IF('P4'!D10="","",'P4'!D10)</f>
        <v>33148</v>
      </c>
      <c r="F100" s="137" t="str">
        <f>IF('P4'!F10="","",'P4'!F10)</f>
        <v>Kristoffer Ytterbø</v>
      </c>
      <c r="G100" s="137" t="str">
        <f>IF('P4'!G10="","",'P4'!G10)</f>
        <v>Trondheim AK</v>
      </c>
      <c r="H100" s="138">
        <f>IF('P4'!N10=0,"",'P4'!N10)</f>
        <v>84</v>
      </c>
      <c r="I100" s="138">
        <f>IF('P4'!O10=0,"",'P4'!O10)</f>
        <v>107</v>
      </c>
      <c r="J100" s="138">
        <f>IF('P4'!P10=0,"",'P4'!P10)</f>
        <v>191</v>
      </c>
      <c r="K100" s="139">
        <f>IF('P4'!Q10=0,"",'P4'!Q10)</f>
        <v>230.160921</v>
      </c>
      <c r="L100">
        <v>1</v>
      </c>
    </row>
    <row r="101" spans="1:12" ht="15.75">
      <c r="A101" s="168">
        <v>54</v>
      </c>
      <c r="B101" s="134">
        <f>IF('P9'!A10="","",'P9'!A10)</f>
        <v>62</v>
      </c>
      <c r="C101" s="135">
        <f>IF('P9'!B10="","",'P9'!B10)</f>
        <v>60.59</v>
      </c>
      <c r="D101" s="134" t="str">
        <f>IF('P9'!C10="","",'P9'!C10)</f>
        <v>SM</v>
      </c>
      <c r="E101" s="136">
        <f>IF('P9'!D10="","",'P9'!D10)</f>
        <v>32494</v>
      </c>
      <c r="F101" s="137" t="str">
        <f>IF('P9'!F10="","",'P9'!F10)</f>
        <v>Lars Åstveit</v>
      </c>
      <c r="G101" s="137" t="str">
        <f>IF('P9'!G10="","",'P9'!G10)</f>
        <v>Flaktveit IK</v>
      </c>
      <c r="H101" s="138">
        <f>IF('P9'!N10=0,"",'P9'!N10)</f>
        <v>68</v>
      </c>
      <c r="I101" s="138">
        <f>IF('P9'!O10=0,"",'P9'!O10)</f>
        <v>87</v>
      </c>
      <c r="J101" s="138">
        <f>IF('P9'!P10=0,"",'P9'!P10)</f>
        <v>155</v>
      </c>
      <c r="K101" s="139">
        <f>IF('P9'!Q10=0,"",'P9'!Q10)</f>
        <v>227.91944</v>
      </c>
      <c r="L101">
        <v>1</v>
      </c>
    </row>
    <row r="102" spans="1:12" ht="15.75">
      <c r="A102" s="168">
        <v>55</v>
      </c>
      <c r="B102" s="134">
        <f>IF('P4'!A15="","",'P4'!A15)</f>
        <v>105</v>
      </c>
      <c r="C102" s="135">
        <f>IF('P4'!B15="","",'P4'!B15)</f>
        <v>97</v>
      </c>
      <c r="D102" s="134" t="str">
        <f>IF('P4'!C15="","",'P4'!C15)</f>
        <v>JM</v>
      </c>
      <c r="E102" s="136">
        <f>IF('P4'!D15="","",'P4'!D15)</f>
        <v>34852</v>
      </c>
      <c r="F102" s="137" t="str">
        <f>IF('P4'!F15="","",'P4'!F15)</f>
        <v>Hans Magnus Kleven</v>
      </c>
      <c r="G102" s="137" t="str">
        <f>IF('P4'!G15="","",'P4'!G15)</f>
        <v>Spydeberg Atletene</v>
      </c>
      <c r="H102" s="138">
        <f>IF('P4'!N15=0,"",'P4'!N15)</f>
        <v>85</v>
      </c>
      <c r="I102" s="138">
        <f>IF('P4'!O15=0,"",'P4'!O15)</f>
        <v>117</v>
      </c>
      <c r="J102" s="138">
        <f>IF('P4'!P15=0,"",'P4'!P15)</f>
        <v>202</v>
      </c>
      <c r="K102" s="139">
        <f>IF('P4'!Q15=0,"",'P4'!Q15)</f>
        <v>227.46068599999998</v>
      </c>
      <c r="L102">
        <v>1</v>
      </c>
    </row>
    <row r="103" spans="1:12" ht="15.75">
      <c r="A103" s="168">
        <v>56</v>
      </c>
      <c r="B103" s="134">
        <f>IF('P6'!A11="","",'P6'!A11)</f>
        <v>85</v>
      </c>
      <c r="C103" s="135">
        <f>IF('P6'!B11="","",'P6'!B11)</f>
        <v>84.97</v>
      </c>
      <c r="D103" s="134" t="str">
        <f>IF('P6'!C11="","",'P6'!C11)</f>
        <v>M5</v>
      </c>
      <c r="E103" s="136">
        <f>IF('P6'!D11="","",'P6'!D11)</f>
        <v>21177</v>
      </c>
      <c r="F103" s="137" t="str">
        <f>IF('P6'!F11="","",'P6'!F11)</f>
        <v>Vidar Sæland</v>
      </c>
      <c r="G103" s="137" t="str">
        <f>IF('P6'!G11="","",'P6'!G11)</f>
        <v>Vigrestad IK</v>
      </c>
      <c r="H103" s="138">
        <f>IF('P6'!N11=0,"",'P6'!N11)</f>
        <v>83</v>
      </c>
      <c r="I103" s="138">
        <f>IF('P6'!O11=0,"",'P6'!O11)</f>
        <v>107</v>
      </c>
      <c r="J103" s="138">
        <f>IF('P6'!P11=0,"",'P6'!P11)</f>
        <v>190</v>
      </c>
      <c r="K103" s="139">
        <f>IF('P6'!Q11=0,"",'P6'!Q11)</f>
        <v>227.09636</v>
      </c>
      <c r="L103">
        <v>1</v>
      </c>
    </row>
    <row r="104" spans="1:12" ht="15.75">
      <c r="A104" s="168">
        <v>57</v>
      </c>
      <c r="B104" s="134">
        <f>IF('P4'!A9="","",'P4'!A9)</f>
        <v>105</v>
      </c>
      <c r="C104" s="135">
        <f>IF('P4'!B9="","",'P4'!B9)</f>
        <v>99.18</v>
      </c>
      <c r="D104" s="134" t="str">
        <f>IF('P4'!C9="","",'P4'!C9)</f>
        <v>SM</v>
      </c>
      <c r="E104" s="136">
        <f>IF('P4'!D9="","",'P4'!D9)</f>
        <v>33155</v>
      </c>
      <c r="F104" s="137" t="str">
        <f>IF('P4'!F9="","",'P4'!F9)</f>
        <v>Martin Sund</v>
      </c>
      <c r="G104" s="137" t="str">
        <f>IF('P4'!G9="","",'P4'!G9)</f>
        <v>Trondheim AK</v>
      </c>
      <c r="H104" s="138">
        <f>IF('P4'!N9=0,"",'P4'!N9)</f>
        <v>93</v>
      </c>
      <c r="I104" s="138">
        <f>IF('P4'!O9=0,"",'P4'!O9)</f>
        <v>110</v>
      </c>
      <c r="J104" s="138">
        <f>IF('P4'!P9=0,"",'P4'!P9)</f>
        <v>203</v>
      </c>
      <c r="K104" s="139">
        <f>IF('P4'!Q9=0,"",'P4'!Q9)</f>
        <v>226.578247</v>
      </c>
      <c r="L104">
        <v>1</v>
      </c>
    </row>
    <row r="105" spans="1:12" ht="15.75">
      <c r="A105" s="168">
        <v>58</v>
      </c>
      <c r="B105" s="134">
        <f>IF('P6'!A17="","",'P6'!A17)</f>
        <v>94</v>
      </c>
      <c r="C105" s="135">
        <f>IF('P6'!B17="","",'P6'!B17)</f>
        <v>92.17</v>
      </c>
      <c r="D105" s="134" t="str">
        <f>IF('P6'!C17="","",'P6'!C17)</f>
        <v>M4</v>
      </c>
      <c r="E105" s="136">
        <f>IF('P6'!D17="","",'P6'!D17)</f>
        <v>22050</v>
      </c>
      <c r="F105" s="137" t="str">
        <f>IF('P6'!F17="","",'P6'!F17)</f>
        <v>Trond Kvilhaug</v>
      </c>
      <c r="G105" s="137" t="str">
        <f>IF('P6'!G17="","",'P6'!G17)</f>
        <v>Nidelv IL</v>
      </c>
      <c r="H105" s="138">
        <f>IF('P6'!N17=0,"",'P6'!N17)</f>
        <v>88</v>
      </c>
      <c r="I105" s="138">
        <f>IF('P6'!O17=0,"",'P6'!O17)</f>
        <v>108</v>
      </c>
      <c r="J105" s="138">
        <f>IF('P6'!P17=0,"",'P6'!P17)</f>
        <v>196</v>
      </c>
      <c r="K105" s="139">
        <f>IF('P6'!Q17=0,"",'P6'!Q17)</f>
        <v>225.517208</v>
      </c>
      <c r="L105">
        <v>1</v>
      </c>
    </row>
    <row r="106" spans="1:12" ht="15.75">
      <c r="A106" s="168">
        <v>59</v>
      </c>
      <c r="B106" s="134">
        <f>IF('P5'!A15="","",'P5'!A15)</f>
        <v>77</v>
      </c>
      <c r="C106" s="135">
        <f>IF('P5'!B15="","",'P5'!B15)</f>
        <v>76.97</v>
      </c>
      <c r="D106" s="134" t="str">
        <f>IF('P5'!C15="","",'P5'!C15)</f>
        <v>M5</v>
      </c>
      <c r="E106" s="136">
        <f>IF('P5'!D15="","",'P5'!D15)</f>
        <v>20075</v>
      </c>
      <c r="F106" s="137" t="str">
        <f>IF('P5'!F15="","",'P5'!F15)</f>
        <v>Egon Vee Haugen</v>
      </c>
      <c r="G106" s="137" t="str">
        <f>IF('P5'!G15="","",'P5'!G15)</f>
        <v>Grenland AK</v>
      </c>
      <c r="H106" s="138">
        <f>IF('P5'!N15=0,"",'P5'!N15)</f>
        <v>83</v>
      </c>
      <c r="I106" s="138">
        <f>IF('P5'!O15=0,"",'P5'!O15)</f>
        <v>96</v>
      </c>
      <c r="J106" s="138">
        <f>IF('P5'!P15=0,"",'P5'!P15)</f>
        <v>179</v>
      </c>
      <c r="K106" s="139">
        <f>IF('P5'!Q15=0,"",'P5'!Q15)</f>
        <v>225.46499899999998</v>
      </c>
      <c r="L106">
        <v>1</v>
      </c>
    </row>
    <row r="107" spans="1:12" ht="15.75">
      <c r="A107" s="168">
        <v>60</v>
      </c>
      <c r="B107" s="134">
        <f>IF('P4'!A11="","",'P4'!A11)</f>
        <v>94</v>
      </c>
      <c r="C107" s="135">
        <f>IF('P4'!B11="","",'P4'!B11)</f>
        <v>98</v>
      </c>
      <c r="D107" s="134" t="str">
        <f>IF('P4'!C11="","",'P4'!C11)</f>
        <v>SM</v>
      </c>
      <c r="E107" s="136">
        <f>IF('P4'!D11="","",'P4'!D11)</f>
        <v>32309</v>
      </c>
      <c r="F107" s="137" t="str">
        <f>IF('P4'!F11="","",'P4'!F11)</f>
        <v>Torbjørn Farmen</v>
      </c>
      <c r="G107" s="137" t="str">
        <f>IF('P4'!G11="","",'P4'!G11)</f>
        <v>Larvik AK</v>
      </c>
      <c r="H107" s="138">
        <f>IF('P4'!N11=0,"",'P4'!N11)</f>
        <v>90</v>
      </c>
      <c r="I107" s="138">
        <f>IF('P4'!O11=0,"",'P4'!O11)</f>
        <v>110</v>
      </c>
      <c r="J107" s="138">
        <f>IF('P4'!P11=0,"",'P4'!P11)</f>
        <v>200</v>
      </c>
      <c r="K107" s="139">
        <f>IF('P4'!Q11=0,"",'P4'!Q11)</f>
        <v>224.28379999999999</v>
      </c>
      <c r="L107">
        <v>1</v>
      </c>
    </row>
    <row r="108" spans="1:12" ht="15.75">
      <c r="A108" s="168">
        <v>61</v>
      </c>
      <c r="B108" s="134">
        <f>IF('P1'!A11="","",'P1'!A11)</f>
        <v>69</v>
      </c>
      <c r="C108" s="135">
        <f>IF('P1'!B11="","",'P1'!B11)</f>
        <v>65.85</v>
      </c>
      <c r="D108" s="134" t="str">
        <f>IF('P1'!C11="","",'P1'!C11)</f>
        <v>SM</v>
      </c>
      <c r="E108" s="136">
        <f>IF('P1'!D11="","",'P1'!D11)</f>
        <v>33184</v>
      </c>
      <c r="F108" s="137" t="str">
        <f>IF('P1'!F11="","",'P1'!F11)</f>
        <v>Mathias Nikolai Arnesen</v>
      </c>
      <c r="G108" s="137" t="str">
        <f>IF('P1'!G11="","",'P1'!G11)</f>
        <v>Trondheim AK</v>
      </c>
      <c r="H108" s="138">
        <f>IF('P1'!N11=0,"",'P1'!N11)</f>
        <v>68</v>
      </c>
      <c r="I108" s="138">
        <f>IF('P1'!O11=0,"",'P1'!O11)</f>
        <v>93</v>
      </c>
      <c r="J108" s="138">
        <f>IF('P1'!P11=0,"",'P1'!P11)</f>
        <v>161</v>
      </c>
      <c r="K108" s="140">
        <f>IF('P1'!Q11=0,"",'P1'!Q11)</f>
        <v>223.327125</v>
      </c>
      <c r="L108">
        <v>1</v>
      </c>
    </row>
    <row r="109" spans="1:12" ht="15.75">
      <c r="A109" s="168">
        <v>62</v>
      </c>
      <c r="B109" s="134">
        <f>IF('P6'!A15="","",'P6'!A15)</f>
        <v>94</v>
      </c>
      <c r="C109" s="135">
        <f>IF('P6'!B15="","",'P6'!B15)</f>
        <v>89</v>
      </c>
      <c r="D109" s="134" t="str">
        <f>IF('P6'!C15="","",'P6'!C15)</f>
        <v>M3</v>
      </c>
      <c r="E109" s="136">
        <f>IF('P6'!D15="","",'P6'!D15)</f>
        <v>23441</v>
      </c>
      <c r="F109" s="137" t="str">
        <f>IF('P6'!F15="","",'P6'!F15)</f>
        <v>Ole Jakob Aas</v>
      </c>
      <c r="G109" s="137" t="str">
        <f>IF('P6'!G15="","",'P6'!G15)</f>
        <v>T &amp; IL National</v>
      </c>
      <c r="H109" s="138">
        <f>IF('P6'!N15=0,"",'P6'!N15)</f>
        <v>85</v>
      </c>
      <c r="I109" s="138">
        <f>IF('P6'!O15=0,"",'P6'!O15)</f>
        <v>105</v>
      </c>
      <c r="J109" s="138">
        <f>IF('P6'!P15=0,"",'P6'!P15)</f>
        <v>190</v>
      </c>
      <c r="K109" s="139">
        <f>IF('P6'!Q15=0,"",'P6'!Q15)</f>
        <v>222.09993</v>
      </c>
      <c r="L109">
        <v>1</v>
      </c>
    </row>
    <row r="110" spans="1:12" ht="15.75">
      <c r="A110" s="168">
        <v>63</v>
      </c>
      <c r="B110" s="134">
        <f>IF('P1'!A12="","",'P1'!A12)</f>
        <v>69</v>
      </c>
      <c r="C110" s="135">
        <f>IF('P1'!B12="","",'P1'!B12)</f>
        <v>69</v>
      </c>
      <c r="D110" s="134" t="str">
        <f>IF('P1'!C12="","",'P1'!C12)</f>
        <v>SM</v>
      </c>
      <c r="E110" s="136">
        <f>IF('P1'!D12="","",'P1'!D12)</f>
        <v>32437</v>
      </c>
      <c r="F110" s="137" t="str">
        <f>IF('P1'!F12="","",'P1'!F12)</f>
        <v>Nicolas Johnsen</v>
      </c>
      <c r="G110" s="137" t="str">
        <f>IF('P1'!G12="","",'P1'!G12)</f>
        <v>Trondheim AK</v>
      </c>
      <c r="H110" s="138">
        <f>IF('P1'!N12=0,"",'P1'!N12)</f>
        <v>70</v>
      </c>
      <c r="I110" s="138">
        <f>IF('P1'!O12=0,"",'P1'!O12)</f>
        <v>95</v>
      </c>
      <c r="J110" s="138">
        <f>IF('P1'!P12=0,"",'P1'!P12)</f>
        <v>165</v>
      </c>
      <c r="K110" s="140">
        <f>IF('P1'!Q12=0,"",'P1'!Q12)</f>
        <v>221.9679</v>
      </c>
      <c r="L110">
        <v>1</v>
      </c>
    </row>
    <row r="111" spans="1:12" ht="15.75">
      <c r="A111" s="168">
        <v>64</v>
      </c>
      <c r="B111" s="134">
        <f>IF('P1'!A13="","",'P1'!A13)</f>
        <v>69</v>
      </c>
      <c r="C111" s="135">
        <f>IF('P1'!B13="","",'P1'!B13)</f>
        <v>63.9</v>
      </c>
      <c r="D111" s="134" t="str">
        <f>IF('P1'!C13="","",'P1'!C13)</f>
        <v>JM</v>
      </c>
      <c r="E111" s="136">
        <f>IF('P1'!D13="","",'P1'!D13)</f>
        <v>34156</v>
      </c>
      <c r="F111" s="137" t="str">
        <f>IF('P1'!F13="","",'P1'!F13)</f>
        <v>Christian Lysenstøen</v>
      </c>
      <c r="G111" s="137" t="str">
        <f>IF('P1'!G13="","",'P1'!G13)</f>
        <v>Spydeberg Atletene</v>
      </c>
      <c r="H111" s="138">
        <f>IF('P1'!N13=0,"",'P1'!N13)</f>
        <v>70</v>
      </c>
      <c r="I111" s="138">
        <f>IF('P1'!O13=0,"",'P1'!O13)</f>
        <v>85</v>
      </c>
      <c r="J111" s="138">
        <f>IF('P1'!P13=0,"",'P1'!P13)</f>
        <v>155</v>
      </c>
      <c r="K111" s="140">
        <f>IF('P1'!Q13=0,"",'P1'!Q13)</f>
        <v>219.46000500000002</v>
      </c>
      <c r="L111">
        <v>1</v>
      </c>
    </row>
    <row r="112" spans="1:12" ht="15.75">
      <c r="A112" s="168">
        <v>65</v>
      </c>
      <c r="B112" s="134">
        <f>IF('P6'!A20="","",'P6'!A20)</f>
        <v>94</v>
      </c>
      <c r="C112" s="135">
        <f>IF('P6'!B20="","",'P6'!B20)</f>
        <v>93.68</v>
      </c>
      <c r="D112" s="134" t="str">
        <f>IF('P6'!C20="","",'P6'!C20)</f>
        <v>M6</v>
      </c>
      <c r="E112" s="136">
        <f>IF('P6'!D20="","",'P6'!D20)</f>
        <v>19656</v>
      </c>
      <c r="F112" s="137" t="str">
        <f>IF('P6'!F20="","",'P6'!F20)</f>
        <v>Johan Thonerud</v>
      </c>
      <c r="G112" s="137" t="str">
        <f>IF('P6'!G20="","",'P6'!G20)</f>
        <v>Spydeberg Atletene</v>
      </c>
      <c r="H112" s="138">
        <f>IF('P6'!N20=0,"",'P6'!N20)</f>
        <v>84</v>
      </c>
      <c r="I112" s="138">
        <f>IF('P6'!O20=0,"",'P6'!O20)</f>
        <v>108</v>
      </c>
      <c r="J112" s="138">
        <f>IF('P6'!P20=0,"",'P6'!P20)</f>
        <v>192</v>
      </c>
      <c r="K112" s="139">
        <f>IF('P6'!Q20=0,"",'P6'!Q20)</f>
        <v>219.36096000000003</v>
      </c>
      <c r="L112">
        <v>1</v>
      </c>
    </row>
    <row r="113" spans="1:12" ht="15.75">
      <c r="A113" s="168">
        <v>66</v>
      </c>
      <c r="B113" s="134" t="str">
        <f>IF('P7'!A21="","",'P7'!A21)</f>
        <v>+105</v>
      </c>
      <c r="C113" s="135">
        <f>IF('P7'!B21="","",'P7'!B21)</f>
        <v>138.34</v>
      </c>
      <c r="D113" s="134" t="str">
        <f>IF('P7'!C21="","",'P7'!C21)</f>
        <v>M4</v>
      </c>
      <c r="E113" s="136">
        <f>IF('P7'!D21="","",'P7'!D21)</f>
        <v>22200</v>
      </c>
      <c r="F113" s="137" t="str">
        <f>IF('P7'!F21="","",'P7'!F21)</f>
        <v>Per Ola Dalsbø</v>
      </c>
      <c r="G113" s="137" t="str">
        <f>IF('P7'!G21="","",'P7'!G21)</f>
        <v>AK Bjørgvin</v>
      </c>
      <c r="H113" s="138">
        <f>IF('P7'!N21=0,"",'P7'!N21)</f>
        <v>95</v>
      </c>
      <c r="I113" s="138">
        <f>IF('P7'!O21=0,"",'P7'!O21)</f>
        <v>120</v>
      </c>
      <c r="J113" s="138">
        <f>IF('P7'!P21=0,"",'P7'!P21)</f>
        <v>215</v>
      </c>
      <c r="K113" s="139">
        <f>IF('P7'!Q21=0,"",'P7'!Q21)</f>
        <v>219.01533999999998</v>
      </c>
      <c r="L113">
        <v>1</v>
      </c>
    </row>
    <row r="114" spans="1:12" ht="15.75">
      <c r="A114" s="168">
        <v>67</v>
      </c>
      <c r="B114" s="134">
        <f>IF('P7'!A16="","",'P7'!A16)</f>
        <v>105</v>
      </c>
      <c r="C114" s="135">
        <f>IF('P7'!B16="","",'P7'!B16)</f>
        <v>103.69</v>
      </c>
      <c r="D114" s="134" t="str">
        <f>IF('P7'!C16="","",'P7'!C16)</f>
        <v>M5</v>
      </c>
      <c r="E114" s="136">
        <f>IF('P7'!D16="","",'P7'!D16)</f>
        <v>21088</v>
      </c>
      <c r="F114" s="137" t="str">
        <f>IF('P7'!F16="","",'P7'!F16)</f>
        <v>Rune Johansen</v>
      </c>
      <c r="G114" s="137" t="str">
        <f>IF('P7'!G16="","",'P7'!G16)</f>
        <v>Lenja AK</v>
      </c>
      <c r="H114" s="138">
        <f>IF('P7'!N16=0,"",'P7'!N16)</f>
        <v>80</v>
      </c>
      <c r="I114" s="138">
        <f>IF('P7'!O16=0,"",'P7'!O16)</f>
        <v>115</v>
      </c>
      <c r="J114" s="138">
        <f>IF('P7'!P16=0,"",'P7'!P16)</f>
        <v>195</v>
      </c>
      <c r="K114" s="139">
        <f>IF('P7'!Q16=0,"",'P7'!Q16)</f>
        <v>214.05852000000002</v>
      </c>
      <c r="L114">
        <v>1</v>
      </c>
    </row>
    <row r="115" spans="1:12" ht="15.75">
      <c r="A115" s="168">
        <v>68</v>
      </c>
      <c r="B115" s="134">
        <f>IF('P5'!A19="","",'P5'!A19)</f>
        <v>85</v>
      </c>
      <c r="C115" s="135">
        <f>IF('P5'!B19="","",'P5'!B19)</f>
        <v>83.62</v>
      </c>
      <c r="D115" s="134" t="str">
        <f>IF('P5'!C19="","",'P5'!C19)</f>
        <v>M2</v>
      </c>
      <c r="E115" s="136">
        <f>IF('P5'!D19="","",'P5'!D19)</f>
        <v>26187</v>
      </c>
      <c r="F115" s="137" t="str">
        <f>IF('P5'!F19="","",'P5'!F19)</f>
        <v>Bjørn Tore Wiik</v>
      </c>
      <c r="G115" s="137" t="str">
        <f>IF('P5'!G19="","",'P5'!G19)</f>
        <v>Namsos VK</v>
      </c>
      <c r="H115" s="138">
        <f>IF('P5'!N19=0,"",'P5'!N19)</f>
        <v>85</v>
      </c>
      <c r="I115" s="138">
        <f>IF('P5'!O19=0,"",'P5'!O19)</f>
        <v>87</v>
      </c>
      <c r="J115" s="138">
        <f>IF('P5'!P19=0,"",'P5'!P19)</f>
        <v>172</v>
      </c>
      <c r="K115" s="139">
        <f>IF('P5'!Q19=0,"",'P5'!Q19)</f>
        <v>207.24022</v>
      </c>
      <c r="L115">
        <v>1</v>
      </c>
    </row>
    <row r="116" spans="1:12" ht="15.75">
      <c r="A116" s="168">
        <v>69</v>
      </c>
      <c r="B116" s="134">
        <f>IF('P5'!A13="","",'P5'!A13)</f>
        <v>77</v>
      </c>
      <c r="C116" s="135">
        <f>IF('P5'!B13="","",'P5'!B13)</f>
        <v>75.74</v>
      </c>
      <c r="D116" s="134" t="str">
        <f>IF('P5'!C13="","",'P5'!C13)</f>
        <v>M3</v>
      </c>
      <c r="E116" s="136">
        <f>IF('P5'!D13="","",'P5'!D13)</f>
        <v>24128</v>
      </c>
      <c r="F116" s="137" t="str">
        <f>IF('P5'!F13="","",'P5'!F13)</f>
        <v>Tom Danielsen</v>
      </c>
      <c r="G116" s="137" t="str">
        <f>IF('P5'!G13="","",'P5'!G13)</f>
        <v>Larvik AK</v>
      </c>
      <c r="H116" s="138">
        <f>IF('P5'!N13=0,"",'P5'!N13)</f>
        <v>69</v>
      </c>
      <c r="I116" s="138">
        <f>IF('P5'!O13=0,"",'P5'!O13)</f>
        <v>94</v>
      </c>
      <c r="J116" s="138">
        <f>IF('P5'!P13=0,"",'P5'!P13)</f>
        <v>163</v>
      </c>
      <c r="K116" s="139">
        <f>IF('P5'!Q13=0,"",'P5'!Q13)</f>
        <v>207.20527399999997</v>
      </c>
      <c r="L116">
        <v>1</v>
      </c>
    </row>
    <row r="117" spans="1:12" ht="15.75">
      <c r="A117" s="168">
        <v>70</v>
      </c>
      <c r="B117" s="134">
        <f>IF('P7'!A15="","",'P7'!A15)</f>
        <v>105</v>
      </c>
      <c r="C117" s="135">
        <f>IF('P7'!B15="","",'P7'!B15)</f>
        <v>101.2</v>
      </c>
      <c r="D117" s="134" t="str">
        <f>IF('P7'!C15="","",'P7'!C15)</f>
        <v>M3</v>
      </c>
      <c r="E117" s="136">
        <f>IF('P7'!D15="","",'P7'!D15)</f>
        <v>23941</v>
      </c>
      <c r="F117" s="137" t="str">
        <f>IF('P7'!F15="","",'P7'!F15)</f>
        <v>Tor Steinar Herikstad</v>
      </c>
      <c r="G117" s="137" t="str">
        <f>IF('P7'!G15="","",'P7'!G15)</f>
        <v>Vigrestad IK</v>
      </c>
      <c r="H117" s="138">
        <f>IF('P7'!N15=0,"",'P7'!N15)</f>
        <v>80</v>
      </c>
      <c r="I117" s="138">
        <f>IF('P7'!O15=0,"",'P7'!O15)</f>
        <v>102</v>
      </c>
      <c r="J117" s="138">
        <f>IF('P7'!P15=0,"",'P7'!P15)</f>
        <v>182</v>
      </c>
      <c r="K117" s="139">
        <f>IF('P7'!Q15=0,"",'P7'!Q15)</f>
        <v>201.57883199999998</v>
      </c>
      <c r="L117">
        <v>1</v>
      </c>
    </row>
    <row r="118" spans="1:12" ht="15.75">
      <c r="A118" s="168">
        <v>71</v>
      </c>
      <c r="B118" s="134">
        <f>IF('P5'!A14="","",'P5'!A14)</f>
        <v>77</v>
      </c>
      <c r="C118" s="135">
        <f>IF('P5'!B14="","",'P5'!B14)</f>
        <v>76.15</v>
      </c>
      <c r="D118" s="134" t="str">
        <f>IF('P5'!C14="","",'P5'!C14)</f>
        <v>M5</v>
      </c>
      <c r="E118" s="136">
        <f>IF('P5'!D14="","",'P5'!D14)</f>
        <v>21400</v>
      </c>
      <c r="F118" s="137" t="str">
        <f>IF('P5'!F14="","",'P5'!F14)</f>
        <v>Geir Slupphaug</v>
      </c>
      <c r="G118" s="137" t="str">
        <f>IF('P5'!G14="","",'P5'!G14)</f>
        <v>Trondheim AK</v>
      </c>
      <c r="H118" s="138">
        <f>IF('P5'!N14=0,"",'P5'!N14)</f>
        <v>67</v>
      </c>
      <c r="I118" s="138">
        <f>IF('P5'!O14=0,"",'P5'!O14)</f>
        <v>90</v>
      </c>
      <c r="J118" s="138">
        <f>IF('P5'!P14=0,"",'P5'!P14)</f>
        <v>157</v>
      </c>
      <c r="K118" s="139">
        <f>IF('P5'!Q14=0,"",'P5'!Q14)</f>
        <v>198.960919</v>
      </c>
      <c r="L118">
        <v>1</v>
      </c>
    </row>
    <row r="119" spans="1:12" ht="15.75">
      <c r="A119" s="168">
        <v>72</v>
      </c>
      <c r="B119" s="134">
        <f>IF('P1'!A10="","",'P1'!A10)</f>
        <v>62</v>
      </c>
      <c r="C119" s="135">
        <f>IF('P1'!B10="","",'P1'!B10)</f>
        <v>60.9</v>
      </c>
      <c r="D119" s="134" t="str">
        <f>IF('P1'!C10="","",'P1'!C10)</f>
        <v>UM</v>
      </c>
      <c r="E119" s="136">
        <f>IF('P1'!D10="","",'P1'!D10)</f>
        <v>36297</v>
      </c>
      <c r="F119" s="137" t="str">
        <f>IF('P1'!F10="","",'P1'!F10)</f>
        <v>Nicolai Pedersen</v>
      </c>
      <c r="G119" s="137" t="str">
        <f>IF('P1'!G10="","",'P1'!G10)</f>
        <v>Larvik AK</v>
      </c>
      <c r="H119" s="138">
        <f>IF('P1'!N10=0,"",'P1'!N10)</f>
        <v>60</v>
      </c>
      <c r="I119" s="138">
        <f>IF('P1'!O10=0,"",'P1'!O10)</f>
        <v>74</v>
      </c>
      <c r="J119" s="138">
        <f>IF('P1'!P10=0,"",'P1'!P10)</f>
        <v>134</v>
      </c>
      <c r="K119" s="140">
        <f>IF('P1'!Q10=0,"",'P1'!Q10)</f>
        <v>196.30959800000002</v>
      </c>
      <c r="L119">
        <v>1</v>
      </c>
    </row>
    <row r="120" spans="1:12" ht="15.75">
      <c r="A120" s="168">
        <v>73</v>
      </c>
      <c r="B120" s="134" t="str">
        <f>IF('P7'!A18="","",'P7'!A18)</f>
        <v>+105</v>
      </c>
      <c r="C120" s="135">
        <f>IF('P7'!B18="","",'P7'!B18)</f>
        <v>105.1</v>
      </c>
      <c r="D120" s="134" t="str">
        <f>IF('P7'!C18="","",'P7'!C18)</f>
        <v>M7</v>
      </c>
      <c r="E120" s="136">
        <f>IF('P7'!D18="","",'P7'!D18)</f>
        <v>16227</v>
      </c>
      <c r="F120" s="137" t="str">
        <f>IF('P7'!F18="","",'P7'!F18)</f>
        <v>Jan Nystrøm</v>
      </c>
      <c r="G120" s="137" t="str">
        <f>IF('P7'!G18="","",'P7'!G18)</f>
        <v>Trondheim AK</v>
      </c>
      <c r="H120" s="138">
        <f>IF('P7'!N18=0,"",'P7'!N18)</f>
        <v>82</v>
      </c>
      <c r="I120" s="138">
        <f>IF('P7'!O18=0,"",'P7'!O18)</f>
        <v>97</v>
      </c>
      <c r="J120" s="138">
        <f>IF('P7'!P18=0,"",'P7'!P18)</f>
        <v>179</v>
      </c>
      <c r="K120" s="139">
        <f>IF('P7'!Q18=0,"",'P7'!Q18)</f>
        <v>195.55732100000003</v>
      </c>
      <c r="L120">
        <v>1</v>
      </c>
    </row>
    <row r="121" spans="1:12" ht="15.75">
      <c r="A121" s="168">
        <v>74</v>
      </c>
      <c r="B121" s="134">
        <f>IF('P5'!A17="","",'P5'!A17)</f>
        <v>77</v>
      </c>
      <c r="C121" s="135">
        <f>IF('P5'!B17="","",'P5'!B17)</f>
        <v>71.39</v>
      </c>
      <c r="D121" s="134" t="str">
        <f>IF('P5'!C17="","",'P5'!C17)</f>
        <v>M8</v>
      </c>
      <c r="E121" s="136">
        <f>IF('P5'!D17="","",'P5'!D17)</f>
        <v>16052</v>
      </c>
      <c r="F121" s="137" t="str">
        <f>IF('P5'!F17="","",'P5'!F17)</f>
        <v>Tore Bjørnsen</v>
      </c>
      <c r="G121" s="137" t="str">
        <f>IF('P5'!G17="","",'P5'!G17)</f>
        <v>Stavanger VK</v>
      </c>
      <c r="H121" s="138">
        <f>IF('P5'!N17=0,"",'P5'!N17)</f>
        <v>68</v>
      </c>
      <c r="I121" s="138">
        <f>IF('P5'!O17=0,"",'P5'!O17)</f>
        <v>79</v>
      </c>
      <c r="J121" s="138">
        <f>IF('P5'!P17=0,"",'P5'!P17)</f>
        <v>147</v>
      </c>
      <c r="K121" s="139">
        <f>IF('P5'!Q17=0,"",'P5'!Q17)</f>
        <v>193.56930599999998</v>
      </c>
      <c r="L121">
        <v>1</v>
      </c>
    </row>
    <row r="122" spans="1:12" ht="15.75">
      <c r="A122" s="168">
        <v>75</v>
      </c>
      <c r="B122" s="134">
        <f>IF('P4'!A12="","",'P4'!A12)</f>
        <v>105</v>
      </c>
      <c r="C122" s="135">
        <f>IF('P4'!B12="","",'P4'!B12)</f>
        <v>96.5</v>
      </c>
      <c r="D122" s="134" t="str">
        <f>IF('P4'!C12="","",'P4'!C12)</f>
        <v>JM</v>
      </c>
      <c r="E122" s="136">
        <f>IF('P4'!D12="","",'P4'!D12)</f>
        <v>34699</v>
      </c>
      <c r="F122" s="137" t="str">
        <f>IF('P4'!F12="","",'P4'!F12)</f>
        <v>Tom-Erik Lysenstøen</v>
      </c>
      <c r="G122" s="137" t="str">
        <f>IF('P4'!G12="","",'P4'!G12)</f>
        <v>Spydeberg Atletene</v>
      </c>
      <c r="H122" s="138">
        <f>IF('P4'!N12=0,"",'P4'!N12)</f>
        <v>75</v>
      </c>
      <c r="I122" s="138">
        <f>IF('P4'!O12=0,"",'P4'!O12)</f>
        <v>96</v>
      </c>
      <c r="J122" s="138">
        <f>IF('P4'!P12=0,"",'P4'!P12)</f>
        <v>171</v>
      </c>
      <c r="K122" s="139">
        <f>IF('P4'!Q12=0,"",'P4'!Q12)</f>
        <v>192.95828099999997</v>
      </c>
      <c r="L122">
        <v>1</v>
      </c>
    </row>
    <row r="123" spans="1:12" ht="15.75">
      <c r="A123" s="168">
        <v>76</v>
      </c>
      <c r="B123" s="134">
        <f>IF('P5'!A11="","",'P5'!A11)</f>
        <v>69</v>
      </c>
      <c r="C123" s="135">
        <f>IF('P5'!B11="","",'P5'!B11)</f>
        <v>67.23</v>
      </c>
      <c r="D123" s="134" t="str">
        <f>IF('P5'!C11="","",'P5'!C11)</f>
        <v>M4</v>
      </c>
      <c r="E123" s="136">
        <f>IF('P5'!D11="","",'P5'!D11)</f>
        <v>22200</v>
      </c>
      <c r="F123" s="137" t="str">
        <f>IF('P5'!F11="","",'P5'!F11)</f>
        <v>Tom Carlsen</v>
      </c>
      <c r="G123" s="137" t="str">
        <f>IF('P5'!G11="","",'P5'!G11)</f>
        <v>AK Bjørgvin</v>
      </c>
      <c r="H123" s="138">
        <f>IF('P5'!N11=0,"",'P5'!N11)</f>
        <v>60</v>
      </c>
      <c r="I123" s="138">
        <f>IF('P5'!O11=0,"",'P5'!O11)</f>
        <v>80</v>
      </c>
      <c r="J123" s="138">
        <f>IF('P5'!P11=0,"",'P5'!P11)</f>
        <v>140</v>
      </c>
      <c r="K123" s="139">
        <f>IF('P5'!Q11=0,"",'P5'!Q11)</f>
        <v>191.53820000000002</v>
      </c>
      <c r="L123">
        <v>1</v>
      </c>
    </row>
    <row r="124" spans="1:12" ht="15.75">
      <c r="A124" s="168">
        <v>77</v>
      </c>
      <c r="B124" s="134">
        <f>IF('P5'!A21="","",'P5'!A21)</f>
        <v>85</v>
      </c>
      <c r="C124" s="135">
        <f>IF('P5'!B21="","",'P5'!B21)</f>
        <v>84.56</v>
      </c>
      <c r="D124" s="134" t="str">
        <f>IF('P5'!C21="","",'P5'!C21)</f>
        <v>M3</v>
      </c>
      <c r="E124" s="136">
        <f>IF('P5'!D21="","",'P5'!D21)</f>
        <v>23840</v>
      </c>
      <c r="F124" s="137" t="str">
        <f>IF('P5'!F21="","",'P5'!F21)</f>
        <v>Tryggve Duun</v>
      </c>
      <c r="G124" s="137" t="str">
        <f>IF('P5'!G21="","",'P5'!G21)</f>
        <v>Trondheim AK</v>
      </c>
      <c r="H124" s="138">
        <f>IF('P5'!N21=0,"",'P5'!N21)</f>
        <v>69</v>
      </c>
      <c r="I124" s="138">
        <f>IF('P5'!O21=0,"",'P5'!O21)</f>
        <v>90</v>
      </c>
      <c r="J124" s="138">
        <f>IF('P5'!P21=0,"",'P5'!P21)</f>
        <v>159</v>
      </c>
      <c r="K124" s="139">
        <f>IF('P5'!Q21=0,"",'P5'!Q21)</f>
        <v>190.501875</v>
      </c>
      <c r="L124">
        <v>1</v>
      </c>
    </row>
    <row r="125" spans="1:12" ht="15.75">
      <c r="A125" s="168">
        <v>78</v>
      </c>
      <c r="B125" s="134">
        <f>IF('P1'!A17="","",'P1'!A17)</f>
        <v>85</v>
      </c>
      <c r="C125" s="135">
        <f>IF('P1'!B17="","",'P1'!B17)</f>
        <v>81.7</v>
      </c>
      <c r="D125" s="134" t="str">
        <f>IF('P1'!C17="","",'P1'!C17)</f>
        <v>SM</v>
      </c>
      <c r="E125" s="136">
        <f>IF('P1'!D17="","",'P1'!D17)</f>
        <v>32829</v>
      </c>
      <c r="F125" s="137" t="str">
        <f>IF('P1'!F17="","",'P1'!F17)</f>
        <v>Bjørnar Wold</v>
      </c>
      <c r="G125" s="137" t="str">
        <f>IF('P1'!G17="","",'P1'!G17)</f>
        <v>Spydeberg Atletene</v>
      </c>
      <c r="H125" s="138">
        <f>IF('P1'!N17=0,"",'P1'!N17)</f>
        <v>60</v>
      </c>
      <c r="I125" s="138">
        <f>IF('P1'!O17=0,"",'P1'!O17)</f>
        <v>96</v>
      </c>
      <c r="J125" s="138">
        <f>IF('P1'!P17=0,"",'P1'!P17)</f>
        <v>156</v>
      </c>
      <c r="K125" s="140">
        <f>IF('P1'!Q17=0,"",'P1'!Q17)</f>
        <v>190.22484</v>
      </c>
      <c r="L125">
        <v>1</v>
      </c>
    </row>
    <row r="126" spans="1:12" ht="15.75">
      <c r="A126" s="168">
        <v>79</v>
      </c>
      <c r="B126" s="134">
        <f>IF('P7'!A11="","",'P7'!A11)</f>
        <v>105</v>
      </c>
      <c r="C126" s="135">
        <f>IF('P7'!B11="","",'P7'!B11)</f>
        <v>96</v>
      </c>
      <c r="D126" s="134" t="str">
        <f>IF('P7'!C11="","",'P7'!C11)</f>
        <v>M7</v>
      </c>
      <c r="E126" s="136">
        <f>IF('P7'!D11="","",'P7'!D11)</f>
        <v>16495</v>
      </c>
      <c r="F126" s="137" t="str">
        <f>IF('P7'!F11="","",'P7'!F11)</f>
        <v>Eskil Lian</v>
      </c>
      <c r="G126" s="137" t="str">
        <f>IF('P7'!G11="","",'P7'!G11)</f>
        <v>Trondheim AK</v>
      </c>
      <c r="H126" s="138">
        <f>IF('P7'!N11=0,"",'P7'!N11)</f>
        <v>78</v>
      </c>
      <c r="I126" s="138">
        <f>IF('P7'!O11=0,"",'P7'!O11)</f>
        <v>90</v>
      </c>
      <c r="J126" s="138">
        <f>IF('P7'!P11=0,"",'P7'!P11)</f>
        <v>168</v>
      </c>
      <c r="K126" s="139">
        <f>IF('P7'!Q11=0,"",'P7'!Q11)</f>
        <v>189.97725599999998</v>
      </c>
      <c r="L126">
        <v>1</v>
      </c>
    </row>
    <row r="127" spans="1:12" ht="15.75">
      <c r="A127" s="168">
        <v>80</v>
      </c>
      <c r="B127" s="134">
        <f>IF('P6'!A14="","",'P6'!A14)</f>
        <v>94</v>
      </c>
      <c r="C127" s="135">
        <f>IF('P6'!B14="","",'P6'!B14)</f>
        <v>89.93</v>
      </c>
      <c r="D127" s="134" t="str">
        <f>IF('P6'!C14="","",'P6'!C14)</f>
        <v>M3</v>
      </c>
      <c r="E127" s="136">
        <f>IF('P6'!D14="","",'P6'!D14)</f>
        <v>23560</v>
      </c>
      <c r="F127" s="137" t="str">
        <f>IF('P6'!F14="","",'P6'!F14)</f>
        <v>Ole Erik Raad</v>
      </c>
      <c r="G127" s="137" t="str">
        <f>IF('P6'!G14="","",'P6'!G14)</f>
        <v>Trondheim AK</v>
      </c>
      <c r="H127" s="138">
        <f>IF('P6'!N14=0,"",'P6'!N14)</f>
        <v>70</v>
      </c>
      <c r="I127" s="138">
        <f>IF('P6'!O14=0,"",'P6'!O14)</f>
        <v>90</v>
      </c>
      <c r="J127" s="138">
        <f>IF('P6'!P14=0,"",'P6'!P14)</f>
        <v>160</v>
      </c>
      <c r="K127" s="139">
        <f>IF('P6'!Q14=0,"",'P6'!Q14)</f>
        <v>186.13823999999997</v>
      </c>
      <c r="L127">
        <v>1</v>
      </c>
    </row>
    <row r="128" spans="1:12" ht="15.75">
      <c r="A128" s="168">
        <v>81</v>
      </c>
      <c r="B128" s="134">
        <f>IF('P5'!A22="","",'P5'!A22)</f>
        <v>85</v>
      </c>
      <c r="C128" s="135">
        <f>IF('P5'!B22="","",'P5'!B22)</f>
        <v>84.54</v>
      </c>
      <c r="D128" s="134" t="str">
        <f>IF('P5'!C22="","",'P5'!C22)</f>
        <v>M4</v>
      </c>
      <c r="E128" s="136">
        <f>IF('P5'!D22="","",'P5'!D22)</f>
        <v>21818</v>
      </c>
      <c r="F128" s="137" t="str">
        <f>IF('P5'!F22="","",'P5'!F22)</f>
        <v>Ketil Wiik Johnsen</v>
      </c>
      <c r="G128" s="137" t="str">
        <f>IF('P5'!G22="","",'P5'!G22)</f>
        <v>Trondheim AK</v>
      </c>
      <c r="H128" s="138">
        <f>IF('P5'!N22=0,"",'P5'!N22)</f>
        <v>70</v>
      </c>
      <c r="I128" s="138">
        <f>IF('P5'!O22=0,"",'P5'!O22)</f>
        <v>85</v>
      </c>
      <c r="J128" s="138">
        <f>IF('P5'!P22=0,"",'P5'!P22)</f>
        <v>155</v>
      </c>
      <c r="K128" s="139">
        <f>IF('P5'!Q22=0,"",'P5'!Q22)</f>
        <v>185.731385</v>
      </c>
      <c r="L128">
        <v>1</v>
      </c>
    </row>
    <row r="129" spans="1:12" ht="15.75">
      <c r="A129" s="168">
        <v>82</v>
      </c>
      <c r="B129" s="134">
        <f>IF('P6'!A9="","",'P6'!A9)</f>
        <v>85</v>
      </c>
      <c r="C129" s="135">
        <f>IF('P6'!B9="","",'P6'!B9)</f>
        <v>81.05</v>
      </c>
      <c r="D129" s="134" t="str">
        <f>IF('P6'!C9="","",'P6'!C9)</f>
        <v>M5</v>
      </c>
      <c r="E129" s="136">
        <f>IF('P6'!D9="","",'P6'!D9)</f>
        <v>20790</v>
      </c>
      <c r="F129" s="137" t="str">
        <f>IF('P6'!F9="","",'P6'!F9)</f>
        <v>Tormod Andersen</v>
      </c>
      <c r="G129" s="137" t="str">
        <f>IF('P6'!G9="","",'P6'!G9)</f>
        <v>Lenja AK</v>
      </c>
      <c r="H129" s="138">
        <f>IF('P6'!N9=0,"",'P6'!N9)</f>
        <v>70</v>
      </c>
      <c r="I129" s="138">
        <f>IF('P6'!O9=0,"",'P6'!O9)</f>
        <v>80</v>
      </c>
      <c r="J129" s="138">
        <f>IF('P6'!P9=0,"",'P6'!P9)</f>
        <v>150</v>
      </c>
      <c r="K129" s="139">
        <f>IF('P6'!Q9=0,"",'P6'!Q9)</f>
        <v>183.6786</v>
      </c>
      <c r="L129">
        <v>1</v>
      </c>
    </row>
    <row r="130" spans="1:12" ht="15.75">
      <c r="A130" s="168">
        <v>83</v>
      </c>
      <c r="B130" s="134">
        <f>IF('P5'!A20="","",'P5'!A20)</f>
        <v>85</v>
      </c>
      <c r="C130" s="135">
        <f>IF('P5'!B20="","",'P5'!B20)</f>
        <v>80.37</v>
      </c>
      <c r="D130" s="134" t="str">
        <f>IF('P5'!C20="","",'P5'!C20)</f>
        <v>M2</v>
      </c>
      <c r="E130" s="136">
        <f>IF('P5'!D20="","",'P5'!D20)</f>
        <v>25734</v>
      </c>
      <c r="F130" s="137" t="str">
        <f>IF('P5'!F20="","",'P5'!F20)</f>
        <v>Rolf Wick</v>
      </c>
      <c r="G130" s="137" t="str">
        <f>IF('P5'!G20="","",'P5'!G20)</f>
        <v>Stavanger VK</v>
      </c>
      <c r="H130" s="138">
        <f>IF('P5'!N20=0,"",'P5'!N20)</f>
        <v>60</v>
      </c>
      <c r="I130" s="138">
        <f>IF('P5'!O20=0,"",'P5'!O20)</f>
        <v>85</v>
      </c>
      <c r="J130" s="138">
        <f>IF('P5'!P20=0,"",'P5'!P20)</f>
        <v>145</v>
      </c>
      <c r="K130" s="139">
        <f>IF('P5'!Q20=0,"",'P5'!Q20)</f>
        <v>178.35289999999998</v>
      </c>
      <c r="L130">
        <v>1</v>
      </c>
    </row>
    <row r="131" spans="1:12" ht="15.75">
      <c r="A131" s="168">
        <v>84</v>
      </c>
      <c r="B131" s="134">
        <f>IF('P6'!A18="","",'P6'!A18)</f>
        <v>94</v>
      </c>
      <c r="C131" s="135">
        <f>IF('P6'!B18="","",'P6'!B18)</f>
        <v>91.43</v>
      </c>
      <c r="D131" s="134" t="str">
        <f>IF('P6'!C18="","",'P6'!C18)</f>
        <v>M5</v>
      </c>
      <c r="E131" s="136">
        <f>IF('P6'!D18="","",'P6'!D18)</f>
        <v>19999</v>
      </c>
      <c r="F131" s="137" t="str">
        <f>IF('P6'!F18="","",'P6'!F18)</f>
        <v>Ragnar Iversen</v>
      </c>
      <c r="G131" s="137" t="str">
        <f>IF('P6'!G18="","",'P6'!G18)</f>
        <v>Trondheim AK</v>
      </c>
      <c r="H131" s="138">
        <f>IF('P6'!N18=0,"",'P6'!N18)</f>
        <v>68</v>
      </c>
      <c r="I131" s="138">
        <f>IF('P6'!O18=0,"",'P6'!O18)</f>
        <v>85</v>
      </c>
      <c r="J131" s="138">
        <f>IF('P6'!P18=0,"",'P6'!P18)</f>
        <v>153</v>
      </c>
      <c r="K131" s="139">
        <f>IF('P6'!Q18=0,"",'P6'!Q18)</f>
        <v>176.67093599999998</v>
      </c>
      <c r="L131">
        <v>1</v>
      </c>
    </row>
    <row r="132" spans="1:12" ht="15.75">
      <c r="A132" s="168">
        <v>85</v>
      </c>
      <c r="B132" s="134">
        <f>IF('P7'!A9="","",'P7'!A9)</f>
        <v>94</v>
      </c>
      <c r="C132" s="135">
        <f>IF('P7'!B9="","",'P7'!B9)</f>
        <v>88.34</v>
      </c>
      <c r="D132" s="134" t="str">
        <f>IF('P7'!C9="","",'P7'!C9)</f>
        <v>M7</v>
      </c>
      <c r="E132" s="136">
        <f>IF('P7'!D9="","",'P7'!D9)</f>
        <v>17611</v>
      </c>
      <c r="F132" s="137" t="str">
        <f>IF('P7'!F9="","",'P7'!F9)</f>
        <v>Leif Jenssen</v>
      </c>
      <c r="G132" s="137" t="str">
        <f>IF('P7'!G9="","",'P7'!G9)</f>
        <v>Spydeberg Atletene</v>
      </c>
      <c r="H132" s="138">
        <f>IF('P7'!N9=0,"",'P7'!N9)</f>
        <v>65</v>
      </c>
      <c r="I132" s="138">
        <f>IF('P7'!O9=0,"",'P7'!O9)</f>
        <v>85</v>
      </c>
      <c r="J132" s="138">
        <f>IF('P7'!P9=0,"",'P7'!P9)</f>
        <v>150</v>
      </c>
      <c r="K132" s="139">
        <f>IF('P7'!Q9=0,"",'P7'!Q9)</f>
        <v>175.9521</v>
      </c>
      <c r="L132">
        <v>1</v>
      </c>
    </row>
    <row r="133" spans="1:12" ht="15.75">
      <c r="A133" s="168">
        <v>86</v>
      </c>
      <c r="B133" s="134" t="str">
        <f>IF('P4'!A16="","",'P4'!A16)</f>
        <v>+105</v>
      </c>
      <c r="C133" s="135">
        <f>IF('P4'!B16="","",'P4'!B16)</f>
        <v>161</v>
      </c>
      <c r="D133" s="134" t="str">
        <f>IF('P4'!C16="","",'P4'!C16)</f>
        <v>JM</v>
      </c>
      <c r="E133" s="136">
        <f>IF('P4'!D16="","",'P4'!D16)</f>
        <v>34126</v>
      </c>
      <c r="F133" s="137" t="str">
        <f>IF('P4'!F16="","",'P4'!F16)</f>
        <v>Alexxxander Vegarud</v>
      </c>
      <c r="G133" s="137" t="str">
        <f>IF('P4'!G16="","",'P4'!G16)</f>
        <v>Spydeberg Atletene</v>
      </c>
      <c r="H133" s="138">
        <f>IF('P4'!N16=0,"",'P4'!N16)</f>
        <v>74</v>
      </c>
      <c r="I133" s="138">
        <f>IF('P4'!O16=0,"",'P4'!O16)</f>
        <v>101</v>
      </c>
      <c r="J133" s="138">
        <f>IF('P4'!P16=0,"",'P4'!P16)</f>
        <v>175</v>
      </c>
      <c r="K133" s="139">
        <f>IF('P4'!Q16=0,"",'P4'!Q16)</f>
        <v>175.385875</v>
      </c>
      <c r="L133">
        <v>1</v>
      </c>
    </row>
    <row r="134" spans="1:12" ht="15.75">
      <c r="A134" s="168">
        <v>87</v>
      </c>
      <c r="B134" s="134">
        <f>IF('P5'!A12="","",'P5'!A12)</f>
        <v>69</v>
      </c>
      <c r="C134" s="135">
        <f>IF('P5'!B12="","",'P5'!B12)</f>
        <v>68.55</v>
      </c>
      <c r="D134" s="134" t="str">
        <f>IF('P5'!C12="","",'P5'!C12)</f>
        <v>M6</v>
      </c>
      <c r="E134" s="136">
        <f>IF('P5'!D12="","",'P5'!D12)</f>
        <v>19509</v>
      </c>
      <c r="F134" s="137" t="str">
        <f>IF('P5'!F12="","",'P5'!F12)</f>
        <v>Ole Jørgen Bakke</v>
      </c>
      <c r="G134" s="137" t="str">
        <f>IF('P5'!G12="","",'P5'!G12)</f>
        <v>Larvik AK</v>
      </c>
      <c r="H134" s="138">
        <f>IF('P5'!N12=0,"",'P5'!N12)</f>
        <v>54</v>
      </c>
      <c r="I134" s="138">
        <f>IF('P5'!O12=0,"",'P5'!O12)</f>
        <v>75</v>
      </c>
      <c r="J134" s="138">
        <f>IF('P5'!P12=0,"",'P5'!P12)</f>
        <v>129</v>
      </c>
      <c r="K134" s="139">
        <f>IF('P5'!Q12=0,"",'P5'!Q12)</f>
        <v>174.268938</v>
      </c>
      <c r="L134">
        <v>1</v>
      </c>
    </row>
    <row r="135" spans="1:12" ht="15.75">
      <c r="A135" s="168">
        <v>88</v>
      </c>
      <c r="B135" s="134">
        <f>IF('P7'!A10="","",'P7'!A10)</f>
        <v>94</v>
      </c>
      <c r="C135" s="135">
        <f>IF('P7'!B10="","",'P7'!B10)</f>
        <v>94</v>
      </c>
      <c r="D135" s="134" t="str">
        <f>IF('P7'!C10="","",'P7'!C10)</f>
        <v>M7</v>
      </c>
      <c r="E135" s="136">
        <f>IF('P7'!D10="","",'P7'!D10)</f>
        <v>16079</v>
      </c>
      <c r="F135" s="137" t="str">
        <f>IF('P7'!F10="","",'P7'!F10)</f>
        <v>Leif Hepsø</v>
      </c>
      <c r="G135" s="137" t="str">
        <f>IF('P7'!G10="","",'P7'!G10)</f>
        <v>Namsos VK</v>
      </c>
      <c r="H135" s="138">
        <f>IF('P7'!N10=0,"",'P7'!N10)</f>
        <v>65</v>
      </c>
      <c r="I135" s="138">
        <f>IF('P7'!O10=0,"",'P7'!O10)</f>
        <v>85</v>
      </c>
      <c r="J135" s="138">
        <f>IF('P7'!P10=0,"",'P7'!P10)</f>
        <v>150</v>
      </c>
      <c r="K135" s="139">
        <f>IF('P7'!Q10=0,"",'P7'!Q10)</f>
        <v>171.126</v>
      </c>
      <c r="L135">
        <v>1</v>
      </c>
    </row>
    <row r="136" spans="1:12" ht="15.75">
      <c r="A136" s="168">
        <v>89</v>
      </c>
      <c r="B136" s="134" t="str">
        <f>IF('P7'!A22="","",'P7'!A22)</f>
        <v>+105</v>
      </c>
      <c r="C136" s="135">
        <f>IF('P7'!B22="","",'P7'!B22)</f>
        <v>110.29</v>
      </c>
      <c r="D136" s="134" t="str">
        <f>IF('P7'!C22="","",'P7'!C22)</f>
        <v>M8</v>
      </c>
      <c r="E136" s="136">
        <f>IF('P7'!D22="","",'P7'!D22)</f>
        <v>16053</v>
      </c>
      <c r="F136" s="137" t="str">
        <f>IF('P7'!F22="","",'P7'!F22)</f>
        <v>Kolbjørn Bjerkholt</v>
      </c>
      <c r="G136" s="137" t="str">
        <f>IF('P7'!G22="","",'P7'!G22)</f>
        <v>Larvik AK</v>
      </c>
      <c r="H136" s="138">
        <f>IF('P7'!N22=0,"",'P7'!N22)</f>
        <v>67</v>
      </c>
      <c r="I136" s="138">
        <f>IF('P7'!O22=0,"",'P7'!O22)</f>
        <v>90</v>
      </c>
      <c r="J136" s="138">
        <f>IF('P7'!P22=0,"",'P7'!P22)</f>
        <v>157</v>
      </c>
      <c r="K136" s="139">
        <f>IF('P7'!Q22=0,"",'P7'!Q22)</f>
        <v>168.79321199999998</v>
      </c>
      <c r="L136">
        <v>1</v>
      </c>
    </row>
    <row r="137" spans="1:12" ht="15.75">
      <c r="A137" s="168">
        <v>90</v>
      </c>
      <c r="B137" s="134">
        <f>IF('P6'!A12="","",'P6'!A12)</f>
        <v>85</v>
      </c>
      <c r="C137" s="135">
        <f>IF('P6'!B12="","",'P6'!B12)</f>
        <v>84.57</v>
      </c>
      <c r="D137" s="134" t="str">
        <f>IF('P6'!C12="","",'P6'!C12)</f>
        <v>M9</v>
      </c>
      <c r="E137" s="136">
        <f>IF('P6'!D12="","",'P6'!D12)</f>
        <v>14143</v>
      </c>
      <c r="F137" s="137" t="str">
        <f>IF('P6'!F12="","",'P6'!F12)</f>
        <v>Johan Nystrøm</v>
      </c>
      <c r="G137" s="137" t="str">
        <f>IF('P6'!G12="","",'P6'!G12)</f>
        <v>Trondheim AK</v>
      </c>
      <c r="H137" s="138">
        <f>IF('P6'!N12=0,"",'P6'!N12)</f>
        <v>60</v>
      </c>
      <c r="I137" s="138">
        <f>IF('P6'!O12=0,"",'P6'!O12)</f>
        <v>79</v>
      </c>
      <c r="J137" s="138">
        <f>IF('P6'!P12=0,"",'P6'!P12)</f>
        <v>139</v>
      </c>
      <c r="K137" s="139">
        <f>IF('P6'!Q12=0,"",'P6'!Q12)</f>
        <v>166.529645</v>
      </c>
      <c r="L137">
        <v>1</v>
      </c>
    </row>
    <row r="138" spans="1:12" ht="15.75">
      <c r="A138" s="168">
        <v>91</v>
      </c>
      <c r="B138" s="134">
        <f>IF('P5'!A16="","",'P5'!A16)</f>
        <v>77</v>
      </c>
      <c r="C138" s="135">
        <f>IF('P5'!B16="","",'P5'!B16)</f>
        <v>71.72</v>
      </c>
      <c r="D138" s="134" t="str">
        <f>IF('P5'!C16="","",'P5'!C16)</f>
        <v>M7</v>
      </c>
      <c r="E138" s="136">
        <f>IF('P5'!D16="","",'P5'!D16)</f>
        <v>16375</v>
      </c>
      <c r="F138" s="137" t="str">
        <f>IF('P5'!F16="","",'P5'!F16)</f>
        <v>Kåre Sagmyr</v>
      </c>
      <c r="G138" s="137" t="str">
        <f>IF('P5'!G16="","",'P5'!G16)</f>
        <v>Nidelv IL</v>
      </c>
      <c r="H138" s="138">
        <f>IF('P5'!N16=0,"",'P5'!N16)</f>
        <v>58</v>
      </c>
      <c r="I138" s="138">
        <f>IF('P5'!O16=0,"",'P5'!O16)</f>
        <v>65</v>
      </c>
      <c r="J138" s="138">
        <f>IF('P5'!P16=0,"",'P5'!P16)</f>
        <v>123</v>
      </c>
      <c r="K138" s="139">
        <f>IF('P5'!Q16=0,"",'P5'!Q16)</f>
        <v>161.50761</v>
      </c>
      <c r="L138">
        <v>1</v>
      </c>
    </row>
    <row r="139" spans="1:12" ht="15.75">
      <c r="A139" s="168">
        <v>92</v>
      </c>
      <c r="B139" s="134">
        <f>IF('P1'!A14="","",'P1'!A14)</f>
        <v>69</v>
      </c>
      <c r="C139" s="135">
        <f>IF('P1'!B14="","",'P1'!B14)</f>
        <v>64.3</v>
      </c>
      <c r="D139" s="134" t="str">
        <f>IF('P1'!C14="","",'P1'!C14)</f>
        <v>JM</v>
      </c>
      <c r="E139" s="136">
        <f>IF('P1'!D14="","",'P1'!D14)</f>
        <v>34915</v>
      </c>
      <c r="F139" s="137" t="str">
        <f>IF('P1'!F14="","",'P1'!F14)</f>
        <v>Øistein Unnerud</v>
      </c>
      <c r="G139" s="137" t="str">
        <f>IF('P1'!G14="","",'P1'!G14)</f>
        <v>Spydeberg Atletene</v>
      </c>
      <c r="H139" s="138">
        <f>IF('P1'!N14=0,"",'P1'!N14)</f>
        <v>46</v>
      </c>
      <c r="I139" s="138">
        <f>IF('P1'!O14=0,"",'P1'!O14)</f>
        <v>68</v>
      </c>
      <c r="J139" s="138">
        <f>IF('P1'!P14=0,"",'P1'!P14)</f>
        <v>114</v>
      </c>
      <c r="K139" s="140">
        <f>IF('P1'!Q14=0,"",'P1'!Q14)</f>
        <v>160.715262</v>
      </c>
      <c r="L139">
        <v>1</v>
      </c>
    </row>
    <row r="140" spans="1:12" ht="15.75">
      <c r="A140" s="168">
        <v>93</v>
      </c>
      <c r="B140" s="134">
        <f>IF('P7'!A12="","",'P7'!A12)</f>
        <v>105</v>
      </c>
      <c r="C140" s="135">
        <f>IF('P7'!B12="","",'P7'!B12)</f>
        <v>95.27</v>
      </c>
      <c r="D140" s="134" t="str">
        <f>IF('P7'!C12="","",'P7'!C12)</f>
        <v>M8</v>
      </c>
      <c r="E140" s="136">
        <f>IF('P7'!D12="","",'P7'!D12)</f>
        <v>14941</v>
      </c>
      <c r="F140" s="137" t="str">
        <f>IF('P7'!F12="","",'P7'!F12)</f>
        <v>Per Marstad</v>
      </c>
      <c r="G140" s="137" t="str">
        <f>IF('P7'!G12="","",'P7'!G12)</f>
        <v>Tønsberg-Kam.</v>
      </c>
      <c r="H140" s="138">
        <f>IF('P7'!N12=0,"",'P7'!N12)</f>
        <v>64</v>
      </c>
      <c r="I140" s="138">
        <f>IF('P7'!O12=0,"",'P7'!O12)</f>
        <v>77</v>
      </c>
      <c r="J140" s="138">
        <f>IF('P7'!P12=0,"",'P7'!P12)</f>
        <v>141</v>
      </c>
      <c r="K140" s="139">
        <f>IF('P7'!Q12=0,"",'P7'!Q12)</f>
        <v>159.950541</v>
      </c>
      <c r="L140">
        <v>1</v>
      </c>
    </row>
    <row r="141" spans="1:12" ht="15.75">
      <c r="A141" s="168">
        <v>94</v>
      </c>
      <c r="B141" s="134">
        <f>IF('P1'!A9="","",'P1'!A9)</f>
        <v>62</v>
      </c>
      <c r="C141" s="135">
        <f>IF('P1'!B9="","",'P1'!B9)</f>
        <v>61.7</v>
      </c>
      <c r="D141" s="134" t="str">
        <f>IF('P1'!C9="","",'P1'!C9)</f>
        <v>UM</v>
      </c>
      <c r="E141" s="136">
        <f>IF('P1'!D9="","",'P1'!D9)</f>
        <v>35787</v>
      </c>
      <c r="F141" s="137" t="str">
        <f>IF('P1'!F9="","",'P1'!F9)</f>
        <v>Benjamin Winås</v>
      </c>
      <c r="G141" s="137" t="str">
        <f>IF('P1'!G9="","",'P1'!G9)</f>
        <v>T &amp; IL National</v>
      </c>
      <c r="H141" s="138">
        <f>IF('P1'!N9=0,"",'P1'!N9)</f>
        <v>47</v>
      </c>
      <c r="I141" s="138">
        <f>IF('P1'!O9=0,"",'P1'!O9)</f>
        <v>63</v>
      </c>
      <c r="J141" s="138">
        <f>IF('P1'!P9=0,"",'P1'!P9)</f>
        <v>110</v>
      </c>
      <c r="K141" s="140">
        <f>IF('P1'!Q9=0,"",'P1'!Q9)</f>
        <v>159.63959</v>
      </c>
      <c r="L141">
        <v>1</v>
      </c>
    </row>
    <row r="142" spans="1:12" ht="15.75">
      <c r="A142" s="168">
        <v>95</v>
      </c>
      <c r="B142" s="134">
        <f>IF('P5'!A10="","",'P5'!A10)</f>
        <v>69</v>
      </c>
      <c r="C142" s="135">
        <f>IF('P5'!B10="","",'P5'!B10)</f>
        <v>67.2</v>
      </c>
      <c r="D142" s="134" t="str">
        <f>IF('P5'!C10="","",'P5'!C10)</f>
        <v>M3</v>
      </c>
      <c r="E142" s="136">
        <f>IF('P5'!D10="","",'P5'!D10)</f>
        <v>24812</v>
      </c>
      <c r="F142" s="137" t="str">
        <f>IF('P5'!F10="","",'P5'!F10)</f>
        <v>Bjørn Thore Olsen</v>
      </c>
      <c r="G142" s="137" t="str">
        <f>IF('P5'!G10="","",'P5'!G10)</f>
        <v>Spydeberg Atletene</v>
      </c>
      <c r="H142" s="138">
        <f>IF('P5'!N10=0,"",'P5'!N10)</f>
        <v>50</v>
      </c>
      <c r="I142" s="138">
        <f>IF('P5'!O10=0,"",'P5'!O10)</f>
        <v>65</v>
      </c>
      <c r="J142" s="138">
        <f>IF('P5'!P10=0,"",'P5'!P10)</f>
        <v>115</v>
      </c>
      <c r="K142" s="139">
        <f>IF('P5'!Q10=0,"",'P5'!Q10)</f>
        <v>157.38117999999997</v>
      </c>
      <c r="L142">
        <v>1</v>
      </c>
    </row>
    <row r="143" spans="1:12" ht="15.75">
      <c r="A143" s="168">
        <v>96</v>
      </c>
      <c r="B143" s="134">
        <f>IF('P6'!A21="","",'P6'!A21)</f>
        <v>85</v>
      </c>
      <c r="C143" s="135">
        <f>IF('P6'!B21="","",'P6'!B21)</f>
        <v>77.15</v>
      </c>
      <c r="D143" s="134" t="str">
        <f>IF('P6'!C21="","",'P6'!C21)</f>
        <v>M8</v>
      </c>
      <c r="E143" s="136">
        <f>IF('P6'!D21="","",'P6'!D21)</f>
        <v>14425</v>
      </c>
      <c r="F143" s="137" t="str">
        <f>IF('P6'!F21="","",'P6'!F21)</f>
        <v>Hans Martin Arnesen</v>
      </c>
      <c r="G143" s="137" t="str">
        <f>IF('P6'!G21="","",'P6'!G21)</f>
        <v>IL Kraftsport</v>
      </c>
      <c r="H143" s="138">
        <f>IF('P6'!N21=0,"",'P6'!N21)</f>
        <v>45</v>
      </c>
      <c r="I143" s="138">
        <f>IF('P6'!O21=0,"",'P6'!O21)</f>
        <v>65</v>
      </c>
      <c r="J143" s="138">
        <f>IF('P6'!P21=0,"",'P6'!P21)</f>
        <v>110</v>
      </c>
      <c r="K143" s="139">
        <f>IF('P6'!Q21=0,"",'P6'!Q21)</f>
        <v>138.37164</v>
      </c>
      <c r="L143">
        <v>1</v>
      </c>
    </row>
    <row r="144" spans="1:12" ht="15.75">
      <c r="A144" s="168">
        <v>97</v>
      </c>
      <c r="B144" s="134">
        <f>IF('P7'!A13="","",'P7'!A13)</f>
        <v>94</v>
      </c>
      <c r="C144" s="135">
        <f>IF('P7'!B13="","",'P7'!B13)</f>
        <v>89.7</v>
      </c>
      <c r="D144" s="134" t="str">
        <f>IF('P7'!C13="","",'P7'!C13)</f>
        <v>M8</v>
      </c>
      <c r="E144" s="136">
        <f>IF('P7'!D13="","",'P7'!D13)</f>
        <v>14761</v>
      </c>
      <c r="F144" s="137" t="str">
        <f>IF('P7'!F13="","",'P7'!F13)</f>
        <v>Roald Bjerkholt</v>
      </c>
      <c r="G144" s="137" t="str">
        <f>IF('P7'!G13="","",'P7'!G13)</f>
        <v>Larvik AK</v>
      </c>
      <c r="H144" s="138">
        <f>IF('P7'!N13=0,"",'P7'!N13)</f>
        <v>53</v>
      </c>
      <c r="I144" s="138">
        <f>IF('P7'!O13=0,"",'P7'!O13)</f>
        <v>65</v>
      </c>
      <c r="J144" s="138">
        <f>IF('P7'!P13=0,"",'P7'!P13)</f>
        <v>118</v>
      </c>
      <c r="K144" s="139">
        <f>IF('P7'!Q13=0,"",'P7'!Q13)</f>
        <v>137.438022</v>
      </c>
      <c r="L144">
        <v>1</v>
      </c>
    </row>
    <row r="145" spans="1:12" ht="15.75">
      <c r="A145" s="168">
        <v>98</v>
      </c>
      <c r="B145" s="134">
        <f>IF('P6'!A19="","",'P6'!A19)</f>
        <v>94</v>
      </c>
      <c r="C145" s="135">
        <f>IF('P6'!B19="","",'P6'!B19)</f>
        <v>92.94</v>
      </c>
      <c r="D145" s="134" t="str">
        <f>IF('P6'!C19="","",'P6'!C19)</f>
        <v>M6</v>
      </c>
      <c r="E145" s="136">
        <f>IF('P6'!D19="","",'P6'!D19)</f>
        <v>18662</v>
      </c>
      <c r="F145" s="137" t="str">
        <f>IF('P6'!F19="","",'P6'!F19)</f>
        <v>Freddy Voldstad</v>
      </c>
      <c r="G145" s="137" t="str">
        <f>IF('P6'!G19="","",'P6'!G19)</f>
        <v>Tønsberg-Kam.</v>
      </c>
      <c r="H145" s="138">
        <f>IF('P6'!N19=0,"",'P6'!N19)</f>
        <v>50</v>
      </c>
      <c r="I145" s="138">
        <f>IF('P6'!O19=0,"",'P6'!O19)</f>
        <v>60</v>
      </c>
      <c r="J145" s="138">
        <f>IF('P6'!P19=0,"",'P6'!P19)</f>
        <v>110</v>
      </c>
      <c r="K145" s="139">
        <f>IF('P6'!Q19=0,"",'P6'!Q19)</f>
        <v>126.10641999999999</v>
      </c>
      <c r="L145">
        <v>1</v>
      </c>
    </row>
    <row r="146" spans="1:12" ht="15.75">
      <c r="A146" s="168">
        <v>99</v>
      </c>
      <c r="B146" s="134">
        <f>IF('P5'!A9="","",'P5'!A9)</f>
        <v>69</v>
      </c>
      <c r="C146" s="135">
        <f>IF('P5'!B9="","",'P5'!B9)</f>
        <v>62.8</v>
      </c>
      <c r="D146" s="134" t="str">
        <f>IF('P5'!C9="","",'P5'!C9)</f>
        <v>M7</v>
      </c>
      <c r="E146" s="136">
        <f>IF('P5'!D9="","",'P5'!D9)</f>
        <v>17503</v>
      </c>
      <c r="F146" s="137" t="str">
        <f>IF('P5'!F9="","",'P5'!F9)</f>
        <v>Richard Bergmann</v>
      </c>
      <c r="G146" s="137" t="str">
        <f>IF('P5'!G9="","",'P5'!G9)</f>
        <v>Nidelv IL</v>
      </c>
      <c r="H146" s="138">
        <f>IF('P5'!N9=0,"",'P5'!N9)</f>
        <v>37</v>
      </c>
      <c r="I146" s="138">
        <f>IF('P5'!O9=0,"",'P5'!O9)</f>
        <v>47</v>
      </c>
      <c r="J146" s="138">
        <f>IF('P5'!P9=0,"",'P5'!P9)</f>
        <v>84</v>
      </c>
      <c r="K146" s="139">
        <f>IF('P5'!Q9=0,"",'P5'!Q9)</f>
        <v>120.38493600000001</v>
      </c>
      <c r="L146">
        <v>1</v>
      </c>
    </row>
    <row r="147" spans="1:12" ht="15.75">
      <c r="A147" s="168">
        <v>100</v>
      </c>
      <c r="B147" s="134">
        <f>IF('P5'!A18="","",'P5'!A18)</f>
        <v>77</v>
      </c>
      <c r="C147" s="135">
        <f>IF('P5'!B18="","",'P5'!B18)</f>
        <v>74.46</v>
      </c>
      <c r="D147" s="134" t="str">
        <f>IF('P5'!C18="","",'P5'!C18)</f>
        <v>M9</v>
      </c>
      <c r="E147" s="136">
        <f>IF('P5'!D18="","",'P5'!D18)</f>
        <v>13176</v>
      </c>
      <c r="F147" s="137" t="str">
        <f>IF('P5'!F18="","",'P5'!F18)</f>
        <v>Bjørn Lie</v>
      </c>
      <c r="G147" s="137" t="str">
        <f>IF('P5'!G18="","",'P5'!G18)</f>
        <v>Namsos VK</v>
      </c>
      <c r="H147" s="138">
        <f>IF('P5'!N18=0,"",'P5'!N18)</f>
        <v>37</v>
      </c>
      <c r="I147" s="138">
        <f>IF('P5'!O18=0,"",'P5'!O18)</f>
        <v>50</v>
      </c>
      <c r="J147" s="138">
        <f>IF('P5'!P18=0,"",'P5'!P18)</f>
        <v>87</v>
      </c>
      <c r="K147" s="139">
        <f>IF('P5'!Q18=0,"",'P5'!Q18)</f>
        <v>111.695472</v>
      </c>
      <c r="L147">
        <v>1</v>
      </c>
    </row>
    <row r="148" spans="1:12" ht="15.75">
      <c r="A148" s="168">
        <v>101</v>
      </c>
      <c r="B148" s="134" t="str">
        <f>IF('P7'!A23="","",'P7'!A23)</f>
        <v>+105</v>
      </c>
      <c r="C148" s="135">
        <f>IF('P7'!B23="","",'P7'!B23)</f>
        <v>115.3</v>
      </c>
      <c r="D148" s="134" t="str">
        <f>IF('P7'!C23="","",'P7'!C23)</f>
        <v>M9</v>
      </c>
      <c r="E148" s="136">
        <f>IF('P7'!D23="","",'P7'!D23)</f>
        <v>13922</v>
      </c>
      <c r="F148" s="137" t="str">
        <f>IF('P7'!F23="","",'P7'!F23)</f>
        <v>Kåre Sømme</v>
      </c>
      <c r="G148" s="137" t="str">
        <f>IF('P7'!G23="","",'P7'!G23)</f>
        <v>Haugesund VK</v>
      </c>
      <c r="H148" s="138">
        <f>IF('P7'!N23=0,"",'P7'!N23)</f>
        <v>50</v>
      </c>
      <c r="I148" s="138">
        <f>IF('P7'!O23=0,"",'P7'!O23)</f>
        <v>55</v>
      </c>
      <c r="J148" s="138">
        <f>IF('P7'!P23=0,"",'P7'!P23)</f>
        <v>105</v>
      </c>
      <c r="K148" s="139">
        <f>IF('P7'!Q23=0,"",'P7'!Q23)</f>
        <v>111.38861999999999</v>
      </c>
      <c r="L148">
        <v>1</v>
      </c>
    </row>
    <row r="149" spans="1:11" ht="15.75">
      <c r="A149" s="168"/>
      <c r="B149" s="134">
        <f>IF('P3'!A22="","",'P3'!A22)</f>
        <v>94</v>
      </c>
      <c r="C149" s="135">
        <f>IF('P3'!B22="","",'P3'!B22)</f>
        <v>92.07</v>
      </c>
      <c r="D149" s="134" t="str">
        <f>IF('P3'!C22="","",'P3'!C22)</f>
        <v>SM</v>
      </c>
      <c r="E149" s="136">
        <f>IF('P3'!D22="","",'P3'!D22)</f>
        <v>31951</v>
      </c>
      <c r="F149" s="137" t="str">
        <f>IF('P3'!F22="","",'P3'!F22)</f>
        <v>Tor Kristoffer Klethagen</v>
      </c>
      <c r="G149" s="137" t="str">
        <f>IF('P3'!G22="","",'P3'!G22)</f>
        <v>Gjøvik AK</v>
      </c>
      <c r="H149" s="138">
        <f>IF('P3'!N22=0,"",'P3'!N22)</f>
        <v>105</v>
      </c>
      <c r="I149" s="138">
        <f>IF('P3'!O22=0,"",'P3'!O22)</f>
      </c>
      <c r="J149" s="138">
        <f>IF('P3'!P22=0,"",'P3'!P22)</f>
      </c>
      <c r="K149" s="139">
        <f>IF('P3'!Q22=0,"",'P3'!Q22)</f>
      </c>
    </row>
    <row r="150" spans="1:11" ht="15.75">
      <c r="A150" s="168"/>
      <c r="B150" s="134">
        <f>IF('P3'!A9="","",'P3'!A9)</f>
        <v>77</v>
      </c>
      <c r="C150" s="135">
        <f>IF('P3'!B9="","",'P3'!B9)</f>
        <v>76.81</v>
      </c>
      <c r="D150" s="134" t="str">
        <f>IF('P3'!C9="","",'P3'!C9)</f>
        <v>SM</v>
      </c>
      <c r="E150" s="136">
        <f>IF('P3'!D9="","",'P3'!D9)</f>
        <v>31952</v>
      </c>
      <c r="F150" s="137" t="str">
        <f>IF('P3'!F9="","",'P3'!F9)</f>
        <v>Leif Erik Gladstad</v>
      </c>
      <c r="G150" s="137" t="str">
        <f>IF('P3'!G9="","",'P3'!G9)</f>
        <v>Lørenskog AK</v>
      </c>
      <c r="H150" s="138">
        <f>IF('P3'!N9=0,"",'P3'!N9)</f>
      </c>
      <c r="I150" s="138">
        <f>IF('P3'!O9=0,"",'P3'!O9)</f>
      </c>
      <c r="J150" s="138">
        <f>IF('P3'!P9=0,"",'P3'!P9)</f>
      </c>
      <c r="K150" s="139">
        <f>IF('P3'!Q9=0,"",'P3'!Q9)</f>
      </c>
    </row>
    <row r="151" spans="1:11" ht="15.75">
      <c r="A151" s="168"/>
      <c r="B151" s="134">
        <f>IF('P12'!A11="","",'P12'!A11)</f>
        <v>105</v>
      </c>
      <c r="C151" s="135">
        <f>IF('P12'!B11="","",'P12'!B11)</f>
        <v>97.5</v>
      </c>
      <c r="D151" s="134" t="str">
        <f>IF('P12'!C11="","",'P12'!C11)</f>
        <v>SM</v>
      </c>
      <c r="E151" s="136">
        <f>IF('P12'!D11="","",'P12'!D11)</f>
        <v>32287</v>
      </c>
      <c r="F151" s="137" t="str">
        <f>IF('P12'!F11="","",'P12'!F11)</f>
        <v>Christopher Pedersen</v>
      </c>
      <c r="G151" s="137" t="str">
        <f>IF('P12'!G11="","",'P12'!G11)</f>
        <v>AK Bjørgvin</v>
      </c>
      <c r="H151" s="138">
        <f>IF('P12'!N11=0,"",'P12'!N11)</f>
      </c>
      <c r="I151" s="138">
        <f>IF('P12'!O11=0,"",'P12'!O11)</f>
        <v>130</v>
      </c>
      <c r="J151" s="138">
        <f>IF('P12'!P11=0,"",'P12'!P11)</f>
      </c>
      <c r="K151" s="140">
        <f>IF('P12'!Q11=0,"",'P12'!Q11)</f>
      </c>
    </row>
    <row r="152" spans="1:11" ht="15.75">
      <c r="A152" s="168"/>
      <c r="B152" s="134">
        <f>IF('P10'!A16="","",'P10'!A16)</f>
        <v>94</v>
      </c>
      <c r="C152" s="135">
        <f>IF('P10'!B16="","",'P10'!B16)</f>
        <v>90.92</v>
      </c>
      <c r="D152" s="134" t="str">
        <f>IF('P10'!C16="","",'P10'!C16)</f>
        <v>M1</v>
      </c>
      <c r="E152" s="136">
        <f>IF('P10'!D16="","",'P10'!D16)</f>
        <v>27864</v>
      </c>
      <c r="F152" s="137" t="str">
        <f>IF('P10'!F16="","",'P10'!F16)</f>
        <v>Richard Markeng</v>
      </c>
      <c r="G152" s="137" t="str">
        <f>IF('P10'!G16="","",'P10'!G16)</f>
        <v>Tønsberg-Kam.</v>
      </c>
      <c r="H152" s="138">
        <f>IF('P10'!N16=0,"",'P10'!N16)</f>
      </c>
      <c r="I152" s="138">
        <f>IF('P10'!O16=0,"",'P10'!O16)</f>
      </c>
      <c r="J152" s="138">
        <f>IF('P10'!P16=0,"",'P10'!P16)</f>
      </c>
      <c r="K152" s="139">
        <f>IF('P10'!Q16=0,"",'P10'!Q16)</f>
      </c>
    </row>
    <row r="153" spans="1:11" ht="15.75">
      <c r="A153" s="168"/>
      <c r="B153" s="134">
        <f>IF('P9'!A13="","",'P9'!A13)</f>
        <v>69</v>
      </c>
      <c r="C153" s="135">
        <f>IF('P9'!B13="","",'P9'!B13)</f>
        <v>68.26</v>
      </c>
      <c r="D153" s="134" t="str">
        <f>IF('P9'!C13="","",'P9'!C13)</f>
        <v>JM</v>
      </c>
      <c r="E153" s="136">
        <f>IF('P9'!D13="","",'P9'!D13)</f>
        <v>34477</v>
      </c>
      <c r="F153" s="137" t="str">
        <f>IF('P9'!F13="","",'P9'!F13)</f>
        <v>Even H. Walaker</v>
      </c>
      <c r="G153" s="137" t="str">
        <f>IF('P9'!G13="","",'P9'!G13)</f>
        <v>Tønsberg-Kam.</v>
      </c>
      <c r="H153" s="138">
        <f>IF('P9'!N13=0,"",'P9'!N13)</f>
      </c>
      <c r="I153" s="138">
        <f>IF('P9'!O13=0,"",'P9'!O13)</f>
      </c>
      <c r="J153" s="138">
        <f>IF('P9'!P13=0,"",'P9'!P13)</f>
      </c>
      <c r="K153" s="139">
        <f>IF('P9'!Q13=0,"",'P9'!Q13)</f>
      </c>
    </row>
  </sheetData>
  <sheetProtection/>
  <mergeCells count="6">
    <mergeCell ref="A46:K46"/>
    <mergeCell ref="A3:K3"/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243"/>
  <sheetViews>
    <sheetView showGridLines="0" showRowColHeaders="0" zoomScalePageLayoutView="0" workbookViewId="0" topLeftCell="A1">
      <pane ySplit="2" topLeftCell="A3" activePane="bottomLeft" state="frozen"/>
      <selection pane="topLeft" activeCell="I34" sqref="I34"/>
      <selection pane="bottomLeft" activeCell="D26" sqref="D26"/>
    </sheetView>
  </sheetViews>
  <sheetFormatPr defaultColWidth="9.140625" defaultRowHeight="12.75"/>
  <cols>
    <col min="1" max="1" width="4.57421875" style="88" customWidth="1"/>
    <col min="2" max="2" width="5.421875" style="0" customWidth="1"/>
    <col min="3" max="3" width="8.28125" style="0" customWidth="1"/>
    <col min="4" max="4" width="5.421875" style="0" customWidth="1"/>
    <col min="5" max="5" width="10.28125" style="52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88" customWidth="1"/>
  </cols>
  <sheetData>
    <row r="1" spans="1:11" s="82" customFormat="1" ht="34.5">
      <c r="A1" s="192" t="s">
        <v>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83" customFormat="1" ht="26.25" customHeight="1">
      <c r="A2" s="193" t="str">
        <f>IF('P1'!H5&gt;0,'P1'!H5,"")</f>
        <v>Larvik AK</v>
      </c>
      <c r="B2" s="193"/>
      <c r="C2" s="193"/>
      <c r="D2" s="193"/>
      <c r="E2" s="193"/>
      <c r="F2" s="193" t="str">
        <f>IF('P1'!M5&gt;0,'P1'!M5,"")</f>
        <v>Stavernhallen</v>
      </c>
      <c r="G2" s="193"/>
      <c r="H2" s="194" t="s">
        <v>104</v>
      </c>
      <c r="I2" s="194"/>
      <c r="J2" s="194"/>
      <c r="K2" s="194"/>
    </row>
    <row r="3" spans="1:11" ht="18">
      <c r="A3" s="89"/>
      <c r="B3" s="51"/>
      <c r="C3" s="51"/>
      <c r="D3" s="51"/>
      <c r="E3" s="53"/>
      <c r="F3" s="86"/>
      <c r="G3" s="86"/>
      <c r="H3" s="51"/>
      <c r="I3" s="51"/>
      <c r="J3" s="51"/>
      <c r="K3" s="89"/>
    </row>
    <row r="4" spans="1:12" ht="15.75">
      <c r="A4" s="168">
        <v>1</v>
      </c>
      <c r="B4" s="134">
        <f>IF('P12'!A9="","",'P12'!A9)</f>
        <v>105</v>
      </c>
      <c r="C4" s="135">
        <f>IF('P12'!B9="","",'P12'!B9)</f>
        <v>104.69</v>
      </c>
      <c r="D4" s="134" t="str">
        <f>IF('P12'!C9="","",'P12'!C9)</f>
        <v>JM</v>
      </c>
      <c r="E4" s="136">
        <f>IF('P12'!D9="","",'P12'!D9)</f>
        <v>34086</v>
      </c>
      <c r="F4" s="137" t="str">
        <f>IF('P12'!F9="","",'P12'!F9)</f>
        <v>Kristian Helleren</v>
      </c>
      <c r="G4" s="137" t="str">
        <f>IF('P12'!G9="","",'P12'!G9)</f>
        <v>Vigrestad IK</v>
      </c>
      <c r="H4" s="138">
        <f>IF('P12'!N9=0,"",'P12'!N9)</f>
        <v>135</v>
      </c>
      <c r="I4" s="138">
        <f>IF('P12'!O9=0,"",'P12'!O9)</f>
        <v>161</v>
      </c>
      <c r="J4" s="138">
        <f>IF('P12'!P9=0,"",'P12'!P9)</f>
        <v>296</v>
      </c>
      <c r="K4" s="140">
        <f>IF('P12'!Q9=0,"",'P12'!Q9)</f>
        <v>323.82340800000003</v>
      </c>
      <c r="L4">
        <v>25</v>
      </c>
    </row>
    <row r="5" spans="1:12" ht="15.75">
      <c r="A5" s="168">
        <v>2</v>
      </c>
      <c r="B5" s="134">
        <f>IF('P9'!A11="","",'P9'!A11)</f>
        <v>69</v>
      </c>
      <c r="C5" s="135">
        <f>IF('P9'!B11="","",'P9'!B11)</f>
        <v>64.98</v>
      </c>
      <c r="D5" s="134" t="str">
        <f>IF('P9'!C11="","",'P9'!C11)</f>
        <v>JM</v>
      </c>
      <c r="E5" s="136">
        <f>IF('P9'!D11="","",'P9'!D11)</f>
        <v>34579</v>
      </c>
      <c r="F5" s="137" t="str">
        <f>IF('P9'!F11="","",'P9'!F11)</f>
        <v>Jantsen Øverås</v>
      </c>
      <c r="G5" s="137" t="str">
        <f>IF('P9'!G11="","",'P9'!G11)</f>
        <v>Tambarskjelvar IL</v>
      </c>
      <c r="H5" s="138">
        <f>IF('P9'!N11=0,"",'P9'!N11)</f>
        <v>105</v>
      </c>
      <c r="I5" s="138">
        <f>IF('P9'!O11=0,"",'P9'!O11)</f>
        <v>125</v>
      </c>
      <c r="J5" s="138">
        <f>IF('P9'!P11=0,"",'P9'!P11)</f>
        <v>230</v>
      </c>
      <c r="K5" s="139">
        <f>IF('P9'!Q11=0,"",'P9'!Q11)</f>
        <v>321.92272</v>
      </c>
      <c r="L5">
        <v>23</v>
      </c>
    </row>
    <row r="6" spans="1:12" ht="15.75">
      <c r="A6" s="168">
        <v>3</v>
      </c>
      <c r="B6" s="134">
        <f>IF('P10'!A14="","",'P10'!A14)</f>
        <v>85</v>
      </c>
      <c r="C6" s="135">
        <f>IF('P10'!B14="","",'P10'!B14)</f>
        <v>85</v>
      </c>
      <c r="D6" s="134" t="str">
        <f>IF('P10'!C14="","",'P10'!C14)</f>
        <v>JM</v>
      </c>
      <c r="E6" s="136">
        <f>IF('P10'!D14="","",'P10'!D14)</f>
        <v>34774</v>
      </c>
      <c r="F6" s="137" t="str">
        <f>IF('P10'!F14="","",'P10'!F14)</f>
        <v>Tore Gjøringbø</v>
      </c>
      <c r="G6" s="137" t="str">
        <f>IF('P10'!G14="","",'P10'!G14)</f>
        <v>Tambarskjelvar IL</v>
      </c>
      <c r="H6" s="138">
        <f>IF('P10'!N14=0,"",'P10'!N14)</f>
        <v>115</v>
      </c>
      <c r="I6" s="138">
        <f>IF('P10'!O14=0,"",'P10'!O14)</f>
        <v>151</v>
      </c>
      <c r="J6" s="138">
        <f>IF('P10'!P14=0,"",'P10'!P14)</f>
        <v>266</v>
      </c>
      <c r="K6" s="139">
        <f>IF('P10'!Q14=0,"",'P10'!Q14)</f>
        <v>317.87931</v>
      </c>
      <c r="L6">
        <v>21</v>
      </c>
    </row>
    <row r="7" spans="1:12" ht="15.75">
      <c r="A7" s="168">
        <v>4</v>
      </c>
      <c r="B7" s="134">
        <f>IF('P9'!A19="","",'P9'!A19)</f>
        <v>77</v>
      </c>
      <c r="C7" s="135">
        <f>IF('P9'!B19="","",'P9'!B19)</f>
        <v>76.18</v>
      </c>
      <c r="D7" s="134" t="str">
        <f>IF('P9'!C19="","",'P9'!C19)</f>
        <v>JM</v>
      </c>
      <c r="E7" s="136">
        <f>IF('P9'!D19="","",'P9'!D19)</f>
        <v>34825</v>
      </c>
      <c r="F7" s="137" t="str">
        <f>IF('P9'!F19="","",'P9'!F19)</f>
        <v>Johan Fredrik Murberg</v>
      </c>
      <c r="G7" s="137" t="str">
        <f>IF('P9'!G19="","",'P9'!G19)</f>
        <v>Larvik AK</v>
      </c>
      <c r="H7" s="138">
        <f>IF('P9'!N19=0,"",'P9'!N19)</f>
        <v>101</v>
      </c>
      <c r="I7" s="138">
        <f>IF('P9'!O19=0,"",'P9'!O19)</f>
        <v>124</v>
      </c>
      <c r="J7" s="138">
        <f>IF('P9'!P19=0,"",'P9'!P19)</f>
        <v>225</v>
      </c>
      <c r="K7" s="139">
        <f>IF('P9'!Q19=0,"",'P9'!Q19)</f>
        <v>285.07095000000004</v>
      </c>
      <c r="L7">
        <v>20</v>
      </c>
    </row>
    <row r="8" spans="1:12" ht="15.75">
      <c r="A8" s="168">
        <v>5</v>
      </c>
      <c r="B8" s="134">
        <f>IF('P3'!A20="","",'P3'!A20)</f>
        <v>94</v>
      </c>
      <c r="C8" s="135">
        <f>IF('P3'!B20="","",'P3'!B20)</f>
        <v>90.55</v>
      </c>
      <c r="D8" s="134" t="str">
        <f>IF('P3'!C20="","",'P3'!C20)</f>
        <v>JM</v>
      </c>
      <c r="E8" s="136">
        <f>IF('P3'!D20="","",'P3'!D20)</f>
        <v>34140</v>
      </c>
      <c r="F8" s="137" t="str">
        <f>IF('P3'!F20="","",'P3'!F20)</f>
        <v>Espen Berg</v>
      </c>
      <c r="G8" s="137" t="str">
        <f>IF('P3'!G20="","",'P3'!G20)</f>
        <v>Gjøvik AK</v>
      </c>
      <c r="H8" s="138">
        <f>IF('P3'!N20=0,"",'P3'!N20)</f>
        <v>102</v>
      </c>
      <c r="I8" s="138">
        <f>IF('P3'!O20=0,"",'P3'!O20)</f>
        <v>136</v>
      </c>
      <c r="J8" s="138">
        <f>IF('P3'!P20=0,"",'P3'!P20)</f>
        <v>238</v>
      </c>
      <c r="K8" s="139">
        <f>IF('P3'!Q20=0,"",'P3'!Q20)</f>
        <v>276.01716799999997</v>
      </c>
      <c r="L8">
        <v>19</v>
      </c>
    </row>
    <row r="9" spans="1:12" ht="15.75">
      <c r="A9" s="168">
        <v>6</v>
      </c>
      <c r="B9" s="134">
        <f>IF('P3'!A12="","",'P3'!A12)</f>
        <v>85</v>
      </c>
      <c r="C9" s="135">
        <f>IF('P3'!B12="","",'P3'!B12)</f>
        <v>79.73</v>
      </c>
      <c r="D9" s="134" t="str">
        <f>IF('P3'!C12="","",'P3'!C12)</f>
        <v>JM</v>
      </c>
      <c r="E9" s="136">
        <f>IF('P3'!D12="","",'P3'!D12)</f>
        <v>34330</v>
      </c>
      <c r="F9" s="137" t="str">
        <f>IF('P3'!F12="","",'P3'!F12)</f>
        <v>Roy Sømme Ommedal</v>
      </c>
      <c r="G9" s="137" t="str">
        <f>IF('P3'!G12="","",'P3'!G12)</f>
        <v>Vigrestad IK</v>
      </c>
      <c r="H9" s="138">
        <f>IF('P3'!N12=0,"",'P3'!N12)</f>
        <v>95</v>
      </c>
      <c r="I9" s="138">
        <f>IF('P3'!O12=0,"",'P3'!O12)</f>
        <v>115</v>
      </c>
      <c r="J9" s="138">
        <f>IF('P3'!P12=0,"",'P3'!P12)</f>
        <v>210</v>
      </c>
      <c r="K9" s="139">
        <f>IF('P3'!Q12=0,"",'P3'!Q12)</f>
        <v>259.41615</v>
      </c>
      <c r="L9">
        <v>18</v>
      </c>
    </row>
    <row r="10" spans="1:12" ht="15.75">
      <c r="A10" s="168">
        <v>7</v>
      </c>
      <c r="B10" s="134">
        <f>IF('P4'!A15="","",'P4'!A15)</f>
        <v>105</v>
      </c>
      <c r="C10" s="135">
        <f>IF('P4'!B15="","",'P4'!B15)</f>
        <v>97</v>
      </c>
      <c r="D10" s="134" t="str">
        <f>IF('P4'!C15="","",'P4'!C15)</f>
        <v>JM</v>
      </c>
      <c r="E10" s="136">
        <f>IF('P4'!D15="","",'P4'!D15)</f>
        <v>34852</v>
      </c>
      <c r="F10" s="137" t="str">
        <f>IF('P4'!F15="","",'P4'!F15)</f>
        <v>Hans Magnus Kleven</v>
      </c>
      <c r="G10" s="137" t="str">
        <f>IF('P4'!G15="","",'P4'!G15)</f>
        <v>Spydeberg Atletene</v>
      </c>
      <c r="H10" s="138">
        <f>IF('P4'!N15=0,"",'P4'!N15)</f>
        <v>85</v>
      </c>
      <c r="I10" s="138">
        <f>IF('P4'!O15=0,"",'P4'!O15)</f>
        <v>117</v>
      </c>
      <c r="J10" s="138">
        <f>IF('P4'!P15=0,"",'P4'!P15)</f>
        <v>202</v>
      </c>
      <c r="K10" s="139">
        <f>IF('P4'!Q15=0,"",'P4'!Q15)</f>
        <v>227.46068599999998</v>
      </c>
      <c r="L10">
        <v>17</v>
      </c>
    </row>
    <row r="11" spans="1:12" ht="15.75">
      <c r="A11" s="168">
        <v>8</v>
      </c>
      <c r="B11" s="134">
        <f>IF('P1'!A13="","",'P1'!A13)</f>
        <v>69</v>
      </c>
      <c r="C11" s="135">
        <f>IF('P1'!B13="","",'P1'!B13)</f>
        <v>63.9</v>
      </c>
      <c r="D11" s="134" t="str">
        <f>IF('P1'!C13="","",'P1'!C13)</f>
        <v>JM</v>
      </c>
      <c r="E11" s="136">
        <f>IF('P1'!D13="","",'P1'!D13)</f>
        <v>34156</v>
      </c>
      <c r="F11" s="137" t="str">
        <f>IF('P1'!F13="","",'P1'!F13)</f>
        <v>Christian Lysenstøen</v>
      </c>
      <c r="G11" s="137" t="str">
        <f>IF('P1'!G13="","",'P1'!G13)</f>
        <v>Spydeberg Atletene</v>
      </c>
      <c r="H11" s="138">
        <f>IF('P1'!N13=0,"",'P1'!N13)</f>
        <v>70</v>
      </c>
      <c r="I11" s="138">
        <f>IF('P1'!O13=0,"",'P1'!O13)</f>
        <v>85</v>
      </c>
      <c r="J11" s="138">
        <f>IF('P1'!P13=0,"",'P1'!P13)</f>
        <v>155</v>
      </c>
      <c r="K11" s="140">
        <f>IF('P1'!Q13=0,"",'P1'!Q13)</f>
        <v>219.46000500000002</v>
      </c>
      <c r="L11">
        <v>16</v>
      </c>
    </row>
    <row r="12" spans="1:12" ht="15.75">
      <c r="A12" s="168">
        <v>9</v>
      </c>
      <c r="B12" s="134">
        <f>IF('P1'!A10="","",'P1'!A10)</f>
        <v>62</v>
      </c>
      <c r="C12" s="135">
        <f>IF('P1'!B10="","",'P1'!B10)</f>
        <v>60.9</v>
      </c>
      <c r="D12" s="134" t="str">
        <f>IF('P1'!C10="","",'P1'!C10)</f>
        <v>UM</v>
      </c>
      <c r="E12" s="136">
        <f>IF('P1'!D10="","",'P1'!D10)</f>
        <v>36297</v>
      </c>
      <c r="F12" s="137" t="str">
        <f>IF('P1'!F10="","",'P1'!F10)</f>
        <v>Nicolai Pedersen</v>
      </c>
      <c r="G12" s="137" t="str">
        <f>IF('P1'!G10="","",'P1'!G10)</f>
        <v>Larvik AK</v>
      </c>
      <c r="H12" s="138">
        <f>IF('P1'!N10=0,"",'P1'!N10)</f>
        <v>60</v>
      </c>
      <c r="I12" s="138">
        <f>IF('P1'!O10=0,"",'P1'!O10)</f>
        <v>74</v>
      </c>
      <c r="J12" s="138">
        <f>IF('P1'!P10=0,"",'P1'!P10)</f>
        <v>134</v>
      </c>
      <c r="K12" s="140">
        <f>IF('P1'!Q10=0,"",'P1'!Q10)</f>
        <v>196.30959800000002</v>
      </c>
      <c r="L12">
        <v>15</v>
      </c>
    </row>
    <row r="13" spans="1:12" ht="15.75">
      <c r="A13" s="168">
        <v>10</v>
      </c>
      <c r="B13" s="134">
        <f>IF('P4'!A12="","",'P4'!A12)</f>
        <v>105</v>
      </c>
      <c r="C13" s="135">
        <f>IF('P4'!B12="","",'P4'!B12)</f>
        <v>96.5</v>
      </c>
      <c r="D13" s="134" t="str">
        <f>IF('P4'!C12="","",'P4'!C12)</f>
        <v>JM</v>
      </c>
      <c r="E13" s="136">
        <f>IF('P4'!D12="","",'P4'!D12)</f>
        <v>34699</v>
      </c>
      <c r="F13" s="137" t="str">
        <f>IF('P4'!F12="","",'P4'!F12)</f>
        <v>Tom-Erik Lysenstøen</v>
      </c>
      <c r="G13" s="137" t="str">
        <f>IF('P4'!G12="","",'P4'!G12)</f>
        <v>Spydeberg Atletene</v>
      </c>
      <c r="H13" s="138">
        <f>IF('P4'!N12=0,"",'P4'!N12)</f>
        <v>75</v>
      </c>
      <c r="I13" s="138">
        <f>IF('P4'!O12=0,"",'P4'!O12)</f>
        <v>96</v>
      </c>
      <c r="J13" s="138">
        <f>IF('P4'!P12=0,"",'P4'!P12)</f>
        <v>171</v>
      </c>
      <c r="K13" s="139">
        <f>IF('P4'!Q12=0,"",'P4'!Q12)</f>
        <v>192.95828099999997</v>
      </c>
      <c r="L13">
        <v>14</v>
      </c>
    </row>
    <row r="14" spans="1:12" ht="15.75">
      <c r="A14" s="168">
        <v>11</v>
      </c>
      <c r="B14" s="134" t="str">
        <f>IF('P4'!A16="","",'P4'!A16)</f>
        <v>+105</v>
      </c>
      <c r="C14" s="135">
        <f>IF('P4'!B16="","",'P4'!B16)</f>
        <v>161</v>
      </c>
      <c r="D14" s="134" t="str">
        <f>IF('P4'!C16="","",'P4'!C16)</f>
        <v>JM</v>
      </c>
      <c r="E14" s="136">
        <f>IF('P4'!D16="","",'P4'!D16)</f>
        <v>34126</v>
      </c>
      <c r="F14" s="137" t="str">
        <f>IF('P4'!F16="","",'P4'!F16)</f>
        <v>Alexxxander Vegarud</v>
      </c>
      <c r="G14" s="137" t="str">
        <f>IF('P4'!G16="","",'P4'!G16)</f>
        <v>Spydeberg Atletene</v>
      </c>
      <c r="H14" s="138">
        <f>IF('P4'!N16=0,"",'P4'!N16)</f>
        <v>74</v>
      </c>
      <c r="I14" s="138">
        <f>IF('P4'!O16=0,"",'P4'!O16)</f>
        <v>101</v>
      </c>
      <c r="J14" s="138">
        <f>IF('P4'!P16=0,"",'P4'!P16)</f>
        <v>175</v>
      </c>
      <c r="K14" s="139">
        <f>IF('P4'!Q16=0,"",'P4'!Q16)</f>
        <v>175.385875</v>
      </c>
      <c r="L14">
        <v>13</v>
      </c>
    </row>
    <row r="15" spans="1:12" ht="15.75">
      <c r="A15" s="168">
        <v>12</v>
      </c>
      <c r="B15" s="134">
        <f>IF('P1'!A14="","",'P1'!A14)</f>
        <v>69</v>
      </c>
      <c r="C15" s="135">
        <f>IF('P1'!B14="","",'P1'!B14)</f>
        <v>64.3</v>
      </c>
      <c r="D15" s="134" t="str">
        <f>IF('P1'!C14="","",'P1'!C14)</f>
        <v>JM</v>
      </c>
      <c r="E15" s="136">
        <f>IF('P1'!D14="","",'P1'!D14)</f>
        <v>34915</v>
      </c>
      <c r="F15" s="137" t="str">
        <f>IF('P1'!F14="","",'P1'!F14)</f>
        <v>Øistein Unnerud</v>
      </c>
      <c r="G15" s="137" t="str">
        <f>IF('P1'!G14="","",'P1'!G14)</f>
        <v>Spydeberg Atletene</v>
      </c>
      <c r="H15" s="138">
        <f>IF('P1'!N14=0,"",'P1'!N14)</f>
        <v>46</v>
      </c>
      <c r="I15" s="138">
        <f>IF('P1'!O14=0,"",'P1'!O14)</f>
        <v>68</v>
      </c>
      <c r="J15" s="138">
        <f>IF('P1'!P14=0,"",'P1'!P14)</f>
        <v>114</v>
      </c>
      <c r="K15" s="140">
        <f>IF('P1'!Q14=0,"",'P1'!Q14)</f>
        <v>160.715262</v>
      </c>
      <c r="L15">
        <v>12</v>
      </c>
    </row>
    <row r="16" spans="1:12" ht="15.75">
      <c r="A16" s="168">
        <v>12</v>
      </c>
      <c r="B16" s="134">
        <f>IF('P1'!A9="","",'P1'!A9)</f>
        <v>62</v>
      </c>
      <c r="C16" s="135">
        <f>IF('P1'!B9="","",'P1'!B9)</f>
        <v>61.7</v>
      </c>
      <c r="D16" s="134" t="str">
        <f>IF('P1'!C9="","",'P1'!C9)</f>
        <v>UM</v>
      </c>
      <c r="E16" s="136">
        <f>IF('P1'!D9="","",'P1'!D9)</f>
        <v>35787</v>
      </c>
      <c r="F16" s="137" t="str">
        <f>IF('P1'!F9="","",'P1'!F9)</f>
        <v>Benjamin Winås</v>
      </c>
      <c r="G16" s="137" t="str">
        <f>IF('P1'!G9="","",'P1'!G9)</f>
        <v>T &amp; IL National</v>
      </c>
      <c r="H16" s="138">
        <f>IF('P1'!N9=0,"",'P1'!N9)</f>
        <v>47</v>
      </c>
      <c r="I16" s="138">
        <f>IF('P1'!O9=0,"",'P1'!O9)</f>
        <v>63</v>
      </c>
      <c r="J16" s="138">
        <f>IF('P1'!P9=0,"",'P1'!P9)</f>
        <v>110</v>
      </c>
      <c r="K16" s="140">
        <f>IF('P1'!Q9=0,"",'P1'!Q9)</f>
        <v>159.63959</v>
      </c>
      <c r="L16">
        <v>11</v>
      </c>
    </row>
    <row r="17" spans="1:11" ht="15.75">
      <c r="A17" s="168"/>
      <c r="B17" s="134">
        <f>IF('P9'!A13="","",'P9'!A13)</f>
        <v>69</v>
      </c>
      <c r="C17" s="135">
        <f>IF('P9'!B13="","",'P9'!B13)</f>
        <v>68.26</v>
      </c>
      <c r="D17" s="134" t="str">
        <f>IF('P9'!C13="","",'P9'!C13)</f>
        <v>JM</v>
      </c>
      <c r="E17" s="136">
        <f>IF('P9'!D13="","",'P9'!D13)</f>
        <v>34477</v>
      </c>
      <c r="F17" s="137" t="str">
        <f>IF('P9'!F13="","",'P9'!F13)</f>
        <v>Even H. Walaker</v>
      </c>
      <c r="G17" s="137" t="str">
        <f>IF('P9'!G13="","",'P9'!G13)</f>
        <v>Tønsberg-Kam.</v>
      </c>
      <c r="H17" s="138">
        <f>IF('P9'!N13=0,"",'P9'!N13)</f>
      </c>
      <c r="I17" s="138">
        <f>IF('P9'!O13=0,"",'P9'!O13)</f>
      </c>
      <c r="J17" s="138">
        <f>IF('P9'!P13=0,"",'P9'!P13)</f>
      </c>
      <c r="K17" s="139">
        <f>IF('P9'!Q13=0,"",'P9'!Q13)</f>
      </c>
    </row>
    <row r="18" spans="1:11" ht="15.75">
      <c r="A18" s="168" t="s">
        <v>22</v>
      </c>
      <c r="B18" s="134">
        <f>IF('P4'!A24="","",'P4'!A24)</f>
      </c>
      <c r="C18" s="135">
        <f>IF('P4'!B24="","",'P4'!B24)</f>
      </c>
      <c r="D18" s="134">
        <f>IF('P4'!C24="","",'P4'!C24)</f>
      </c>
      <c r="E18" s="136">
        <f>IF('P4'!D24="","",'P4'!D24)</f>
      </c>
      <c r="F18" s="137">
        <f>IF('P4'!F24="","",'P4'!F24)</f>
      </c>
      <c r="G18" s="137">
        <f>IF('P4'!G24="","",'P4'!G24)</f>
      </c>
      <c r="H18" s="138">
        <f>IF('P4'!N24=0,"",'P4'!N24)</f>
      </c>
      <c r="I18" s="138">
        <f>IF('P4'!O24=0,"",'P4'!O24)</f>
      </c>
      <c r="J18" s="138">
        <f>IF('P4'!P24=0,"",'P4'!P24)</f>
      </c>
      <c r="K18" s="139">
        <f>IF('P4'!Q24=0,"",'P4'!Q24)</f>
      </c>
    </row>
    <row r="19" ht="12.75">
      <c r="K19" s="91"/>
    </row>
    <row r="20" ht="12.75">
      <c r="K20" s="91"/>
    </row>
    <row r="21" ht="12.75">
      <c r="K21" s="91"/>
    </row>
    <row r="22" ht="12.75">
      <c r="K22" s="91"/>
    </row>
    <row r="23" ht="12.75">
      <c r="K23" s="91"/>
    </row>
    <row r="24" ht="12.75">
      <c r="K24" s="91"/>
    </row>
    <row r="25" ht="12.75">
      <c r="K25" s="91"/>
    </row>
    <row r="26" ht="12.75">
      <c r="K26" s="91"/>
    </row>
    <row r="27" ht="12.75">
      <c r="K27" s="91"/>
    </row>
    <row r="28" ht="12.75">
      <c r="K28" s="91"/>
    </row>
    <row r="29" ht="12.75">
      <c r="K29" s="91"/>
    </row>
    <row r="30" ht="12.75">
      <c r="K30" s="91"/>
    </row>
    <row r="31" ht="12.75">
      <c r="K31" s="91"/>
    </row>
    <row r="32" ht="12.75">
      <c r="K32" s="91"/>
    </row>
    <row r="33" ht="12.75">
      <c r="K33" s="91"/>
    </row>
    <row r="34" ht="12.75">
      <c r="K34" s="91"/>
    </row>
    <row r="35" ht="12.75">
      <c r="K35" s="91"/>
    </row>
    <row r="36" ht="12.75">
      <c r="K36" s="91"/>
    </row>
    <row r="37" ht="12.75">
      <c r="K37" s="91"/>
    </row>
    <row r="38" ht="12.75">
      <c r="K38" s="91"/>
    </row>
    <row r="39" ht="12.75">
      <c r="K39" s="91"/>
    </row>
    <row r="40" ht="12.75">
      <c r="K40" s="91"/>
    </row>
    <row r="41" ht="12.75">
      <c r="K41" s="91"/>
    </row>
    <row r="42" ht="12.75">
      <c r="K42" s="91"/>
    </row>
    <row r="43" ht="12.75">
      <c r="K43" s="91"/>
    </row>
    <row r="44" ht="12.75">
      <c r="K44" s="91"/>
    </row>
    <row r="45" ht="12.75">
      <c r="K45" s="91"/>
    </row>
    <row r="46" ht="12.75">
      <c r="K46" s="91"/>
    </row>
    <row r="47" ht="12.75">
      <c r="K47" s="91"/>
    </row>
    <row r="48" ht="12.75">
      <c r="K48" s="91"/>
    </row>
    <row r="49" ht="12.75">
      <c r="K49" s="91"/>
    </row>
    <row r="50" ht="12.75">
      <c r="K50" s="91"/>
    </row>
    <row r="51" ht="12.75">
      <c r="K51" s="91"/>
    </row>
    <row r="52" ht="12.75">
      <c r="K52" s="91"/>
    </row>
    <row r="53" ht="12.75">
      <c r="K53" s="91"/>
    </row>
    <row r="54" ht="12.75">
      <c r="K54" s="91"/>
    </row>
    <row r="55" ht="12.75">
      <c r="K55" s="91"/>
    </row>
    <row r="56" ht="12.75">
      <c r="K56" s="91"/>
    </row>
    <row r="57" ht="12.75">
      <c r="K57" s="91"/>
    </row>
    <row r="58" ht="12.75">
      <c r="K58" s="91"/>
    </row>
    <row r="59" ht="12.75">
      <c r="K59" s="91"/>
    </row>
    <row r="60" ht="12.75">
      <c r="K60" s="91"/>
    </row>
    <row r="61" ht="12.75">
      <c r="K61" s="91"/>
    </row>
    <row r="62" ht="12.75">
      <c r="K62" s="91"/>
    </row>
    <row r="63" ht="12.75">
      <c r="K63" s="91"/>
    </row>
    <row r="64" ht="12.75">
      <c r="K64" s="91"/>
    </row>
    <row r="65" ht="12.75">
      <c r="K65" s="91"/>
    </row>
    <row r="66" ht="12.75">
      <c r="K66" s="91"/>
    </row>
    <row r="67" ht="12.75">
      <c r="K67" s="91"/>
    </row>
    <row r="68" ht="12.75">
      <c r="K68" s="91"/>
    </row>
    <row r="69" ht="12.75">
      <c r="K69" s="91"/>
    </row>
    <row r="70" ht="12.75">
      <c r="K70" s="91"/>
    </row>
    <row r="71" ht="12.75">
      <c r="K71" s="91"/>
    </row>
    <row r="72" ht="12.75">
      <c r="K72" s="91"/>
    </row>
    <row r="73" ht="12.75">
      <c r="K73" s="91"/>
    </row>
    <row r="74" ht="12.75">
      <c r="K74" s="91"/>
    </row>
    <row r="75" ht="12.75">
      <c r="K75" s="91"/>
    </row>
    <row r="76" ht="12.75">
      <c r="K76" s="91"/>
    </row>
    <row r="77" ht="12.75">
      <c r="K77" s="91"/>
    </row>
    <row r="78" ht="12.75">
      <c r="K78" s="91"/>
    </row>
    <row r="79" ht="12.75">
      <c r="K79" s="91"/>
    </row>
    <row r="80" ht="12.75">
      <c r="K80" s="91"/>
    </row>
    <row r="81" ht="12.75">
      <c r="K81" s="91"/>
    </row>
    <row r="82" ht="12.75">
      <c r="K82" s="91"/>
    </row>
    <row r="83" ht="12.75">
      <c r="K83" s="91"/>
    </row>
    <row r="84" ht="12.75">
      <c r="K84" s="91"/>
    </row>
    <row r="85" ht="12.75">
      <c r="K85" s="91"/>
    </row>
    <row r="86" ht="12.75">
      <c r="K86" s="91"/>
    </row>
    <row r="87" ht="12.75"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  <row r="92" ht="12.75">
      <c r="K92" s="91"/>
    </row>
    <row r="93" ht="12.75">
      <c r="K93" s="91"/>
    </row>
    <row r="94" ht="12.75">
      <c r="K94" s="91"/>
    </row>
    <row r="95" ht="12.75">
      <c r="K95" s="91"/>
    </row>
    <row r="96" ht="12.75">
      <c r="K96" s="91"/>
    </row>
    <row r="97" ht="12.75">
      <c r="K97" s="91"/>
    </row>
    <row r="98" ht="12.75">
      <c r="K98" s="91"/>
    </row>
    <row r="99" ht="12.75">
      <c r="K99" s="91"/>
    </row>
    <row r="100" ht="12.75">
      <c r="K100" s="91"/>
    </row>
    <row r="101" ht="12.75">
      <c r="K101" s="91"/>
    </row>
    <row r="102" ht="12.75">
      <c r="K102" s="91"/>
    </row>
    <row r="103" ht="12.75">
      <c r="K103" s="91"/>
    </row>
    <row r="104" ht="12.75">
      <c r="K104" s="91"/>
    </row>
    <row r="105" ht="12.75">
      <c r="K105" s="91"/>
    </row>
    <row r="106" ht="12.75">
      <c r="K106" s="91"/>
    </row>
    <row r="107" ht="12.75">
      <c r="K107" s="91"/>
    </row>
    <row r="108" ht="12.75">
      <c r="K108" s="91"/>
    </row>
    <row r="109" ht="12.75">
      <c r="K109" s="91"/>
    </row>
    <row r="110" ht="12.75">
      <c r="K110" s="91"/>
    </row>
    <row r="111" ht="12.75">
      <c r="K111" s="91"/>
    </row>
    <row r="112" ht="12.75">
      <c r="K112" s="91"/>
    </row>
    <row r="113" ht="12.75">
      <c r="K113" s="91"/>
    </row>
    <row r="114" ht="12.75">
      <c r="K114" s="91"/>
    </row>
    <row r="115" ht="12.75">
      <c r="K115" s="91"/>
    </row>
    <row r="116" ht="12.75">
      <c r="K116" s="91"/>
    </row>
    <row r="117" ht="12.75">
      <c r="K117" s="91"/>
    </row>
    <row r="118" ht="12.75">
      <c r="K118" s="91"/>
    </row>
    <row r="119" ht="12.75">
      <c r="K119" s="91"/>
    </row>
    <row r="120" ht="12.75">
      <c r="K120" s="91"/>
    </row>
    <row r="121" ht="12.75">
      <c r="K121" s="91"/>
    </row>
    <row r="122" ht="12.75">
      <c r="K122" s="91"/>
    </row>
    <row r="123" ht="12.75">
      <c r="K123" s="91"/>
    </row>
    <row r="124" ht="12.75">
      <c r="K124" s="91"/>
    </row>
    <row r="125" ht="12.75">
      <c r="K125" s="91"/>
    </row>
    <row r="126" ht="12.75">
      <c r="K126" s="91"/>
    </row>
    <row r="127" ht="12.75">
      <c r="K127" s="91"/>
    </row>
    <row r="128" ht="12.75">
      <c r="K128" s="91"/>
    </row>
    <row r="129" ht="12.75">
      <c r="K129" s="91"/>
    </row>
    <row r="130" ht="12.75">
      <c r="K130" s="91"/>
    </row>
    <row r="131" ht="12.75">
      <c r="K131" s="91"/>
    </row>
    <row r="132" ht="12.75">
      <c r="K132" s="91"/>
    </row>
    <row r="133" ht="12.75">
      <c r="K133" s="91"/>
    </row>
    <row r="134" ht="12.75">
      <c r="K134" s="91"/>
    </row>
    <row r="135" ht="12.75">
      <c r="K135" s="91"/>
    </row>
    <row r="136" ht="12.75">
      <c r="K136" s="91"/>
    </row>
    <row r="137" ht="12.75">
      <c r="K137" s="91"/>
    </row>
    <row r="138" ht="12.75">
      <c r="K138" s="91"/>
    </row>
    <row r="139" ht="12.75">
      <c r="K139" s="91"/>
    </row>
    <row r="140" ht="12.75">
      <c r="K140" s="91"/>
    </row>
    <row r="141" ht="12.75">
      <c r="K141" s="91"/>
    </row>
    <row r="142" ht="12.75">
      <c r="K142" s="91"/>
    </row>
    <row r="143" ht="12.75">
      <c r="K143" s="91"/>
    </row>
    <row r="144" ht="12.75">
      <c r="K144" s="91"/>
    </row>
    <row r="145" ht="12.75">
      <c r="K145" s="91"/>
    </row>
    <row r="146" ht="12.75">
      <c r="K146" s="91"/>
    </row>
    <row r="147" ht="12.75">
      <c r="K147" s="91"/>
    </row>
    <row r="148" ht="12.75">
      <c r="K148" s="91"/>
    </row>
    <row r="149" ht="12.75">
      <c r="K149" s="91"/>
    </row>
    <row r="150" ht="12.75">
      <c r="K150" s="91"/>
    </row>
    <row r="151" ht="12.75">
      <c r="K151" s="91"/>
    </row>
    <row r="152" ht="12.75">
      <c r="K152" s="91"/>
    </row>
    <row r="153" ht="12.75">
      <c r="K153" s="91"/>
    </row>
    <row r="154" ht="12.75">
      <c r="K154" s="91"/>
    </row>
    <row r="155" ht="12.75">
      <c r="K155" s="91"/>
    </row>
    <row r="156" ht="12.75">
      <c r="K156" s="91"/>
    </row>
    <row r="157" ht="12.75">
      <c r="K157" s="91"/>
    </row>
    <row r="158" ht="12.75">
      <c r="K158" s="91"/>
    </row>
    <row r="159" ht="12.75">
      <c r="K159" s="91"/>
    </row>
    <row r="160" ht="12.75">
      <c r="K160" s="91"/>
    </row>
    <row r="161" ht="12.75">
      <c r="K161" s="91"/>
    </row>
    <row r="162" ht="12.75">
      <c r="K162" s="91"/>
    </row>
    <row r="163" ht="12.75">
      <c r="K163" s="91"/>
    </row>
    <row r="164" ht="12.75">
      <c r="K164" s="91"/>
    </row>
    <row r="165" ht="12.75">
      <c r="K165" s="91"/>
    </row>
    <row r="166" ht="12.75">
      <c r="K166" s="91"/>
    </row>
    <row r="167" ht="12.75">
      <c r="K167" s="91"/>
    </row>
    <row r="168" ht="12.75">
      <c r="K168" s="91"/>
    </row>
    <row r="169" ht="12.75">
      <c r="K169" s="91"/>
    </row>
    <row r="170" ht="12.75">
      <c r="K170" s="91"/>
    </row>
    <row r="171" ht="12.75">
      <c r="K171" s="91"/>
    </row>
    <row r="172" ht="12.75">
      <c r="K172" s="91"/>
    </row>
    <row r="173" ht="12.75">
      <c r="K173" s="91"/>
    </row>
    <row r="174" ht="12.75">
      <c r="K174" s="91"/>
    </row>
    <row r="175" ht="12.75">
      <c r="K175" s="91"/>
    </row>
    <row r="176" ht="12.75">
      <c r="K176" s="91"/>
    </row>
    <row r="177" ht="12.75">
      <c r="K177" s="91"/>
    </row>
    <row r="178" ht="12.75">
      <c r="K178" s="91"/>
    </row>
    <row r="179" ht="12.75">
      <c r="K179" s="91"/>
    </row>
    <row r="180" ht="12.75">
      <c r="K180" s="91"/>
    </row>
    <row r="181" ht="12.75">
      <c r="K181" s="91"/>
    </row>
    <row r="182" ht="12.75">
      <c r="K182" s="91"/>
    </row>
    <row r="183" ht="12.75">
      <c r="K183" s="91"/>
    </row>
    <row r="184" ht="12.75">
      <c r="K184" s="91"/>
    </row>
    <row r="185" ht="12.75">
      <c r="K185" s="91"/>
    </row>
    <row r="186" ht="12.75">
      <c r="K186" s="91"/>
    </row>
    <row r="187" ht="12.75">
      <c r="K187" s="91"/>
    </row>
    <row r="188" ht="12.75">
      <c r="K188" s="91"/>
    </row>
    <row r="189" ht="12.75">
      <c r="K189" s="91"/>
    </row>
    <row r="190" ht="12.75">
      <c r="K190" s="91"/>
    </row>
    <row r="191" ht="12.75">
      <c r="K191" s="91"/>
    </row>
    <row r="192" ht="12.75">
      <c r="K192" s="91"/>
    </row>
    <row r="193" ht="12.75">
      <c r="K193" s="91"/>
    </row>
    <row r="194" ht="12.75">
      <c r="K194" s="91"/>
    </row>
    <row r="195" ht="12.75">
      <c r="K195" s="91"/>
    </row>
    <row r="196" ht="12.75">
      <c r="K196" s="91"/>
    </row>
    <row r="197" ht="12.75">
      <c r="K197" s="91"/>
    </row>
    <row r="198" ht="12.75">
      <c r="K198" s="91"/>
    </row>
    <row r="199" ht="12.75">
      <c r="K199" s="91"/>
    </row>
    <row r="200" ht="12.75">
      <c r="K200" s="91"/>
    </row>
    <row r="201" ht="12.75">
      <c r="K201" s="91"/>
    </row>
    <row r="202" ht="12.75">
      <c r="K202" s="91"/>
    </row>
    <row r="203" ht="12.75">
      <c r="K203" s="91"/>
    </row>
    <row r="204" ht="12.75">
      <c r="K204" s="91"/>
    </row>
    <row r="205" ht="12.75">
      <c r="K205" s="91"/>
    </row>
    <row r="206" ht="12.75">
      <c r="K206" s="91"/>
    </row>
    <row r="207" ht="12.75">
      <c r="K207" s="91"/>
    </row>
    <row r="208" ht="12.75">
      <c r="K208" s="91"/>
    </row>
    <row r="209" ht="12.75">
      <c r="K209" s="91"/>
    </row>
    <row r="210" ht="12.75">
      <c r="K210" s="91"/>
    </row>
    <row r="211" ht="12.75">
      <c r="K211" s="91"/>
    </row>
    <row r="212" ht="12.75">
      <c r="K212" s="91"/>
    </row>
    <row r="213" ht="12.75">
      <c r="K213" s="91"/>
    </row>
    <row r="214" ht="12.75">
      <c r="K214" s="91"/>
    </row>
    <row r="215" ht="12.75">
      <c r="K215" s="91"/>
    </row>
    <row r="216" ht="12.75">
      <c r="K216" s="91"/>
    </row>
    <row r="217" ht="12.75">
      <c r="K217" s="91"/>
    </row>
    <row r="218" ht="12.75">
      <c r="K218" s="91"/>
    </row>
    <row r="219" ht="12.75">
      <c r="K219" s="91"/>
    </row>
    <row r="220" ht="12.75">
      <c r="K220" s="91"/>
    </row>
    <row r="221" ht="12.75">
      <c r="K221" s="91"/>
    </row>
    <row r="222" ht="12.75">
      <c r="K222" s="91"/>
    </row>
    <row r="223" ht="12.75">
      <c r="K223" s="91"/>
    </row>
    <row r="224" ht="12.75">
      <c r="K224" s="91"/>
    </row>
    <row r="225" ht="12.75">
      <c r="K225" s="91"/>
    </row>
    <row r="226" ht="12.75">
      <c r="K226" s="91"/>
    </row>
    <row r="227" ht="12.75">
      <c r="K227" s="91"/>
    </row>
    <row r="228" ht="12.75">
      <c r="K228" s="91"/>
    </row>
    <row r="229" ht="12.75">
      <c r="K229" s="91"/>
    </row>
    <row r="230" ht="12.75">
      <c r="K230" s="91"/>
    </row>
    <row r="231" ht="12.75">
      <c r="K231" s="91"/>
    </row>
    <row r="232" ht="12.75">
      <c r="K232" s="91"/>
    </row>
    <row r="233" ht="12.75">
      <c r="K233" s="91"/>
    </row>
    <row r="234" ht="12.75">
      <c r="K234" s="91"/>
    </row>
    <row r="235" ht="12.75">
      <c r="K235" s="91"/>
    </row>
    <row r="236" ht="12.75">
      <c r="K236" s="91"/>
    </row>
    <row r="237" ht="12.75">
      <c r="K237" s="91"/>
    </row>
    <row r="238" ht="12.75">
      <c r="K238" s="91"/>
    </row>
    <row r="239" ht="12.75">
      <c r="K239" s="91"/>
    </row>
    <row r="240" ht="12.75">
      <c r="K240" s="91"/>
    </row>
    <row r="241" ht="12.75">
      <c r="K241" s="91"/>
    </row>
    <row r="242" ht="12.75">
      <c r="K242" s="91"/>
    </row>
    <row r="243" ht="12.75">
      <c r="K243" s="91"/>
    </row>
    <row r="244" ht="12.75">
      <c r="K244" s="91"/>
    </row>
    <row r="245" ht="12.75">
      <c r="K245" s="91"/>
    </row>
    <row r="246" ht="12.75">
      <c r="K246" s="91"/>
    </row>
    <row r="247" ht="12.75">
      <c r="K247" s="91"/>
    </row>
    <row r="248" ht="12.75">
      <c r="K248" s="91"/>
    </row>
    <row r="249" ht="12.75">
      <c r="K249" s="91"/>
    </row>
    <row r="250" ht="12.75">
      <c r="K250" s="91"/>
    </row>
    <row r="251" ht="12.75">
      <c r="K251" s="91"/>
    </row>
    <row r="252" ht="12.75">
      <c r="K252" s="91"/>
    </row>
    <row r="253" ht="12.75">
      <c r="K253" s="91"/>
    </row>
    <row r="254" ht="12.75">
      <c r="K254" s="91"/>
    </row>
    <row r="255" ht="12.75">
      <c r="K255" s="91"/>
    </row>
    <row r="256" ht="12.75">
      <c r="K256" s="91"/>
    </row>
    <row r="257" ht="12.75">
      <c r="K257" s="91"/>
    </row>
    <row r="258" ht="12.75">
      <c r="K258" s="91"/>
    </row>
    <row r="259" ht="12.75">
      <c r="K259" s="91"/>
    </row>
    <row r="260" ht="12.75">
      <c r="K260" s="91"/>
    </row>
    <row r="261" ht="12.75">
      <c r="K261" s="91"/>
    </row>
    <row r="262" ht="12.75">
      <c r="K262" s="91"/>
    </row>
    <row r="263" ht="12.75">
      <c r="K263" s="91"/>
    </row>
    <row r="264" ht="12.75">
      <c r="K264" s="91"/>
    </row>
    <row r="265" ht="12.75">
      <c r="K265" s="91"/>
    </row>
    <row r="266" ht="12.75">
      <c r="K266" s="91"/>
    </row>
    <row r="267" ht="12.75">
      <c r="K267" s="91"/>
    </row>
    <row r="268" ht="12.75">
      <c r="K268" s="91"/>
    </row>
    <row r="269" ht="12.75">
      <c r="K269" s="91"/>
    </row>
    <row r="270" ht="12.75">
      <c r="K270" s="91"/>
    </row>
    <row r="271" ht="12.75">
      <c r="K271" s="91"/>
    </row>
    <row r="272" ht="12.75">
      <c r="K272" s="91"/>
    </row>
    <row r="273" ht="12.75">
      <c r="K273" s="91"/>
    </row>
    <row r="274" ht="12.75">
      <c r="K274" s="91"/>
    </row>
    <row r="275" ht="12.75">
      <c r="K275" s="91"/>
    </row>
    <row r="276" ht="12.75">
      <c r="K276" s="91"/>
    </row>
    <row r="277" ht="12.75">
      <c r="K277" s="91"/>
    </row>
    <row r="278" ht="12.75">
      <c r="K278" s="91"/>
    </row>
    <row r="279" ht="12.75">
      <c r="K279" s="91"/>
    </row>
    <row r="280" ht="12.75">
      <c r="K280" s="91"/>
    </row>
    <row r="281" ht="12.75">
      <c r="K281" s="91"/>
    </row>
    <row r="282" ht="12.75">
      <c r="K282" s="91"/>
    </row>
    <row r="283" ht="12.75">
      <c r="K283" s="91"/>
    </row>
    <row r="284" ht="12.75">
      <c r="K284" s="91"/>
    </row>
    <row r="285" ht="12.75">
      <c r="K285" s="91"/>
    </row>
    <row r="286" ht="12.75">
      <c r="K286" s="91"/>
    </row>
    <row r="287" ht="12.75">
      <c r="K287" s="91"/>
    </row>
    <row r="288" ht="12.75">
      <c r="K288" s="91"/>
    </row>
    <row r="289" ht="12.75">
      <c r="K289" s="91"/>
    </row>
    <row r="290" ht="12.75">
      <c r="K290" s="91"/>
    </row>
    <row r="291" ht="12.75">
      <c r="K291" s="91"/>
    </row>
    <row r="292" ht="12.75">
      <c r="K292" s="91"/>
    </row>
    <row r="293" ht="12.75">
      <c r="K293" s="91"/>
    </row>
    <row r="294" ht="12.75">
      <c r="K294" s="91"/>
    </row>
    <row r="295" ht="12.75">
      <c r="K295" s="91"/>
    </row>
    <row r="296" ht="12.75">
      <c r="K296" s="91"/>
    </row>
    <row r="297" ht="12.75">
      <c r="K297" s="91"/>
    </row>
    <row r="298" ht="12.75">
      <c r="K298" s="91"/>
    </row>
    <row r="299" ht="12.75">
      <c r="K299" s="91"/>
    </row>
    <row r="300" ht="12.75">
      <c r="K300" s="91"/>
    </row>
    <row r="301" ht="12.75">
      <c r="K301" s="91"/>
    </row>
    <row r="302" ht="12.75">
      <c r="K302" s="91"/>
    </row>
    <row r="303" ht="12.75">
      <c r="K303" s="91"/>
    </row>
    <row r="304" ht="12.75">
      <c r="K304" s="91"/>
    </row>
    <row r="305" ht="12.75">
      <c r="K305" s="91"/>
    </row>
    <row r="306" ht="12.75">
      <c r="K306" s="91"/>
    </row>
    <row r="307" ht="12.75">
      <c r="K307" s="91"/>
    </row>
    <row r="308" ht="12.75">
      <c r="K308" s="91"/>
    </row>
    <row r="309" ht="12.75">
      <c r="K309" s="91"/>
    </row>
    <row r="310" ht="12.75">
      <c r="K310" s="91"/>
    </row>
    <row r="311" ht="12.75">
      <c r="K311" s="91"/>
    </row>
    <row r="312" ht="12.75">
      <c r="K312" s="91"/>
    </row>
    <row r="313" ht="12.75">
      <c r="K313" s="91"/>
    </row>
    <row r="314" ht="12.75">
      <c r="K314" s="91"/>
    </row>
    <row r="315" ht="12.75">
      <c r="K315" s="91"/>
    </row>
    <row r="316" ht="12.75">
      <c r="K316" s="91"/>
    </row>
    <row r="317" ht="12.75">
      <c r="K317" s="91"/>
    </row>
    <row r="318" ht="12.75">
      <c r="K318" s="91"/>
    </row>
    <row r="319" ht="12.75">
      <c r="K319" s="91"/>
    </row>
    <row r="320" ht="12.75">
      <c r="K320" s="91"/>
    </row>
    <row r="321" ht="12.75">
      <c r="K321" s="91"/>
    </row>
    <row r="322" ht="12.75">
      <c r="K322" s="91"/>
    </row>
    <row r="323" ht="12.75">
      <c r="K323" s="91"/>
    </row>
    <row r="324" ht="12.75">
      <c r="K324" s="91"/>
    </row>
    <row r="325" ht="12.75">
      <c r="K325" s="91"/>
    </row>
    <row r="326" ht="12.75">
      <c r="K326" s="91"/>
    </row>
    <row r="327" ht="12.75">
      <c r="K327" s="91"/>
    </row>
    <row r="328" ht="12.75">
      <c r="K328" s="91"/>
    </row>
    <row r="329" ht="12.75">
      <c r="K329" s="91"/>
    </row>
    <row r="330" ht="12.75">
      <c r="K330" s="91"/>
    </row>
    <row r="331" ht="12.75">
      <c r="K331" s="91"/>
    </row>
    <row r="332" ht="12.75">
      <c r="K332" s="91"/>
    </row>
    <row r="333" ht="12.75">
      <c r="K333" s="91"/>
    </row>
    <row r="334" ht="12.75">
      <c r="K334" s="91"/>
    </row>
    <row r="335" ht="12.75">
      <c r="K335" s="91"/>
    </row>
    <row r="336" ht="12.75">
      <c r="K336" s="91"/>
    </row>
    <row r="337" ht="12.75">
      <c r="K337" s="91"/>
    </row>
    <row r="338" ht="12.75">
      <c r="K338" s="91"/>
    </row>
    <row r="339" ht="12.75">
      <c r="K339" s="91"/>
    </row>
    <row r="340" ht="12.75">
      <c r="K340" s="91"/>
    </row>
    <row r="341" ht="12.75">
      <c r="K341" s="91"/>
    </row>
    <row r="342" ht="12.75">
      <c r="K342" s="91"/>
    </row>
    <row r="343" ht="12.75">
      <c r="K343" s="91"/>
    </row>
    <row r="344" ht="12.75">
      <c r="K344" s="91"/>
    </row>
    <row r="345" ht="12.75">
      <c r="K345" s="91"/>
    </row>
    <row r="346" ht="12.75">
      <c r="K346" s="91"/>
    </row>
    <row r="347" ht="12.75">
      <c r="K347" s="91"/>
    </row>
    <row r="348" ht="12.75">
      <c r="K348" s="91"/>
    </row>
    <row r="349" ht="12.75">
      <c r="K349" s="91"/>
    </row>
    <row r="350" ht="12.75">
      <c r="K350" s="91"/>
    </row>
    <row r="351" ht="12.75">
      <c r="K351" s="91"/>
    </row>
    <row r="352" ht="12.75">
      <c r="K352" s="91"/>
    </row>
    <row r="353" ht="12.75">
      <c r="K353" s="91"/>
    </row>
    <row r="354" ht="12.75">
      <c r="K354" s="91"/>
    </row>
    <row r="355" ht="12.75">
      <c r="K355" s="91"/>
    </row>
    <row r="356" ht="12.75">
      <c r="K356" s="91"/>
    </row>
    <row r="357" ht="12.75">
      <c r="K357" s="91"/>
    </row>
    <row r="358" ht="12.75">
      <c r="K358" s="91"/>
    </row>
    <row r="359" ht="12.75">
      <c r="K359" s="91"/>
    </row>
    <row r="360" ht="12.75">
      <c r="K360" s="91"/>
    </row>
    <row r="361" ht="12.75">
      <c r="K361" s="91"/>
    </row>
    <row r="362" ht="12.75">
      <c r="K362" s="91"/>
    </row>
    <row r="363" ht="12.75">
      <c r="K363" s="91"/>
    </row>
    <row r="364" ht="12.75">
      <c r="K364" s="91"/>
    </row>
    <row r="365" ht="12.75">
      <c r="K365" s="91"/>
    </row>
    <row r="366" ht="12.75">
      <c r="K366" s="91"/>
    </row>
    <row r="367" ht="12.75">
      <c r="K367" s="91"/>
    </row>
    <row r="368" ht="12.75">
      <c r="K368" s="91"/>
    </row>
    <row r="369" ht="12.75">
      <c r="K369" s="91"/>
    </row>
    <row r="370" ht="12.75">
      <c r="K370" s="91"/>
    </row>
    <row r="371" ht="12.75">
      <c r="K371" s="91"/>
    </row>
    <row r="372" ht="12.75">
      <c r="K372" s="91"/>
    </row>
    <row r="373" ht="12.75">
      <c r="K373" s="91"/>
    </row>
    <row r="374" ht="12.75">
      <c r="K374" s="91"/>
    </row>
    <row r="375" ht="12.75">
      <c r="K375" s="91"/>
    </row>
    <row r="376" ht="12.75">
      <c r="K376" s="91"/>
    </row>
    <row r="377" ht="12.75">
      <c r="K377" s="91"/>
    </row>
    <row r="378" ht="12.75">
      <c r="K378" s="91"/>
    </row>
    <row r="379" ht="12.75">
      <c r="K379" s="91"/>
    </row>
    <row r="380" ht="12.75">
      <c r="K380" s="91"/>
    </row>
    <row r="381" ht="12.75">
      <c r="K381" s="91"/>
    </row>
    <row r="382" ht="12.75">
      <c r="K382" s="91"/>
    </row>
    <row r="383" ht="12.75">
      <c r="K383" s="91"/>
    </row>
    <row r="384" ht="12.75">
      <c r="K384" s="91"/>
    </row>
    <row r="385" ht="12.75">
      <c r="K385" s="91"/>
    </row>
    <row r="386" ht="12.75">
      <c r="K386" s="91"/>
    </row>
    <row r="387" ht="12.75">
      <c r="K387" s="91"/>
    </row>
    <row r="388" ht="12.75">
      <c r="K388" s="91"/>
    </row>
    <row r="389" ht="12.75">
      <c r="K389" s="91"/>
    </row>
    <row r="390" ht="12.75">
      <c r="K390" s="91"/>
    </row>
    <row r="391" ht="12.75">
      <c r="K391" s="91"/>
    </row>
    <row r="392" ht="12.75">
      <c r="K392" s="91"/>
    </row>
    <row r="393" ht="12.75">
      <c r="K393" s="91"/>
    </row>
    <row r="394" ht="12.75">
      <c r="K394" s="91"/>
    </row>
    <row r="395" ht="12.75">
      <c r="K395" s="91"/>
    </row>
    <row r="396" ht="12.75">
      <c r="K396" s="91"/>
    </row>
    <row r="397" ht="12.75">
      <c r="K397" s="91"/>
    </row>
    <row r="398" ht="12.75">
      <c r="K398" s="91"/>
    </row>
    <row r="399" ht="12.75">
      <c r="K399" s="91"/>
    </row>
    <row r="400" ht="12.75">
      <c r="K400" s="91"/>
    </row>
    <row r="401" ht="12.75">
      <c r="K401" s="91"/>
    </row>
    <row r="402" ht="12.75">
      <c r="K402" s="91"/>
    </row>
    <row r="403" ht="12.75">
      <c r="K403" s="91"/>
    </row>
    <row r="404" ht="12.75">
      <c r="K404" s="91"/>
    </row>
    <row r="405" ht="12.75">
      <c r="K405" s="91"/>
    </row>
    <row r="406" ht="12.75">
      <c r="K406" s="91"/>
    </row>
    <row r="407" ht="12.75">
      <c r="K407" s="91"/>
    </row>
    <row r="408" ht="12.75">
      <c r="K408" s="91"/>
    </row>
    <row r="409" ht="12.75">
      <c r="K409" s="91"/>
    </row>
    <row r="410" ht="12.75">
      <c r="K410" s="91"/>
    </row>
    <row r="411" ht="12.75">
      <c r="K411" s="91"/>
    </row>
    <row r="412" ht="12.75">
      <c r="K412" s="91"/>
    </row>
    <row r="413" ht="12.75">
      <c r="K413" s="91"/>
    </row>
    <row r="414" ht="12.75">
      <c r="K414" s="91"/>
    </row>
    <row r="415" ht="12.75">
      <c r="K415" s="91"/>
    </row>
    <row r="416" ht="12.75">
      <c r="K416" s="91"/>
    </row>
    <row r="417" ht="12.75">
      <c r="K417" s="91"/>
    </row>
    <row r="418" ht="12.75">
      <c r="K418" s="91"/>
    </row>
    <row r="419" ht="12.75">
      <c r="K419" s="91"/>
    </row>
    <row r="420" ht="12.75">
      <c r="K420" s="91"/>
    </row>
    <row r="421" ht="12.75">
      <c r="K421" s="91"/>
    </row>
    <row r="422" ht="12.75">
      <c r="K422" s="91"/>
    </row>
    <row r="423" ht="12.75">
      <c r="K423" s="91"/>
    </row>
    <row r="424" ht="12.75">
      <c r="K424" s="91"/>
    </row>
    <row r="425" ht="12.75">
      <c r="K425" s="91"/>
    </row>
    <row r="426" ht="12.75">
      <c r="K426" s="91"/>
    </row>
    <row r="427" ht="12.75">
      <c r="K427" s="91"/>
    </row>
    <row r="428" ht="12.75">
      <c r="K428" s="91"/>
    </row>
    <row r="429" ht="12.75">
      <c r="K429" s="91"/>
    </row>
    <row r="430" ht="12.75">
      <c r="K430" s="91"/>
    </row>
    <row r="431" ht="12.75">
      <c r="K431" s="91"/>
    </row>
    <row r="432" ht="12.75">
      <c r="K432" s="91"/>
    </row>
    <row r="433" ht="12.75">
      <c r="K433" s="91"/>
    </row>
    <row r="434" ht="12.75">
      <c r="K434" s="91"/>
    </row>
    <row r="435" ht="12.75">
      <c r="K435" s="91"/>
    </row>
    <row r="436" ht="12.75">
      <c r="K436" s="91"/>
    </row>
    <row r="437" ht="12.75">
      <c r="K437" s="91"/>
    </row>
    <row r="438" ht="12.75">
      <c r="K438" s="91"/>
    </row>
    <row r="439" ht="12.75">
      <c r="K439" s="91"/>
    </row>
    <row r="440" ht="12.75">
      <c r="K440" s="91"/>
    </row>
    <row r="441" ht="12.75">
      <c r="K441" s="91"/>
    </row>
    <row r="442" ht="12.75">
      <c r="K442" s="91"/>
    </row>
    <row r="443" ht="12.75">
      <c r="K443" s="91"/>
    </row>
    <row r="444" ht="12.75">
      <c r="K444" s="91"/>
    </row>
    <row r="445" ht="12.75">
      <c r="K445" s="91"/>
    </row>
    <row r="446" ht="12.75">
      <c r="K446" s="91"/>
    </row>
    <row r="447" ht="12.75">
      <c r="K447" s="91"/>
    </row>
    <row r="448" ht="12.75">
      <c r="K448" s="91"/>
    </row>
    <row r="449" ht="12.75">
      <c r="K449" s="91"/>
    </row>
    <row r="450" ht="12.75">
      <c r="K450" s="91"/>
    </row>
    <row r="451" ht="12.75">
      <c r="K451" s="91"/>
    </row>
    <row r="452" ht="12.75">
      <c r="K452" s="91"/>
    </row>
    <row r="453" ht="12.75">
      <c r="K453" s="91"/>
    </row>
    <row r="454" ht="12.75">
      <c r="K454" s="91"/>
    </row>
    <row r="455" ht="12.75">
      <c r="K455" s="91"/>
    </row>
    <row r="456" ht="12.75">
      <c r="K456" s="91"/>
    </row>
    <row r="457" ht="12.75">
      <c r="K457" s="91"/>
    </row>
    <row r="458" ht="12.75">
      <c r="K458" s="91"/>
    </row>
    <row r="459" ht="12.75">
      <c r="K459" s="91"/>
    </row>
    <row r="460" ht="12.75">
      <c r="K460" s="91"/>
    </row>
    <row r="461" ht="12.75">
      <c r="K461" s="91"/>
    </row>
    <row r="462" ht="12.75">
      <c r="K462" s="91"/>
    </row>
    <row r="463" ht="12.75">
      <c r="K463" s="91"/>
    </row>
    <row r="464" ht="12.75">
      <c r="K464" s="91"/>
    </row>
    <row r="465" ht="12.75">
      <c r="K465" s="91"/>
    </row>
    <row r="466" ht="12.75">
      <c r="K466" s="91"/>
    </row>
    <row r="467" ht="12.75">
      <c r="K467" s="91"/>
    </row>
    <row r="468" ht="12.75">
      <c r="K468" s="91"/>
    </row>
    <row r="469" ht="12.75">
      <c r="K469" s="91"/>
    </row>
    <row r="470" ht="12.75">
      <c r="K470" s="91"/>
    </row>
    <row r="471" ht="12.75">
      <c r="K471" s="91"/>
    </row>
    <row r="472" ht="12.75">
      <c r="K472" s="91"/>
    </row>
    <row r="473" ht="12.75">
      <c r="K473" s="91"/>
    </row>
    <row r="474" ht="12.75">
      <c r="K474" s="91"/>
    </row>
    <row r="475" ht="12.75">
      <c r="K475" s="91"/>
    </row>
    <row r="476" ht="12.75">
      <c r="K476" s="91"/>
    </row>
    <row r="477" ht="12.75">
      <c r="K477" s="91"/>
    </row>
    <row r="478" ht="12.75">
      <c r="K478" s="91"/>
    </row>
    <row r="479" ht="12.75">
      <c r="K479" s="91"/>
    </row>
    <row r="480" ht="12.75">
      <c r="K480" s="91"/>
    </row>
    <row r="481" ht="12.75">
      <c r="K481" s="91"/>
    </row>
    <row r="482" ht="12.75">
      <c r="K482" s="91"/>
    </row>
    <row r="483" ht="12.75">
      <c r="K483" s="91"/>
    </row>
    <row r="484" ht="12.75">
      <c r="K484" s="91"/>
    </row>
    <row r="485" ht="12.75">
      <c r="K485" s="91"/>
    </row>
    <row r="486" ht="12.75">
      <c r="K486" s="91"/>
    </row>
    <row r="487" ht="12.75">
      <c r="K487" s="91"/>
    </row>
    <row r="488" ht="12.75">
      <c r="K488" s="91"/>
    </row>
    <row r="489" ht="12.75">
      <c r="K489" s="91"/>
    </row>
    <row r="490" ht="12.75">
      <c r="K490" s="91"/>
    </row>
    <row r="491" ht="12.75">
      <c r="K491" s="91"/>
    </row>
    <row r="492" ht="12.75">
      <c r="K492" s="91"/>
    </row>
    <row r="493" ht="12.75">
      <c r="K493" s="91"/>
    </row>
    <row r="494" ht="12.75">
      <c r="K494" s="91"/>
    </row>
    <row r="495" ht="12.75">
      <c r="K495" s="91"/>
    </row>
    <row r="496" ht="12.75">
      <c r="K496" s="91"/>
    </row>
    <row r="497" ht="12.75">
      <c r="K497" s="91"/>
    </row>
    <row r="498" ht="12.75">
      <c r="K498" s="91"/>
    </row>
    <row r="499" ht="12.75">
      <c r="K499" s="91"/>
    </row>
    <row r="500" ht="12.75">
      <c r="K500" s="91"/>
    </row>
    <row r="501" ht="12.75">
      <c r="K501" s="91"/>
    </row>
    <row r="502" ht="12.75">
      <c r="K502" s="91"/>
    </row>
    <row r="503" ht="12.75">
      <c r="K503" s="91"/>
    </row>
    <row r="504" ht="12.75">
      <c r="K504" s="91"/>
    </row>
    <row r="505" ht="12.75">
      <c r="K505" s="91"/>
    </row>
    <row r="506" ht="12.75">
      <c r="K506" s="91"/>
    </row>
    <row r="507" ht="12.75">
      <c r="K507" s="91"/>
    </row>
    <row r="508" ht="12.75">
      <c r="K508" s="91"/>
    </row>
    <row r="509" ht="12.75">
      <c r="K509" s="91"/>
    </row>
    <row r="510" ht="12.75">
      <c r="K510" s="91"/>
    </row>
    <row r="511" ht="12.75">
      <c r="K511" s="91"/>
    </row>
    <row r="512" ht="12.75">
      <c r="K512" s="91"/>
    </row>
    <row r="513" ht="12.75">
      <c r="K513" s="91"/>
    </row>
    <row r="514" ht="12.75">
      <c r="K514" s="91"/>
    </row>
    <row r="515" ht="12.75">
      <c r="K515" s="91"/>
    </row>
    <row r="516" ht="12.75">
      <c r="K516" s="91"/>
    </row>
    <row r="517" ht="12.75">
      <c r="K517" s="91"/>
    </row>
    <row r="518" ht="12.75">
      <c r="K518" s="91"/>
    </row>
    <row r="519" ht="12.75">
      <c r="K519" s="91"/>
    </row>
    <row r="520" ht="12.75">
      <c r="K520" s="91"/>
    </row>
    <row r="521" ht="12.75">
      <c r="K521" s="91"/>
    </row>
    <row r="522" ht="12.75">
      <c r="K522" s="91"/>
    </row>
    <row r="523" ht="12.75">
      <c r="K523" s="91"/>
    </row>
    <row r="524" ht="12.75">
      <c r="K524" s="91"/>
    </row>
    <row r="525" ht="12.75">
      <c r="K525" s="91"/>
    </row>
    <row r="526" ht="12.75">
      <c r="K526" s="91"/>
    </row>
    <row r="527" ht="12.75">
      <c r="K527" s="91"/>
    </row>
    <row r="528" ht="12.75">
      <c r="K528" s="91"/>
    </row>
    <row r="529" ht="12.75">
      <c r="K529" s="91"/>
    </row>
    <row r="530" ht="12.75">
      <c r="K530" s="91"/>
    </row>
    <row r="531" ht="12.75">
      <c r="K531" s="91"/>
    </row>
    <row r="532" ht="12.75">
      <c r="K532" s="91"/>
    </row>
    <row r="533" ht="12.75">
      <c r="K533" s="91"/>
    </row>
    <row r="534" ht="12.75">
      <c r="K534" s="91"/>
    </row>
    <row r="535" ht="12.75">
      <c r="K535" s="91"/>
    </row>
    <row r="536" ht="12.75">
      <c r="K536" s="91"/>
    </row>
    <row r="537" ht="12.75">
      <c r="K537" s="91"/>
    </row>
    <row r="538" ht="12.75">
      <c r="K538" s="91"/>
    </row>
    <row r="539" ht="12.75">
      <c r="K539" s="91"/>
    </row>
    <row r="540" ht="12.75">
      <c r="K540" s="91"/>
    </row>
    <row r="541" ht="12.75">
      <c r="K541" s="91"/>
    </row>
    <row r="542" ht="12.75">
      <c r="K542" s="91"/>
    </row>
    <row r="543" ht="12.75">
      <c r="K543" s="91"/>
    </row>
    <row r="544" ht="12.75">
      <c r="K544" s="91"/>
    </row>
    <row r="545" ht="12.75">
      <c r="K545" s="91"/>
    </row>
    <row r="546" ht="12.75">
      <c r="K546" s="91"/>
    </row>
    <row r="547" ht="12.75">
      <c r="K547" s="91"/>
    </row>
    <row r="548" ht="12.75">
      <c r="K548" s="91"/>
    </row>
    <row r="549" ht="12.75">
      <c r="K549" s="91"/>
    </row>
    <row r="550" ht="12.75">
      <c r="K550" s="91"/>
    </row>
    <row r="551" ht="12.75">
      <c r="K551" s="91"/>
    </row>
    <row r="552" ht="12.75">
      <c r="K552" s="91"/>
    </row>
    <row r="553" ht="12.75">
      <c r="K553" s="91"/>
    </row>
    <row r="554" ht="12.75">
      <c r="K554" s="91"/>
    </row>
    <row r="555" ht="12.75">
      <c r="K555" s="91"/>
    </row>
    <row r="556" ht="12.75">
      <c r="K556" s="91"/>
    </row>
    <row r="557" ht="12.75">
      <c r="K557" s="91"/>
    </row>
    <row r="558" ht="12.75">
      <c r="K558" s="91"/>
    </row>
    <row r="559" ht="12.75">
      <c r="K559" s="91"/>
    </row>
    <row r="560" ht="12.75">
      <c r="K560" s="91"/>
    </row>
    <row r="561" ht="12.75">
      <c r="K561" s="91"/>
    </row>
    <row r="562" ht="12.75">
      <c r="K562" s="91"/>
    </row>
    <row r="563" ht="12.75">
      <c r="K563" s="91"/>
    </row>
    <row r="564" ht="12.75">
      <c r="K564" s="91"/>
    </row>
    <row r="565" ht="12.75">
      <c r="K565" s="91"/>
    </row>
    <row r="566" ht="12.75">
      <c r="K566" s="91"/>
    </row>
    <row r="567" ht="12.75">
      <c r="K567" s="91"/>
    </row>
    <row r="568" ht="12.75">
      <c r="K568" s="91"/>
    </row>
    <row r="569" ht="12.75">
      <c r="K569" s="91"/>
    </row>
    <row r="570" ht="12.75">
      <c r="K570" s="91"/>
    </row>
    <row r="571" ht="12.75">
      <c r="K571" s="91"/>
    </row>
    <row r="572" ht="12.75">
      <c r="K572" s="91"/>
    </row>
    <row r="573" ht="12.75">
      <c r="K573" s="91"/>
    </row>
    <row r="574" ht="12.75">
      <c r="K574" s="91"/>
    </row>
    <row r="575" ht="12.75">
      <c r="K575" s="91"/>
    </row>
    <row r="576" ht="12.75">
      <c r="K576" s="91"/>
    </row>
    <row r="577" ht="12.75">
      <c r="K577" s="91"/>
    </row>
    <row r="578" ht="12.75">
      <c r="K578" s="91"/>
    </row>
    <row r="579" ht="12.75">
      <c r="K579" s="91"/>
    </row>
    <row r="580" ht="12.75">
      <c r="K580" s="91"/>
    </row>
    <row r="581" ht="12.75">
      <c r="K581" s="91"/>
    </row>
    <row r="582" ht="12.75">
      <c r="K582" s="91"/>
    </row>
    <row r="583" ht="12.75">
      <c r="K583" s="91"/>
    </row>
    <row r="584" ht="12.75">
      <c r="K584" s="91"/>
    </row>
    <row r="585" ht="12.75">
      <c r="K585" s="91"/>
    </row>
    <row r="586" ht="12.75">
      <c r="K586" s="91"/>
    </row>
    <row r="587" ht="12.75">
      <c r="K587" s="91"/>
    </row>
    <row r="588" ht="12.75">
      <c r="K588" s="91"/>
    </row>
    <row r="589" ht="12.75">
      <c r="K589" s="91"/>
    </row>
    <row r="590" ht="12.75">
      <c r="K590" s="91"/>
    </row>
    <row r="591" ht="12.75">
      <c r="K591" s="91"/>
    </row>
    <row r="592" ht="12.75">
      <c r="K592" s="91"/>
    </row>
    <row r="593" ht="12.75">
      <c r="K593" s="91"/>
    </row>
    <row r="594" ht="12.75">
      <c r="K594" s="91"/>
    </row>
    <row r="595" ht="12.75">
      <c r="K595" s="91"/>
    </row>
    <row r="596" ht="12.75">
      <c r="K596" s="91"/>
    </row>
    <row r="597" ht="12.75">
      <c r="K597" s="91"/>
    </row>
    <row r="598" ht="12.75">
      <c r="K598" s="91"/>
    </row>
    <row r="599" ht="12.75">
      <c r="K599" s="91"/>
    </row>
    <row r="600" ht="12.75">
      <c r="K600" s="91"/>
    </row>
    <row r="601" ht="12.75">
      <c r="K601" s="91"/>
    </row>
    <row r="602" ht="12.75">
      <c r="K602" s="91"/>
    </row>
    <row r="603" ht="12.75">
      <c r="K603" s="91"/>
    </row>
    <row r="604" ht="12.75">
      <c r="K604" s="91"/>
    </row>
    <row r="605" ht="12.75">
      <c r="K605" s="91"/>
    </row>
    <row r="606" ht="12.75">
      <c r="K606" s="91"/>
    </row>
    <row r="607" ht="12.75">
      <c r="K607" s="91"/>
    </row>
    <row r="608" ht="12.75">
      <c r="K608" s="91"/>
    </row>
    <row r="609" ht="12.75">
      <c r="K609" s="91"/>
    </row>
    <row r="610" ht="12.75">
      <c r="K610" s="91"/>
    </row>
    <row r="611" ht="12.75">
      <c r="K611" s="91"/>
    </row>
    <row r="612" ht="12.75">
      <c r="K612" s="91"/>
    </row>
    <row r="613" ht="12.75">
      <c r="K613" s="91"/>
    </row>
    <row r="614" ht="12.75">
      <c r="K614" s="91"/>
    </row>
    <row r="615" ht="12.75">
      <c r="K615" s="91"/>
    </row>
    <row r="616" ht="12.75">
      <c r="K616" s="91"/>
    </row>
    <row r="617" ht="12.75">
      <c r="K617" s="91"/>
    </row>
    <row r="618" ht="12.75">
      <c r="K618" s="91"/>
    </row>
    <row r="619" ht="12.75">
      <c r="K619" s="91"/>
    </row>
    <row r="620" ht="12.75">
      <c r="K620" s="91"/>
    </row>
    <row r="621" ht="12.75">
      <c r="K621" s="91"/>
    </row>
    <row r="622" ht="12.75">
      <c r="K622" s="91"/>
    </row>
    <row r="623" ht="12.75">
      <c r="K623" s="91"/>
    </row>
    <row r="624" ht="12.75">
      <c r="K624" s="91"/>
    </row>
    <row r="625" ht="12.75">
      <c r="K625" s="91"/>
    </row>
    <row r="626" ht="12.75">
      <c r="K626" s="91"/>
    </row>
    <row r="627" ht="12.75">
      <c r="K627" s="91"/>
    </row>
    <row r="628" ht="12.75">
      <c r="K628" s="91"/>
    </row>
    <row r="629" ht="12.75">
      <c r="K629" s="91"/>
    </row>
    <row r="630" ht="12.75">
      <c r="K630" s="91"/>
    </row>
    <row r="631" ht="12.75">
      <c r="K631" s="91"/>
    </row>
    <row r="632" ht="12.75">
      <c r="K632" s="91"/>
    </row>
    <row r="633" ht="12.75">
      <c r="K633" s="91"/>
    </row>
    <row r="634" ht="12.75">
      <c r="K634" s="91"/>
    </row>
    <row r="635" ht="12.75">
      <c r="K635" s="91"/>
    </row>
    <row r="636" ht="12.75">
      <c r="K636" s="91"/>
    </row>
    <row r="637" ht="12.75">
      <c r="K637" s="91"/>
    </row>
    <row r="638" ht="12.75">
      <c r="K638" s="91"/>
    </row>
    <row r="639" ht="12.75">
      <c r="K639" s="91"/>
    </row>
    <row r="640" ht="12.75">
      <c r="K640" s="91"/>
    </row>
    <row r="641" ht="12.75">
      <c r="K641" s="91"/>
    </row>
    <row r="642" ht="12.75">
      <c r="K642" s="91"/>
    </row>
    <row r="643" ht="12.75">
      <c r="K643" s="91"/>
    </row>
    <row r="644" ht="12.75">
      <c r="K644" s="91"/>
    </row>
    <row r="645" ht="12.75">
      <c r="K645" s="91"/>
    </row>
    <row r="646" ht="12.75">
      <c r="K646" s="91"/>
    </row>
    <row r="647" ht="12.75">
      <c r="K647" s="91"/>
    </row>
    <row r="648" ht="12.75">
      <c r="K648" s="91"/>
    </row>
    <row r="649" ht="12.75">
      <c r="K649" s="91"/>
    </row>
    <row r="650" ht="12.75">
      <c r="K650" s="91"/>
    </row>
    <row r="651" ht="12.75">
      <c r="K651" s="91"/>
    </row>
    <row r="652" ht="12.75">
      <c r="K652" s="91"/>
    </row>
    <row r="653" ht="12.75">
      <c r="K653" s="91"/>
    </row>
    <row r="654" ht="12.75">
      <c r="K654" s="91"/>
    </row>
    <row r="655" ht="12.75">
      <c r="K655" s="91"/>
    </row>
    <row r="656" ht="12.75">
      <c r="K656" s="91"/>
    </row>
    <row r="657" ht="12.75">
      <c r="K657" s="91"/>
    </row>
    <row r="658" ht="12.75">
      <c r="K658" s="91"/>
    </row>
    <row r="659" ht="12.75">
      <c r="K659" s="91"/>
    </row>
    <row r="660" ht="12.75">
      <c r="K660" s="91"/>
    </row>
    <row r="661" ht="12.75">
      <c r="K661" s="91"/>
    </row>
    <row r="662" ht="12.75">
      <c r="K662" s="91"/>
    </row>
    <row r="663" ht="12.75">
      <c r="K663" s="91"/>
    </row>
    <row r="664" ht="12.75">
      <c r="K664" s="91"/>
    </row>
    <row r="665" ht="12.75">
      <c r="K665" s="91"/>
    </row>
    <row r="666" ht="12.75">
      <c r="K666" s="91"/>
    </row>
    <row r="667" ht="12.75">
      <c r="K667" s="91"/>
    </row>
    <row r="668" ht="12.75">
      <c r="K668" s="91"/>
    </row>
    <row r="669" ht="12.75">
      <c r="K669" s="91"/>
    </row>
    <row r="670" ht="12.75">
      <c r="K670" s="91"/>
    </row>
    <row r="671" ht="12.75">
      <c r="K671" s="91"/>
    </row>
    <row r="672" ht="12.75">
      <c r="K672" s="91"/>
    </row>
    <row r="673" ht="12.75">
      <c r="K673" s="91"/>
    </row>
    <row r="674" ht="12.75">
      <c r="K674" s="91"/>
    </row>
    <row r="675" ht="12.75">
      <c r="K675" s="91"/>
    </row>
    <row r="676" ht="12.75">
      <c r="K676" s="91"/>
    </row>
    <row r="677" ht="12.75">
      <c r="K677" s="91"/>
    </row>
    <row r="678" ht="12.75">
      <c r="K678" s="91"/>
    </row>
    <row r="679" ht="12.75">
      <c r="K679" s="91"/>
    </row>
    <row r="680" ht="12.75">
      <c r="K680" s="91"/>
    </row>
    <row r="681" ht="12.75">
      <c r="K681" s="91"/>
    </row>
    <row r="682" ht="12.75">
      <c r="K682" s="91"/>
    </row>
    <row r="683" ht="12.75">
      <c r="K683" s="91"/>
    </row>
    <row r="684" ht="12.75">
      <c r="K684" s="91"/>
    </row>
    <row r="685" ht="12.75">
      <c r="K685" s="91"/>
    </row>
    <row r="686" ht="12.75">
      <c r="K686" s="91"/>
    </row>
    <row r="687" ht="12.75">
      <c r="K687" s="91"/>
    </row>
    <row r="688" ht="12.75">
      <c r="K688" s="91"/>
    </row>
    <row r="689" ht="12.75">
      <c r="K689" s="91"/>
    </row>
    <row r="690" ht="12.75">
      <c r="K690" s="91"/>
    </row>
    <row r="691" ht="12.75">
      <c r="K691" s="91"/>
    </row>
    <row r="692" ht="12.75">
      <c r="K692" s="91"/>
    </row>
    <row r="693" ht="12.75">
      <c r="K693" s="91"/>
    </row>
    <row r="694" ht="12.75">
      <c r="K694" s="91"/>
    </row>
    <row r="695" ht="12.75">
      <c r="K695" s="91"/>
    </row>
    <row r="696" ht="12.75">
      <c r="K696" s="91"/>
    </row>
    <row r="697" ht="12.75">
      <c r="K697" s="91"/>
    </row>
    <row r="698" ht="12.75">
      <c r="K698" s="91"/>
    </row>
    <row r="699" ht="12.75">
      <c r="K699" s="91"/>
    </row>
    <row r="700" ht="12.75">
      <c r="K700" s="91"/>
    </row>
    <row r="701" ht="12.75">
      <c r="K701" s="91"/>
    </row>
    <row r="702" ht="12.75">
      <c r="K702" s="91"/>
    </row>
    <row r="703" ht="12.75">
      <c r="K703" s="91"/>
    </row>
    <row r="704" ht="12.75">
      <c r="K704" s="91"/>
    </row>
    <row r="705" ht="12.75">
      <c r="K705" s="91"/>
    </row>
    <row r="706" ht="12.75">
      <c r="K706" s="91"/>
    </row>
    <row r="707" ht="12.75">
      <c r="K707" s="91"/>
    </row>
    <row r="708" ht="12.75">
      <c r="K708" s="91"/>
    </row>
    <row r="709" ht="12.75">
      <c r="K709" s="91"/>
    </row>
    <row r="710" ht="12.75">
      <c r="K710" s="91"/>
    </row>
    <row r="711" ht="12.75">
      <c r="K711" s="91"/>
    </row>
    <row r="712" ht="12.75">
      <c r="K712" s="91"/>
    </row>
    <row r="713" ht="12.75">
      <c r="K713" s="91"/>
    </row>
    <row r="714" ht="12.75">
      <c r="K714" s="91"/>
    </row>
    <row r="715" ht="12.75">
      <c r="K715" s="91"/>
    </row>
    <row r="716" ht="12.75">
      <c r="K716" s="91"/>
    </row>
    <row r="717" ht="12.75">
      <c r="K717" s="91"/>
    </row>
    <row r="718" ht="12.75">
      <c r="K718" s="91"/>
    </row>
    <row r="719" ht="12.75">
      <c r="K719" s="91"/>
    </row>
    <row r="720" ht="12.75">
      <c r="K720" s="91"/>
    </row>
    <row r="721" ht="12.75">
      <c r="K721" s="91"/>
    </row>
    <row r="722" ht="12.75">
      <c r="K722" s="91"/>
    </row>
    <row r="723" ht="12.75">
      <c r="K723" s="91"/>
    </row>
    <row r="724" ht="12.75">
      <c r="K724" s="91"/>
    </row>
    <row r="725" ht="12.75">
      <c r="K725" s="91"/>
    </row>
    <row r="726" ht="12.75">
      <c r="K726" s="91"/>
    </row>
    <row r="727" ht="12.75">
      <c r="K727" s="91"/>
    </row>
    <row r="728" ht="12.75">
      <c r="K728" s="91"/>
    </row>
    <row r="729" ht="12.75">
      <c r="K729" s="91"/>
    </row>
    <row r="730" ht="12.75">
      <c r="K730" s="91"/>
    </row>
    <row r="731" ht="12.75">
      <c r="K731" s="91"/>
    </row>
    <row r="732" ht="12.75">
      <c r="K732" s="91"/>
    </row>
    <row r="733" ht="12.75">
      <c r="K733" s="91"/>
    </row>
    <row r="734" ht="12.75">
      <c r="K734" s="91"/>
    </row>
    <row r="735" ht="12.75">
      <c r="K735" s="91"/>
    </row>
    <row r="736" ht="12.75">
      <c r="K736" s="91"/>
    </row>
    <row r="737" ht="12.75">
      <c r="K737" s="91"/>
    </row>
    <row r="738" ht="12.75">
      <c r="K738" s="91"/>
    </row>
    <row r="739" ht="12.75">
      <c r="K739" s="91"/>
    </row>
    <row r="740" ht="12.75">
      <c r="K740" s="91"/>
    </row>
    <row r="741" ht="12.75">
      <c r="K741" s="91"/>
    </row>
    <row r="742" ht="12.75">
      <c r="K742" s="91"/>
    </row>
    <row r="743" ht="12.75">
      <c r="K743" s="91"/>
    </row>
    <row r="744" ht="12.75">
      <c r="K744" s="91"/>
    </row>
    <row r="745" ht="12.75">
      <c r="K745" s="91"/>
    </row>
    <row r="746" ht="12.75">
      <c r="K746" s="91"/>
    </row>
    <row r="747" ht="12.75">
      <c r="K747" s="91"/>
    </row>
    <row r="748" ht="12.75">
      <c r="K748" s="91"/>
    </row>
    <row r="749" ht="12.75">
      <c r="K749" s="91"/>
    </row>
    <row r="750" ht="12.75">
      <c r="K750" s="91"/>
    </row>
    <row r="751" ht="12.75">
      <c r="K751" s="91"/>
    </row>
    <row r="752" ht="12.75">
      <c r="K752" s="91"/>
    </row>
    <row r="753" ht="12.75">
      <c r="K753" s="91"/>
    </row>
    <row r="754" ht="12.75">
      <c r="K754" s="91"/>
    </row>
    <row r="755" ht="12.75">
      <c r="K755" s="91"/>
    </row>
    <row r="756" ht="12.75">
      <c r="K756" s="91"/>
    </row>
    <row r="757" ht="12.75">
      <c r="K757" s="91"/>
    </row>
    <row r="758" ht="12.75">
      <c r="K758" s="91"/>
    </row>
    <row r="759" ht="12.75">
      <c r="K759" s="91"/>
    </row>
    <row r="760" ht="12.75">
      <c r="K760" s="91"/>
    </row>
    <row r="761" ht="12.75">
      <c r="K761" s="91"/>
    </row>
    <row r="762" ht="12.75">
      <c r="K762" s="91"/>
    </row>
    <row r="763" ht="12.75">
      <c r="K763" s="91"/>
    </row>
    <row r="764" ht="12.75">
      <c r="K764" s="91"/>
    </row>
    <row r="765" ht="12.75">
      <c r="K765" s="91"/>
    </row>
    <row r="766" ht="12.75">
      <c r="K766" s="91"/>
    </row>
    <row r="767" ht="12.75">
      <c r="K767" s="91"/>
    </row>
    <row r="768" ht="12.75">
      <c r="K768" s="91"/>
    </row>
    <row r="769" ht="12.75">
      <c r="K769" s="91"/>
    </row>
    <row r="770" ht="12.75">
      <c r="K770" s="91"/>
    </row>
    <row r="771" ht="12.75">
      <c r="K771" s="91"/>
    </row>
    <row r="772" ht="12.75">
      <c r="K772" s="91"/>
    </row>
    <row r="773" ht="12.75">
      <c r="K773" s="91"/>
    </row>
    <row r="774" ht="12.75">
      <c r="K774" s="91"/>
    </row>
    <row r="775" ht="12.75">
      <c r="K775" s="91"/>
    </row>
    <row r="776" ht="12.75">
      <c r="K776" s="91"/>
    </row>
    <row r="777" ht="12.75">
      <c r="K777" s="91"/>
    </row>
    <row r="778" ht="12.75">
      <c r="K778" s="91"/>
    </row>
    <row r="779" ht="12.75">
      <c r="K779" s="91"/>
    </row>
    <row r="780" ht="12.75">
      <c r="K780" s="91"/>
    </row>
    <row r="781" ht="12.75">
      <c r="K781" s="91"/>
    </row>
    <row r="782" ht="12.75">
      <c r="K782" s="91"/>
    </row>
    <row r="783" ht="12.75">
      <c r="K783" s="91"/>
    </row>
    <row r="784" ht="12.75">
      <c r="K784" s="91"/>
    </row>
    <row r="785" ht="12.75">
      <c r="K785" s="91"/>
    </row>
    <row r="786" ht="12.75">
      <c r="K786" s="91"/>
    </row>
    <row r="787" ht="12.75">
      <c r="K787" s="91"/>
    </row>
    <row r="788" ht="12.75">
      <c r="K788" s="91"/>
    </row>
    <row r="789" ht="12.75">
      <c r="K789" s="91"/>
    </row>
    <row r="790" ht="12.75">
      <c r="K790" s="91"/>
    </row>
    <row r="791" ht="12.75">
      <c r="K791" s="91"/>
    </row>
    <row r="792" ht="12.75">
      <c r="K792" s="91"/>
    </row>
    <row r="793" ht="12.75">
      <c r="K793" s="91"/>
    </row>
    <row r="794" ht="12.75">
      <c r="K794" s="91"/>
    </row>
    <row r="795" ht="12.75">
      <c r="K795" s="91"/>
    </row>
    <row r="796" ht="12.75">
      <c r="K796" s="91"/>
    </row>
    <row r="797" ht="12.75">
      <c r="K797" s="91"/>
    </row>
    <row r="798" ht="12.75">
      <c r="K798" s="91"/>
    </row>
    <row r="799" ht="12.75">
      <c r="K799" s="91"/>
    </row>
    <row r="800" ht="12.75">
      <c r="K800" s="91"/>
    </row>
    <row r="801" ht="12.75">
      <c r="K801" s="91"/>
    </row>
    <row r="802" ht="12.75">
      <c r="K802" s="91"/>
    </row>
    <row r="803" ht="12.75">
      <c r="K803" s="91"/>
    </row>
    <row r="804" ht="12.75">
      <c r="K804" s="91"/>
    </row>
    <row r="805" ht="12.75">
      <c r="K805" s="91"/>
    </row>
    <row r="806" ht="12.75">
      <c r="K806" s="91"/>
    </row>
    <row r="807" ht="12.75">
      <c r="K807" s="91"/>
    </row>
    <row r="808" ht="12.75">
      <c r="K808" s="91"/>
    </row>
    <row r="809" ht="12.75">
      <c r="K809" s="91"/>
    </row>
    <row r="810" ht="12.75">
      <c r="K810" s="91"/>
    </row>
    <row r="811" ht="12.75">
      <c r="K811" s="91"/>
    </row>
    <row r="812" ht="12.75">
      <c r="K812" s="91"/>
    </row>
    <row r="813" ht="12.75">
      <c r="K813" s="91"/>
    </row>
    <row r="814" ht="12.75">
      <c r="K814" s="91"/>
    </row>
    <row r="815" ht="12.75">
      <c r="K815" s="91"/>
    </row>
    <row r="816" ht="12.75">
      <c r="K816" s="91"/>
    </row>
    <row r="817" ht="12.75">
      <c r="K817" s="91"/>
    </row>
    <row r="818" ht="12.75">
      <c r="K818" s="91"/>
    </row>
    <row r="819" ht="12.75">
      <c r="K819" s="91"/>
    </row>
    <row r="820" ht="12.75">
      <c r="K820" s="91"/>
    </row>
    <row r="821" ht="12.75">
      <c r="K821" s="91"/>
    </row>
    <row r="822" ht="12.75">
      <c r="K822" s="91"/>
    </row>
    <row r="823" ht="12.75">
      <c r="K823" s="91"/>
    </row>
    <row r="824" ht="12.75">
      <c r="K824" s="91"/>
    </row>
    <row r="825" ht="12.75">
      <c r="K825" s="91"/>
    </row>
    <row r="826" ht="12.75">
      <c r="K826" s="91"/>
    </row>
    <row r="827" ht="12.75">
      <c r="K827" s="91"/>
    </row>
    <row r="828" ht="12.75">
      <c r="K828" s="91"/>
    </row>
    <row r="829" ht="12.75">
      <c r="K829" s="91"/>
    </row>
    <row r="830" ht="12.75">
      <c r="K830" s="91"/>
    </row>
    <row r="831" ht="12.75">
      <c r="K831" s="91"/>
    </row>
    <row r="832" ht="12.75">
      <c r="K832" s="91"/>
    </row>
    <row r="833" ht="12.75">
      <c r="K833" s="91"/>
    </row>
    <row r="834" ht="12.75">
      <c r="K834" s="91"/>
    </row>
    <row r="835" ht="12.75">
      <c r="K835" s="91"/>
    </row>
    <row r="836" ht="12.75">
      <c r="K836" s="91"/>
    </row>
    <row r="837" ht="12.75">
      <c r="K837" s="91"/>
    </row>
    <row r="838" ht="12.75">
      <c r="K838" s="91"/>
    </row>
    <row r="839" ht="12.75">
      <c r="K839" s="91"/>
    </row>
    <row r="840" ht="12.75">
      <c r="K840" s="91"/>
    </row>
    <row r="841" ht="12.75">
      <c r="K841" s="91"/>
    </row>
    <row r="842" ht="12.75">
      <c r="K842" s="91"/>
    </row>
    <row r="843" ht="12.75">
      <c r="K843" s="91"/>
    </row>
    <row r="844" ht="12.75">
      <c r="K844" s="91"/>
    </row>
    <row r="845" ht="12.75">
      <c r="K845" s="91"/>
    </row>
    <row r="846" ht="12.75">
      <c r="K846" s="91"/>
    </row>
    <row r="847" ht="12.75">
      <c r="K847" s="91"/>
    </row>
    <row r="848" ht="12.75">
      <c r="K848" s="91"/>
    </row>
    <row r="849" ht="12.75">
      <c r="K849" s="91"/>
    </row>
    <row r="850" ht="12.75">
      <c r="K850" s="91"/>
    </row>
    <row r="851" ht="12.75">
      <c r="K851" s="91"/>
    </row>
    <row r="852" ht="12.75">
      <c r="K852" s="91"/>
    </row>
    <row r="853" ht="12.75">
      <c r="K853" s="91"/>
    </row>
    <row r="854" ht="12.75">
      <c r="K854" s="91"/>
    </row>
    <row r="855" ht="12.75">
      <c r="K855" s="91"/>
    </row>
    <row r="856" ht="12.75">
      <c r="K856" s="91"/>
    </row>
    <row r="857" ht="12.75">
      <c r="K857" s="91"/>
    </row>
    <row r="858" ht="12.75">
      <c r="K858" s="91"/>
    </row>
    <row r="859" ht="12.75">
      <c r="K859" s="91"/>
    </row>
    <row r="860" ht="12.75">
      <c r="K860" s="91"/>
    </row>
    <row r="861" ht="12.75">
      <c r="K861" s="91"/>
    </row>
    <row r="862" ht="12.75">
      <c r="K862" s="91"/>
    </row>
    <row r="863" ht="12.75">
      <c r="K863" s="91"/>
    </row>
    <row r="864" ht="12.75">
      <c r="K864" s="91"/>
    </row>
    <row r="865" ht="12.75">
      <c r="K865" s="91"/>
    </row>
    <row r="866" ht="12.75">
      <c r="K866" s="91"/>
    </row>
    <row r="867" ht="12.75">
      <c r="K867" s="91"/>
    </row>
    <row r="868" ht="12.75">
      <c r="K868" s="91"/>
    </row>
    <row r="869" ht="12.75">
      <c r="K869" s="91"/>
    </row>
    <row r="870" ht="12.75">
      <c r="K870" s="91"/>
    </row>
    <row r="871" ht="12.75">
      <c r="K871" s="91"/>
    </row>
    <row r="872" ht="12.75">
      <c r="K872" s="91"/>
    </row>
    <row r="873" ht="12.75">
      <c r="K873" s="91"/>
    </row>
    <row r="874" ht="12.75">
      <c r="K874" s="91"/>
    </row>
    <row r="875" ht="12.75">
      <c r="K875" s="91"/>
    </row>
    <row r="876" ht="12.75">
      <c r="K876" s="91"/>
    </row>
    <row r="877" ht="12.75">
      <c r="K877" s="91"/>
    </row>
    <row r="878" ht="12.75">
      <c r="K878" s="91"/>
    </row>
    <row r="879" ht="12.75">
      <c r="K879" s="91"/>
    </row>
    <row r="880" ht="12.75">
      <c r="K880" s="91"/>
    </row>
    <row r="881" ht="12.75">
      <c r="K881" s="91"/>
    </row>
    <row r="882" ht="12.75">
      <c r="K882" s="91"/>
    </row>
    <row r="883" ht="12.75">
      <c r="K883" s="91"/>
    </row>
    <row r="884" ht="12.75">
      <c r="K884" s="91"/>
    </row>
    <row r="885" ht="12.75">
      <c r="K885" s="91"/>
    </row>
    <row r="886" ht="12.75">
      <c r="K886" s="91"/>
    </row>
    <row r="887" ht="12.75">
      <c r="K887" s="91"/>
    </row>
    <row r="888" ht="12.75">
      <c r="K888" s="91"/>
    </row>
    <row r="889" ht="12.75">
      <c r="K889" s="91"/>
    </row>
    <row r="890" ht="12.75">
      <c r="K890" s="91"/>
    </row>
    <row r="891" ht="12.75">
      <c r="K891" s="91"/>
    </row>
    <row r="892" ht="12.75">
      <c r="K892" s="91"/>
    </row>
    <row r="893" ht="12.75">
      <c r="K893" s="91"/>
    </row>
    <row r="894" ht="12.75">
      <c r="K894" s="91"/>
    </row>
    <row r="895" ht="12.75">
      <c r="K895" s="91"/>
    </row>
    <row r="896" ht="12.75">
      <c r="K896" s="91"/>
    </row>
    <row r="897" ht="12.75">
      <c r="K897" s="91"/>
    </row>
    <row r="898" ht="12.75">
      <c r="K898" s="91"/>
    </row>
    <row r="899" ht="12.75">
      <c r="K899" s="91"/>
    </row>
    <row r="900" ht="12.75">
      <c r="K900" s="91"/>
    </row>
    <row r="901" ht="12.75">
      <c r="K901" s="91"/>
    </row>
    <row r="902" ht="12.75">
      <c r="K902" s="91"/>
    </row>
    <row r="903" ht="12.75">
      <c r="K903" s="91"/>
    </row>
    <row r="904" ht="12.75">
      <c r="K904" s="91"/>
    </row>
    <row r="905" ht="12.75">
      <c r="K905" s="91"/>
    </row>
    <row r="906" ht="12.75">
      <c r="K906" s="91"/>
    </row>
    <row r="907" ht="12.75">
      <c r="K907" s="91"/>
    </row>
    <row r="908" ht="12.75">
      <c r="K908" s="91"/>
    </row>
    <row r="909" ht="12.75">
      <c r="K909" s="91"/>
    </row>
    <row r="910" ht="12.75">
      <c r="K910" s="91"/>
    </row>
    <row r="911" ht="12.75">
      <c r="K911" s="91"/>
    </row>
    <row r="912" ht="12.75">
      <c r="K912" s="91"/>
    </row>
    <row r="913" ht="12.75">
      <c r="K913" s="91"/>
    </row>
    <row r="914" ht="12.75">
      <c r="K914" s="91"/>
    </row>
    <row r="915" ht="12.75">
      <c r="K915" s="91"/>
    </row>
    <row r="916" ht="12.75">
      <c r="K916" s="91"/>
    </row>
    <row r="917" ht="12.75">
      <c r="K917" s="91"/>
    </row>
    <row r="918" ht="12.75">
      <c r="K918" s="91"/>
    </row>
    <row r="919" ht="12.75">
      <c r="K919" s="91"/>
    </row>
    <row r="920" ht="12.75">
      <c r="K920" s="91"/>
    </row>
    <row r="921" ht="12.75">
      <c r="K921" s="91"/>
    </row>
    <row r="922" ht="12.75">
      <c r="K922" s="91"/>
    </row>
    <row r="923" ht="12.75">
      <c r="K923" s="91"/>
    </row>
    <row r="924" ht="12.75">
      <c r="K924" s="91"/>
    </row>
    <row r="925" ht="12.75">
      <c r="K925" s="91"/>
    </row>
    <row r="926" ht="12.75">
      <c r="K926" s="91"/>
    </row>
    <row r="927" ht="12.75">
      <c r="K927" s="91"/>
    </row>
    <row r="928" ht="12.75">
      <c r="K928" s="91"/>
    </row>
    <row r="929" ht="12.75">
      <c r="K929" s="91"/>
    </row>
    <row r="930" ht="12.75">
      <c r="K930" s="91"/>
    </row>
    <row r="931" ht="12.75">
      <c r="K931" s="91"/>
    </row>
    <row r="932" ht="12.75">
      <c r="K932" s="91"/>
    </row>
    <row r="933" ht="12.75">
      <c r="K933" s="91"/>
    </row>
    <row r="934" ht="12.75">
      <c r="K934" s="91"/>
    </row>
    <row r="935" ht="12.75">
      <c r="K935" s="91"/>
    </row>
    <row r="936" ht="12.75">
      <c r="K936" s="91"/>
    </row>
    <row r="937" ht="12.75">
      <c r="K937" s="91"/>
    </row>
    <row r="938" ht="12.75">
      <c r="K938" s="91"/>
    </row>
    <row r="939" ht="12.75">
      <c r="K939" s="91"/>
    </row>
    <row r="940" ht="12.75">
      <c r="K940" s="91"/>
    </row>
    <row r="941" ht="12.75">
      <c r="K941" s="91"/>
    </row>
    <row r="942" ht="12.75">
      <c r="K942" s="91"/>
    </row>
    <row r="943" ht="12.75">
      <c r="K943" s="91"/>
    </row>
    <row r="944" ht="12.75">
      <c r="K944" s="91"/>
    </row>
    <row r="945" ht="12.75">
      <c r="K945" s="91"/>
    </row>
    <row r="946" ht="12.75">
      <c r="K946" s="91"/>
    </row>
    <row r="947" ht="12.75">
      <c r="K947" s="91"/>
    </row>
    <row r="948" ht="12.75">
      <c r="K948" s="91"/>
    </row>
    <row r="949" ht="12.75">
      <c r="K949" s="91"/>
    </row>
    <row r="950" ht="12.75">
      <c r="K950" s="91"/>
    </row>
    <row r="951" ht="12.75">
      <c r="K951" s="91"/>
    </row>
    <row r="952" ht="12.75">
      <c r="K952" s="91"/>
    </row>
    <row r="953" ht="12.75">
      <c r="K953" s="91"/>
    </row>
    <row r="954" ht="12.75">
      <c r="K954" s="91"/>
    </row>
    <row r="955" ht="12.75">
      <c r="K955" s="91"/>
    </row>
    <row r="956" ht="12.75">
      <c r="K956" s="91"/>
    </row>
    <row r="957" ht="12.75">
      <c r="K957" s="91"/>
    </row>
    <row r="958" ht="12.75">
      <c r="K958" s="91"/>
    </row>
    <row r="959" ht="12.75">
      <c r="K959" s="91"/>
    </row>
    <row r="960" ht="12.75">
      <c r="K960" s="91"/>
    </row>
    <row r="961" ht="12.75">
      <c r="K961" s="91"/>
    </row>
    <row r="962" ht="12.75">
      <c r="K962" s="91"/>
    </row>
    <row r="963" ht="12.75">
      <c r="K963" s="91"/>
    </row>
    <row r="964" ht="12.75">
      <c r="K964" s="91"/>
    </row>
    <row r="965" ht="12.75">
      <c r="K965" s="91"/>
    </row>
    <row r="966" ht="12.75">
      <c r="K966" s="91"/>
    </row>
    <row r="967" ht="12.75">
      <c r="K967" s="91"/>
    </row>
    <row r="968" ht="12.75">
      <c r="K968" s="91"/>
    </row>
    <row r="969" ht="12.75">
      <c r="K969" s="91"/>
    </row>
    <row r="970" ht="12.75">
      <c r="K970" s="91"/>
    </row>
    <row r="971" ht="12.75">
      <c r="K971" s="91"/>
    </row>
    <row r="972" ht="12.75">
      <c r="K972" s="91"/>
    </row>
    <row r="973" ht="12.75">
      <c r="K973" s="91"/>
    </row>
    <row r="974" ht="12.75">
      <c r="K974" s="91"/>
    </row>
    <row r="975" ht="12.75">
      <c r="K975" s="91"/>
    </row>
    <row r="976" ht="12.75">
      <c r="K976" s="91"/>
    </row>
    <row r="977" ht="12.75">
      <c r="K977" s="91"/>
    </row>
    <row r="978" ht="12.75">
      <c r="K978" s="91"/>
    </row>
    <row r="979" ht="12.75">
      <c r="K979" s="91"/>
    </row>
    <row r="980" ht="12.75">
      <c r="K980" s="91"/>
    </row>
    <row r="981" ht="12.75">
      <c r="K981" s="91"/>
    </row>
    <row r="982" ht="12.75">
      <c r="K982" s="91"/>
    </row>
    <row r="983" ht="12.75">
      <c r="K983" s="91"/>
    </row>
    <row r="984" ht="12.75">
      <c r="K984" s="91"/>
    </row>
    <row r="985" ht="12.75">
      <c r="K985" s="91"/>
    </row>
    <row r="986" ht="12.75">
      <c r="K986" s="91"/>
    </row>
    <row r="987" ht="12.75">
      <c r="K987" s="91"/>
    </row>
    <row r="988" ht="12.75">
      <c r="K988" s="91"/>
    </row>
    <row r="989" ht="12.75">
      <c r="K989" s="91"/>
    </row>
    <row r="990" ht="12.75">
      <c r="K990" s="91"/>
    </row>
    <row r="991" ht="12.75">
      <c r="K991" s="91"/>
    </row>
    <row r="992" ht="12.75">
      <c r="K992" s="91"/>
    </row>
    <row r="993" ht="12.75">
      <c r="K993" s="91"/>
    </row>
    <row r="994" ht="12.75">
      <c r="K994" s="91"/>
    </row>
    <row r="995" ht="12.75">
      <c r="K995" s="91"/>
    </row>
    <row r="996" ht="12.75">
      <c r="K996" s="91"/>
    </row>
    <row r="997" ht="12.75">
      <c r="K997" s="91"/>
    </row>
    <row r="998" ht="12.75">
      <c r="K998" s="91"/>
    </row>
    <row r="999" ht="12.75">
      <c r="K999" s="91"/>
    </row>
    <row r="1000" ht="12.75">
      <c r="K1000" s="91"/>
    </row>
    <row r="1001" ht="12.75">
      <c r="K1001" s="91"/>
    </row>
    <row r="1002" ht="12.75">
      <c r="K1002" s="91"/>
    </row>
    <row r="1003" ht="12.75">
      <c r="K1003" s="91"/>
    </row>
    <row r="1004" ht="12.75">
      <c r="K1004" s="91"/>
    </row>
    <row r="1005" ht="12.75">
      <c r="K1005" s="91"/>
    </row>
    <row r="1006" ht="12.75">
      <c r="K1006" s="91"/>
    </row>
    <row r="1007" ht="12.75">
      <c r="K1007" s="91"/>
    </row>
    <row r="1008" ht="12.75">
      <c r="K1008" s="91"/>
    </row>
    <row r="1009" ht="12.75">
      <c r="K1009" s="91"/>
    </row>
    <row r="1010" ht="12.75">
      <c r="K1010" s="91"/>
    </row>
    <row r="1011" ht="12.75">
      <c r="K1011" s="91"/>
    </row>
    <row r="1012" ht="12.75">
      <c r="K1012" s="91"/>
    </row>
    <row r="1013" ht="12.75">
      <c r="K1013" s="91"/>
    </row>
    <row r="1014" ht="12.75">
      <c r="K1014" s="91"/>
    </row>
    <row r="1015" ht="12.75">
      <c r="K1015" s="91"/>
    </row>
    <row r="1016" ht="12.75">
      <c r="K1016" s="91"/>
    </row>
    <row r="1017" ht="12.75">
      <c r="K1017" s="91"/>
    </row>
    <row r="1018" ht="12.75">
      <c r="K1018" s="91"/>
    </row>
    <row r="1019" ht="12.75">
      <c r="K1019" s="91"/>
    </row>
    <row r="1020" ht="12.75">
      <c r="K1020" s="91"/>
    </row>
    <row r="1021" ht="12.75">
      <c r="K1021" s="91"/>
    </row>
    <row r="1022" ht="12.75">
      <c r="K1022" s="91"/>
    </row>
    <row r="1023" ht="12.75">
      <c r="K1023" s="91"/>
    </row>
    <row r="1024" ht="12.75">
      <c r="K1024" s="91"/>
    </row>
    <row r="1025" ht="12.75">
      <c r="K1025" s="91"/>
    </row>
    <row r="1026" ht="12.75">
      <c r="K1026" s="91"/>
    </row>
    <row r="1027" ht="12.75">
      <c r="K1027" s="91"/>
    </row>
    <row r="1028" ht="12.75">
      <c r="K1028" s="91"/>
    </row>
    <row r="1029" ht="12.75">
      <c r="K1029" s="91"/>
    </row>
    <row r="1030" ht="12.75">
      <c r="K1030" s="91"/>
    </row>
    <row r="1031" ht="12.75">
      <c r="K1031" s="91"/>
    </row>
    <row r="1032" ht="12.75">
      <c r="K1032" s="91"/>
    </row>
    <row r="1033" ht="12.75">
      <c r="K1033" s="91"/>
    </row>
    <row r="1034" ht="12.75">
      <c r="K1034" s="91"/>
    </row>
    <row r="1035" ht="12.75">
      <c r="K1035" s="91"/>
    </row>
    <row r="1036" ht="12.75">
      <c r="K1036" s="91"/>
    </row>
    <row r="1037" ht="12.75">
      <c r="K1037" s="91"/>
    </row>
    <row r="1038" ht="12.75">
      <c r="K1038" s="91"/>
    </row>
    <row r="1039" ht="12.75">
      <c r="K1039" s="91"/>
    </row>
    <row r="1040" ht="12.75">
      <c r="K1040" s="91"/>
    </row>
    <row r="1041" ht="12.75">
      <c r="K1041" s="91"/>
    </row>
    <row r="1042" ht="12.75">
      <c r="K1042" s="91"/>
    </row>
    <row r="1043" ht="12.75">
      <c r="K1043" s="91"/>
    </row>
    <row r="1044" ht="12.75">
      <c r="K1044" s="91"/>
    </row>
    <row r="1045" ht="12.75">
      <c r="K1045" s="91"/>
    </row>
    <row r="1046" ht="12.75">
      <c r="K1046" s="91"/>
    </row>
    <row r="1047" ht="12.75">
      <c r="K1047" s="91"/>
    </row>
    <row r="1048" ht="12.75">
      <c r="K1048" s="91"/>
    </row>
    <row r="1049" ht="12.75">
      <c r="K1049" s="91"/>
    </row>
    <row r="1050" ht="12.75">
      <c r="K1050" s="91"/>
    </row>
    <row r="1051" ht="12.75">
      <c r="K1051" s="91"/>
    </row>
    <row r="1052" ht="12.75">
      <c r="K1052" s="91"/>
    </row>
    <row r="1053" ht="12.75">
      <c r="K1053" s="91"/>
    </row>
    <row r="1054" ht="12.75">
      <c r="K1054" s="91"/>
    </row>
    <row r="1055" ht="12.75">
      <c r="K1055" s="91"/>
    </row>
    <row r="1056" ht="12.75">
      <c r="K1056" s="91"/>
    </row>
    <row r="1057" ht="12.75">
      <c r="K1057" s="91"/>
    </row>
    <row r="1058" ht="12.75">
      <c r="K1058" s="91"/>
    </row>
    <row r="1059" ht="12.75">
      <c r="K1059" s="91"/>
    </row>
    <row r="1060" ht="12.75">
      <c r="K1060" s="91"/>
    </row>
    <row r="1061" ht="12.75">
      <c r="K1061" s="91"/>
    </row>
    <row r="1062" ht="12.75">
      <c r="K1062" s="91"/>
    </row>
    <row r="1063" ht="12.75">
      <c r="K1063" s="91"/>
    </row>
    <row r="1064" ht="12.75">
      <c r="K1064" s="91"/>
    </row>
    <row r="1065" ht="12.75">
      <c r="K1065" s="91"/>
    </row>
    <row r="1066" ht="12.75">
      <c r="K1066" s="91"/>
    </row>
    <row r="1067" ht="12.75">
      <c r="K1067" s="91"/>
    </row>
    <row r="1068" ht="12.75">
      <c r="K1068" s="91"/>
    </row>
    <row r="1069" ht="12.75">
      <c r="K1069" s="91"/>
    </row>
    <row r="1070" ht="12.75">
      <c r="K1070" s="91"/>
    </row>
    <row r="1071" ht="12.75">
      <c r="K1071" s="91"/>
    </row>
    <row r="1072" ht="12.75">
      <c r="K1072" s="91"/>
    </row>
    <row r="1073" ht="12.75">
      <c r="K1073" s="91"/>
    </row>
    <row r="1074" ht="12.75">
      <c r="K1074" s="91"/>
    </row>
    <row r="1075" ht="12.75">
      <c r="K1075" s="91"/>
    </row>
    <row r="1076" ht="12.75">
      <c r="K1076" s="91"/>
    </row>
    <row r="1077" ht="12.75">
      <c r="K1077" s="91"/>
    </row>
    <row r="1078" ht="12.75">
      <c r="K1078" s="91"/>
    </row>
    <row r="1079" ht="12.75">
      <c r="K1079" s="91"/>
    </row>
    <row r="1080" ht="12.75">
      <c r="K1080" s="91"/>
    </row>
    <row r="1081" ht="12.75">
      <c r="K1081" s="91"/>
    </row>
    <row r="1082" ht="12.75">
      <c r="K1082" s="91"/>
    </row>
    <row r="1083" ht="12.75">
      <c r="K1083" s="91"/>
    </row>
    <row r="1084" ht="12.75">
      <c r="K1084" s="91"/>
    </row>
    <row r="1085" ht="12.75">
      <c r="K1085" s="91"/>
    </row>
    <row r="1086" ht="12.75">
      <c r="K1086" s="91"/>
    </row>
    <row r="1087" ht="12.75">
      <c r="K1087" s="91"/>
    </row>
    <row r="1088" ht="12.75">
      <c r="K1088" s="91"/>
    </row>
    <row r="1089" ht="12.75">
      <c r="K1089" s="91"/>
    </row>
    <row r="1090" ht="12.75">
      <c r="K1090" s="91"/>
    </row>
    <row r="1091" ht="12.75">
      <c r="K1091" s="91"/>
    </row>
    <row r="1092" ht="12.75">
      <c r="K1092" s="91"/>
    </row>
    <row r="1093" ht="12.75">
      <c r="K1093" s="91"/>
    </row>
    <row r="1094" ht="12.75">
      <c r="K1094" s="91"/>
    </row>
    <row r="1095" ht="12.75">
      <c r="K1095" s="91"/>
    </row>
    <row r="1096" ht="12.75">
      <c r="K1096" s="91"/>
    </row>
    <row r="1097" ht="12.75">
      <c r="K1097" s="91"/>
    </row>
    <row r="1098" ht="12.75">
      <c r="K1098" s="91"/>
    </row>
    <row r="1099" ht="12.75">
      <c r="K1099" s="91"/>
    </row>
    <row r="1100" ht="12.75">
      <c r="K1100" s="91"/>
    </row>
    <row r="1101" ht="12.75">
      <c r="K1101" s="91"/>
    </row>
    <row r="1102" ht="12.75">
      <c r="K1102" s="91"/>
    </row>
    <row r="1103" ht="12.75">
      <c r="K1103" s="91"/>
    </row>
    <row r="1104" ht="12.75">
      <c r="K1104" s="91"/>
    </row>
    <row r="1105" ht="12.75">
      <c r="K1105" s="91"/>
    </row>
    <row r="1106" ht="12.75">
      <c r="K1106" s="91"/>
    </row>
    <row r="1107" ht="12.75">
      <c r="K1107" s="91"/>
    </row>
    <row r="1108" ht="12.75">
      <c r="K1108" s="91"/>
    </row>
    <row r="1109" ht="12.75">
      <c r="K1109" s="91"/>
    </row>
    <row r="1110" ht="12.75">
      <c r="K1110" s="91"/>
    </row>
    <row r="1111" ht="12.75">
      <c r="K1111" s="91"/>
    </row>
    <row r="1112" ht="12.75">
      <c r="K1112" s="91"/>
    </row>
    <row r="1113" ht="12.75">
      <c r="K1113" s="91"/>
    </row>
    <row r="1114" ht="12.75">
      <c r="K1114" s="91"/>
    </row>
    <row r="1115" ht="12.75">
      <c r="K1115" s="91"/>
    </row>
    <row r="1116" ht="12.75">
      <c r="K1116" s="91"/>
    </row>
    <row r="1117" ht="12.75">
      <c r="K1117" s="91"/>
    </row>
    <row r="1118" ht="12.75">
      <c r="K1118" s="91"/>
    </row>
    <row r="1119" ht="12.75">
      <c r="K1119" s="91"/>
    </row>
    <row r="1120" ht="12.75">
      <c r="K1120" s="91"/>
    </row>
    <row r="1121" ht="12.75">
      <c r="K1121" s="91"/>
    </row>
    <row r="1122" ht="12.75">
      <c r="K1122" s="91"/>
    </row>
    <row r="1123" ht="12.75">
      <c r="K1123" s="91"/>
    </row>
    <row r="1124" ht="12.75">
      <c r="K1124" s="91"/>
    </row>
    <row r="1125" ht="12.75">
      <c r="K1125" s="91"/>
    </row>
    <row r="1126" ht="12.75">
      <c r="K1126" s="91"/>
    </row>
    <row r="1127" ht="12.75">
      <c r="K1127" s="91"/>
    </row>
    <row r="1128" ht="12.75">
      <c r="K1128" s="91"/>
    </row>
    <row r="1129" ht="12.75">
      <c r="K1129" s="91"/>
    </row>
    <row r="1130" ht="12.75">
      <c r="K1130" s="91"/>
    </row>
    <row r="1131" ht="12.75">
      <c r="K1131" s="91"/>
    </row>
    <row r="1132" ht="12.75">
      <c r="K1132" s="91"/>
    </row>
    <row r="1133" ht="12.75">
      <c r="K1133" s="91"/>
    </row>
    <row r="1134" ht="12.75">
      <c r="K1134" s="91"/>
    </row>
    <row r="1135" ht="12.75">
      <c r="K1135" s="91"/>
    </row>
    <row r="1136" ht="12.75">
      <c r="K1136" s="91"/>
    </row>
    <row r="1137" ht="12.75">
      <c r="K1137" s="91"/>
    </row>
    <row r="1138" ht="12.75">
      <c r="K1138" s="91"/>
    </row>
    <row r="1139" ht="12.75">
      <c r="K1139" s="91"/>
    </row>
    <row r="1140" ht="12.75">
      <c r="K1140" s="91"/>
    </row>
    <row r="1141" ht="12.75">
      <c r="K1141" s="91"/>
    </row>
    <row r="1142" ht="12.75">
      <c r="K1142" s="91"/>
    </row>
    <row r="1143" ht="12.75">
      <c r="K1143" s="91"/>
    </row>
    <row r="1144" ht="12.75">
      <c r="K1144" s="91"/>
    </row>
    <row r="1145" ht="12.75">
      <c r="K1145" s="91"/>
    </row>
    <row r="1146" ht="12.75">
      <c r="K1146" s="91"/>
    </row>
    <row r="1147" ht="12.75">
      <c r="K1147" s="91"/>
    </row>
    <row r="1148" ht="12.75">
      <c r="K1148" s="91"/>
    </row>
    <row r="1149" ht="12.75">
      <c r="K1149" s="91"/>
    </row>
    <row r="1150" ht="12.75">
      <c r="K1150" s="91"/>
    </row>
    <row r="1151" ht="12.75">
      <c r="K1151" s="91"/>
    </row>
    <row r="1152" ht="12.75">
      <c r="K1152" s="91"/>
    </row>
    <row r="1153" ht="12.75">
      <c r="K1153" s="91"/>
    </row>
    <row r="1154" ht="12.75">
      <c r="K1154" s="91"/>
    </row>
    <row r="1155" ht="12.75">
      <c r="K1155" s="91"/>
    </row>
    <row r="1156" ht="12.75">
      <c r="K1156" s="91"/>
    </row>
    <row r="1157" ht="12.75">
      <c r="K1157" s="91"/>
    </row>
    <row r="1158" ht="12.75">
      <c r="K1158" s="91"/>
    </row>
    <row r="1159" ht="12.75">
      <c r="K1159" s="91"/>
    </row>
    <row r="1160" ht="12.75">
      <c r="K1160" s="91"/>
    </row>
    <row r="1161" ht="12.75">
      <c r="K1161" s="91"/>
    </row>
    <row r="1162" ht="12.75">
      <c r="K1162" s="91"/>
    </row>
    <row r="1163" ht="12.75">
      <c r="K1163" s="91"/>
    </row>
    <row r="1164" ht="12.75">
      <c r="K1164" s="91"/>
    </row>
    <row r="1165" ht="12.75">
      <c r="K1165" s="91"/>
    </row>
    <row r="1166" ht="12.75">
      <c r="K1166" s="91"/>
    </row>
    <row r="1167" ht="12.75">
      <c r="K1167" s="91"/>
    </row>
    <row r="1168" ht="12.75">
      <c r="K1168" s="91"/>
    </row>
    <row r="1169" ht="12.75">
      <c r="K1169" s="91"/>
    </row>
    <row r="1170" ht="12.75">
      <c r="K1170" s="91"/>
    </row>
    <row r="1171" ht="12.75">
      <c r="K1171" s="91"/>
    </row>
    <row r="1172" ht="12.75">
      <c r="K1172" s="91"/>
    </row>
    <row r="1173" ht="12.75">
      <c r="K1173" s="91"/>
    </row>
    <row r="1174" ht="12.75">
      <c r="K1174" s="91"/>
    </row>
    <row r="1175" ht="12.75">
      <c r="K1175" s="91"/>
    </row>
    <row r="1176" ht="12.75">
      <c r="K1176" s="91"/>
    </row>
    <row r="1177" ht="12.75">
      <c r="K1177" s="91"/>
    </row>
    <row r="1178" ht="12.75">
      <c r="K1178" s="91"/>
    </row>
    <row r="1179" ht="12.75">
      <c r="K1179" s="91"/>
    </row>
    <row r="1180" ht="12.75">
      <c r="K1180" s="91"/>
    </row>
    <row r="1181" ht="12.75">
      <c r="K1181" s="91"/>
    </row>
    <row r="1182" ht="12.75">
      <c r="K1182" s="91"/>
    </row>
    <row r="1183" ht="12.75">
      <c r="K1183" s="91"/>
    </row>
    <row r="1184" ht="12.75">
      <c r="K1184" s="91"/>
    </row>
    <row r="1185" ht="12.75">
      <c r="K1185" s="91"/>
    </row>
    <row r="1186" ht="12.75">
      <c r="K1186" s="91"/>
    </row>
    <row r="1187" ht="12.75">
      <c r="K1187" s="91"/>
    </row>
    <row r="1188" ht="12.75">
      <c r="K1188" s="91"/>
    </row>
    <row r="1189" ht="12.75">
      <c r="K1189" s="91"/>
    </row>
    <row r="1190" ht="12.75">
      <c r="K1190" s="91"/>
    </row>
    <row r="1191" ht="12.75">
      <c r="K1191" s="91"/>
    </row>
    <row r="1192" ht="12.75">
      <c r="K1192" s="91"/>
    </row>
    <row r="1193" ht="12.75">
      <c r="K1193" s="91"/>
    </row>
    <row r="1194" ht="12.75">
      <c r="K1194" s="91"/>
    </row>
    <row r="1195" ht="12.75">
      <c r="K1195" s="91"/>
    </row>
    <row r="1196" ht="12.75">
      <c r="K1196" s="91"/>
    </row>
    <row r="1197" ht="12.75">
      <c r="K1197" s="91"/>
    </row>
    <row r="1198" ht="12.75">
      <c r="K1198" s="91"/>
    </row>
    <row r="1199" ht="12.75">
      <c r="K1199" s="91"/>
    </row>
    <row r="1200" ht="12.75">
      <c r="K1200" s="91"/>
    </row>
    <row r="1201" ht="12.75">
      <c r="K1201" s="91"/>
    </row>
    <row r="1202" ht="12.75">
      <c r="K1202" s="91"/>
    </row>
    <row r="1203" ht="12.75">
      <c r="K1203" s="91"/>
    </row>
    <row r="1204" ht="12.75">
      <c r="K1204" s="91"/>
    </row>
    <row r="1205" ht="12.75">
      <c r="K1205" s="91"/>
    </row>
    <row r="1206" ht="12.75">
      <c r="K1206" s="91"/>
    </row>
    <row r="1207" ht="12.75">
      <c r="K1207" s="91"/>
    </row>
    <row r="1208" ht="12.75">
      <c r="K1208" s="91"/>
    </row>
    <row r="1209" ht="12.75">
      <c r="K1209" s="91"/>
    </row>
    <row r="1210" ht="12.75">
      <c r="K1210" s="91"/>
    </row>
    <row r="1211" ht="12.75">
      <c r="K1211" s="91"/>
    </row>
    <row r="1212" ht="12.75">
      <c r="K1212" s="91"/>
    </row>
    <row r="1213" ht="12.75">
      <c r="K1213" s="91"/>
    </row>
    <row r="1214" ht="12.75">
      <c r="K1214" s="91"/>
    </row>
    <row r="1215" ht="12.75">
      <c r="K1215" s="91"/>
    </row>
    <row r="1216" ht="12.75">
      <c r="K1216" s="91"/>
    </row>
    <row r="1217" ht="12.75">
      <c r="K1217" s="91"/>
    </row>
    <row r="1218" ht="12.75">
      <c r="K1218" s="91"/>
    </row>
    <row r="1219" ht="12.75">
      <c r="K1219" s="91"/>
    </row>
    <row r="1220" ht="12.75">
      <c r="K1220" s="91"/>
    </row>
    <row r="1221" ht="12.75">
      <c r="K1221" s="91"/>
    </row>
    <row r="1222" ht="12.75">
      <c r="K1222" s="91"/>
    </row>
    <row r="1223" ht="12.75">
      <c r="K1223" s="91"/>
    </row>
    <row r="1224" ht="12.75">
      <c r="K1224" s="91"/>
    </row>
    <row r="1225" ht="12.75">
      <c r="K1225" s="91"/>
    </row>
    <row r="1226" ht="12.75">
      <c r="K1226" s="91"/>
    </row>
    <row r="1227" ht="12.75">
      <c r="K1227" s="91"/>
    </row>
    <row r="1228" ht="12.75">
      <c r="K1228" s="91"/>
    </row>
    <row r="1229" ht="12.75">
      <c r="K1229" s="91"/>
    </row>
    <row r="1230" ht="12.75">
      <c r="K1230" s="91"/>
    </row>
    <row r="1231" ht="12.75">
      <c r="K1231" s="91"/>
    </row>
    <row r="1232" ht="12.75">
      <c r="K1232" s="91"/>
    </row>
    <row r="1233" ht="12.75">
      <c r="K1233" s="91"/>
    </row>
    <row r="1234" ht="12.75">
      <c r="K1234" s="91"/>
    </row>
    <row r="1235" ht="12.75">
      <c r="K1235" s="91"/>
    </row>
    <row r="1236" ht="12.75">
      <c r="K1236" s="91"/>
    </row>
    <row r="1237" ht="12.75">
      <c r="K1237" s="91"/>
    </row>
    <row r="1238" ht="12.75">
      <c r="K1238" s="91"/>
    </row>
    <row r="1239" ht="12.75">
      <c r="K1239" s="91"/>
    </row>
    <row r="1240" ht="12.75">
      <c r="K1240" s="91"/>
    </row>
    <row r="1241" ht="12.75">
      <c r="K1241" s="91"/>
    </row>
    <row r="1242" ht="12.75">
      <c r="K1242" s="91"/>
    </row>
    <row r="1243" ht="12.75">
      <c r="K1243" s="91"/>
    </row>
  </sheetData>
  <sheetProtection/>
  <mergeCells count="4"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1"/>
  <sheetViews>
    <sheetView showGridLines="0" showRowColHeaders="0" zoomScalePageLayoutView="0" workbookViewId="0" topLeftCell="A1">
      <pane ySplit="2" topLeftCell="A29" activePane="bottomLeft" state="frozen"/>
      <selection pane="topLeft" activeCell="I34" sqref="I34"/>
      <selection pane="bottomLeft" activeCell="S52" sqref="S5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2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91" customWidth="1"/>
    <col min="12" max="16" width="9.140625" style="0" customWidth="1"/>
    <col min="17" max="17" width="11.8515625" style="0" bestFit="1" customWidth="1"/>
  </cols>
  <sheetData>
    <row r="1" spans="1:11" s="82" customFormat="1" ht="34.5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83" customFormat="1" ht="26.25" customHeight="1">
      <c r="A2" s="193" t="str">
        <f>IF('P1'!H5&gt;0,'P1'!H5,"")</f>
        <v>Larvik AK</v>
      </c>
      <c r="B2" s="193"/>
      <c r="C2" s="193"/>
      <c r="D2" s="193"/>
      <c r="E2" s="193"/>
      <c r="F2" s="193" t="str">
        <f>IF('P1'!M5&gt;0,'P1'!M5,"")</f>
        <v>Stavernhallen</v>
      </c>
      <c r="G2" s="193"/>
      <c r="H2" s="194" t="s">
        <v>104</v>
      </c>
      <c r="I2" s="194"/>
      <c r="J2" s="194"/>
      <c r="K2" s="194"/>
    </row>
    <row r="3" spans="1:11" ht="27">
      <c r="A3" s="191" t="s">
        <v>26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59" customFormat="1" ht="20.25">
      <c r="A4" s="58"/>
      <c r="B4" s="58"/>
      <c r="C4" s="58"/>
      <c r="D4" s="58"/>
      <c r="E4" s="92"/>
      <c r="F4" s="93"/>
      <c r="G4" s="93"/>
      <c r="H4" s="58"/>
      <c r="I4" s="58"/>
      <c r="J4" s="58"/>
      <c r="K4" s="170"/>
    </row>
    <row r="5" spans="1:11" ht="15.75" customHeight="1">
      <c r="A5" s="97"/>
      <c r="B5" s="134" t="str">
        <f>IF('P11'!A18="","",'P11'!A18)</f>
        <v>+75</v>
      </c>
      <c r="C5" s="135">
        <f>IF('P11'!B18="","",'P11'!B18)</f>
        <v>75.2</v>
      </c>
      <c r="D5" s="134" t="str">
        <f>IF('P11'!C18="","",'P11'!C18)</f>
        <v>K2</v>
      </c>
      <c r="E5" s="136">
        <f>IF('P11'!D18="","",'P11'!D18)</f>
        <v>25389</v>
      </c>
      <c r="F5" s="137" t="str">
        <f>IF('P11'!F18="","",'P11'!F18)</f>
        <v>Ann Beatrice Høien</v>
      </c>
      <c r="G5" s="137" t="str">
        <f>IF('P11'!G18="","",'P11'!G18)</f>
        <v>Vigrestad IK</v>
      </c>
      <c r="H5" s="138">
        <f>IF('P11'!N18=0,"",'P11'!N18)</f>
        <v>61</v>
      </c>
      <c r="I5" s="138">
        <f>IF('P11'!O18=0,"",'P11'!O18)</f>
        <v>70</v>
      </c>
      <c r="J5" s="138">
        <f>IF('P11'!P18=0,"",'P11'!P18)</f>
        <v>131</v>
      </c>
      <c r="K5" s="139">
        <f>IF('P11'!R18=0,"",'P11'!R18)</f>
        <v>185.29982134300002</v>
      </c>
    </row>
    <row r="6" spans="1:17" ht="15.75">
      <c r="A6" s="168"/>
      <c r="B6" s="134">
        <f>IF('P2'!A12="","",'P2'!A12)</f>
        <v>63</v>
      </c>
      <c r="C6" s="135">
        <f>IF('P2'!B12="","",'P2'!B12)</f>
        <v>61.9</v>
      </c>
      <c r="D6" s="134" t="str">
        <f>IF('P2'!C12="","",'P2'!C12)</f>
        <v>K2</v>
      </c>
      <c r="E6" s="136">
        <f>IF('P2'!D12="","",'P2'!D12)</f>
        <v>25930</v>
      </c>
      <c r="F6" s="137" t="str">
        <f>IF('P2'!F12="","",'P2'!F12)</f>
        <v>Line Søfteland</v>
      </c>
      <c r="G6" s="137" t="str">
        <f>IF('P2'!G12="","",'P2'!G12)</f>
        <v>Flaktveit IK</v>
      </c>
      <c r="H6" s="138">
        <f>IF('P2'!N12=0,"",'P2'!N12)</f>
        <v>44</v>
      </c>
      <c r="I6" s="138">
        <f>IF('P2'!O12=0,"",'P2'!O12)</f>
        <v>59</v>
      </c>
      <c r="J6" s="138">
        <f>IF('P2'!P12=0,"",'P2'!P12)</f>
        <v>103</v>
      </c>
      <c r="K6" s="139">
        <f>IF('P2'!R12=0,"",'P2'!R12)</f>
        <v>162.05666607</v>
      </c>
      <c r="Q6" s="80"/>
    </row>
    <row r="7" spans="1:17" ht="15.75">
      <c r="A7" s="171"/>
      <c r="B7" s="134" t="str">
        <f>IF('P2'!A21="","",'P2'!A21)</f>
        <v>+75</v>
      </c>
      <c r="C7" s="135">
        <f>IF('P2'!B21="","",'P2'!B21)</f>
        <v>77.5</v>
      </c>
      <c r="D7" s="134" t="str">
        <f>IF('P2'!C21="","",'P2'!C21)</f>
        <v>K1</v>
      </c>
      <c r="E7" s="136">
        <f>IF('P2'!D21="","",'P2'!D21)</f>
        <v>28591</v>
      </c>
      <c r="F7" s="137" t="str">
        <f>IF('P2'!F21="","",'P2'!F21)</f>
        <v>Astrid Marie Barrusten</v>
      </c>
      <c r="G7" s="137" t="str">
        <f>IF('P2'!G21="","",'P2'!G21)</f>
        <v>Nidelv IL</v>
      </c>
      <c r="H7" s="138">
        <f>IF('P2'!N21=0,"",'P2'!N21)</f>
        <v>38</v>
      </c>
      <c r="I7" s="138">
        <f>IF('P2'!O21=0,"",'P2'!O21)</f>
        <v>52</v>
      </c>
      <c r="J7" s="138">
        <f>IF('P2'!P21=0,"",'P2'!P21)</f>
        <v>90</v>
      </c>
      <c r="K7" s="139">
        <f>IF('P2'!R21=0,"",'P2'!R21)</f>
        <v>113.58059760000002</v>
      </c>
      <c r="Q7" s="80"/>
    </row>
    <row r="8" spans="1:17" ht="15.75">
      <c r="A8" s="133"/>
      <c r="B8" s="134">
        <f>IF('P1'!A24="","",'P1'!A24)</f>
      </c>
      <c r="C8" s="135">
        <f>IF('P1'!B24="","",'P1'!B24)</f>
      </c>
      <c r="D8" s="134">
        <f>IF('P1'!C24="","",'P1'!C24)</f>
      </c>
      <c r="E8" s="136">
        <f>IF('P1'!D24="","",'P1'!D24)</f>
      </c>
      <c r="F8" s="137">
        <f>IF('P1'!F24="","",'P1'!F24)</f>
      </c>
      <c r="G8" s="137">
        <f>IF('P1'!G24="","",'P1'!G24)</f>
      </c>
      <c r="H8" s="138">
        <f>IF('P1'!N24=0,"",'P1'!N24)</f>
      </c>
      <c r="I8" s="138">
        <f>IF('P1'!O24=0,"",'P1'!O24)</f>
      </c>
      <c r="J8" s="138">
        <f>IF('P1'!P24=0,"",'P1'!P24)</f>
      </c>
      <c r="K8" s="139">
        <f>IF('P1'!R24=0,"",'P1'!R24)</f>
      </c>
      <c r="Q8" s="80"/>
    </row>
    <row r="9" spans="1:11" ht="27">
      <c r="A9" s="191" t="s">
        <v>27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ht="18">
      <c r="A10" s="89"/>
      <c r="B10" s="51"/>
      <c r="C10" s="51"/>
      <c r="D10" s="51"/>
      <c r="E10" s="53"/>
      <c r="F10" s="86"/>
      <c r="G10" s="86"/>
      <c r="H10" s="51"/>
      <c r="I10" s="51"/>
      <c r="J10" s="51"/>
      <c r="K10" s="89"/>
    </row>
    <row r="11" spans="1:17" ht="15.75">
      <c r="A11" s="171">
        <v>1</v>
      </c>
      <c r="B11" s="134">
        <f>IF('P5'!A17="","",'P5'!A17)</f>
        <v>77</v>
      </c>
      <c r="C11" s="135">
        <f>IF('P5'!B17="","",'P5'!B17)</f>
        <v>71.39</v>
      </c>
      <c r="D11" s="134" t="str">
        <f>IF('P5'!C17="","",'P5'!C17)</f>
        <v>M8</v>
      </c>
      <c r="E11" s="136">
        <f>IF('P5'!D17="","",'P5'!D17)</f>
        <v>16052</v>
      </c>
      <c r="F11" s="137" t="str">
        <f>IF('P5'!F17="","",'P5'!F17)</f>
        <v>Tore Bjørnsen</v>
      </c>
      <c r="G11" s="137" t="str">
        <f>IF('P5'!G17="","",'P5'!G17)</f>
        <v>Stavanger VK</v>
      </c>
      <c r="H11" s="138">
        <f>IF('P5'!N17=0,"",'P5'!N17)</f>
        <v>68</v>
      </c>
      <c r="I11" s="138">
        <f>IF('P5'!O17=0,"",'P5'!O17)</f>
        <v>79</v>
      </c>
      <c r="J11" s="138">
        <f>IF('P5'!P17=0,"",'P5'!P17)</f>
        <v>147</v>
      </c>
      <c r="K11" s="139">
        <f>IF('P5'!R17=0,"",'P5'!R17)</f>
        <v>374.16946849799996</v>
      </c>
      <c r="Q11" s="80"/>
    </row>
    <row r="12" spans="1:17" ht="15.75">
      <c r="A12" s="171">
        <v>2</v>
      </c>
      <c r="B12" s="134">
        <f>IF('P9'!A21="","",'P9'!A21)</f>
        <v>77</v>
      </c>
      <c r="C12" s="135">
        <f>IF('P9'!B21="","",'P9'!B21)</f>
        <v>76.52</v>
      </c>
      <c r="D12" s="134" t="str">
        <f>IF('P9'!C21="","",'P9'!C21)</f>
        <v>M1</v>
      </c>
      <c r="E12" s="136">
        <f>IF('P9'!D21="","",'P9'!D21)</f>
        <v>28656</v>
      </c>
      <c r="F12" s="137" t="str">
        <f>IF('P9'!F21="","",'P9'!F21)</f>
        <v>Ronny Matnisdal</v>
      </c>
      <c r="G12" s="137" t="str">
        <f>IF('P9'!G21="","",'P9'!G21)</f>
        <v>Vigrestad IK</v>
      </c>
      <c r="H12" s="138">
        <f>IF('P9'!N21=0,"",'P9'!N21)</f>
        <v>130</v>
      </c>
      <c r="I12" s="138">
        <f>IF('P9'!O21=0,"",'P9'!O21)</f>
        <v>142</v>
      </c>
      <c r="J12" s="138">
        <f>IF('P9'!P21=0,"",'P9'!P21)</f>
        <v>272</v>
      </c>
      <c r="K12" s="139">
        <f>IF('P9'!R21=0,"",'P9'!R21)</f>
        <v>368.495403264</v>
      </c>
      <c r="Q12" s="80"/>
    </row>
    <row r="13" spans="1:11" ht="15.75">
      <c r="A13" s="171">
        <v>3</v>
      </c>
      <c r="B13" s="134" t="str">
        <f>IF('P7'!A18="","",'P7'!A18)</f>
        <v>+105</v>
      </c>
      <c r="C13" s="135">
        <f>IF('P7'!B18="","",'P7'!B18)</f>
        <v>105.1</v>
      </c>
      <c r="D13" s="134" t="str">
        <f>IF('P7'!C18="","",'P7'!C18)</f>
        <v>M7</v>
      </c>
      <c r="E13" s="136">
        <f>IF('P7'!D18="","",'P7'!D18)</f>
        <v>16227</v>
      </c>
      <c r="F13" s="137" t="str">
        <f>IF('P7'!F18="","",'P7'!F18)</f>
        <v>Jan Nystrøm</v>
      </c>
      <c r="G13" s="137" t="str">
        <f>IF('P7'!G18="","",'P7'!G18)</f>
        <v>Trondheim AK</v>
      </c>
      <c r="H13" s="138">
        <f>IF('P7'!N18=0,"",'P7'!N18)</f>
        <v>82</v>
      </c>
      <c r="I13" s="138">
        <f>IF('P7'!O18=0,"",'P7'!O18)</f>
        <v>97</v>
      </c>
      <c r="J13" s="138">
        <f>IF('P7'!P18=0,"",'P7'!P18)</f>
        <v>179</v>
      </c>
      <c r="K13" s="139">
        <f>IF('P7'!R18=0,"",'P7'!R18)</f>
        <v>362.9543877760001</v>
      </c>
    </row>
    <row r="14" spans="1:17" ht="15.75">
      <c r="A14" s="171">
        <v>4</v>
      </c>
      <c r="B14" s="134">
        <f>IF('P12'!A12="","",'P12'!A12)</f>
        <v>105</v>
      </c>
      <c r="C14" s="135">
        <f>IF('P12'!B12="","",'P12'!B12)</f>
        <v>104.38</v>
      </c>
      <c r="D14" s="134" t="str">
        <f>IF('P12'!C12="","",'P12'!C12)</f>
        <v>M1</v>
      </c>
      <c r="E14" s="136">
        <f>IF('P12'!D12="","",'P12'!D12)</f>
        <v>27849</v>
      </c>
      <c r="F14" s="137" t="str">
        <f>IF('P12'!F12="","",'P12'!F12)</f>
        <v>Børge Aadland</v>
      </c>
      <c r="G14" s="137" t="str">
        <f>IF('P12'!G12="","",'P12'!G12)</f>
        <v>AK Bjørgvin</v>
      </c>
      <c r="H14" s="138">
        <f>IF('P12'!N12=0,"",'P12'!N12)</f>
        <v>128</v>
      </c>
      <c r="I14" s="138">
        <f>IF('P12'!O12=0,"",'P12'!O12)</f>
        <v>170</v>
      </c>
      <c r="J14" s="138">
        <f>IF('P12'!P12=0,"",'P12'!P12)</f>
        <v>298</v>
      </c>
      <c r="K14" s="139">
        <f>IF('P12'!R12=0,"",'P12'!R12)</f>
        <v>358.9882032</v>
      </c>
      <c r="Q14" s="80"/>
    </row>
    <row r="15" spans="1:17" ht="15.75">
      <c r="A15" s="171">
        <v>5</v>
      </c>
      <c r="B15" s="134">
        <f>IF('P6'!A12="","",'P6'!A12)</f>
        <v>85</v>
      </c>
      <c r="C15" s="135">
        <f>IF('P6'!B12="","",'P6'!B12)</f>
        <v>84.57</v>
      </c>
      <c r="D15" s="134" t="str">
        <f>IF('P6'!C12="","",'P6'!C12)</f>
        <v>M9</v>
      </c>
      <c r="E15" s="136">
        <f>IF('P6'!D12="","",'P6'!D12)</f>
        <v>14143</v>
      </c>
      <c r="F15" s="137" t="str">
        <f>IF('P6'!F12="","",'P6'!F12)</f>
        <v>Johan Nystrøm</v>
      </c>
      <c r="G15" s="137" t="str">
        <f>IF('P6'!G12="","",'P6'!G12)</f>
        <v>Trondheim AK</v>
      </c>
      <c r="H15" s="138">
        <f>IF('P6'!N12=0,"",'P6'!N12)</f>
        <v>60</v>
      </c>
      <c r="I15" s="138">
        <f>IF('P6'!O12=0,"",'P6'!O12)</f>
        <v>79</v>
      </c>
      <c r="J15" s="138">
        <f>IF('P6'!P12=0,"",'P6'!P12)</f>
        <v>139</v>
      </c>
      <c r="K15" s="139">
        <f>IF('P6'!R12=0,"",'P6'!R12)</f>
        <v>356.70649958999996</v>
      </c>
      <c r="Q15" s="80"/>
    </row>
    <row r="16" spans="1:17" ht="15.75">
      <c r="A16" s="171">
        <v>6</v>
      </c>
      <c r="B16" s="134">
        <f>IF('P6'!A10="","",'P6'!A10)</f>
        <v>85</v>
      </c>
      <c r="C16" s="135">
        <f>IF('P6'!B10="","",'P6'!B10)</f>
        <v>78.17</v>
      </c>
      <c r="D16" s="134" t="str">
        <f>IF('P6'!C10="","",'P6'!C10)</f>
        <v>M5</v>
      </c>
      <c r="E16" s="136">
        <f>IF('P6'!D10="","",'P6'!D10)</f>
        <v>20296</v>
      </c>
      <c r="F16" s="137" t="str">
        <f>IF('P6'!F10="","",'P6'!F10)</f>
        <v>Jan Egil Trøan</v>
      </c>
      <c r="G16" s="137" t="str">
        <f>IF('P6'!G10="","",'P6'!G10)</f>
        <v>Trondheim AK</v>
      </c>
      <c r="H16" s="138">
        <f>IF('P6'!N10=0,"",'P6'!N10)</f>
        <v>82</v>
      </c>
      <c r="I16" s="138">
        <f>IF('P6'!O10=0,"",'P6'!O10)</f>
        <v>106</v>
      </c>
      <c r="J16" s="138">
        <f>IF('P6'!P10=0,"",'P6'!P10)</f>
        <v>188</v>
      </c>
      <c r="K16" s="139">
        <f>IF('P6'!R10=0,"",'P6'!R10)</f>
        <v>340.17039882</v>
      </c>
      <c r="Q16" s="80"/>
    </row>
    <row r="17" spans="1:17" ht="15.75">
      <c r="A17" s="171">
        <v>7</v>
      </c>
      <c r="B17" s="134">
        <f>IF('P7'!A11="","",'P7'!A11)</f>
        <v>105</v>
      </c>
      <c r="C17" s="135">
        <f>IF('P7'!B11="","",'P7'!B11)</f>
        <v>96</v>
      </c>
      <c r="D17" s="134" t="str">
        <f>IF('P7'!C11="","",'P7'!C11)</f>
        <v>M7</v>
      </c>
      <c r="E17" s="136">
        <f>IF('P7'!D11="","",'P7'!D11)</f>
        <v>16495</v>
      </c>
      <c r="F17" s="137" t="str">
        <f>IF('P7'!F11="","",'P7'!F11)</f>
        <v>Eskil Lian</v>
      </c>
      <c r="G17" s="137" t="str">
        <f>IF('P7'!G11="","",'P7'!G11)</f>
        <v>Trondheim AK</v>
      </c>
      <c r="H17" s="138">
        <f>IF('P7'!N11=0,"",'P7'!N11)</f>
        <v>78</v>
      </c>
      <c r="I17" s="138">
        <f>IF('P7'!O11=0,"",'P7'!O11)</f>
        <v>90</v>
      </c>
      <c r="J17" s="138">
        <f>IF('P7'!P11=0,"",'P7'!P11)</f>
        <v>168</v>
      </c>
      <c r="K17" s="139">
        <f>IF('P7'!R11=0,"",'P7'!R11)</f>
        <v>338.53947019199995</v>
      </c>
      <c r="Q17" s="80"/>
    </row>
    <row r="18" spans="1:17" ht="15.75">
      <c r="A18" s="171">
        <v>8</v>
      </c>
      <c r="B18" s="134">
        <f>IF('P7'!A12="","",'P7'!A12)</f>
        <v>105</v>
      </c>
      <c r="C18" s="135">
        <f>IF('P7'!B12="","",'P7'!B12)</f>
        <v>95.27</v>
      </c>
      <c r="D18" s="134" t="str">
        <f>IF('P7'!C12="","",'P7'!C12)</f>
        <v>M8</v>
      </c>
      <c r="E18" s="136">
        <f>IF('P7'!D12="","",'P7'!D12)</f>
        <v>14941</v>
      </c>
      <c r="F18" s="137" t="str">
        <f>IF('P7'!F12="","",'P7'!F12)</f>
        <v>Per Marstad</v>
      </c>
      <c r="G18" s="137" t="str">
        <f>IF('P7'!G12="","",'P7'!G12)</f>
        <v>Tønsberg-Kam.</v>
      </c>
      <c r="H18" s="138">
        <f>IF('P7'!N12=0,"",'P7'!N12)</f>
        <v>64</v>
      </c>
      <c r="I18" s="138">
        <f>IF('P7'!O12=0,"",'P7'!O12)</f>
        <v>77</v>
      </c>
      <c r="J18" s="138">
        <f>IF('P7'!P12=0,"",'P7'!P12)</f>
        <v>141</v>
      </c>
      <c r="K18" s="139">
        <f>IF('P7'!R12=0,"",'P7'!R12)</f>
        <v>333.816779067</v>
      </c>
      <c r="Q18" s="80"/>
    </row>
    <row r="19" spans="1:17" ht="15.75">
      <c r="A19" s="171">
        <v>9</v>
      </c>
      <c r="B19" s="134">
        <f>IF('P5'!A15="","",'P5'!A15)</f>
        <v>77</v>
      </c>
      <c r="C19" s="135">
        <f>IF('P5'!B15="","",'P5'!B15)</f>
        <v>76.97</v>
      </c>
      <c r="D19" s="134" t="str">
        <f>IF('P5'!C15="","",'P5'!C15)</f>
        <v>M5</v>
      </c>
      <c r="E19" s="136">
        <f>IF('P5'!D15="","",'P5'!D15)</f>
        <v>20075</v>
      </c>
      <c r="F19" s="137" t="str">
        <f>IF('P5'!F15="","",'P5'!F15)</f>
        <v>Egon Vee Haugen</v>
      </c>
      <c r="G19" s="137" t="str">
        <f>IF('P5'!G15="","",'P5'!G15)</f>
        <v>Grenland AK</v>
      </c>
      <c r="H19" s="138">
        <f>IF('P5'!N15=0,"",'P5'!N15)</f>
        <v>83</v>
      </c>
      <c r="I19" s="138">
        <f>IF('P5'!O15=0,"",'P5'!O15)</f>
        <v>96</v>
      </c>
      <c r="J19" s="138">
        <f>IF('P5'!P15=0,"",'P5'!P15)</f>
        <v>179</v>
      </c>
      <c r="K19" s="139">
        <f>IF('P5'!R15=0,"",'P5'!R15)</f>
        <v>333.68819851999996</v>
      </c>
      <c r="Q19" s="80"/>
    </row>
    <row r="20" spans="1:17" ht="15.75">
      <c r="A20" s="171">
        <v>10</v>
      </c>
      <c r="B20" s="134">
        <f>IF('P6'!A20="","",'P6'!A20)</f>
        <v>94</v>
      </c>
      <c r="C20" s="135">
        <f>IF('P6'!B20="","",'P6'!B20)</f>
        <v>93.68</v>
      </c>
      <c r="D20" s="134" t="str">
        <f>IF('P6'!C20="","",'P6'!C20)</f>
        <v>M6</v>
      </c>
      <c r="E20" s="136">
        <f>IF('P6'!D20="","",'P6'!D20)</f>
        <v>19656</v>
      </c>
      <c r="F20" s="137" t="str">
        <f>IF('P6'!F20="","",'P6'!F20)</f>
        <v>Johan Thonerud</v>
      </c>
      <c r="G20" s="137" t="str">
        <f>IF('P6'!G20="","",'P6'!G20)</f>
        <v>Spydeberg Atletene</v>
      </c>
      <c r="H20" s="138">
        <f>IF('P6'!N20=0,"",'P6'!N20)</f>
        <v>84</v>
      </c>
      <c r="I20" s="138">
        <f>IF('P6'!O20=0,"",'P6'!O20)</f>
        <v>108</v>
      </c>
      <c r="J20" s="138">
        <f>IF('P6'!P20=0,"",'P6'!P20)</f>
        <v>192</v>
      </c>
      <c r="K20" s="139">
        <f>IF('P6'!R20=0,"",'P6'!R20)</f>
        <v>331.01568864</v>
      </c>
      <c r="Q20" s="80"/>
    </row>
    <row r="21" spans="1:17" ht="15.75">
      <c r="A21" s="171">
        <v>11</v>
      </c>
      <c r="B21" s="134" t="str">
        <f>IF('P7'!A22="","",'P7'!A22)</f>
        <v>+105</v>
      </c>
      <c r="C21" s="135">
        <f>IF('P7'!B22="","",'P7'!B22)</f>
        <v>110.29</v>
      </c>
      <c r="D21" s="134" t="str">
        <f>IF('P7'!C22="","",'P7'!C22)</f>
        <v>M8</v>
      </c>
      <c r="E21" s="136">
        <f>IF('P7'!D22="","",'P7'!D22)</f>
        <v>16053</v>
      </c>
      <c r="F21" s="137" t="str">
        <f>IF('P7'!F22="","",'P7'!F22)</f>
        <v>Kolbjørn Bjerkholt</v>
      </c>
      <c r="G21" s="137" t="str">
        <f>IF('P7'!G22="","",'P7'!G22)</f>
        <v>Larvik AK</v>
      </c>
      <c r="H21" s="138">
        <f>IF('P7'!N22=0,"",'P7'!N22)</f>
        <v>67</v>
      </c>
      <c r="I21" s="138">
        <f>IF('P7'!O22=0,"",'P7'!O22)</f>
        <v>90</v>
      </c>
      <c r="J21" s="138">
        <f>IF('P7'!P22=0,"",'P7'!P22)</f>
        <v>157</v>
      </c>
      <c r="K21" s="139">
        <f>IF('P7'!R22=0,"",'P7'!R22)</f>
        <v>326.27727879599996</v>
      </c>
      <c r="Q21" s="80"/>
    </row>
    <row r="22" spans="1:17" ht="15.75">
      <c r="A22" s="171">
        <v>12</v>
      </c>
      <c r="B22" s="134" t="str">
        <f>IF('P7'!A17="","",'P7'!A17)</f>
        <v>+105</v>
      </c>
      <c r="C22" s="135">
        <f>IF('P7'!B17="","",'P7'!B17)</f>
        <v>107.7</v>
      </c>
      <c r="D22" s="134" t="str">
        <f>IF('P7'!C17="","",'P7'!C17)</f>
        <v>M5</v>
      </c>
      <c r="E22" s="136">
        <f>IF('P7'!D17="","",'P7'!D17)</f>
        <v>21266</v>
      </c>
      <c r="F22" s="137" t="str">
        <f>IF('P7'!F17="","",'P7'!F17)</f>
        <v>Bernt P. Andesen</v>
      </c>
      <c r="G22" s="137" t="str">
        <f>IF('P7'!G17="","",'P7'!G17)</f>
        <v>Stavanger VK</v>
      </c>
      <c r="H22" s="138">
        <f>IF('P7'!N17=0,"",'P7'!N17)</f>
        <v>90</v>
      </c>
      <c r="I22" s="138">
        <f>IF('P7'!O17=0,"",'P7'!O17)</f>
        <v>131</v>
      </c>
      <c r="J22" s="138">
        <f>IF('P7'!P17=0,"",'P7'!P17)</f>
        <v>221</v>
      </c>
      <c r="K22" s="139">
        <f>IF('P7'!R17=0,"",'P7'!R17)</f>
        <v>323.2425339</v>
      </c>
      <c r="Q22" s="80"/>
    </row>
    <row r="23" spans="1:17" ht="15.75">
      <c r="A23" s="171">
        <v>13</v>
      </c>
      <c r="B23" s="134" t="str">
        <f>IF('P7'!A19="","",'P7'!A19)</f>
        <v>+105</v>
      </c>
      <c r="C23" s="135">
        <f>IF('P7'!B19="","",'P7'!B19)</f>
        <v>106.84</v>
      </c>
      <c r="D23" s="134" t="str">
        <f>IF('P7'!C19="","",'P7'!C19)</f>
        <v>M3</v>
      </c>
      <c r="E23" s="136">
        <f>IF('P7'!D19="","",'P7'!D19)</f>
        <v>23898</v>
      </c>
      <c r="F23" s="137" t="str">
        <f>IF('P7'!F19="","",'P7'!F19)</f>
        <v>Terje Bjerke</v>
      </c>
      <c r="G23" s="137" t="str">
        <f>IF('P7'!G19="","",'P7'!G19)</f>
        <v>Spydeberg Atletene</v>
      </c>
      <c r="H23" s="138">
        <f>IF('P7'!N19=0,"",'P7'!N19)</f>
        <v>110</v>
      </c>
      <c r="I23" s="138">
        <f>IF('P7'!O19=0,"",'P7'!O19)</f>
        <v>132</v>
      </c>
      <c r="J23" s="138">
        <f>IF('P7'!P19=0,"",'P7'!P19)</f>
        <v>242</v>
      </c>
      <c r="K23" s="139">
        <f>IF('P7'!R19=0,"",'P7'!R19)</f>
        <v>322.3113542</v>
      </c>
      <c r="Q23" s="80"/>
    </row>
    <row r="24" spans="1:17" ht="15.75">
      <c r="A24" s="171">
        <v>14</v>
      </c>
      <c r="B24" s="134">
        <f>IF('P3'!A16="","",'P3'!A16)</f>
        <v>85</v>
      </c>
      <c r="C24" s="135">
        <f>IF('P3'!B16="","",'P3'!B16)</f>
        <v>83.67</v>
      </c>
      <c r="D24" s="134" t="str">
        <f>IF('P3'!C16="","",'P3'!C16)</f>
        <v>M4</v>
      </c>
      <c r="E24" s="136">
        <f>IF('P3'!D16="","",'P3'!D16)</f>
        <v>23084</v>
      </c>
      <c r="F24" s="137" t="str">
        <f>IF('P3'!F16="","",'P3'!F16)</f>
        <v>Bjørnar Olsen</v>
      </c>
      <c r="G24" s="137" t="str">
        <f>IF('P3'!G16="","",'P3'!G16)</f>
        <v>Grenland AK</v>
      </c>
      <c r="H24" s="138">
        <f>IF('P3'!N16=0,"",'P3'!N16)</f>
        <v>96</v>
      </c>
      <c r="I24" s="138">
        <f>IF('P3'!O16=0,"",'P3'!O16)</f>
        <v>119</v>
      </c>
      <c r="J24" s="138">
        <f>IF('P3'!P16=0,"",'P3'!P16)</f>
        <v>215</v>
      </c>
      <c r="K24" s="139">
        <f>IF('P3'!R16=0,"",'P3'!R16)</f>
        <v>321.90194740000004</v>
      </c>
      <c r="Q24" s="80"/>
    </row>
    <row r="25" spans="1:17" ht="15.75">
      <c r="A25" s="171">
        <v>15</v>
      </c>
      <c r="B25" s="134">
        <f>IF('P3'!A11="","",'P3'!A11)</f>
        <v>77</v>
      </c>
      <c r="C25" s="135">
        <f>IF('P3'!B11="","",'P3'!B11)</f>
        <v>72.6</v>
      </c>
      <c r="D25" s="134" t="str">
        <f>IF('P3'!C11="","",'P3'!C11)</f>
        <v>M2</v>
      </c>
      <c r="E25" s="136">
        <f>IF('P3'!D11="","",'P3'!D11)</f>
        <v>25972</v>
      </c>
      <c r="F25" s="137" t="str">
        <f>IF('P3'!F11="","",'P3'!F11)</f>
        <v>Per Arne Marstad</v>
      </c>
      <c r="G25" s="137" t="str">
        <f>IF('P3'!G11="","",'P3'!G11)</f>
        <v>Tønsberg-Kam.</v>
      </c>
      <c r="H25" s="138">
        <f>IF('P3'!N11=0,"",'P3'!N11)</f>
        <v>95</v>
      </c>
      <c r="I25" s="138">
        <f>IF('P3'!O11=0,"",'P3'!O11)</f>
        <v>118</v>
      </c>
      <c r="J25" s="138">
        <f>IF('P3'!P11=0,"",'P3'!P11)</f>
        <v>213</v>
      </c>
      <c r="K25" s="139">
        <f>IF('P3'!R11=0,"",'P3'!R11)</f>
        <v>321.4782174779999</v>
      </c>
      <c r="Q25" s="80"/>
    </row>
    <row r="26" spans="1:17" ht="15.75">
      <c r="A26" s="171">
        <v>16</v>
      </c>
      <c r="B26" s="134" t="str">
        <f>IF('P12'!A13="","",'P12'!A13)</f>
        <v>+105</v>
      </c>
      <c r="C26" s="135">
        <f>IF('P12'!B13="","",'P12'!B13)</f>
        <v>122.32</v>
      </c>
      <c r="D26" s="134" t="str">
        <f>IF('P12'!C13="","",'P12'!C13)</f>
        <v>M2</v>
      </c>
      <c r="E26" s="136">
        <f>IF('P12'!D13="","",'P12'!D13)</f>
        <v>26048</v>
      </c>
      <c r="F26" s="137" t="str">
        <f>IF('P12'!F13="","",'P12'!F13)</f>
        <v>Geir Johansen</v>
      </c>
      <c r="G26" s="137" t="str">
        <f>IF('P12'!G13="","",'P12'!G13)</f>
        <v>Lenja AK</v>
      </c>
      <c r="H26" s="138">
        <f>IF('P12'!N13=0,"",'P12'!N13)</f>
        <v>115</v>
      </c>
      <c r="I26" s="138">
        <f>IF('P12'!O13=0,"",'P12'!O13)</f>
        <v>150</v>
      </c>
      <c r="J26" s="138">
        <f>IF('P12'!P13=0,"",'P12'!P13)</f>
        <v>265</v>
      </c>
      <c r="K26" s="139">
        <f>IF('P12'!R13=0,"",'P12'!R13)</f>
        <v>320.4802982399999</v>
      </c>
      <c r="Q26" s="80"/>
    </row>
    <row r="27" spans="1:17" ht="15.75">
      <c r="A27" s="171">
        <v>17</v>
      </c>
      <c r="B27" s="134">
        <f>IF('P9'!A18="","",'P9'!A18)</f>
        <v>77</v>
      </c>
      <c r="C27" s="135">
        <f>IF('P9'!B18="","",'P9'!B18)</f>
        <v>76.74</v>
      </c>
      <c r="D27" s="134" t="str">
        <f>IF('P9'!C18="","",'P9'!C18)</f>
        <v>M2</v>
      </c>
      <c r="E27" s="136">
        <f>IF('P9'!D18="","",'P9'!D18)</f>
        <v>25686</v>
      </c>
      <c r="F27" s="137" t="str">
        <f>IF('P9'!F18="","",'P9'!F18)</f>
        <v>Jan Robert Solli</v>
      </c>
      <c r="G27" s="137" t="str">
        <f>IF('P9'!G18="","",'P9'!G18)</f>
        <v>Tønsberg-Kam.</v>
      </c>
      <c r="H27" s="138">
        <f>IF('P9'!N18=0,"",'P9'!N18)</f>
        <v>92</v>
      </c>
      <c r="I27" s="138">
        <f>IF('P9'!O18=0,"",'P9'!O18)</f>
        <v>124</v>
      </c>
      <c r="J27" s="138">
        <f>IF('P9'!P18=0,"",'P9'!P18)</f>
        <v>216</v>
      </c>
      <c r="K27" s="139">
        <f>IF('P9'!R18=0,"",'P9'!R18)</f>
        <v>318.86036207999996</v>
      </c>
      <c r="Q27" s="80"/>
    </row>
    <row r="28" spans="1:17" ht="15.75">
      <c r="A28" s="171">
        <v>18</v>
      </c>
      <c r="B28" s="134">
        <f>IF('P7'!A10="","",'P7'!A10)</f>
        <v>94</v>
      </c>
      <c r="C28" s="135">
        <f>IF('P7'!B10="","",'P7'!B10)</f>
        <v>94</v>
      </c>
      <c r="D28" s="134" t="str">
        <f>IF('P7'!C10="","",'P7'!C10)</f>
        <v>M7</v>
      </c>
      <c r="E28" s="136">
        <f>IF('P7'!D10="","",'P7'!D10)</f>
        <v>16079</v>
      </c>
      <c r="F28" s="137" t="str">
        <f>IF('P7'!F10="","",'P7'!F10)</f>
        <v>Leif Hepsø</v>
      </c>
      <c r="G28" s="137" t="str">
        <f>IF('P7'!G10="","",'P7'!G10)</f>
        <v>Namsos VK</v>
      </c>
      <c r="H28" s="138">
        <f>IF('P7'!N10=0,"",'P7'!N10)</f>
        <v>65</v>
      </c>
      <c r="I28" s="138">
        <f>IF('P7'!O10=0,"",'P7'!O10)</f>
        <v>85</v>
      </c>
      <c r="J28" s="138">
        <f>IF('P7'!P10=0,"",'P7'!P10)</f>
        <v>150</v>
      </c>
      <c r="K28" s="139">
        <f>IF('P7'!R10=0,"",'P7'!R10)</f>
        <v>317.60985600000004</v>
      </c>
      <c r="Q28" s="80"/>
    </row>
    <row r="29" spans="1:17" ht="15.75">
      <c r="A29" s="171">
        <v>19</v>
      </c>
      <c r="B29" s="134">
        <f>IF('P6'!A11="","",'P6'!A11)</f>
        <v>85</v>
      </c>
      <c r="C29" s="135">
        <f>IF('P6'!B11="","",'P6'!B11)</f>
        <v>84.97</v>
      </c>
      <c r="D29" s="134" t="str">
        <f>IF('P6'!C11="","",'P6'!C11)</f>
        <v>M5</v>
      </c>
      <c r="E29" s="136">
        <f>IF('P6'!D11="","",'P6'!D11)</f>
        <v>21177</v>
      </c>
      <c r="F29" s="137" t="str">
        <f>IF('P6'!F11="","",'P6'!F11)</f>
        <v>Vidar Sæland</v>
      </c>
      <c r="G29" s="137" t="str">
        <f>IF('P6'!G11="","",'P6'!G11)</f>
        <v>Vigrestad IK</v>
      </c>
      <c r="H29" s="138">
        <f>IF('P6'!N11=0,"",'P6'!N11)</f>
        <v>83</v>
      </c>
      <c r="I29" s="138">
        <f>IF('P6'!O11=0,"",'P6'!O11)</f>
        <v>107</v>
      </c>
      <c r="J29" s="138">
        <f>IF('P6'!P11=0,"",'P6'!P11)</f>
        <v>190</v>
      </c>
      <c r="K29" s="139">
        <f>IF('P6'!R11=0,"",'P6'!R11)</f>
        <v>314.30136224</v>
      </c>
      <c r="Q29" s="80"/>
    </row>
    <row r="30" spans="1:17" ht="15.75">
      <c r="A30" s="171">
        <v>20</v>
      </c>
      <c r="B30" s="134">
        <f>IF('P6'!A16="","",'P6'!A16)</f>
        <v>94</v>
      </c>
      <c r="C30" s="135">
        <f>IF('P6'!B16="","",'P6'!B16)</f>
        <v>85.78</v>
      </c>
      <c r="D30" s="134" t="str">
        <f>IF('P6'!C16="","",'P6'!C16)</f>
        <v>M4</v>
      </c>
      <c r="E30" s="136">
        <f>IF('P6'!D16="","",'P6'!D16)</f>
        <v>22528</v>
      </c>
      <c r="F30" s="137" t="str">
        <f>IF('P6'!F16="","",'P6'!F16)</f>
        <v>Terje Gulvik</v>
      </c>
      <c r="G30" s="137" t="str">
        <f>IF('P6'!G16="","",'P6'!G16)</f>
        <v>Larvik AK</v>
      </c>
      <c r="H30" s="138">
        <f>IF('P6'!N16=0,"",'P6'!N16)</f>
        <v>90</v>
      </c>
      <c r="I30" s="138">
        <f>IF('P6'!O16=0,"",'P6'!O16)</f>
        <v>116</v>
      </c>
      <c r="J30" s="138">
        <f>IF('P6'!P16=0,"",'P6'!P16)</f>
        <v>206</v>
      </c>
      <c r="K30" s="139">
        <f>IF('P6'!R16=0,"",'P6'!R16)</f>
        <v>311.48627559399995</v>
      </c>
      <c r="Q30" s="80"/>
    </row>
    <row r="31" spans="1:17" ht="15.75">
      <c r="A31" s="171">
        <v>21</v>
      </c>
      <c r="B31" s="134">
        <f>IF('P5'!A16="","",'P5'!A16)</f>
        <v>77</v>
      </c>
      <c r="C31" s="135">
        <f>IF('P5'!B16="","",'P5'!B16)</f>
        <v>71.72</v>
      </c>
      <c r="D31" s="134" t="str">
        <f>IF('P5'!C16="","",'P5'!C16)</f>
        <v>M7</v>
      </c>
      <c r="E31" s="136">
        <f>IF('P5'!D16="","",'P5'!D16)</f>
        <v>16375</v>
      </c>
      <c r="F31" s="137" t="str">
        <f>IF('P5'!F16="","",'P5'!F16)</f>
        <v>Kåre Sagmyr</v>
      </c>
      <c r="G31" s="137" t="str">
        <f>IF('P5'!G16="","",'P5'!G16)</f>
        <v>Nidelv IL</v>
      </c>
      <c r="H31" s="138">
        <f>IF('P5'!N16=0,"",'P5'!N16)</f>
        <v>58</v>
      </c>
      <c r="I31" s="138">
        <f>IF('P5'!O16=0,"",'P5'!O16)</f>
        <v>65</v>
      </c>
      <c r="J31" s="138">
        <f>IF('P5'!P16=0,"",'P5'!P16)</f>
        <v>123</v>
      </c>
      <c r="K31" s="139">
        <f>IF('P5'!R16=0,"",'P5'!R16)</f>
        <v>299.75812416</v>
      </c>
      <c r="Q31" s="80"/>
    </row>
    <row r="32" spans="1:17" ht="15.75">
      <c r="A32" s="171">
        <v>22</v>
      </c>
      <c r="B32" s="134">
        <f>IF('P7'!A16="","",'P7'!A16)</f>
        <v>105</v>
      </c>
      <c r="C32" s="135">
        <f>IF('P7'!B16="","",'P7'!B16)</f>
        <v>103.69</v>
      </c>
      <c r="D32" s="134" t="str">
        <f>IF('P7'!C16="","",'P7'!C16)</f>
        <v>M5</v>
      </c>
      <c r="E32" s="136">
        <f>IF('P7'!D16="","",'P7'!D16)</f>
        <v>21088</v>
      </c>
      <c r="F32" s="137" t="str">
        <f>IF('P7'!F16="","",'P7'!F16)</f>
        <v>Rune Johansen</v>
      </c>
      <c r="G32" s="137" t="str">
        <f>IF('P7'!G16="","",'P7'!G16)</f>
        <v>Lenja AK</v>
      </c>
      <c r="H32" s="138">
        <f>IF('P7'!N16=0,"",'P7'!N16)</f>
        <v>80</v>
      </c>
      <c r="I32" s="138">
        <f>IF('P7'!O16=0,"",'P7'!O16)</f>
        <v>115</v>
      </c>
      <c r="J32" s="138">
        <f>IF('P7'!P16=0,"",'P7'!P16)</f>
        <v>195</v>
      </c>
      <c r="K32" s="139">
        <f>IF('P7'!R16=0,"",'P7'!R16)</f>
        <v>296.25699168</v>
      </c>
      <c r="Q32" s="80"/>
    </row>
    <row r="33" spans="1:17" ht="15.75">
      <c r="A33" s="171">
        <v>23</v>
      </c>
      <c r="B33" s="134">
        <f>IF('P7'!A14="","",'P7'!A14)</f>
        <v>105</v>
      </c>
      <c r="C33" s="135">
        <f>IF('P7'!B14="","",'P7'!B14)</f>
        <v>104.8</v>
      </c>
      <c r="D33" s="134" t="str">
        <f>IF('P7'!C14="","",'P7'!C14)</f>
        <v>M2</v>
      </c>
      <c r="E33" s="136">
        <f>IF('P7'!D14="","",'P7'!D14)</f>
        <v>26613</v>
      </c>
      <c r="F33" s="137" t="str">
        <f>IF('P7'!F14="","",'P7'!F14)</f>
        <v>Per Olav Dagsland</v>
      </c>
      <c r="G33" s="137" t="str">
        <f>IF('P7'!G14="","",'P7'!G14)</f>
        <v>Haugesund VK</v>
      </c>
      <c r="H33" s="138">
        <f>IF('P7'!N14=0,"",'P7'!N14)</f>
        <v>100</v>
      </c>
      <c r="I33" s="138">
        <f>IF('P7'!O14=0,"",'P7'!O14)</f>
        <v>135</v>
      </c>
      <c r="J33" s="138">
        <f>IF('P7'!P14=0,"",'P7'!P14)</f>
        <v>235</v>
      </c>
      <c r="K33" s="139">
        <f>IF('P7'!R14=0,"",'P7'!R14)</f>
        <v>294.77279473000004</v>
      </c>
      <c r="Q33" s="80"/>
    </row>
    <row r="34" spans="1:17" ht="15.75">
      <c r="A34" s="171">
        <v>24</v>
      </c>
      <c r="B34" s="134">
        <f>IF('P6'!A21="","",'P6'!A21)</f>
        <v>85</v>
      </c>
      <c r="C34" s="135">
        <f>IF('P6'!B21="","",'P6'!B21)</f>
        <v>77.15</v>
      </c>
      <c r="D34" s="134" t="str">
        <f>IF('P6'!C21="","",'P6'!C21)</f>
        <v>M8</v>
      </c>
      <c r="E34" s="136">
        <f>IF('P6'!D21="","",'P6'!D21)</f>
        <v>14425</v>
      </c>
      <c r="F34" s="137" t="str">
        <f>IF('P6'!F21="","",'P6'!F21)</f>
        <v>Hans Martin Arnesen</v>
      </c>
      <c r="G34" s="137" t="str">
        <f>IF('P6'!G21="","",'P6'!G21)</f>
        <v>IL Kraftsport</v>
      </c>
      <c r="H34" s="138">
        <f>IF('P6'!N21=0,"",'P6'!N21)</f>
        <v>45</v>
      </c>
      <c r="I34" s="138">
        <f>IF('P6'!O21=0,"",'P6'!O21)</f>
        <v>65</v>
      </c>
      <c r="J34" s="138">
        <f>IF('P6'!P21=0,"",'P6'!P21)</f>
        <v>110</v>
      </c>
      <c r="K34" s="139">
        <f>IF('P6'!R21=0,"",'P6'!R21)</f>
        <v>292.37927532000003</v>
      </c>
      <c r="Q34" s="80"/>
    </row>
    <row r="35" spans="1:17" ht="15.75">
      <c r="A35" s="171">
        <v>25</v>
      </c>
      <c r="B35" s="134">
        <f>IF('P6'!A13="","",'P6'!A13)</f>
        <v>94</v>
      </c>
      <c r="C35" s="135">
        <f>IF('P6'!B13="","",'P6'!B13)</f>
        <v>92.55</v>
      </c>
      <c r="D35" s="134" t="str">
        <f>IF('P6'!C13="","",'P6'!C13)</f>
        <v>M2</v>
      </c>
      <c r="E35" s="136">
        <f>IF('P6'!D13="","",'P6'!D13)</f>
        <v>25366</v>
      </c>
      <c r="F35" s="137" t="str">
        <f>IF('P6'!F13="","",'P6'!F13)</f>
        <v>Lars-Thomas Grønlien</v>
      </c>
      <c r="G35" s="137" t="str">
        <f>IF('P6'!G13="","",'P6'!G13)</f>
        <v>Oslo AK</v>
      </c>
      <c r="H35" s="138">
        <f>IF('P6'!N13=0,"",'P6'!N13)</f>
        <v>95</v>
      </c>
      <c r="I35" s="138">
        <f>IF('P6'!O13=0,"",'P6'!O13)</f>
        <v>120</v>
      </c>
      <c r="J35" s="138">
        <f>IF('P6'!P13=0,"",'P6'!P13)</f>
        <v>215</v>
      </c>
      <c r="K35" s="139">
        <f>IF('P6'!R13=0,"",'P6'!R13)</f>
        <v>292.12133678</v>
      </c>
      <c r="Q35" s="80"/>
    </row>
    <row r="36" spans="1:17" ht="15.75">
      <c r="A36" s="171">
        <v>26</v>
      </c>
      <c r="B36" s="134">
        <f>IF('P6'!A17="","",'P6'!A17)</f>
        <v>94</v>
      </c>
      <c r="C36" s="135">
        <f>IF('P6'!B17="","",'P6'!B17)</f>
        <v>92.17</v>
      </c>
      <c r="D36" s="134" t="str">
        <f>IF('P6'!C17="","",'P6'!C17)</f>
        <v>M4</v>
      </c>
      <c r="E36" s="136">
        <f>IF('P6'!D17="","",'P6'!D17)</f>
        <v>22050</v>
      </c>
      <c r="F36" s="137" t="str">
        <f>IF('P6'!F17="","",'P6'!F17)</f>
        <v>Trond Kvilhaug</v>
      </c>
      <c r="G36" s="137" t="str">
        <f>IF('P6'!G17="","",'P6'!G17)</f>
        <v>Nidelv IL</v>
      </c>
      <c r="H36" s="138">
        <f>IF('P6'!N17=0,"",'P6'!N17)</f>
        <v>88</v>
      </c>
      <c r="I36" s="138">
        <f>IF('P6'!O17=0,"",'P6'!O17)</f>
        <v>108</v>
      </c>
      <c r="J36" s="138">
        <f>IF('P6'!P17=0,"",'P6'!P17)</f>
        <v>196</v>
      </c>
      <c r="K36" s="139">
        <f>IF('P6'!R17=0,"",'P6'!R17)</f>
        <v>291.593749944</v>
      </c>
      <c r="Q36" s="80"/>
    </row>
    <row r="37" spans="1:17" ht="15.75">
      <c r="A37" s="171">
        <v>27</v>
      </c>
      <c r="B37" s="134">
        <f>IF('P10'!A10="","",'P10'!A10)</f>
        <v>85</v>
      </c>
      <c r="C37" s="135">
        <f>IF('P10'!B10="","",'P10'!B10)</f>
        <v>83.62</v>
      </c>
      <c r="D37" s="134" t="str">
        <f>IF('P10'!C10="","",'P10'!C10)</f>
        <v>M1</v>
      </c>
      <c r="E37" s="136">
        <f>IF('P10'!D10="","",'P10'!D10)</f>
        <v>28620</v>
      </c>
      <c r="F37" s="137" t="str">
        <f>IF('P10'!F10="","",'P10'!F10)</f>
        <v>Kristian Høyland</v>
      </c>
      <c r="G37" s="137" t="str">
        <f>IF('P10'!G10="","",'P10'!G10)</f>
        <v>Vigrestad IK</v>
      </c>
      <c r="H37" s="138">
        <f>IF('P10'!N10=0,"",'P10'!N10)</f>
        <v>100</v>
      </c>
      <c r="I37" s="138">
        <f>IF('P10'!O10=0,"",'P10'!O10)</f>
        <v>125</v>
      </c>
      <c r="J37" s="138">
        <f>IF('P10'!P10=0,"",'P10'!P10)</f>
        <v>225</v>
      </c>
      <c r="K37" s="139">
        <f>IF('P10'!R10=0,"",'P10'!R10)</f>
        <v>290.618262</v>
      </c>
      <c r="Q37" s="80"/>
    </row>
    <row r="38" spans="1:17" ht="15.75">
      <c r="A38" s="171">
        <v>28</v>
      </c>
      <c r="B38" s="134" t="str">
        <f>IF('P7'!A20="","",'P7'!A20)</f>
        <v>+105</v>
      </c>
      <c r="C38" s="135">
        <f>IF('P7'!B20="","",'P7'!B20)</f>
        <v>110.73</v>
      </c>
      <c r="D38" s="134" t="str">
        <f>IF('P7'!C20="","",'P7'!C20)</f>
        <v>M3</v>
      </c>
      <c r="E38" s="136">
        <f>IF('P7'!D20="","",'P7'!D20)</f>
        <v>25021</v>
      </c>
      <c r="F38" s="137" t="str">
        <f>IF('P7'!F20="","",'P7'!F20)</f>
        <v>Dag Rønnevik</v>
      </c>
      <c r="G38" s="137" t="str">
        <f>IF('P7'!G20="","",'P7'!G20)</f>
        <v>Tysvær VK</v>
      </c>
      <c r="H38" s="138">
        <f>IF('P7'!N20=0,"",'P7'!N20)</f>
        <v>95</v>
      </c>
      <c r="I38" s="138">
        <f>IF('P7'!O20=0,"",'P7'!O20)</f>
        <v>130</v>
      </c>
      <c r="J38" s="138">
        <f>IF('P7'!P20=0,"",'P7'!P20)</f>
        <v>225</v>
      </c>
      <c r="K38" s="139">
        <f>IF('P7'!R20=0,"",'P7'!R20)</f>
        <v>288.70963987500005</v>
      </c>
      <c r="Q38" s="80"/>
    </row>
    <row r="39" spans="1:17" ht="15.75">
      <c r="A39" s="171">
        <v>29</v>
      </c>
      <c r="B39" s="134">
        <f>IF('P7'!A9="","",'P7'!A9)</f>
        <v>94</v>
      </c>
      <c r="C39" s="135">
        <f>IF('P7'!B9="","",'P7'!B9)</f>
        <v>88.34</v>
      </c>
      <c r="D39" s="134" t="str">
        <f>IF('P7'!C9="","",'P7'!C9)</f>
        <v>M7</v>
      </c>
      <c r="E39" s="136">
        <f>IF('P7'!D9="","",'P7'!D9)</f>
        <v>17611</v>
      </c>
      <c r="F39" s="137" t="str">
        <f>IF('P7'!F9="","",'P7'!F9)</f>
        <v>Leif Jenssen</v>
      </c>
      <c r="G39" s="137" t="str">
        <f>IF('P7'!G9="","",'P7'!G9)</f>
        <v>Spydeberg Atletene</v>
      </c>
      <c r="H39" s="138">
        <f>IF('P7'!N9=0,"",'P7'!N9)</f>
        <v>65</v>
      </c>
      <c r="I39" s="138">
        <f>IF('P7'!O9=0,"",'P7'!O9)</f>
        <v>85</v>
      </c>
      <c r="J39" s="138">
        <f>IF('P7'!P9=0,"",'P7'!P9)</f>
        <v>150</v>
      </c>
      <c r="K39" s="139">
        <f>IF('P7'!R9=0,"",'P7'!R9)</f>
        <v>287.8576356</v>
      </c>
      <c r="Q39" s="80"/>
    </row>
    <row r="40" spans="1:17" ht="15.75">
      <c r="A40" s="171">
        <v>30</v>
      </c>
      <c r="B40" s="134">
        <f>IF('P7'!A13="","",'P7'!A13)</f>
        <v>94</v>
      </c>
      <c r="C40" s="135">
        <f>IF('P7'!B13="","",'P7'!B13)</f>
        <v>89.7</v>
      </c>
      <c r="D40" s="134" t="str">
        <f>IF('P7'!C13="","",'P7'!C13)</f>
        <v>M8</v>
      </c>
      <c r="E40" s="136">
        <f>IF('P7'!D13="","",'P7'!D13)</f>
        <v>14761</v>
      </c>
      <c r="F40" s="137" t="str">
        <f>IF('P7'!F13="","",'P7'!F13)</f>
        <v>Roald Bjerkholt</v>
      </c>
      <c r="G40" s="137" t="str">
        <f>IF('P7'!G13="","",'P7'!G13)</f>
        <v>Larvik AK</v>
      </c>
      <c r="H40" s="138">
        <f>IF('P7'!N13=0,"",'P7'!N13)</f>
        <v>53</v>
      </c>
      <c r="I40" s="138">
        <f>IF('P7'!O13=0,"",'P7'!O13)</f>
        <v>65</v>
      </c>
      <c r="J40" s="138">
        <f>IF('P7'!P13=0,"",'P7'!P13)</f>
        <v>118</v>
      </c>
      <c r="K40" s="139">
        <f>IF('P7'!R13=0,"",'P7'!R13)</f>
        <v>286.833151914</v>
      </c>
      <c r="Q40" s="80"/>
    </row>
    <row r="41" spans="1:17" ht="15.75">
      <c r="A41" s="171">
        <v>31</v>
      </c>
      <c r="B41" s="134" t="str">
        <f>IF('P7'!A21="","",'P7'!A21)</f>
        <v>+105</v>
      </c>
      <c r="C41" s="135">
        <f>IF('P7'!B21="","",'P7'!B21)</f>
        <v>138.34</v>
      </c>
      <c r="D41" s="134" t="str">
        <f>IF('P7'!C21="","",'P7'!C21)</f>
        <v>M4</v>
      </c>
      <c r="E41" s="136">
        <f>IF('P7'!D21="","",'P7'!D21)</f>
        <v>22200</v>
      </c>
      <c r="F41" s="137" t="str">
        <f>IF('P7'!F21="","",'P7'!F21)</f>
        <v>Per Ola Dalsbø</v>
      </c>
      <c r="G41" s="137" t="str">
        <f>IF('P7'!G21="","",'P7'!G21)</f>
        <v>AK Bjørgvin</v>
      </c>
      <c r="H41" s="138">
        <f>IF('P7'!N21=0,"",'P7'!N21)</f>
        <v>95</v>
      </c>
      <c r="I41" s="138">
        <f>IF('P7'!O21=0,"",'P7'!O21)</f>
        <v>120</v>
      </c>
      <c r="J41" s="138">
        <f>IF('P7'!P21=0,"",'P7'!P21)</f>
        <v>215</v>
      </c>
      <c r="K41" s="139">
        <f>IF('P7'!R21=0,"",'P7'!R21)</f>
        <v>283.18683461999996</v>
      </c>
      <c r="Q41" s="80"/>
    </row>
    <row r="42" spans="1:17" ht="15.75">
      <c r="A42" s="171">
        <v>32</v>
      </c>
      <c r="B42" s="134">
        <f>IF('P6'!A15="","",'P6'!A15)</f>
        <v>94</v>
      </c>
      <c r="C42" s="135">
        <f>IF('P6'!B15="","",'P6'!B15)</f>
        <v>89</v>
      </c>
      <c r="D42" s="134" t="str">
        <f>IF('P6'!C15="","",'P6'!C15)</f>
        <v>M3</v>
      </c>
      <c r="E42" s="136">
        <f>IF('P6'!D15="","",'P6'!D15)</f>
        <v>23441</v>
      </c>
      <c r="F42" s="137" t="str">
        <f>IF('P6'!F15="","",'P6'!F15)</f>
        <v>Ole Jakob Aas</v>
      </c>
      <c r="G42" s="137" t="str">
        <f>IF('P6'!G15="","",'P6'!G15)</f>
        <v>T &amp; IL National</v>
      </c>
      <c r="H42" s="138">
        <f>IF('P6'!N15=0,"",'P6'!N15)</f>
        <v>85</v>
      </c>
      <c r="I42" s="138">
        <f>IF('P6'!O15=0,"",'P6'!O15)</f>
        <v>105</v>
      </c>
      <c r="J42" s="138">
        <f>IF('P6'!P15=0,"",'P6'!P15)</f>
        <v>190</v>
      </c>
      <c r="K42" s="139">
        <f>IF('P6'!R15=0,"",'P6'!R15)</f>
        <v>274.07131362</v>
      </c>
      <c r="Q42" s="80"/>
    </row>
    <row r="43" spans="1:17" ht="15.75">
      <c r="A43" s="171">
        <v>33</v>
      </c>
      <c r="B43" s="134">
        <f>IF('P5'!A14="","",'P5'!A14)</f>
        <v>77</v>
      </c>
      <c r="C43" s="135">
        <f>IF('P5'!B14="","",'P5'!B14)</f>
        <v>76.15</v>
      </c>
      <c r="D43" s="134" t="str">
        <f>IF('P5'!C14="","",'P5'!C14)</f>
        <v>M5</v>
      </c>
      <c r="E43" s="136">
        <f>IF('P5'!D14="","",'P5'!D14)</f>
        <v>21400</v>
      </c>
      <c r="F43" s="137" t="str">
        <f>IF('P5'!F14="","",'P5'!F14)</f>
        <v>Geir Slupphaug</v>
      </c>
      <c r="G43" s="137" t="str">
        <f>IF('P5'!G14="","",'P5'!G14)</f>
        <v>Trondheim AK</v>
      </c>
      <c r="H43" s="138">
        <f>IF('P5'!N14=0,"",'P5'!N14)</f>
        <v>67</v>
      </c>
      <c r="I43" s="138">
        <f>IF('P5'!O14=0,"",'P5'!O14)</f>
        <v>90</v>
      </c>
      <c r="J43" s="138">
        <f>IF('P5'!P14=0,"",'P5'!P14)</f>
        <v>157</v>
      </c>
      <c r="K43" s="139">
        <f>IF('P5'!R14=0,"",'P5'!R14)</f>
        <v>268.59724065</v>
      </c>
      <c r="Q43" s="80"/>
    </row>
    <row r="44" spans="1:17" ht="15.75">
      <c r="A44" s="171">
        <v>34</v>
      </c>
      <c r="B44" s="134">
        <f>IF('P5'!A12="","",'P5'!A12)</f>
        <v>69</v>
      </c>
      <c r="C44" s="135">
        <f>IF('P5'!B12="","",'P5'!B12)</f>
        <v>68.55</v>
      </c>
      <c r="D44" s="134" t="str">
        <f>IF('P5'!C12="","",'P5'!C12)</f>
        <v>M6</v>
      </c>
      <c r="E44" s="136">
        <f>IF('P5'!D12="","",'P5'!D12)</f>
        <v>19509</v>
      </c>
      <c r="F44" s="137" t="str">
        <f>IF('P5'!F12="","",'P5'!F12)</f>
        <v>Ole Jørgen Bakke</v>
      </c>
      <c r="G44" s="137" t="str">
        <f>IF('P5'!G12="","",'P5'!G12)</f>
        <v>Larvik AK</v>
      </c>
      <c r="H44" s="138">
        <f>IF('P5'!N12=0,"",'P5'!N12)</f>
        <v>54</v>
      </c>
      <c r="I44" s="138">
        <f>IF('P5'!O12=0,"",'P5'!O12)</f>
        <v>75</v>
      </c>
      <c r="J44" s="138">
        <f>IF('P5'!P12=0,"",'P5'!P12)</f>
        <v>129</v>
      </c>
      <c r="K44" s="139">
        <f>IF('P5'!R12=0,"",'P5'!R12)</f>
        <v>262.97182744199995</v>
      </c>
      <c r="Q44" s="80"/>
    </row>
    <row r="45" spans="1:17" ht="15.75">
      <c r="A45" s="171">
        <v>35</v>
      </c>
      <c r="B45" s="134">
        <f>IF('P6'!A18="","",'P6'!A18)</f>
        <v>94</v>
      </c>
      <c r="C45" s="135">
        <f>IF('P6'!B18="","",'P6'!B18)</f>
        <v>91.43</v>
      </c>
      <c r="D45" s="134" t="str">
        <f>IF('P6'!C18="","",'P6'!C18)</f>
        <v>M5</v>
      </c>
      <c r="E45" s="136">
        <f>IF('P6'!D18="","",'P6'!D18)</f>
        <v>19999</v>
      </c>
      <c r="F45" s="137" t="str">
        <f>IF('P6'!F18="","",'P6'!F18)</f>
        <v>Ragnar Iversen</v>
      </c>
      <c r="G45" s="137" t="str">
        <f>IF('P6'!G18="","",'P6'!G18)</f>
        <v>Trondheim AK</v>
      </c>
      <c r="H45" s="138">
        <f>IF('P6'!N18=0,"",'P6'!N18)</f>
        <v>68</v>
      </c>
      <c r="I45" s="138">
        <f>IF('P6'!O18=0,"",'P6'!O18)</f>
        <v>85</v>
      </c>
      <c r="J45" s="138">
        <f>IF('P6'!P18=0,"",'P6'!P18)</f>
        <v>153</v>
      </c>
      <c r="K45" s="139">
        <f>IF('P6'!R18=0,"",'P6'!R18)</f>
        <v>261.47298528</v>
      </c>
      <c r="Q45" s="80"/>
    </row>
    <row r="46" spans="1:17" ht="15.75">
      <c r="A46" s="171">
        <v>36</v>
      </c>
      <c r="B46" s="134">
        <f>IF('P6'!A9="","",'P6'!A9)</f>
        <v>85</v>
      </c>
      <c r="C46" s="135">
        <f>IF('P6'!B9="","",'P6'!B9)</f>
        <v>81.05</v>
      </c>
      <c r="D46" s="134" t="str">
        <f>IF('P6'!C9="","",'P6'!C9)</f>
        <v>M5</v>
      </c>
      <c r="E46" s="136">
        <f>IF('P6'!D9="","",'P6'!D9)</f>
        <v>20790</v>
      </c>
      <c r="F46" s="137" t="str">
        <f>IF('P6'!F9="","",'P6'!F9)</f>
        <v>Tormod Andersen</v>
      </c>
      <c r="G46" s="137" t="str">
        <f>IF('P6'!G9="","",'P6'!G9)</f>
        <v>Lenja AK</v>
      </c>
      <c r="H46" s="138">
        <f>IF('P6'!N9=0,"",'P6'!N9)</f>
        <v>70</v>
      </c>
      <c r="I46" s="138">
        <f>IF('P6'!O9=0,"",'P6'!O9)</f>
        <v>80</v>
      </c>
      <c r="J46" s="138">
        <f>IF('P6'!P9=0,"",'P6'!P9)</f>
        <v>150</v>
      </c>
      <c r="K46" s="139">
        <f>IF('P6'!R9=0,"",'P6'!R9)</f>
        <v>260.2725762</v>
      </c>
      <c r="Q46" s="80"/>
    </row>
    <row r="47" spans="1:17" ht="15.75">
      <c r="A47" s="171">
        <v>37</v>
      </c>
      <c r="B47" s="134">
        <f>IF('P5'!A13="","",'P5'!A13)</f>
        <v>77</v>
      </c>
      <c r="C47" s="135">
        <f>IF('P5'!B13="","",'P5'!B13)</f>
        <v>75.74</v>
      </c>
      <c r="D47" s="134" t="str">
        <f>IF('P5'!C13="","",'P5'!C13)</f>
        <v>M3</v>
      </c>
      <c r="E47" s="136">
        <f>IF('P5'!D13="","",'P5'!D13)</f>
        <v>24128</v>
      </c>
      <c r="F47" s="137" t="str">
        <f>IF('P5'!F13="","",'P5'!F13)</f>
        <v>Tom Danielsen</v>
      </c>
      <c r="G47" s="137" t="str">
        <f>IF('P5'!G13="","",'P5'!G13)</f>
        <v>Larvik AK</v>
      </c>
      <c r="H47" s="138">
        <f>IF('P5'!N13=0,"",'P5'!N13)</f>
        <v>69</v>
      </c>
      <c r="I47" s="138">
        <f>IF('P5'!O13=0,"",'P5'!O13)</f>
        <v>94</v>
      </c>
      <c r="J47" s="138">
        <f>IF('P5'!P13=0,"",'P5'!P13)</f>
        <v>163</v>
      </c>
      <c r="K47" s="139">
        <f>IF('P5'!R13=0,"",'P5'!R13)</f>
        <v>252.16881845799998</v>
      </c>
      <c r="Q47" s="80"/>
    </row>
    <row r="48" spans="1:17" ht="15.75">
      <c r="A48" s="171">
        <v>38</v>
      </c>
      <c r="B48" s="134">
        <f>IF('P5'!A18="","",'P5'!A18)</f>
        <v>77</v>
      </c>
      <c r="C48" s="135">
        <f>IF('P5'!B18="","",'P5'!B18)</f>
        <v>74.46</v>
      </c>
      <c r="D48" s="134" t="str">
        <f>IF('P5'!C18="","",'P5'!C18)</f>
        <v>M9</v>
      </c>
      <c r="E48" s="136">
        <f>IF('P5'!D18="","",'P5'!D18)</f>
        <v>13176</v>
      </c>
      <c r="F48" s="137" t="str">
        <f>IF('P5'!F18="","",'P5'!F18)</f>
        <v>Bjørn Lie</v>
      </c>
      <c r="G48" s="137" t="str">
        <f>IF('P5'!G18="","",'P5'!G18)</f>
        <v>Namsos VK</v>
      </c>
      <c r="H48" s="138">
        <f>IF('P5'!N18=0,"",'P5'!N18)</f>
        <v>37</v>
      </c>
      <c r="I48" s="138">
        <f>IF('P5'!O18=0,"",'P5'!O18)</f>
        <v>50</v>
      </c>
      <c r="J48" s="138">
        <f>IF('P5'!P18=0,"",'P5'!P18)</f>
        <v>87</v>
      </c>
      <c r="K48" s="139">
        <f>IF('P5'!R18=0,"",'P5'!R18)</f>
        <v>251.42650747199997</v>
      </c>
      <c r="Q48" s="80"/>
    </row>
    <row r="49" spans="1:17" ht="15.75">
      <c r="A49" s="171">
        <v>39</v>
      </c>
      <c r="B49" s="134">
        <f>IF('P5'!A11="","",'P5'!A11)</f>
        <v>69</v>
      </c>
      <c r="C49" s="135">
        <f>IF('P5'!B11="","",'P5'!B11)</f>
        <v>67.23</v>
      </c>
      <c r="D49" s="134" t="str">
        <f>IF('P5'!C11="","",'P5'!C11)</f>
        <v>M4</v>
      </c>
      <c r="E49" s="136">
        <f>IF('P5'!D11="","",'P5'!D11)</f>
        <v>22200</v>
      </c>
      <c r="F49" s="137" t="str">
        <f>IF('P5'!F11="","",'P5'!F11)</f>
        <v>Tom Carlsen</v>
      </c>
      <c r="G49" s="137" t="str">
        <f>IF('P5'!G11="","",'P5'!G11)</f>
        <v>AK Bjørgvin</v>
      </c>
      <c r="H49" s="138">
        <f>IF('P5'!N11=0,"",'P5'!N11)</f>
        <v>60</v>
      </c>
      <c r="I49" s="138">
        <f>IF('P5'!O11=0,"",'P5'!O11)</f>
        <v>80</v>
      </c>
      <c r="J49" s="138">
        <f>IF('P5'!P11=0,"",'P5'!P11)</f>
        <v>140</v>
      </c>
      <c r="K49" s="139">
        <f>IF('P5'!R11=0,"",'P5'!R11)</f>
        <v>247.6588926</v>
      </c>
      <c r="M49" t="s">
        <v>22</v>
      </c>
      <c r="Q49" s="80"/>
    </row>
    <row r="50" spans="1:17" ht="15.75">
      <c r="A50" s="171">
        <v>40</v>
      </c>
      <c r="B50" s="134">
        <f>IF('P7'!A15="","",'P7'!A15)</f>
        <v>105</v>
      </c>
      <c r="C50" s="135">
        <f>IF('P7'!B15="","",'P7'!B15)</f>
        <v>101.2</v>
      </c>
      <c r="D50" s="134" t="str">
        <f>IF('P7'!C15="","",'P7'!C15)</f>
        <v>M3</v>
      </c>
      <c r="E50" s="136">
        <f>IF('P7'!D15="","",'P7'!D15)</f>
        <v>23941</v>
      </c>
      <c r="F50" s="137" t="str">
        <f>IF('P7'!F15="","",'P7'!F15)</f>
        <v>Tor Steinar Herikstad</v>
      </c>
      <c r="G50" s="137" t="str">
        <f>IF('P7'!G15="","",'P7'!G15)</f>
        <v>Vigrestad IK</v>
      </c>
      <c r="H50" s="138">
        <f>IF('P7'!N15=0,"",'P7'!N15)</f>
        <v>80</v>
      </c>
      <c r="I50" s="138">
        <f>IF('P7'!O15=0,"",'P7'!O15)</f>
        <v>102</v>
      </c>
      <c r="J50" s="138">
        <f>IF('P7'!P15=0,"",'P7'!P15)</f>
        <v>182</v>
      </c>
      <c r="K50" s="139">
        <f>IF('P7'!R15=0,"",'P7'!R15)</f>
        <v>247.13564803199998</v>
      </c>
      <c r="Q50" s="80"/>
    </row>
    <row r="51" spans="1:17" ht="15.75">
      <c r="A51" s="171">
        <v>41</v>
      </c>
      <c r="B51" s="134">
        <f>IF('P5'!A22="","",'P5'!A22)</f>
        <v>85</v>
      </c>
      <c r="C51" s="135">
        <f>IF('P5'!B22="","",'P5'!B22)</f>
        <v>84.54</v>
      </c>
      <c r="D51" s="134" t="str">
        <f>IF('P5'!C22="","",'P5'!C22)</f>
        <v>M4</v>
      </c>
      <c r="E51" s="136">
        <f>IF('P5'!D22="","",'P5'!D22)</f>
        <v>21818</v>
      </c>
      <c r="F51" s="137" t="str">
        <f>IF('P5'!F22="","",'P5'!F22)</f>
        <v>Ketil Wiik Johnsen</v>
      </c>
      <c r="G51" s="137" t="str">
        <f>IF('P5'!G22="","",'P5'!G22)</f>
        <v>Trondheim AK</v>
      </c>
      <c r="H51" s="138">
        <f>IF('P5'!N22=0,"",'P5'!N22)</f>
        <v>70</v>
      </c>
      <c r="I51" s="138">
        <f>IF('P5'!O22=0,"",'P5'!O22)</f>
        <v>85</v>
      </c>
      <c r="J51" s="138">
        <f>IF('P5'!P22=0,"",'P5'!P22)</f>
        <v>155</v>
      </c>
      <c r="K51" s="139">
        <f>IF('P5'!R22=0,"",'P5'!R22)</f>
        <v>244.97969681499998</v>
      </c>
      <c r="Q51" s="80"/>
    </row>
    <row r="52" spans="1:11" ht="15.75">
      <c r="A52" s="171">
        <v>42</v>
      </c>
      <c r="B52" s="134">
        <f>IF('P5'!A19="","",'P5'!A19)</f>
        <v>85</v>
      </c>
      <c r="C52" s="135">
        <f>IF('P5'!B19="","",'P5'!B19)</f>
        <v>83.62</v>
      </c>
      <c r="D52" s="134" t="str">
        <f>IF('P5'!C19="","",'P5'!C19)</f>
        <v>M2</v>
      </c>
      <c r="E52" s="136">
        <f>IF('P5'!D19="","",'P5'!D19)</f>
        <v>26187</v>
      </c>
      <c r="F52" s="137" t="str">
        <f>IF('P5'!F19="","",'P5'!F19)</f>
        <v>Bjørn Tore Wiik</v>
      </c>
      <c r="G52" s="137" t="str">
        <f>IF('P5'!G19="","",'P5'!G19)</f>
        <v>Namsos VK</v>
      </c>
      <c r="H52" s="138">
        <f>IF('P5'!N19=0,"",'P5'!N19)</f>
        <v>85</v>
      </c>
      <c r="I52" s="138">
        <f>IF('P5'!O19=0,"",'P5'!O19)</f>
        <v>87</v>
      </c>
      <c r="J52" s="138">
        <f>IF('P5'!P19=0,"",'P5'!P19)</f>
        <v>172</v>
      </c>
      <c r="K52" s="139">
        <f>IF('P5'!R19=0,"",'P5'!R19)</f>
        <v>239.98417475999997</v>
      </c>
    </row>
    <row r="53" spans="1:11" ht="15.75">
      <c r="A53" s="171">
        <v>43</v>
      </c>
      <c r="B53" s="134" t="str">
        <f>IF('P7'!A23="","",'P7'!A23)</f>
        <v>+105</v>
      </c>
      <c r="C53" s="135">
        <f>IF('P7'!B23="","",'P7'!B23)</f>
        <v>115.3</v>
      </c>
      <c r="D53" s="134" t="str">
        <f>IF('P7'!C23="","",'P7'!C23)</f>
        <v>M9</v>
      </c>
      <c r="E53" s="136">
        <f>IF('P7'!D23="","",'P7'!D23)</f>
        <v>13922</v>
      </c>
      <c r="F53" s="137" t="str">
        <f>IF('P7'!F23="","",'P7'!F23)</f>
        <v>Kåre Sømme</v>
      </c>
      <c r="G53" s="137" t="str">
        <f>IF('P7'!G23="","",'P7'!G23)</f>
        <v>Haugesund VK</v>
      </c>
      <c r="H53" s="138">
        <f>IF('P7'!N23=0,"",'P7'!N23)</f>
        <v>50</v>
      </c>
      <c r="I53" s="138">
        <f>IF('P7'!O23=0,"",'P7'!O23)</f>
        <v>55</v>
      </c>
      <c r="J53" s="138">
        <f>IF('P7'!P23=0,"",'P7'!P23)</f>
        <v>105</v>
      </c>
      <c r="K53" s="139">
        <f>IF('P7'!R23=0,"",'P7'!R23)</f>
        <v>238.59442403999998</v>
      </c>
    </row>
    <row r="54" spans="1:11" ht="15.75">
      <c r="A54" s="171">
        <v>44</v>
      </c>
      <c r="B54" s="134">
        <f>IF('P5'!A21="","",'P5'!A21)</f>
        <v>85</v>
      </c>
      <c r="C54" s="135">
        <f>IF('P5'!B21="","",'P5'!B21)</f>
        <v>84.56</v>
      </c>
      <c r="D54" s="134" t="str">
        <f>IF('P5'!C21="","",'P5'!C21)</f>
        <v>M3</v>
      </c>
      <c r="E54" s="136">
        <f>IF('P5'!D21="","",'P5'!D21)</f>
        <v>23840</v>
      </c>
      <c r="F54" s="137" t="str">
        <f>IF('P5'!F21="","",'P5'!F21)</f>
        <v>Tryggve Duun</v>
      </c>
      <c r="G54" s="137" t="str">
        <f>IF('P5'!G21="","",'P5'!G21)</f>
        <v>Trondheim AK</v>
      </c>
      <c r="H54" s="138">
        <f>IF('P5'!N21=0,"",'P5'!N21)</f>
        <v>69</v>
      </c>
      <c r="I54" s="138">
        <f>IF('P5'!O21=0,"",'P5'!O21)</f>
        <v>90</v>
      </c>
      <c r="J54" s="138">
        <f>IF('P5'!P21=0,"",'P5'!P21)</f>
        <v>159</v>
      </c>
      <c r="K54" s="139">
        <f>IF('P5'!R21=0,"",'P5'!R21)</f>
        <v>233.55529875000002</v>
      </c>
    </row>
    <row r="55" spans="1:11" ht="15.75">
      <c r="A55" s="171">
        <v>45</v>
      </c>
      <c r="B55" s="134">
        <f>IF('P6'!A14="","",'P6'!A14)</f>
        <v>94</v>
      </c>
      <c r="C55" s="135">
        <f>IF('P6'!B14="","",'P6'!B14)</f>
        <v>89.93</v>
      </c>
      <c r="D55" s="134" t="str">
        <f>IF('P6'!C14="","",'P6'!C14)</f>
        <v>M3</v>
      </c>
      <c r="E55" s="136">
        <f>IF('P6'!D14="","",'P6'!D14)</f>
        <v>23560</v>
      </c>
      <c r="F55" s="137" t="str">
        <f>IF('P6'!F14="","",'P6'!F14)</f>
        <v>Ole Erik Raad</v>
      </c>
      <c r="G55" s="137" t="str">
        <f>IF('P6'!G14="","",'P6'!G14)</f>
        <v>Trondheim AK</v>
      </c>
      <c r="H55" s="138">
        <f>IF('P6'!N14=0,"",'P6'!N14)</f>
        <v>70</v>
      </c>
      <c r="I55" s="138">
        <f>IF('P6'!O14=0,"",'P6'!O14)</f>
        <v>90</v>
      </c>
      <c r="J55" s="138">
        <f>IF('P6'!P14=0,"",'P6'!P14)</f>
        <v>160</v>
      </c>
      <c r="K55" s="139">
        <f>IF('P6'!R14=0,"",'P6'!R14)</f>
        <v>229.69458815999997</v>
      </c>
    </row>
    <row r="56" spans="1:11" ht="15.75">
      <c r="A56" s="171">
        <v>46</v>
      </c>
      <c r="B56" s="134">
        <f>IF('P5'!A20="","",'P5'!A20)</f>
        <v>85</v>
      </c>
      <c r="C56" s="135">
        <f>IF('P5'!B20="","",'P5'!B20)</f>
        <v>80.37</v>
      </c>
      <c r="D56" s="134" t="str">
        <f>IF('P5'!C20="","",'P5'!C20)</f>
        <v>M2</v>
      </c>
      <c r="E56" s="136">
        <f>IF('P5'!D20="","",'P5'!D20)</f>
        <v>25734</v>
      </c>
      <c r="F56" s="137" t="str">
        <f>IF('P5'!F20="","",'P5'!F20)</f>
        <v>Rolf Wick</v>
      </c>
      <c r="G56" s="137" t="str">
        <f>IF('P5'!G20="","",'P5'!G20)</f>
        <v>Stavanger VK</v>
      </c>
      <c r="H56" s="138">
        <f>IF('P5'!N20=0,"",'P5'!N20)</f>
        <v>60</v>
      </c>
      <c r="I56" s="138">
        <f>IF('P5'!O20=0,"",'P5'!O20)</f>
        <v>85</v>
      </c>
      <c r="J56" s="138">
        <f>IF('P5'!P20=0,"",'P5'!P20)</f>
        <v>145</v>
      </c>
      <c r="K56" s="139">
        <f>IF('P5'!R20=0,"",'P5'!R20)</f>
        <v>208.67289299999996</v>
      </c>
    </row>
    <row r="57" spans="1:11" ht="15.75">
      <c r="A57" s="171">
        <v>47</v>
      </c>
      <c r="B57" s="134">
        <f>IF('P5'!A9="","",'P5'!A9)</f>
        <v>69</v>
      </c>
      <c r="C57" s="135">
        <f>IF('P5'!B9="","",'P5'!B9)</f>
        <v>62.8</v>
      </c>
      <c r="D57" s="134" t="str">
        <f>IF('P5'!C9="","",'P5'!C9)</f>
        <v>M7</v>
      </c>
      <c r="E57" s="136">
        <f>IF('P5'!D9="","",'P5'!D9)</f>
        <v>17503</v>
      </c>
      <c r="F57" s="137" t="str">
        <f>IF('P5'!F9="","",'P5'!F9)</f>
        <v>Richard Bergmann</v>
      </c>
      <c r="G57" s="137" t="str">
        <f>IF('P5'!G9="","",'P5'!G9)</f>
        <v>Nidelv IL</v>
      </c>
      <c r="H57" s="138">
        <f>IF('P5'!N9=0,"",'P5'!N9)</f>
        <v>37</v>
      </c>
      <c r="I57" s="138">
        <f>IF('P5'!O9=0,"",'P5'!O9)</f>
        <v>47</v>
      </c>
      <c r="J57" s="138">
        <f>IF('P5'!P9=0,"",'P5'!P9)</f>
        <v>84</v>
      </c>
      <c r="K57" s="139">
        <f>IF('P5'!R9=0,"",'P5'!R9)</f>
        <v>201.163228056</v>
      </c>
    </row>
    <row r="58" spans="1:17" ht="15.75">
      <c r="A58" s="171">
        <v>48</v>
      </c>
      <c r="B58" s="134">
        <f>IF('P6'!A19="","",'P6'!A19)</f>
        <v>94</v>
      </c>
      <c r="C58" s="135">
        <f>IF('P6'!B19="","",'P6'!B19)</f>
        <v>92.94</v>
      </c>
      <c r="D58" s="134" t="str">
        <f>IF('P6'!C19="","",'P6'!C19)</f>
        <v>M6</v>
      </c>
      <c r="E58" s="136">
        <f>IF('P6'!D19="","",'P6'!D19)</f>
        <v>18662</v>
      </c>
      <c r="F58" s="137" t="str">
        <f>IF('P6'!F19="","",'P6'!F19)</f>
        <v>Freddy Voldstad</v>
      </c>
      <c r="G58" s="137" t="str">
        <f>IF('P6'!G19="","",'P6'!G19)</f>
        <v>Tønsberg-Kam.</v>
      </c>
      <c r="H58" s="138">
        <f>IF('P6'!N19=0,"",'P6'!N19)</f>
        <v>50</v>
      </c>
      <c r="I58" s="138">
        <f>IF('P6'!O19=0,"",'P6'!O19)</f>
        <v>60</v>
      </c>
      <c r="J58" s="138">
        <f>IF('P6'!P19=0,"",'P6'!P19)</f>
        <v>110</v>
      </c>
      <c r="K58" s="139">
        <f>IF('P6'!R19=0,"",'P6'!R19)</f>
        <v>196.85212161999996</v>
      </c>
      <c r="Q58" s="80"/>
    </row>
    <row r="59" spans="1:17" ht="15.75">
      <c r="A59" s="171">
        <v>49</v>
      </c>
      <c r="B59" s="134">
        <f>IF('P5'!A10="","",'P5'!A10)</f>
        <v>69</v>
      </c>
      <c r="C59" s="135">
        <f>IF('P5'!B10="","",'P5'!B10)</f>
        <v>67.2</v>
      </c>
      <c r="D59" s="134" t="str">
        <f>IF('P5'!C10="","",'P5'!C10)</f>
        <v>M3</v>
      </c>
      <c r="E59" s="136">
        <f>IF('P5'!D10="","",'P5'!D10)</f>
        <v>24812</v>
      </c>
      <c r="F59" s="137" t="str">
        <f>IF('P5'!F10="","",'P5'!F10)</f>
        <v>Bjørn Thore Olsen</v>
      </c>
      <c r="G59" s="137" t="str">
        <f>IF('P5'!G10="","",'P5'!G10)</f>
        <v>Spydeberg Atletene</v>
      </c>
      <c r="H59" s="138">
        <f>IF('P5'!N10=0,"",'P5'!N10)</f>
        <v>50</v>
      </c>
      <c r="I59" s="138">
        <f>IF('P5'!O10=0,"",'P5'!O10)</f>
        <v>65</v>
      </c>
      <c r="J59" s="138">
        <f>IF('P5'!P10=0,"",'P5'!P10)</f>
        <v>115</v>
      </c>
      <c r="K59" s="139">
        <f>IF('P5'!R10=0,"",'P5'!R10)</f>
        <v>189.95908425999997</v>
      </c>
      <c r="Q59" s="80"/>
    </row>
    <row r="60" spans="1:17" ht="15.75">
      <c r="A60" s="171">
        <v>50</v>
      </c>
      <c r="B60" s="134">
        <f>IF('P10'!A16="","",'P10'!A16)</f>
        <v>94</v>
      </c>
      <c r="C60" s="135">
        <f>IF('P10'!B16="","",'P10'!B16)</f>
        <v>90.92</v>
      </c>
      <c r="D60" s="134" t="str">
        <f>IF('P10'!C16="","",'P10'!C16)</f>
        <v>M1</v>
      </c>
      <c r="E60" s="136">
        <f>IF('P10'!D16="","",'P10'!D16)</f>
        <v>27864</v>
      </c>
      <c r="F60" s="137" t="str">
        <f>IF('P10'!F16="","",'P10'!F16)</f>
        <v>Richard Markeng</v>
      </c>
      <c r="G60" s="137" t="str">
        <f>IF('P10'!G16="","",'P10'!G16)</f>
        <v>Tønsberg-Kam.</v>
      </c>
      <c r="H60" s="138">
        <f>IF('P10'!N16=0,"",'P10'!N16)</f>
      </c>
      <c r="I60" s="138">
        <f>IF('P10'!O16=0,"",'P10'!O16)</f>
      </c>
      <c r="J60" s="138">
        <f>IF('P10'!P16=0,"",'P10'!P16)</f>
      </c>
      <c r="K60" s="139">
        <f>IF('P10'!R16=0,"",'P10'!R16)</f>
      </c>
      <c r="Q60" s="80"/>
    </row>
    <row r="61" spans="1:17" ht="15.75">
      <c r="A61" s="171" t="s">
        <v>22</v>
      </c>
      <c r="B61" s="134">
        <f>IF('P8'!A23="","",'P8'!A23)</f>
      </c>
      <c r="C61" s="135">
        <f>IF('P8'!B23="","",'P8'!B23)</f>
      </c>
      <c r="D61" s="134">
        <f>IF('P8'!C23="","",'P8'!C23)</f>
      </c>
      <c r="E61" s="136">
        <f>IF('P8'!D23="","",'P8'!D23)</f>
      </c>
      <c r="F61" s="137">
        <f>IF('P8'!F23="","",'P8'!F23)</f>
      </c>
      <c r="G61" s="137">
        <f>IF('P8'!G23="","",'P8'!G23)</f>
      </c>
      <c r="H61" s="138">
        <f>IF('P8'!N23=0,"",'P8'!N23)</f>
      </c>
      <c r="I61" s="138">
        <f>IF('P8'!O23=0,"",'P8'!O23)</f>
      </c>
      <c r="J61" s="138">
        <f>IF('P8'!P23=0,"",'P8'!P23)</f>
      </c>
      <c r="K61" s="139">
        <f>IF('P8'!R23=0,"",'P8'!R23)</f>
      </c>
      <c r="Q61" s="80"/>
    </row>
  </sheetData>
  <sheetProtection/>
  <mergeCells count="6">
    <mergeCell ref="A3:K3"/>
    <mergeCell ref="A9:K9"/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B63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2" width="11.421875" style="0" customWidth="1"/>
  </cols>
  <sheetData>
    <row r="1" spans="1:2" ht="12.75">
      <c r="A1" t="s">
        <v>34</v>
      </c>
      <c r="B1" s="57"/>
    </row>
    <row r="2" spans="1:2" ht="12.75">
      <c r="A2" t="s">
        <v>35</v>
      </c>
      <c r="B2" s="57" t="s">
        <v>12</v>
      </c>
    </row>
    <row r="3" spans="1:2" ht="12.75">
      <c r="A3">
        <v>30</v>
      </c>
      <c r="B3" s="57">
        <v>1</v>
      </c>
    </row>
    <row r="4" spans="1:2" ht="12.75">
      <c r="A4">
        <v>31</v>
      </c>
      <c r="B4" s="57">
        <v>1.014</v>
      </c>
    </row>
    <row r="5" spans="1:2" ht="12.75">
      <c r="A5">
        <v>32</v>
      </c>
      <c r="B5" s="57">
        <v>1.028</v>
      </c>
    </row>
    <row r="6" spans="1:2" ht="12.75">
      <c r="A6">
        <v>33</v>
      </c>
      <c r="B6" s="57">
        <v>1.043</v>
      </c>
    </row>
    <row r="7" spans="1:2" ht="12.75">
      <c r="A7">
        <v>34</v>
      </c>
      <c r="B7" s="57">
        <v>1.058</v>
      </c>
    </row>
    <row r="8" spans="1:2" ht="12.75">
      <c r="A8">
        <v>35</v>
      </c>
      <c r="B8" s="57">
        <v>1.072</v>
      </c>
    </row>
    <row r="9" spans="1:2" ht="12.75">
      <c r="A9">
        <v>36</v>
      </c>
      <c r="B9" s="57">
        <v>1.087</v>
      </c>
    </row>
    <row r="10" spans="1:2" ht="12.75">
      <c r="A10">
        <v>37</v>
      </c>
      <c r="B10" s="57">
        <v>1.1</v>
      </c>
    </row>
    <row r="11" spans="1:2" ht="12.75">
      <c r="A11">
        <v>38</v>
      </c>
      <c r="B11" s="57">
        <v>1.113</v>
      </c>
    </row>
    <row r="12" spans="1:2" ht="12.75">
      <c r="A12">
        <v>39</v>
      </c>
      <c r="B12" s="57">
        <v>1.125</v>
      </c>
    </row>
    <row r="13" spans="1:2" ht="12.75">
      <c r="A13">
        <v>40</v>
      </c>
      <c r="B13" s="57">
        <v>1.136</v>
      </c>
    </row>
    <row r="14" spans="1:2" ht="12.75">
      <c r="A14">
        <v>41</v>
      </c>
      <c r="B14" s="57">
        <v>1.147</v>
      </c>
    </row>
    <row r="15" spans="1:2" ht="12.75">
      <c r="A15">
        <v>42</v>
      </c>
      <c r="B15" s="57">
        <v>1.158</v>
      </c>
    </row>
    <row r="16" spans="1:2" ht="12.75">
      <c r="A16">
        <v>43</v>
      </c>
      <c r="B16" s="57">
        <v>1.17</v>
      </c>
    </row>
    <row r="17" spans="1:2" ht="12.75">
      <c r="A17">
        <v>44</v>
      </c>
      <c r="B17" s="57">
        <v>1.183</v>
      </c>
    </row>
    <row r="18" spans="1:2" ht="12.75">
      <c r="A18">
        <v>45</v>
      </c>
      <c r="B18" s="57">
        <v>1.195</v>
      </c>
    </row>
    <row r="19" spans="1:2" ht="12.75">
      <c r="A19">
        <v>46</v>
      </c>
      <c r="B19" s="57">
        <v>1.207</v>
      </c>
    </row>
    <row r="20" spans="1:2" ht="12.75">
      <c r="A20">
        <v>47</v>
      </c>
      <c r="B20" s="57">
        <v>1.217</v>
      </c>
    </row>
    <row r="21" spans="1:2" ht="12.75">
      <c r="A21">
        <v>48</v>
      </c>
      <c r="B21" s="57">
        <v>1.226</v>
      </c>
    </row>
    <row r="22" spans="1:2" ht="12.75">
      <c r="A22">
        <v>49</v>
      </c>
      <c r="B22" s="57">
        <v>1.234</v>
      </c>
    </row>
    <row r="23" spans="1:2" ht="12.75">
      <c r="A23">
        <v>50</v>
      </c>
      <c r="B23" s="57">
        <v>1.243</v>
      </c>
    </row>
    <row r="24" spans="1:2" ht="12.75">
      <c r="A24">
        <v>51</v>
      </c>
      <c r="B24" s="57">
        <v>1.255</v>
      </c>
    </row>
    <row r="25" spans="1:2" ht="12.75">
      <c r="A25">
        <v>52</v>
      </c>
      <c r="B25" s="57">
        <v>1.271</v>
      </c>
    </row>
    <row r="26" spans="1:2" ht="12.75">
      <c r="A26">
        <v>53</v>
      </c>
      <c r="B26" s="57">
        <v>1.293</v>
      </c>
    </row>
    <row r="27" spans="1:2" ht="12.75">
      <c r="A27">
        <v>54</v>
      </c>
      <c r="B27" s="57">
        <v>1.319</v>
      </c>
    </row>
    <row r="28" spans="1:2" ht="12.75">
      <c r="A28">
        <v>55</v>
      </c>
      <c r="B28" s="57">
        <v>1.35</v>
      </c>
    </row>
    <row r="29" spans="1:2" ht="12.75">
      <c r="A29">
        <v>56</v>
      </c>
      <c r="B29" s="57">
        <v>1.384</v>
      </c>
    </row>
    <row r="30" spans="1:2" ht="12.75">
      <c r="A30">
        <v>57</v>
      </c>
      <c r="B30" s="57">
        <v>1.417</v>
      </c>
    </row>
    <row r="31" spans="1:2" ht="12.75">
      <c r="A31">
        <v>58</v>
      </c>
      <c r="B31" s="57">
        <v>1.449</v>
      </c>
    </row>
    <row r="32" spans="1:2" ht="12.75">
      <c r="A32">
        <v>59</v>
      </c>
      <c r="B32" s="57">
        <v>1.48</v>
      </c>
    </row>
    <row r="33" spans="1:2" ht="12.75">
      <c r="A33">
        <v>60</v>
      </c>
      <c r="B33" s="57">
        <v>1.509</v>
      </c>
    </row>
    <row r="34" spans="1:2" ht="12.75">
      <c r="A34">
        <v>61</v>
      </c>
      <c r="B34" s="57">
        <v>1.536</v>
      </c>
    </row>
    <row r="35" spans="1:2" ht="12.75">
      <c r="A35">
        <v>62</v>
      </c>
      <c r="B35" s="57">
        <v>1.561</v>
      </c>
    </row>
    <row r="36" spans="1:2" ht="12.75">
      <c r="A36">
        <v>63</v>
      </c>
      <c r="B36" s="57">
        <v>1.584</v>
      </c>
    </row>
    <row r="37" spans="1:2" ht="12.75">
      <c r="A37">
        <v>64</v>
      </c>
      <c r="B37" s="57">
        <v>1.608</v>
      </c>
    </row>
    <row r="38" spans="1:2" ht="12.75">
      <c r="A38">
        <v>65</v>
      </c>
      <c r="B38" s="57">
        <v>1.636</v>
      </c>
    </row>
    <row r="39" spans="1:2" ht="12.75">
      <c r="A39">
        <v>66</v>
      </c>
      <c r="B39" s="57">
        <v>1.671</v>
      </c>
    </row>
    <row r="40" spans="1:2" ht="12.75">
      <c r="A40">
        <v>67</v>
      </c>
      <c r="B40" s="57">
        <v>1.719</v>
      </c>
    </row>
    <row r="41" spans="1:2" ht="12.75">
      <c r="A41">
        <v>68</v>
      </c>
      <c r="B41" s="57">
        <v>1.782</v>
      </c>
    </row>
    <row r="42" spans="1:2" ht="12.75">
      <c r="A42">
        <v>69</v>
      </c>
      <c r="B42" s="57">
        <v>1.856</v>
      </c>
    </row>
    <row r="43" spans="1:2" ht="12.75">
      <c r="A43">
        <v>70</v>
      </c>
      <c r="B43" s="57">
        <v>1.933</v>
      </c>
    </row>
    <row r="44" spans="1:2" ht="12.75">
      <c r="A44">
        <v>71</v>
      </c>
      <c r="B44" s="57">
        <v>2.002</v>
      </c>
    </row>
    <row r="45" spans="1:2" ht="12.75">
      <c r="A45">
        <v>72</v>
      </c>
      <c r="B45" s="57">
        <v>2.053</v>
      </c>
    </row>
    <row r="46" spans="1:2" ht="12.75">
      <c r="A46">
        <v>73</v>
      </c>
      <c r="B46" s="57">
        <v>2.087</v>
      </c>
    </row>
    <row r="47" spans="1:2" ht="12.75">
      <c r="A47">
        <v>74</v>
      </c>
      <c r="B47" s="57">
        <v>2.113</v>
      </c>
    </row>
    <row r="48" spans="1:2" ht="12.75">
      <c r="A48">
        <v>75</v>
      </c>
      <c r="B48" s="57">
        <v>2.142</v>
      </c>
    </row>
    <row r="49" spans="1:2" ht="12.75">
      <c r="A49">
        <v>76</v>
      </c>
      <c r="B49" s="57">
        <v>2.184</v>
      </c>
    </row>
    <row r="50" spans="1:2" ht="12.75">
      <c r="A50">
        <v>77</v>
      </c>
      <c r="B50" s="57">
        <v>2.251</v>
      </c>
    </row>
    <row r="51" spans="1:2" ht="12.75">
      <c r="A51">
        <v>78</v>
      </c>
      <c r="B51" s="57">
        <v>2.358</v>
      </c>
    </row>
    <row r="52" spans="1:2" ht="12.75">
      <c r="A52">
        <v>79</v>
      </c>
      <c r="B52" s="57">
        <v>2.5</v>
      </c>
    </row>
    <row r="53" spans="1:2" ht="12.75">
      <c r="A53">
        <v>80</v>
      </c>
      <c r="B53" s="57">
        <v>2.669</v>
      </c>
    </row>
    <row r="54" spans="1:2" ht="12.75">
      <c r="A54">
        <v>81</v>
      </c>
      <c r="B54" s="57">
        <v>2.849</v>
      </c>
    </row>
    <row r="55" spans="1:2" ht="12.75">
      <c r="A55">
        <v>82</v>
      </c>
      <c r="B55" s="57">
        <v>3.018</v>
      </c>
    </row>
    <row r="56" spans="1:2" ht="12.75">
      <c r="A56">
        <v>83</v>
      </c>
      <c r="B56" s="57">
        <v>3.166</v>
      </c>
    </row>
    <row r="57" spans="1:2" ht="12.75">
      <c r="A57">
        <v>84</v>
      </c>
      <c r="B57" s="57">
        <v>3.288</v>
      </c>
    </row>
    <row r="58" spans="1:2" ht="12.75">
      <c r="A58">
        <v>85</v>
      </c>
      <c r="B58" s="57">
        <v>3.386</v>
      </c>
    </row>
    <row r="59" spans="1:2" ht="12.75">
      <c r="A59">
        <v>86</v>
      </c>
      <c r="B59" s="57">
        <v>3.458</v>
      </c>
    </row>
    <row r="60" spans="1:2" ht="12.75">
      <c r="A60">
        <v>87</v>
      </c>
      <c r="B60" s="57">
        <v>3.508</v>
      </c>
    </row>
    <row r="61" spans="1:2" ht="12.75">
      <c r="A61">
        <v>88</v>
      </c>
      <c r="B61" s="57">
        <v>3.54</v>
      </c>
    </row>
    <row r="62" spans="1:2" ht="12.75">
      <c r="A62">
        <v>89</v>
      </c>
      <c r="B62" s="57">
        <v>3.559</v>
      </c>
    </row>
    <row r="63" spans="1:2" ht="12.75">
      <c r="A63">
        <v>90</v>
      </c>
      <c r="B63" s="57">
        <v>3.571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4">
      <selection activeCell="G23" sqref="G23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41334</v>
      </c>
      <c r="R5" s="177" t="s">
        <v>102</v>
      </c>
      <c r="S5" s="110" t="s">
        <v>30</v>
      </c>
      <c r="T5" s="111">
        <v>2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49">
        <v>58</v>
      </c>
      <c r="B9" s="142">
        <v>54.5</v>
      </c>
      <c r="C9" s="143" t="s">
        <v>167</v>
      </c>
      <c r="D9" s="144">
        <v>35067</v>
      </c>
      <c r="E9" s="145"/>
      <c r="F9" s="146" t="s">
        <v>168</v>
      </c>
      <c r="G9" s="146" t="s">
        <v>60</v>
      </c>
      <c r="H9" s="147">
        <v>36</v>
      </c>
      <c r="I9" s="148">
        <v>39</v>
      </c>
      <c r="J9" s="148">
        <v>-42</v>
      </c>
      <c r="K9" s="147">
        <v>55</v>
      </c>
      <c r="L9" s="118">
        <v>-59</v>
      </c>
      <c r="M9" s="118">
        <v>-59</v>
      </c>
      <c r="N9" s="119">
        <f>IF(MAX(H9:J9)&lt;0,0,TRUNC(MAX(H9:J9)/1)*1)</f>
        <v>39</v>
      </c>
      <c r="O9" s="119">
        <f>IF(MAX(K9:M9)&lt;0,0,TRUNC(MAX(K9:M9)/1)*1)</f>
        <v>55</v>
      </c>
      <c r="P9" s="119">
        <f aca="true" t="shared" si="0" ref="P9:P24">IF(N9=0,0,IF(O9=0,0,SUM(N9:O9)))</f>
        <v>94</v>
      </c>
      <c r="Q9" s="120">
        <f aca="true" t="shared" si="1" ref="Q9:Q24">IF(P9=0,0,IF(OR(C9="UK",C9="JK",C9="SK",C9="K1",C9="K2",C9="K3",C9="K4",C9="K5",C9="K6"),SinclairW13(B9)*P9,Sinclair13(B9)*P9))</f>
        <v>138.703298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 t="s">
        <v>22</v>
      </c>
      <c r="T9" s="121" t="s">
        <v>22</v>
      </c>
      <c r="U9" s="122">
        <f aca="true" t="shared" si="2" ref="U9:U24">IF(B9=0,0,IF(OR(C9="UK",C9="JK",C9="SK",C9="K1'",C9="K2",C9="K3",C9="K4",C9="K5",C9="K6"),SinclairW13(B9),Sinclair13(B9)))</f>
        <v>1.4755669999999999</v>
      </c>
      <c r="V9" s="13"/>
    </row>
    <row r="10" spans="1:22" s="14" customFormat="1" ht="19.5" customHeight="1">
      <c r="A10" s="150">
        <v>63</v>
      </c>
      <c r="B10" s="151">
        <v>62</v>
      </c>
      <c r="C10" s="152" t="s">
        <v>169</v>
      </c>
      <c r="D10" s="153">
        <v>32170</v>
      </c>
      <c r="E10" s="154"/>
      <c r="F10" s="155" t="s">
        <v>170</v>
      </c>
      <c r="G10" s="155" t="s">
        <v>61</v>
      </c>
      <c r="H10" s="156">
        <v>-48</v>
      </c>
      <c r="I10" s="157">
        <v>48</v>
      </c>
      <c r="J10" s="148">
        <v>51</v>
      </c>
      <c r="K10" s="156">
        <v>60</v>
      </c>
      <c r="L10" s="118">
        <v>63</v>
      </c>
      <c r="M10" s="118">
        <v>-65</v>
      </c>
      <c r="N10" s="119">
        <f aca="true" t="shared" si="3" ref="N10:N24">IF(MAX(H10:J10)&lt;0,0,TRUNC(MAX(H10:J10)/1)*1)</f>
        <v>51</v>
      </c>
      <c r="O10" s="119">
        <f aca="true" t="shared" si="4" ref="O10:O24">IF(MAX(K10:M10)&lt;0,0,TRUNC(MAX(K10:M10)/1)*1)</f>
        <v>63</v>
      </c>
      <c r="P10" s="119">
        <f t="shared" si="0"/>
        <v>114</v>
      </c>
      <c r="Q10" s="120">
        <f t="shared" si="1"/>
        <v>153.134376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>
        <v>5</v>
      </c>
      <c r="T10" s="124"/>
      <c r="U10" s="122">
        <f t="shared" si="2"/>
        <v>1.343284</v>
      </c>
      <c r="V10" s="13"/>
    </row>
    <row r="11" spans="1:22" s="14" customFormat="1" ht="19.5" customHeight="1">
      <c r="A11" s="150">
        <v>63</v>
      </c>
      <c r="B11" s="151">
        <v>63</v>
      </c>
      <c r="C11" s="152" t="s">
        <v>169</v>
      </c>
      <c r="D11" s="153">
        <v>31829</v>
      </c>
      <c r="E11" s="154"/>
      <c r="F11" s="155" t="s">
        <v>171</v>
      </c>
      <c r="G11" s="155" t="s">
        <v>61</v>
      </c>
      <c r="H11" s="156">
        <v>42</v>
      </c>
      <c r="I11" s="157">
        <v>-45</v>
      </c>
      <c r="J11" s="148">
        <v>46</v>
      </c>
      <c r="K11" s="156">
        <v>65</v>
      </c>
      <c r="L11" s="118">
        <v>69</v>
      </c>
      <c r="M11" s="118">
        <v>-71</v>
      </c>
      <c r="N11" s="119">
        <f t="shared" si="3"/>
        <v>46</v>
      </c>
      <c r="O11" s="119">
        <f t="shared" si="4"/>
        <v>69</v>
      </c>
      <c r="P11" s="119">
        <f t="shared" si="0"/>
        <v>115</v>
      </c>
      <c r="Q11" s="120">
        <f t="shared" si="1"/>
        <v>152.82556999999997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>
        <v>4</v>
      </c>
      <c r="T11" s="124"/>
      <c r="U11" s="122">
        <f t="shared" si="2"/>
        <v>1.3289179999999998</v>
      </c>
      <c r="V11" s="13"/>
    </row>
    <row r="12" spans="1:22" s="14" customFormat="1" ht="19.5" customHeight="1">
      <c r="A12" s="150">
        <v>63</v>
      </c>
      <c r="B12" s="151">
        <v>61.9</v>
      </c>
      <c r="C12" s="152" t="s">
        <v>172</v>
      </c>
      <c r="D12" s="153">
        <v>25930</v>
      </c>
      <c r="E12" s="154"/>
      <c r="F12" s="155" t="s">
        <v>173</v>
      </c>
      <c r="G12" s="155" t="s">
        <v>60</v>
      </c>
      <c r="H12" s="156">
        <v>41</v>
      </c>
      <c r="I12" s="157">
        <v>44</v>
      </c>
      <c r="J12" s="148">
        <v>-47</v>
      </c>
      <c r="K12" s="156">
        <v>55</v>
      </c>
      <c r="L12" s="118">
        <v>59</v>
      </c>
      <c r="M12" s="118">
        <v>-61</v>
      </c>
      <c r="N12" s="119">
        <f t="shared" si="3"/>
        <v>44</v>
      </c>
      <c r="O12" s="119">
        <f t="shared" si="4"/>
        <v>59</v>
      </c>
      <c r="P12" s="119">
        <f t="shared" si="0"/>
        <v>103</v>
      </c>
      <c r="Q12" s="120">
        <f t="shared" si="1"/>
        <v>138.509971</v>
      </c>
      <c r="R12" s="120">
        <f>IF(OR(D12="",B12="",Q5=""),0,IF(OR(C12="UM",C12="JM",C12="SM",C12="UK",C12="JK",C12="SK"),"",Q12*(IF(ABS(1900-YEAR((Q5+1)-D12))&lt;29,0,(VLOOKUP((YEAR(Q5)-YEAR(D12)),'Meltzer-Malone'!$A$3:$B$63,2))))))</f>
        <v>162.05666607</v>
      </c>
      <c r="S12" s="124">
        <v>7</v>
      </c>
      <c r="T12" s="124" t="s">
        <v>207</v>
      </c>
      <c r="U12" s="122">
        <f t="shared" si="2"/>
        <v>1.344757</v>
      </c>
      <c r="V12" s="13"/>
    </row>
    <row r="13" spans="1:22" s="14" customFormat="1" ht="19.5" customHeight="1">
      <c r="A13" s="150">
        <v>63</v>
      </c>
      <c r="B13" s="151">
        <v>60.6</v>
      </c>
      <c r="C13" s="152" t="s">
        <v>169</v>
      </c>
      <c r="D13" s="153">
        <v>31127</v>
      </c>
      <c r="E13" s="154"/>
      <c r="F13" s="155" t="s">
        <v>174</v>
      </c>
      <c r="G13" s="155" t="s">
        <v>60</v>
      </c>
      <c r="H13" s="156">
        <v>42</v>
      </c>
      <c r="I13" s="157">
        <v>46</v>
      </c>
      <c r="J13" s="148">
        <v>-50</v>
      </c>
      <c r="K13" s="156">
        <v>55</v>
      </c>
      <c r="L13" s="118">
        <v>59</v>
      </c>
      <c r="M13" s="118">
        <v>-63</v>
      </c>
      <c r="N13" s="119">
        <f t="shared" si="3"/>
        <v>46</v>
      </c>
      <c r="O13" s="119">
        <f t="shared" si="4"/>
        <v>59</v>
      </c>
      <c r="P13" s="119">
        <f t="shared" si="0"/>
        <v>105</v>
      </c>
      <c r="Q13" s="120">
        <f t="shared" si="1"/>
        <v>143.275755</v>
      </c>
      <c r="R13" s="120">
        <f>IF(OR(D13="",B13="",Q5=""),0,IF(OR(C13="UM",C13="JM",C13="SM",C13="UK",C13="JK",C13="SK"),"",Q13*(IF(ABS(1900-YEAR((Q5+1)-D13))&lt;29,0,(VLOOKUP((YEAR(Q5)-YEAR(D13)),'Meltzer-Malone'!$A$3:$B$63,2))))))</f>
      </c>
      <c r="S13" s="124">
        <v>6</v>
      </c>
      <c r="T13" s="124" t="s">
        <v>22</v>
      </c>
      <c r="U13" s="122">
        <f t="shared" si="2"/>
        <v>1.364531</v>
      </c>
      <c r="V13" s="13"/>
    </row>
    <row r="14" spans="1:22" s="14" customFormat="1" ht="19.5" customHeight="1">
      <c r="A14" s="150">
        <v>69</v>
      </c>
      <c r="B14" s="151">
        <v>66.6</v>
      </c>
      <c r="C14" s="152" t="s">
        <v>169</v>
      </c>
      <c r="D14" s="153">
        <v>32007</v>
      </c>
      <c r="E14" s="154"/>
      <c r="F14" s="155" t="s">
        <v>175</v>
      </c>
      <c r="G14" s="155" t="s">
        <v>62</v>
      </c>
      <c r="H14" s="156">
        <v>45</v>
      </c>
      <c r="I14" s="157">
        <v>-48</v>
      </c>
      <c r="J14" s="148">
        <v>48</v>
      </c>
      <c r="K14" s="156">
        <v>57</v>
      </c>
      <c r="L14" s="118">
        <v>60</v>
      </c>
      <c r="M14" s="118">
        <v>-63</v>
      </c>
      <c r="N14" s="119">
        <f t="shared" si="3"/>
        <v>48</v>
      </c>
      <c r="O14" s="119">
        <f t="shared" si="4"/>
        <v>60</v>
      </c>
      <c r="P14" s="119">
        <f t="shared" si="0"/>
        <v>108</v>
      </c>
      <c r="Q14" s="120">
        <f t="shared" si="1"/>
        <v>138.476844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>
        <v>4</v>
      </c>
      <c r="T14" s="124" t="s">
        <v>22</v>
      </c>
      <c r="U14" s="122">
        <f t="shared" si="2"/>
        <v>1.282193</v>
      </c>
      <c r="V14" s="13"/>
    </row>
    <row r="15" spans="1:22" s="14" customFormat="1" ht="19.5" customHeight="1">
      <c r="A15" s="150">
        <v>69</v>
      </c>
      <c r="B15" s="151">
        <v>67.1</v>
      </c>
      <c r="C15" s="152" t="s">
        <v>169</v>
      </c>
      <c r="D15" s="153">
        <v>31662</v>
      </c>
      <c r="E15" s="154"/>
      <c r="F15" s="155" t="s">
        <v>176</v>
      </c>
      <c r="G15" s="155" t="s">
        <v>63</v>
      </c>
      <c r="H15" s="156">
        <v>49</v>
      </c>
      <c r="I15" s="157">
        <v>51</v>
      </c>
      <c r="J15" s="148">
        <v>53</v>
      </c>
      <c r="K15" s="156">
        <v>60</v>
      </c>
      <c r="L15" s="118">
        <v>-63</v>
      </c>
      <c r="M15" s="118">
        <v>63</v>
      </c>
      <c r="N15" s="119">
        <f t="shared" si="3"/>
        <v>53</v>
      </c>
      <c r="O15" s="119">
        <f t="shared" si="4"/>
        <v>63</v>
      </c>
      <c r="P15" s="119">
        <f t="shared" si="0"/>
        <v>116</v>
      </c>
      <c r="Q15" s="120">
        <f t="shared" si="1"/>
        <v>148.04674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>
        <v>3</v>
      </c>
      <c r="T15" s="124"/>
      <c r="U15" s="122">
        <f t="shared" si="2"/>
        <v>1.276265</v>
      </c>
      <c r="V15" s="13"/>
    </row>
    <row r="16" spans="1:22" s="14" customFormat="1" ht="19.5" customHeight="1">
      <c r="A16" s="150">
        <v>75</v>
      </c>
      <c r="B16" s="151">
        <v>72</v>
      </c>
      <c r="C16" s="152" t="s">
        <v>169</v>
      </c>
      <c r="D16" s="153">
        <v>32605</v>
      </c>
      <c r="E16" s="154"/>
      <c r="F16" s="155" t="s">
        <v>177</v>
      </c>
      <c r="G16" s="155" t="s">
        <v>64</v>
      </c>
      <c r="H16" s="156">
        <v>45</v>
      </c>
      <c r="I16" s="157">
        <v>-48</v>
      </c>
      <c r="J16" s="148">
        <v>48</v>
      </c>
      <c r="K16" s="156">
        <v>68</v>
      </c>
      <c r="L16" s="118">
        <v>72</v>
      </c>
      <c r="M16" s="118">
        <v>75</v>
      </c>
      <c r="N16" s="119">
        <f t="shared" si="3"/>
        <v>48</v>
      </c>
      <c r="O16" s="119">
        <f t="shared" si="4"/>
        <v>75</v>
      </c>
      <c r="P16" s="119">
        <f t="shared" si="0"/>
        <v>123</v>
      </c>
      <c r="Q16" s="120">
        <f t="shared" si="1"/>
        <v>150.595419</v>
      </c>
      <c r="R16" s="120">
        <f>IF(OR(D16="",B16="",Q5=""),0,IF(OR(C16="UM",C16="JM",C16="SM",C16="UK",C16="JK",C16="SK"),"",Q16*(IF(ABS(1900-YEAR((Q5+1)-D16))&lt;29,0,(VLOOKUP((YEAR(Q5)-YEAR(D16)),'Meltzer-Malone'!$A$3:$B$63,2))))))</f>
      </c>
      <c r="S16" s="124">
        <v>4</v>
      </c>
      <c r="T16" s="124"/>
      <c r="U16" s="122">
        <f t="shared" si="2"/>
        <v>1.224353</v>
      </c>
      <c r="V16" s="13"/>
    </row>
    <row r="17" spans="1:22" s="14" customFormat="1" ht="19.5" customHeight="1">
      <c r="A17" s="150">
        <v>75</v>
      </c>
      <c r="B17" s="151">
        <v>71</v>
      </c>
      <c r="C17" s="152" t="s">
        <v>169</v>
      </c>
      <c r="D17" s="153">
        <v>32992</v>
      </c>
      <c r="E17" s="154"/>
      <c r="F17" s="155" t="s">
        <v>178</v>
      </c>
      <c r="G17" s="155" t="s">
        <v>58</v>
      </c>
      <c r="H17" s="156">
        <v>-47</v>
      </c>
      <c r="I17" s="157">
        <v>47</v>
      </c>
      <c r="J17" s="148">
        <v>-50</v>
      </c>
      <c r="K17" s="156">
        <v>-55</v>
      </c>
      <c r="L17" s="118">
        <v>55</v>
      </c>
      <c r="M17" s="118">
        <v>60</v>
      </c>
      <c r="N17" s="119">
        <f t="shared" si="3"/>
        <v>47</v>
      </c>
      <c r="O17" s="119">
        <f t="shared" si="4"/>
        <v>60</v>
      </c>
      <c r="P17" s="119">
        <f t="shared" si="0"/>
        <v>107</v>
      </c>
      <c r="Q17" s="120">
        <f t="shared" si="1"/>
        <v>132.049128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>
        <v>7</v>
      </c>
      <c r="T17" s="124"/>
      <c r="U17" s="122">
        <f t="shared" si="2"/>
        <v>1.2341039999999999</v>
      </c>
      <c r="V17" s="13"/>
    </row>
    <row r="18" spans="1:22" s="14" customFormat="1" ht="19.5" customHeight="1">
      <c r="A18" s="150">
        <v>75</v>
      </c>
      <c r="B18" s="151">
        <v>71.6</v>
      </c>
      <c r="C18" s="152" t="s">
        <v>169</v>
      </c>
      <c r="D18" s="153">
        <v>33204</v>
      </c>
      <c r="E18" s="154"/>
      <c r="F18" s="155" t="s">
        <v>179</v>
      </c>
      <c r="G18" s="155" t="s">
        <v>61</v>
      </c>
      <c r="H18" s="156">
        <v>40</v>
      </c>
      <c r="I18" s="157">
        <v>43</v>
      </c>
      <c r="J18" s="148">
        <v>45</v>
      </c>
      <c r="K18" s="156">
        <v>62</v>
      </c>
      <c r="L18" s="118">
        <v>65</v>
      </c>
      <c r="M18" s="118">
        <v>67</v>
      </c>
      <c r="N18" s="119">
        <f t="shared" si="3"/>
        <v>45</v>
      </c>
      <c r="O18" s="119">
        <f t="shared" si="4"/>
        <v>67</v>
      </c>
      <c r="P18" s="119">
        <f t="shared" si="0"/>
        <v>112</v>
      </c>
      <c r="Q18" s="120">
        <f t="shared" si="1"/>
        <v>137.559072</v>
      </c>
      <c r="R18" s="120">
        <f>IF(OR(D18="",B18="",Q5=""),0,IF(OR(C18="UM",C18="JM",C18="SM",C18="UK",C18="JK",C18="SK"),"",Q18*(IF(ABS(1900-YEAR((Q5+1)-D18))&lt;29,0,(VLOOKUP((YEAR(Q5)-YEAR(D18)),'Meltzer-Malone'!$A$3:$B$63,2))))))</f>
      </c>
      <c r="S18" s="124">
        <v>5</v>
      </c>
      <c r="T18" s="124" t="s">
        <v>22</v>
      </c>
      <c r="U18" s="122">
        <f t="shared" si="2"/>
        <v>1.228206</v>
      </c>
      <c r="V18" s="13"/>
    </row>
    <row r="19" spans="1:22" s="14" customFormat="1" ht="19.5" customHeight="1">
      <c r="A19" s="150">
        <v>75</v>
      </c>
      <c r="B19" s="151">
        <v>69.6</v>
      </c>
      <c r="C19" s="152" t="s">
        <v>169</v>
      </c>
      <c r="D19" s="153">
        <v>30019</v>
      </c>
      <c r="E19" s="154"/>
      <c r="F19" s="155" t="s">
        <v>289</v>
      </c>
      <c r="G19" s="155" t="s">
        <v>61</v>
      </c>
      <c r="H19" s="156">
        <v>43</v>
      </c>
      <c r="I19" s="157">
        <v>-47</v>
      </c>
      <c r="J19" s="148">
        <v>-47</v>
      </c>
      <c r="K19" s="156">
        <v>60</v>
      </c>
      <c r="L19" s="118">
        <v>65</v>
      </c>
      <c r="M19" s="118">
        <v>-69</v>
      </c>
      <c r="N19" s="119">
        <f t="shared" si="3"/>
        <v>43</v>
      </c>
      <c r="O19" s="119">
        <f t="shared" si="4"/>
        <v>65</v>
      </c>
      <c r="P19" s="119">
        <f t="shared" si="0"/>
        <v>108</v>
      </c>
      <c r="Q19" s="120">
        <f t="shared" si="1"/>
        <v>134.8326</v>
      </c>
      <c r="R19" s="120">
        <f>IF(OR(D19="",B19="",Q5=""),0,IF(OR(C19="UM",C19="JM",C19="SM",C19="UK",C19="JK",C19="SK"),"",Q19*(IF(ABS(1900-YEAR((Q5+1)-D19))&lt;29,0,(VLOOKUP((YEAR(Q5)-YEAR(D19)),'Meltzer-Malone'!$A$3:$B$63,2))))))</f>
      </c>
      <c r="S19" s="124">
        <v>6</v>
      </c>
      <c r="T19" s="124"/>
      <c r="U19" s="122">
        <f t="shared" si="2"/>
        <v>1.24845</v>
      </c>
      <c r="V19" s="13"/>
    </row>
    <row r="20" spans="1:22" s="14" customFormat="1" ht="19.5" customHeight="1">
      <c r="A20" s="149" t="s">
        <v>180</v>
      </c>
      <c r="B20" s="142">
        <v>84.4</v>
      </c>
      <c r="C20" s="143" t="s">
        <v>181</v>
      </c>
      <c r="D20" s="144">
        <v>34981</v>
      </c>
      <c r="E20" s="145"/>
      <c r="F20" s="146" t="s">
        <v>182</v>
      </c>
      <c r="G20" s="146" t="s">
        <v>54</v>
      </c>
      <c r="H20" s="147">
        <v>27</v>
      </c>
      <c r="I20" s="148">
        <v>-29</v>
      </c>
      <c r="J20" s="148">
        <v>-29</v>
      </c>
      <c r="K20" s="147">
        <v>37</v>
      </c>
      <c r="L20" s="118">
        <v>39</v>
      </c>
      <c r="M20" s="118">
        <v>41</v>
      </c>
      <c r="N20" s="119">
        <f t="shared" si="3"/>
        <v>27</v>
      </c>
      <c r="O20" s="119">
        <f t="shared" si="4"/>
        <v>41</v>
      </c>
      <c r="P20" s="119">
        <f t="shared" si="0"/>
        <v>68</v>
      </c>
      <c r="Q20" s="120">
        <f t="shared" si="1"/>
        <v>76.899976</v>
      </c>
      <c r="R20" s="120">
        <f>IF(OR(D20="",B20="",Q5=""),0,IF(OR(C20="UM",C20="JM",C20="SM",C20="UK",C20="JK",C20="SK"),"",Q20*(IF(ABS(1900-YEAR((Q5+1)-D20))&lt;29,0,(VLOOKUP((YEAR(Q5)-YEAR(D20)),'Meltzer-Malone'!$A$3:$B$63,2))))))</f>
      </c>
      <c r="S20" s="124"/>
      <c r="T20" s="124"/>
      <c r="U20" s="122">
        <f t="shared" si="2"/>
        <v>1.130882</v>
      </c>
      <c r="V20" s="13"/>
    </row>
    <row r="21" spans="1:22" s="14" customFormat="1" ht="19.5" customHeight="1">
      <c r="A21" s="158" t="s">
        <v>180</v>
      </c>
      <c r="B21" s="159">
        <v>77.5</v>
      </c>
      <c r="C21" s="160" t="s">
        <v>183</v>
      </c>
      <c r="D21" s="161">
        <v>28591</v>
      </c>
      <c r="E21" s="162"/>
      <c r="F21" s="163" t="s">
        <v>184</v>
      </c>
      <c r="G21" s="163" t="s">
        <v>65</v>
      </c>
      <c r="H21" s="147">
        <v>33</v>
      </c>
      <c r="I21" s="148">
        <v>36</v>
      </c>
      <c r="J21" s="148">
        <v>38</v>
      </c>
      <c r="K21" s="147">
        <v>48</v>
      </c>
      <c r="L21" s="118">
        <v>52</v>
      </c>
      <c r="M21" s="118">
        <v>-55</v>
      </c>
      <c r="N21" s="119">
        <f t="shared" si="3"/>
        <v>38</v>
      </c>
      <c r="O21" s="119">
        <f t="shared" si="4"/>
        <v>52</v>
      </c>
      <c r="P21" s="119">
        <f t="shared" si="0"/>
        <v>90</v>
      </c>
      <c r="Q21" s="120">
        <f t="shared" si="1"/>
        <v>105.95205000000001</v>
      </c>
      <c r="R21" s="120">
        <f>IF(OR(D21="",B21="",Q5=""),0,IF(OR(C21="UM",C21="JM",C21="SM",C21="UK",C21="JK",C21="SK"),"",Q21*(IF(ABS(1900-YEAR((Q5+1)-D21))&lt;29,0,(VLOOKUP((YEAR(Q5)-YEAR(D21)),'Meltzer-Malone'!$A$3:$B$63,2))))))</f>
        <v>113.58059760000002</v>
      </c>
      <c r="S21" s="124"/>
      <c r="T21" s="124" t="s">
        <v>207</v>
      </c>
      <c r="U21" s="122">
        <f t="shared" si="2"/>
        <v>1.254733</v>
      </c>
      <c r="V21" s="13"/>
    </row>
    <row r="22" spans="1:22" s="14" customFormat="1" ht="19.5" customHeight="1">
      <c r="A22" s="158"/>
      <c r="B22" s="159"/>
      <c r="C22" s="160"/>
      <c r="D22" s="161"/>
      <c r="E22" s="162"/>
      <c r="F22" s="163"/>
      <c r="G22" s="163"/>
      <c r="H22" s="147"/>
      <c r="I22" s="148"/>
      <c r="J22" s="148"/>
      <c r="K22" s="147"/>
      <c r="L22" s="118"/>
      <c r="M22" s="118"/>
      <c r="N22" s="119">
        <f t="shared" si="3"/>
        <v>0</v>
      </c>
      <c r="O22" s="119">
        <f t="shared" si="4"/>
        <v>0</v>
      </c>
      <c r="P22" s="119">
        <f t="shared" si="0"/>
        <v>0</v>
      </c>
      <c r="Q22" s="120">
        <f t="shared" si="1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2"/>
        <v>0</v>
      </c>
      <c r="V22" s="13"/>
    </row>
    <row r="23" spans="1:22" s="14" customFormat="1" ht="19.5" customHeight="1">
      <c r="A23" s="112"/>
      <c r="B23" s="113"/>
      <c r="C23" s="114"/>
      <c r="D23" s="114"/>
      <c r="E23" s="116"/>
      <c r="F23" s="117"/>
      <c r="G23" s="117"/>
      <c r="H23" s="123"/>
      <c r="I23" s="118"/>
      <c r="J23" s="118"/>
      <c r="K23" s="123"/>
      <c r="L23" s="118"/>
      <c r="M23" s="118"/>
      <c r="N23" s="119">
        <f t="shared" si="3"/>
        <v>0</v>
      </c>
      <c r="O23" s="119">
        <f t="shared" si="4"/>
        <v>0</v>
      </c>
      <c r="P23" s="119">
        <f t="shared" si="0"/>
        <v>0</v>
      </c>
      <c r="Q23" s="120">
        <f t="shared" si="1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2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3"/>
        <v>0</v>
      </c>
      <c r="O24" s="119">
        <f t="shared" si="4"/>
        <v>0</v>
      </c>
      <c r="P24" s="130">
        <f t="shared" si="0"/>
        <v>0</v>
      </c>
      <c r="Q24" s="120">
        <f t="shared" si="1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2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 t="s">
        <v>76</v>
      </c>
      <c r="D27" s="41"/>
      <c r="E27" s="41"/>
      <c r="F27" s="41"/>
      <c r="G27" s="61" t="s">
        <v>36</v>
      </c>
      <c r="H27" s="62">
        <v>1</v>
      </c>
      <c r="I27" s="60" t="s">
        <v>78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79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/>
      <c r="D29" s="43"/>
      <c r="E29" s="43"/>
      <c r="F29" s="43"/>
      <c r="G29" s="67"/>
      <c r="H29" s="62">
        <v>3</v>
      </c>
      <c r="I29" s="60" t="s">
        <v>100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/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/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81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71" t="s">
        <v>82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278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84</v>
      </c>
      <c r="D35" s="47"/>
      <c r="E35" s="47"/>
      <c r="F35" s="48"/>
      <c r="G35" s="70" t="s">
        <v>24</v>
      </c>
      <c r="H35" s="71" t="s">
        <v>206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 t="s">
        <v>208</v>
      </c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41334</v>
      </c>
      <c r="R5" s="177" t="s">
        <v>102</v>
      </c>
      <c r="S5" s="110" t="s">
        <v>30</v>
      </c>
      <c r="T5" s="111">
        <v>3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50">
        <v>77</v>
      </c>
      <c r="B9" s="151">
        <v>76.81</v>
      </c>
      <c r="C9" s="152" t="s">
        <v>158</v>
      </c>
      <c r="D9" s="153">
        <v>31952</v>
      </c>
      <c r="E9" s="154"/>
      <c r="F9" s="155" t="s">
        <v>290</v>
      </c>
      <c r="G9" s="155" t="s">
        <v>62</v>
      </c>
      <c r="H9" s="147">
        <v>-83</v>
      </c>
      <c r="I9" s="148">
        <v>-86</v>
      </c>
      <c r="J9" s="148">
        <v>-86</v>
      </c>
      <c r="K9" s="179" t="s">
        <v>209</v>
      </c>
      <c r="L9" s="180" t="s">
        <v>209</v>
      </c>
      <c r="M9" s="180" t="s">
        <v>209</v>
      </c>
      <c r="N9" s="119">
        <f>IF(MAX(H9:J9)&lt;0,0,TRUNC(MAX(H9:J9)/1)*1)</f>
        <v>0</v>
      </c>
      <c r="O9" s="119">
        <f>IF(MAX(K9:M9)&lt;0,0,TRUNC(MAX(K9:M9)/1)*1)</f>
        <v>0</v>
      </c>
      <c r="P9" s="119">
        <f aca="true" t="shared" si="0" ref="P9:P24">IF(N9=0,0,IF(O9=0,0,SUM(N9:O9)))</f>
        <v>0</v>
      </c>
      <c r="Q9" s="120">
        <f aca="true" t="shared" si="1" ref="Q9:Q24">IF(P9=0,0,IF(OR(C9="UK",C9="JK",C9="SK",C9="K1",C9="K2",C9="K3",C9="K4",C9="K5",C9="K6"),SinclairW13(B9)*P9,Sinclair13(B9)*P9))</f>
        <v>0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 t="s">
        <v>22</v>
      </c>
      <c r="T9" s="121" t="s">
        <v>22</v>
      </c>
      <c r="U9" s="122">
        <f aca="true" t="shared" si="2" ref="U9:U24">IF(B9=0,0,IF(OR(C9="UK",C9="JK",C9="SK",C9="K1",C9="K2",C9="K3",C9="K4",C9="K5",C9="K6"),SinclairW13(B9),Sinclair13(B9)))</f>
        <v>1.2610629999999998</v>
      </c>
      <c r="V9" s="13"/>
    </row>
    <row r="10" spans="1:22" s="14" customFormat="1" ht="19.5" customHeight="1">
      <c r="A10" s="150">
        <v>77</v>
      </c>
      <c r="B10" s="151">
        <v>74.22</v>
      </c>
      <c r="C10" s="152" t="s">
        <v>158</v>
      </c>
      <c r="D10" s="153">
        <v>32995</v>
      </c>
      <c r="E10" s="154"/>
      <c r="F10" s="155" t="s">
        <v>185</v>
      </c>
      <c r="G10" s="155" t="s">
        <v>66</v>
      </c>
      <c r="H10" s="147">
        <v>-90</v>
      </c>
      <c r="I10" s="148">
        <v>-90</v>
      </c>
      <c r="J10" s="148">
        <v>90</v>
      </c>
      <c r="K10" s="147">
        <v>-115</v>
      </c>
      <c r="L10" s="118">
        <v>115</v>
      </c>
      <c r="M10" s="118">
        <v>-120</v>
      </c>
      <c r="N10" s="119">
        <f aca="true" t="shared" si="3" ref="N10:N24">IF(MAX(H10:J10)&lt;0,0,TRUNC(MAX(H10:J10)/1)*1)</f>
        <v>90</v>
      </c>
      <c r="O10" s="119">
        <f aca="true" t="shared" si="4" ref="O10:O24">IF(MAX(K10:M10)&lt;0,0,TRUNC(MAX(K10:M10)/1)*1)</f>
        <v>115</v>
      </c>
      <c r="P10" s="119">
        <f t="shared" si="0"/>
        <v>205</v>
      </c>
      <c r="Q10" s="120">
        <f t="shared" si="1"/>
        <v>263.69068000000004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>
        <v>5</v>
      </c>
      <c r="T10" s="124"/>
      <c r="U10" s="122">
        <f t="shared" si="2"/>
        <v>1.286296</v>
      </c>
      <c r="V10" s="13"/>
    </row>
    <row r="11" spans="1:22" s="14" customFormat="1" ht="19.5" customHeight="1">
      <c r="A11" s="150">
        <v>77</v>
      </c>
      <c r="B11" s="151">
        <v>72.6</v>
      </c>
      <c r="C11" s="152" t="s">
        <v>122</v>
      </c>
      <c r="D11" s="153">
        <v>25972</v>
      </c>
      <c r="E11" s="154"/>
      <c r="F11" s="155" t="s">
        <v>186</v>
      </c>
      <c r="G11" s="155" t="s">
        <v>67</v>
      </c>
      <c r="H11" s="147">
        <v>85</v>
      </c>
      <c r="I11" s="148">
        <v>90</v>
      </c>
      <c r="J11" s="148">
        <v>95</v>
      </c>
      <c r="K11" s="147">
        <v>110</v>
      </c>
      <c r="L11" s="118">
        <v>115</v>
      </c>
      <c r="M11" s="118">
        <v>118</v>
      </c>
      <c r="N11" s="119">
        <f t="shared" si="3"/>
        <v>95</v>
      </c>
      <c r="O11" s="119">
        <f t="shared" si="4"/>
        <v>118</v>
      </c>
      <c r="P11" s="119">
        <f t="shared" si="0"/>
        <v>213</v>
      </c>
      <c r="Q11" s="120">
        <f t="shared" si="1"/>
        <v>277.61504099999996</v>
      </c>
      <c r="R11" s="120">
        <f>IF(OR(D11="",B11="",Q5=""),0,IF(OR(C11="UM",C11="JM",C11="SM",C11="UK",C11="JK",C11="SK"),"",Q11*(IF(ABS(1900-YEAR((Q5+1)-D11))&lt;29,0,(VLOOKUP((YEAR(Q5)-YEAR(D11)),'Meltzer-Malone'!$A$3:$B$63,2))))))</f>
        <v>321.4782174779999</v>
      </c>
      <c r="S11" s="124">
        <v>6</v>
      </c>
      <c r="T11" s="124"/>
      <c r="U11" s="122">
        <f t="shared" si="2"/>
        <v>1.3033569999999999</v>
      </c>
      <c r="V11" s="13"/>
    </row>
    <row r="12" spans="1:22" s="14" customFormat="1" ht="19.5" customHeight="1">
      <c r="A12" s="150">
        <v>85</v>
      </c>
      <c r="B12" s="164">
        <v>79.73</v>
      </c>
      <c r="C12" s="152" t="s">
        <v>161</v>
      </c>
      <c r="D12" s="153">
        <v>34330</v>
      </c>
      <c r="E12" s="154"/>
      <c r="F12" s="155" t="s">
        <v>187</v>
      </c>
      <c r="G12" s="155" t="s">
        <v>58</v>
      </c>
      <c r="H12" s="147">
        <v>85</v>
      </c>
      <c r="I12" s="148">
        <v>90</v>
      </c>
      <c r="J12" s="148">
        <v>95</v>
      </c>
      <c r="K12" s="147">
        <v>105</v>
      </c>
      <c r="L12" s="118">
        <v>-110</v>
      </c>
      <c r="M12" s="118">
        <v>115</v>
      </c>
      <c r="N12" s="119">
        <f t="shared" si="3"/>
        <v>95</v>
      </c>
      <c r="O12" s="119">
        <f t="shared" si="4"/>
        <v>115</v>
      </c>
      <c r="P12" s="119">
        <f t="shared" si="0"/>
        <v>210</v>
      </c>
      <c r="Q12" s="120">
        <f t="shared" si="1"/>
        <v>259.41615</v>
      </c>
      <c r="R12" s="120">
        <f>IF(OR(D12="",B12="",Q5=""),0,IF(OR(C12="UM",C12="JM",C12="SM",C12="UK",C12="JK",C12="SK"),"",Q12*(IF(ABS(1900-YEAR((Q5+1)-D12))&lt;29,0,(VLOOKUP((YEAR(Q5)-YEAR(D12)),'Meltzer-Malone'!$A$3:$B$63,2))))))</f>
      </c>
      <c r="S12" s="124">
        <v>11</v>
      </c>
      <c r="T12" s="124" t="s">
        <v>22</v>
      </c>
      <c r="U12" s="122">
        <f t="shared" si="2"/>
        <v>1.235315</v>
      </c>
      <c r="V12" s="13"/>
    </row>
    <row r="13" spans="1:22" s="14" customFormat="1" ht="19.5" customHeight="1">
      <c r="A13" s="150">
        <v>85</v>
      </c>
      <c r="B13" s="164">
        <v>81.73</v>
      </c>
      <c r="C13" s="152" t="s">
        <v>158</v>
      </c>
      <c r="D13" s="153">
        <v>33683</v>
      </c>
      <c r="E13" s="154"/>
      <c r="F13" s="155" t="s">
        <v>188</v>
      </c>
      <c r="G13" s="155" t="s">
        <v>65</v>
      </c>
      <c r="H13" s="147">
        <v>100</v>
      </c>
      <c r="I13" s="148">
        <v>104</v>
      </c>
      <c r="J13" s="148">
        <v>-107</v>
      </c>
      <c r="K13" s="147">
        <v>-130</v>
      </c>
      <c r="L13" s="118">
        <v>130</v>
      </c>
      <c r="M13" s="118">
        <v>133</v>
      </c>
      <c r="N13" s="119">
        <f t="shared" si="3"/>
        <v>104</v>
      </c>
      <c r="O13" s="119">
        <f t="shared" si="4"/>
        <v>133</v>
      </c>
      <c r="P13" s="119">
        <f t="shared" si="0"/>
        <v>237</v>
      </c>
      <c r="Q13" s="120">
        <f t="shared" si="1"/>
        <v>288.93997199999995</v>
      </c>
      <c r="R13" s="120">
        <f>IF(OR(D13="",B13="",Q5=""),0,IF(OR(C13="UM",C13="JM",C13="SM",C13="UK",C13="JK",C13="SK"),"",Q13*(IF(ABS(1900-YEAR((Q5+1)-D13))&lt;29,0,(VLOOKUP((YEAR(Q5)-YEAR(D13)),'Meltzer-Malone'!$A$3:$B$63,2))))))</f>
      </c>
      <c r="S13" s="124">
        <v>5</v>
      </c>
      <c r="T13" s="124" t="s">
        <v>22</v>
      </c>
      <c r="U13" s="122">
        <f t="shared" si="2"/>
        <v>1.219156</v>
      </c>
      <c r="V13" s="13"/>
    </row>
    <row r="14" spans="1:22" s="14" customFormat="1" ht="19.5" customHeight="1">
      <c r="A14" s="150">
        <v>85</v>
      </c>
      <c r="B14" s="164">
        <v>82.83</v>
      </c>
      <c r="C14" s="152" t="s">
        <v>158</v>
      </c>
      <c r="D14" s="153">
        <v>32432</v>
      </c>
      <c r="E14" s="154"/>
      <c r="F14" s="155" t="s">
        <v>189</v>
      </c>
      <c r="G14" s="155" t="s">
        <v>65</v>
      </c>
      <c r="H14" s="147">
        <v>-95</v>
      </c>
      <c r="I14" s="148">
        <v>95</v>
      </c>
      <c r="J14" s="148">
        <v>98</v>
      </c>
      <c r="K14" s="147">
        <v>-115</v>
      </c>
      <c r="L14" s="118">
        <v>117</v>
      </c>
      <c r="M14" s="118">
        <v>-122</v>
      </c>
      <c r="N14" s="119">
        <f t="shared" si="3"/>
        <v>98</v>
      </c>
      <c r="O14" s="119">
        <f t="shared" si="4"/>
        <v>117</v>
      </c>
      <c r="P14" s="119">
        <f t="shared" si="0"/>
        <v>215</v>
      </c>
      <c r="Q14" s="120">
        <f t="shared" si="1"/>
        <v>260.308455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>
        <v>9</v>
      </c>
      <c r="T14" s="124" t="s">
        <v>22</v>
      </c>
      <c r="U14" s="122">
        <f t="shared" si="2"/>
        <v>1.210737</v>
      </c>
      <c r="V14" s="13"/>
    </row>
    <row r="15" spans="1:22" s="14" customFormat="1" ht="19.5" customHeight="1">
      <c r="A15" s="150">
        <v>85</v>
      </c>
      <c r="B15" s="151">
        <v>84.36</v>
      </c>
      <c r="C15" s="152" t="s">
        <v>158</v>
      </c>
      <c r="D15" s="153">
        <v>31678</v>
      </c>
      <c r="E15" s="154"/>
      <c r="F15" s="155" t="s">
        <v>190</v>
      </c>
      <c r="G15" s="155" t="s">
        <v>56</v>
      </c>
      <c r="H15" s="147">
        <v>95</v>
      </c>
      <c r="I15" s="148">
        <v>100</v>
      </c>
      <c r="J15" s="148">
        <v>-105</v>
      </c>
      <c r="K15" s="147">
        <v>125</v>
      </c>
      <c r="L15" s="118">
        <v>130</v>
      </c>
      <c r="M15" s="118">
        <v>-137</v>
      </c>
      <c r="N15" s="119">
        <f t="shared" si="3"/>
        <v>100</v>
      </c>
      <c r="O15" s="119">
        <f t="shared" si="4"/>
        <v>130</v>
      </c>
      <c r="P15" s="119">
        <f t="shared" si="0"/>
        <v>230</v>
      </c>
      <c r="Q15" s="120">
        <f t="shared" si="1"/>
        <v>275.89535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>
        <v>6</v>
      </c>
      <c r="T15" s="124"/>
      <c r="U15" s="122">
        <f t="shared" si="2"/>
        <v>1.199545</v>
      </c>
      <c r="V15" s="13"/>
    </row>
    <row r="16" spans="1:22" s="14" customFormat="1" ht="19.5" customHeight="1">
      <c r="A16" s="150">
        <v>85</v>
      </c>
      <c r="B16" s="151">
        <v>83.67</v>
      </c>
      <c r="C16" s="152" t="s">
        <v>109</v>
      </c>
      <c r="D16" s="153">
        <v>23084</v>
      </c>
      <c r="E16" s="154"/>
      <c r="F16" s="155" t="s">
        <v>191</v>
      </c>
      <c r="G16" s="155" t="s">
        <v>68</v>
      </c>
      <c r="H16" s="147">
        <v>96</v>
      </c>
      <c r="I16" s="148">
        <v>-100</v>
      </c>
      <c r="J16" s="148">
        <v>-100</v>
      </c>
      <c r="K16" s="147">
        <v>115</v>
      </c>
      <c r="L16" s="118">
        <v>119</v>
      </c>
      <c r="M16" s="118">
        <v>-122</v>
      </c>
      <c r="N16" s="119">
        <f t="shared" si="3"/>
        <v>96</v>
      </c>
      <c r="O16" s="119">
        <f t="shared" si="4"/>
        <v>119</v>
      </c>
      <c r="P16" s="119">
        <f t="shared" si="0"/>
        <v>215</v>
      </c>
      <c r="Q16" s="120">
        <f t="shared" si="1"/>
        <v>258.97180000000003</v>
      </c>
      <c r="R16" s="120">
        <f>IF(OR(D16="",B16="",Q5=""),0,IF(OR(C16="UM",C16="JM",C16="SM",C16="UK",C16="JK",C16="SK"),"",Q16*(IF(ABS(1900-YEAR((Q5+1)-D16))&lt;29,0,(VLOOKUP((YEAR(Q5)-YEAR(D16)),'Meltzer-Malone'!$A$3:$B$63,2))))))</f>
        <v>321.90194740000004</v>
      </c>
      <c r="S16" s="184" t="s">
        <v>281</v>
      </c>
      <c r="T16" s="124" t="s">
        <v>207</v>
      </c>
      <c r="U16" s="122">
        <f t="shared" si="2"/>
        <v>1.20452</v>
      </c>
      <c r="V16" s="13"/>
    </row>
    <row r="17" spans="1:22" s="14" customFormat="1" ht="19.5" customHeight="1">
      <c r="A17" s="150">
        <v>94</v>
      </c>
      <c r="B17" s="151">
        <v>89.32</v>
      </c>
      <c r="C17" s="152" t="s">
        <v>158</v>
      </c>
      <c r="D17" s="153">
        <v>33446</v>
      </c>
      <c r="E17" s="154"/>
      <c r="F17" s="155" t="s">
        <v>192</v>
      </c>
      <c r="G17" s="155" t="s">
        <v>57</v>
      </c>
      <c r="H17" s="147">
        <v>96</v>
      </c>
      <c r="I17" s="148">
        <v>-101</v>
      </c>
      <c r="J17" s="148">
        <v>101</v>
      </c>
      <c r="K17" s="147">
        <v>110</v>
      </c>
      <c r="L17" s="118">
        <v>-115</v>
      </c>
      <c r="M17" s="118">
        <v>115</v>
      </c>
      <c r="N17" s="119">
        <f t="shared" si="3"/>
        <v>101</v>
      </c>
      <c r="O17" s="119">
        <f t="shared" si="4"/>
        <v>115</v>
      </c>
      <c r="P17" s="119">
        <f t="shared" si="0"/>
        <v>216</v>
      </c>
      <c r="Q17" s="120">
        <f t="shared" si="1"/>
        <v>252.073296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>
        <v>9</v>
      </c>
      <c r="T17" s="124"/>
      <c r="U17" s="122">
        <f t="shared" si="2"/>
        <v>1.167006</v>
      </c>
      <c r="V17" s="13"/>
    </row>
    <row r="18" spans="1:22" s="14" customFormat="1" ht="19.5" customHeight="1">
      <c r="A18" s="150">
        <v>94</v>
      </c>
      <c r="B18" s="151">
        <v>93.36</v>
      </c>
      <c r="C18" s="152" t="s">
        <v>158</v>
      </c>
      <c r="D18" s="153">
        <v>32943</v>
      </c>
      <c r="E18" s="154"/>
      <c r="F18" s="155" t="s">
        <v>193</v>
      </c>
      <c r="G18" s="155" t="s">
        <v>55</v>
      </c>
      <c r="H18" s="147">
        <v>98</v>
      </c>
      <c r="I18" s="148">
        <v>102</v>
      </c>
      <c r="J18" s="148">
        <v>104</v>
      </c>
      <c r="K18" s="147">
        <v>125</v>
      </c>
      <c r="L18" s="118">
        <v>128</v>
      </c>
      <c r="M18" s="118">
        <v>130</v>
      </c>
      <c r="N18" s="119">
        <f t="shared" si="3"/>
        <v>104</v>
      </c>
      <c r="O18" s="119">
        <f t="shared" si="4"/>
        <v>130</v>
      </c>
      <c r="P18" s="119">
        <f t="shared" si="0"/>
        <v>234</v>
      </c>
      <c r="Q18" s="120">
        <f t="shared" si="1"/>
        <v>267.739758</v>
      </c>
      <c r="R18" s="120">
        <f>IF(OR(D18="",B18="",Q5=""),0,IF(OR(C18="UM",C18="JM",C18="SM",C18="UK",C18="JK",C18="SK"),"",Q18*(IF(ABS(1900-YEAR((Q5+1)-D18))&lt;29,0,(VLOOKUP((YEAR(Q5)-YEAR(D18)),'Meltzer-Malone'!$A$3:$B$63,2))))))</f>
      </c>
      <c r="S18" s="124">
        <v>7</v>
      </c>
      <c r="T18" s="124" t="s">
        <v>22</v>
      </c>
      <c r="U18" s="122">
        <f t="shared" si="2"/>
        <v>1.144187</v>
      </c>
      <c r="V18" s="13"/>
    </row>
    <row r="19" spans="1:22" s="14" customFormat="1" ht="19.5" customHeight="1">
      <c r="A19" s="150">
        <v>94</v>
      </c>
      <c r="B19" s="151">
        <v>91.76</v>
      </c>
      <c r="C19" s="152" t="s">
        <v>158</v>
      </c>
      <c r="D19" s="153">
        <v>30743</v>
      </c>
      <c r="E19" s="154"/>
      <c r="F19" s="155" t="s">
        <v>194</v>
      </c>
      <c r="G19" s="155" t="s">
        <v>64</v>
      </c>
      <c r="H19" s="147">
        <v>110</v>
      </c>
      <c r="I19" s="148">
        <v>-115</v>
      </c>
      <c r="J19" s="148">
        <v>-118</v>
      </c>
      <c r="K19" s="147">
        <v>135</v>
      </c>
      <c r="L19" s="118">
        <v>140</v>
      </c>
      <c r="M19" s="118">
        <v>146</v>
      </c>
      <c r="N19" s="119">
        <f t="shared" si="3"/>
        <v>110</v>
      </c>
      <c r="O19" s="119">
        <f t="shared" si="4"/>
        <v>146</v>
      </c>
      <c r="P19" s="119">
        <f t="shared" si="0"/>
        <v>256</v>
      </c>
      <c r="Q19" s="120">
        <f t="shared" si="1"/>
        <v>295.13344</v>
      </c>
      <c r="R19" s="120">
        <f>IF(OR(D19="",B19="",Q5=""),0,IF(OR(C19="UM",C19="JM",C19="SM",C19="UK",C19="JK",C19="SK"),"",Q19*(IF(ABS(1900-YEAR((Q5+1)-D19))&lt;29,0,(VLOOKUP((YEAR(Q5)-YEAR(D19)),'Meltzer-Malone'!$A$3:$B$63,2))))))</f>
      </c>
      <c r="S19" s="124">
        <v>4</v>
      </c>
      <c r="T19" s="124"/>
      <c r="U19" s="122">
        <f t="shared" si="2"/>
        <v>1.152865</v>
      </c>
      <c r="V19" s="13"/>
    </row>
    <row r="20" spans="1:22" s="14" customFormat="1" ht="19.5" customHeight="1">
      <c r="A20" s="150">
        <v>94</v>
      </c>
      <c r="B20" s="151">
        <v>90.55</v>
      </c>
      <c r="C20" s="152" t="s">
        <v>161</v>
      </c>
      <c r="D20" s="153">
        <v>34140</v>
      </c>
      <c r="E20" s="154"/>
      <c r="F20" s="155" t="s">
        <v>195</v>
      </c>
      <c r="G20" s="155" t="s">
        <v>69</v>
      </c>
      <c r="H20" s="147">
        <v>-101</v>
      </c>
      <c r="I20" s="157">
        <v>102</v>
      </c>
      <c r="J20" s="148">
        <v>-107</v>
      </c>
      <c r="K20" s="147">
        <v>130</v>
      </c>
      <c r="L20" s="118">
        <v>136</v>
      </c>
      <c r="M20" s="118">
        <v>-140</v>
      </c>
      <c r="N20" s="119">
        <f t="shared" si="3"/>
        <v>102</v>
      </c>
      <c r="O20" s="119">
        <f t="shared" si="4"/>
        <v>136</v>
      </c>
      <c r="P20" s="119">
        <f t="shared" si="0"/>
        <v>238</v>
      </c>
      <c r="Q20" s="120">
        <f t="shared" si="1"/>
        <v>276.01716799999997</v>
      </c>
      <c r="R20" s="120">
        <f>IF(OR(D20="",B20="",Q5=""),0,IF(OR(C20="UM",C20="JM",C20="SM",C20="UK",C20="JK",C20="SK"),"",Q20*(IF(ABS(1900-YEAR((Q5+1)-D20))&lt;29,0,(VLOOKUP((YEAR(Q5)-YEAR(D20)),'Meltzer-Malone'!$A$3:$B$63,2))))))</f>
      </c>
      <c r="S20" s="124">
        <v>6</v>
      </c>
      <c r="T20" s="124"/>
      <c r="U20" s="122">
        <f t="shared" si="2"/>
        <v>1.1597359999999999</v>
      </c>
      <c r="V20" s="13"/>
    </row>
    <row r="21" spans="1:22" s="14" customFormat="1" ht="19.5" customHeight="1">
      <c r="A21" s="150">
        <v>94</v>
      </c>
      <c r="B21" s="151">
        <v>90.2</v>
      </c>
      <c r="C21" s="152" t="s">
        <v>158</v>
      </c>
      <c r="D21" s="153">
        <v>32990</v>
      </c>
      <c r="E21" s="154"/>
      <c r="F21" s="165" t="s">
        <v>196</v>
      </c>
      <c r="G21" s="155" t="s">
        <v>69</v>
      </c>
      <c r="H21" s="147">
        <v>105</v>
      </c>
      <c r="I21" s="157">
        <v>112</v>
      </c>
      <c r="J21" s="148">
        <v>-117</v>
      </c>
      <c r="K21" s="147">
        <v>135</v>
      </c>
      <c r="L21" s="118">
        <v>143</v>
      </c>
      <c r="M21" s="118">
        <v>-145</v>
      </c>
      <c r="N21" s="119">
        <f t="shared" si="3"/>
        <v>112</v>
      </c>
      <c r="O21" s="119">
        <f t="shared" si="4"/>
        <v>143</v>
      </c>
      <c r="P21" s="119">
        <f t="shared" si="0"/>
        <v>255</v>
      </c>
      <c r="Q21" s="120">
        <f t="shared" si="1"/>
        <v>296.252625</v>
      </c>
      <c r="R21" s="120">
        <f>IF(OR(D21="",B21="",Q5=""),0,IF(OR(C21="UM",C21="JM",C21="SM",C21="UK",C21="JK",C21="SK"),"",Q21*(IF(ABS(1900-YEAR((Q5+1)-D21))&lt;29,0,(VLOOKUP((YEAR(Q5)-YEAR(D21)),'Meltzer-Malone'!$A$3:$B$63,2))))))</f>
      </c>
      <c r="S21" s="124">
        <v>5</v>
      </c>
      <c r="T21" s="124"/>
      <c r="U21" s="122">
        <f t="shared" si="2"/>
        <v>1.161775</v>
      </c>
      <c r="V21" s="13"/>
    </row>
    <row r="22" spans="1:22" s="14" customFormat="1" ht="19.5" customHeight="1">
      <c r="A22" s="150">
        <v>94</v>
      </c>
      <c r="B22" s="151">
        <v>92.07</v>
      </c>
      <c r="C22" s="152" t="s">
        <v>158</v>
      </c>
      <c r="D22" s="153">
        <v>31951</v>
      </c>
      <c r="E22" s="154"/>
      <c r="F22" s="155" t="s">
        <v>197</v>
      </c>
      <c r="G22" s="155" t="s">
        <v>69</v>
      </c>
      <c r="H22" s="147">
        <v>105</v>
      </c>
      <c r="I22" s="157">
        <v>-110</v>
      </c>
      <c r="J22" s="148">
        <v>-115</v>
      </c>
      <c r="K22" s="179" t="s">
        <v>209</v>
      </c>
      <c r="L22" s="180" t="s">
        <v>209</v>
      </c>
      <c r="M22" s="180" t="s">
        <v>209</v>
      </c>
      <c r="N22" s="119">
        <f t="shared" si="3"/>
        <v>105</v>
      </c>
      <c r="O22" s="119">
        <f t="shared" si="4"/>
        <v>0</v>
      </c>
      <c r="P22" s="119">
        <f t="shared" si="0"/>
        <v>0</v>
      </c>
      <c r="Q22" s="120">
        <f t="shared" si="1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</c>
      <c r="S22" s="124"/>
      <c r="T22" s="124"/>
      <c r="U22" s="122">
        <f t="shared" si="2"/>
        <v>1.151148</v>
      </c>
      <c r="V22" s="13"/>
    </row>
    <row r="23" spans="1:22" s="14" customFormat="1" ht="19.5" customHeight="1">
      <c r="A23" s="150"/>
      <c r="B23" s="151"/>
      <c r="C23" s="152"/>
      <c r="D23" s="153"/>
      <c r="E23" s="154"/>
      <c r="F23" s="155"/>
      <c r="G23" s="155"/>
      <c r="H23" s="147"/>
      <c r="I23" s="157"/>
      <c r="J23" s="148"/>
      <c r="K23" s="147"/>
      <c r="L23" s="118"/>
      <c r="M23" s="118"/>
      <c r="N23" s="119">
        <f t="shared" si="3"/>
        <v>0</v>
      </c>
      <c r="O23" s="119">
        <f t="shared" si="4"/>
        <v>0</v>
      </c>
      <c r="P23" s="119">
        <f t="shared" si="0"/>
        <v>0</v>
      </c>
      <c r="Q23" s="120">
        <f t="shared" si="1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2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3"/>
        <v>0</v>
      </c>
      <c r="O24" s="119">
        <f t="shared" si="4"/>
        <v>0</v>
      </c>
      <c r="P24" s="130">
        <f t="shared" si="0"/>
        <v>0</v>
      </c>
      <c r="Q24" s="120">
        <f t="shared" si="1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2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 t="s">
        <v>76</v>
      </c>
      <c r="D27" s="41"/>
      <c r="E27" s="41"/>
      <c r="F27" s="41"/>
      <c r="G27" s="61" t="s">
        <v>36</v>
      </c>
      <c r="H27" s="62">
        <v>1</v>
      </c>
      <c r="I27" s="60" t="s">
        <v>79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78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/>
      <c r="D29" s="43"/>
      <c r="E29" s="43"/>
      <c r="F29" s="43"/>
      <c r="G29" s="67"/>
      <c r="H29" s="62">
        <v>3</v>
      </c>
      <c r="I29" s="60" t="s">
        <v>100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/>
      <c r="D30" s="44"/>
      <c r="E30" s="44"/>
      <c r="F30" s="45"/>
      <c r="G30" s="45"/>
      <c r="H30" s="42"/>
      <c r="I30" s="60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/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81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71" t="s">
        <v>82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280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84</v>
      </c>
      <c r="D35" s="47"/>
      <c r="E35" s="47"/>
      <c r="F35" s="48"/>
      <c r="G35" s="70" t="s">
        <v>24</v>
      </c>
      <c r="H35" s="71" t="s">
        <v>287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/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41334</v>
      </c>
      <c r="R5" s="177" t="s">
        <v>102</v>
      </c>
      <c r="S5" s="110" t="s">
        <v>30</v>
      </c>
      <c r="T5" s="111">
        <v>4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41">
        <v>105</v>
      </c>
      <c r="B9" s="142">
        <v>99.18</v>
      </c>
      <c r="C9" s="143" t="s">
        <v>158</v>
      </c>
      <c r="D9" s="144">
        <v>33155</v>
      </c>
      <c r="E9" s="145"/>
      <c r="F9" s="146" t="s">
        <v>198</v>
      </c>
      <c r="G9" s="146" t="s">
        <v>56</v>
      </c>
      <c r="H9" s="147">
        <v>88</v>
      </c>
      <c r="I9" s="148">
        <v>93</v>
      </c>
      <c r="J9" s="148">
        <v>-96</v>
      </c>
      <c r="K9" s="147">
        <v>100</v>
      </c>
      <c r="L9" s="118">
        <v>105</v>
      </c>
      <c r="M9" s="118">
        <v>110</v>
      </c>
      <c r="N9" s="119">
        <f>IF(MAX(H9:J9)&lt;0,0,TRUNC(MAX(H9:J9)/1)*1)</f>
        <v>93</v>
      </c>
      <c r="O9" s="119">
        <f>IF(MAX(K9:M9)&lt;0,0,TRUNC(MAX(K9:M9)/1)*1)</f>
        <v>110</v>
      </c>
      <c r="P9" s="119">
        <f aca="true" t="shared" si="0" ref="P9:P24">IF(N9=0,0,IF(O9=0,0,SUM(N9:O9)))</f>
        <v>203</v>
      </c>
      <c r="Q9" s="120">
        <f aca="true" t="shared" si="1" ref="Q9:Q24">IF(P9=0,0,IF(OR(C9="UK",C9="JK",C9="SK",C9="K1",C9="K2",C9="K3",C9="K4",C9="K5",C9="K6"),SinclairW13(B9)*P9,Sinclair13(B9)*P9))</f>
        <v>226.578247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 t="s">
        <v>22</v>
      </c>
      <c r="T9" s="121" t="s">
        <v>22</v>
      </c>
      <c r="U9" s="122">
        <f aca="true" t="shared" si="2" ref="U9:U24">IF(B9=0,0,IF(OR(C9="UK",C9="JK",C9="SK",C9="K1",C9="K2",C9="K3",C9="K4",C9="K5",C9="K6"),SinclairW13(B9),Sinclair13(B9)))</f>
        <v>1.116149</v>
      </c>
      <c r="V9" s="13"/>
    </row>
    <row r="10" spans="1:22" s="14" customFormat="1" ht="19.5" customHeight="1">
      <c r="A10" s="141">
        <v>85</v>
      </c>
      <c r="B10" s="142">
        <v>83.6</v>
      </c>
      <c r="C10" s="143" t="s">
        <v>158</v>
      </c>
      <c r="D10" s="144">
        <v>33148</v>
      </c>
      <c r="E10" s="145"/>
      <c r="F10" s="146" t="s">
        <v>199</v>
      </c>
      <c r="G10" s="146" t="s">
        <v>56</v>
      </c>
      <c r="H10" s="147">
        <v>78</v>
      </c>
      <c r="I10" s="148">
        <v>81</v>
      </c>
      <c r="J10" s="148">
        <v>84</v>
      </c>
      <c r="K10" s="147">
        <v>100</v>
      </c>
      <c r="L10" s="118">
        <v>104</v>
      </c>
      <c r="M10" s="118">
        <v>107</v>
      </c>
      <c r="N10" s="119">
        <f aca="true" t="shared" si="3" ref="N10:N24">IF(MAX(H10:J10)&lt;0,0,TRUNC(MAX(H10:J10)/1)*1)</f>
        <v>84</v>
      </c>
      <c r="O10" s="119">
        <f aca="true" t="shared" si="4" ref="O10:O24">IF(MAX(K10:M10)&lt;0,0,TRUNC(MAX(K10:M10)/1)*1)</f>
        <v>107</v>
      </c>
      <c r="P10" s="119">
        <f t="shared" si="0"/>
        <v>191</v>
      </c>
      <c r="Q10" s="120">
        <f t="shared" si="1"/>
        <v>230.160921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/>
      <c r="T10" s="124"/>
      <c r="U10" s="122">
        <f t="shared" si="2"/>
        <v>1.205031</v>
      </c>
      <c r="V10" s="13"/>
    </row>
    <row r="11" spans="1:22" s="14" customFormat="1" ht="19.5" customHeight="1">
      <c r="A11" s="141">
        <v>94</v>
      </c>
      <c r="B11" s="142">
        <v>98</v>
      </c>
      <c r="C11" s="143" t="s">
        <v>158</v>
      </c>
      <c r="D11" s="144">
        <v>32309</v>
      </c>
      <c r="E11" s="145"/>
      <c r="F11" s="146" t="s">
        <v>200</v>
      </c>
      <c r="G11" s="146" t="s">
        <v>55</v>
      </c>
      <c r="H11" s="147">
        <v>90</v>
      </c>
      <c r="I11" s="148">
        <v>-93</v>
      </c>
      <c r="J11" s="148">
        <v>-93</v>
      </c>
      <c r="K11" s="147">
        <v>-110</v>
      </c>
      <c r="L11" s="118">
        <v>-110</v>
      </c>
      <c r="M11" s="118">
        <v>110</v>
      </c>
      <c r="N11" s="119">
        <f t="shared" si="3"/>
        <v>90</v>
      </c>
      <c r="O11" s="119">
        <f t="shared" si="4"/>
        <v>110</v>
      </c>
      <c r="P11" s="119">
        <f t="shared" si="0"/>
        <v>200</v>
      </c>
      <c r="Q11" s="120">
        <f t="shared" si="1"/>
        <v>224.28379999999999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/>
      <c r="T11" s="124"/>
      <c r="U11" s="122">
        <f t="shared" si="2"/>
        <v>1.121419</v>
      </c>
      <c r="V11" s="13"/>
    </row>
    <row r="12" spans="1:22" s="14" customFormat="1" ht="19.5" customHeight="1">
      <c r="A12" s="141">
        <v>105</v>
      </c>
      <c r="B12" s="142">
        <v>96.5</v>
      </c>
      <c r="C12" s="143" t="s">
        <v>161</v>
      </c>
      <c r="D12" s="144">
        <v>34699</v>
      </c>
      <c r="E12" s="145"/>
      <c r="F12" s="146" t="s">
        <v>201</v>
      </c>
      <c r="G12" s="146" t="s">
        <v>57</v>
      </c>
      <c r="H12" s="147">
        <v>70</v>
      </c>
      <c r="I12" s="148">
        <v>75</v>
      </c>
      <c r="J12" s="148">
        <v>-78</v>
      </c>
      <c r="K12" s="147">
        <v>96</v>
      </c>
      <c r="L12" s="118">
        <v>-101</v>
      </c>
      <c r="M12" s="118">
        <v>-102</v>
      </c>
      <c r="N12" s="119">
        <f t="shared" si="3"/>
        <v>75</v>
      </c>
      <c r="O12" s="119">
        <f t="shared" si="4"/>
        <v>96</v>
      </c>
      <c r="P12" s="119">
        <f t="shared" si="0"/>
        <v>171</v>
      </c>
      <c r="Q12" s="120">
        <f t="shared" si="1"/>
        <v>192.95828099999997</v>
      </c>
      <c r="R12" s="120">
        <f>IF(OR(D12="",B12="",Q5=""),0,IF(OR(C12="UM",C12="JM",C12="SM",C12="UK",C12="JK",C12="SK"),"",Q12*(IF(ABS(1900-YEAR((Q5+1)-D12))&lt;29,0,(VLOOKUP((YEAR(Q5)-YEAR(D12)),'Meltzer-Malone'!$A$3:$B$63,2))))))</f>
      </c>
      <c r="S12" s="124" t="s">
        <v>22</v>
      </c>
      <c r="T12" s="124" t="s">
        <v>22</v>
      </c>
      <c r="U12" s="122">
        <f t="shared" si="2"/>
        <v>1.1284109999999998</v>
      </c>
      <c r="V12" s="13"/>
    </row>
    <row r="13" spans="1:22" s="14" customFormat="1" ht="19.5" customHeight="1">
      <c r="A13" s="141">
        <v>94</v>
      </c>
      <c r="B13" s="142">
        <v>89.9</v>
      </c>
      <c r="C13" s="143" t="s">
        <v>158</v>
      </c>
      <c r="D13" s="144">
        <v>33284</v>
      </c>
      <c r="E13" s="145"/>
      <c r="F13" s="146" t="s">
        <v>202</v>
      </c>
      <c r="G13" s="146" t="s">
        <v>54</v>
      </c>
      <c r="H13" s="147">
        <v>86</v>
      </c>
      <c r="I13" s="148">
        <v>90</v>
      </c>
      <c r="J13" s="148">
        <v>-92</v>
      </c>
      <c r="K13" s="147">
        <v>108</v>
      </c>
      <c r="L13" s="118">
        <v>-112</v>
      </c>
      <c r="M13" s="118">
        <v>-112</v>
      </c>
      <c r="N13" s="119">
        <f t="shared" si="3"/>
        <v>90</v>
      </c>
      <c r="O13" s="119">
        <f t="shared" si="4"/>
        <v>108</v>
      </c>
      <c r="P13" s="119">
        <f t="shared" si="0"/>
        <v>198</v>
      </c>
      <c r="Q13" s="120">
        <f t="shared" si="1"/>
        <v>230.381118</v>
      </c>
      <c r="R13" s="120">
        <f>IF(OR(D13="",B13="",Q5=""),0,IF(OR(C13="UM",C13="JM",C13="SM",C13="UK",C13="JK",C13="SK"),"",Q13*(IF(ABS(1900-YEAR((Q5+1)-D13))&lt;29,0,(VLOOKUP((YEAR(Q5)-YEAR(D13)),'Meltzer-Malone'!$A$3:$B$63,2))))))</f>
      </c>
      <c r="S13" s="124" t="s">
        <v>22</v>
      </c>
      <c r="T13" s="124" t="s">
        <v>22</v>
      </c>
      <c r="U13" s="122">
        <f t="shared" si="2"/>
        <v>1.163541</v>
      </c>
      <c r="V13" s="13"/>
    </row>
    <row r="14" spans="1:22" s="14" customFormat="1" ht="19.5" customHeight="1">
      <c r="A14" s="141">
        <v>105</v>
      </c>
      <c r="B14" s="142">
        <v>94.6</v>
      </c>
      <c r="C14" s="143" t="s">
        <v>158</v>
      </c>
      <c r="D14" s="144">
        <v>32405</v>
      </c>
      <c r="E14" s="145"/>
      <c r="F14" s="146" t="s">
        <v>203</v>
      </c>
      <c r="G14" s="146" t="s">
        <v>54</v>
      </c>
      <c r="H14" s="147">
        <v>91</v>
      </c>
      <c r="I14" s="148">
        <v>94</v>
      </c>
      <c r="J14" s="148">
        <v>96</v>
      </c>
      <c r="K14" s="147">
        <v>-117</v>
      </c>
      <c r="L14" s="118">
        <v>118</v>
      </c>
      <c r="M14" s="118">
        <v>-122</v>
      </c>
      <c r="N14" s="119">
        <f t="shared" si="3"/>
        <v>96</v>
      </c>
      <c r="O14" s="119">
        <f t="shared" si="4"/>
        <v>118</v>
      </c>
      <c r="P14" s="119">
        <f t="shared" si="0"/>
        <v>214</v>
      </c>
      <c r="Q14" s="120">
        <f t="shared" si="1"/>
        <v>243.48171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 t="s">
        <v>22</v>
      </c>
      <c r="T14" s="124" t="s">
        <v>22</v>
      </c>
      <c r="U14" s="122">
        <f t="shared" si="2"/>
        <v>1.137765</v>
      </c>
      <c r="V14" s="13"/>
    </row>
    <row r="15" spans="1:22" s="14" customFormat="1" ht="19.5" customHeight="1">
      <c r="A15" s="141">
        <v>105</v>
      </c>
      <c r="B15" s="142">
        <v>97</v>
      </c>
      <c r="C15" s="143" t="s">
        <v>161</v>
      </c>
      <c r="D15" s="144">
        <v>34852</v>
      </c>
      <c r="E15" s="145"/>
      <c r="F15" s="146" t="s">
        <v>204</v>
      </c>
      <c r="G15" s="146" t="s">
        <v>57</v>
      </c>
      <c r="H15" s="147">
        <v>85</v>
      </c>
      <c r="I15" s="148">
        <v>-90</v>
      </c>
      <c r="J15" s="148">
        <v>-90</v>
      </c>
      <c r="K15" s="147">
        <v>107</v>
      </c>
      <c r="L15" s="118">
        <v>112</v>
      </c>
      <c r="M15" s="118">
        <v>117</v>
      </c>
      <c r="N15" s="119">
        <f t="shared" si="3"/>
        <v>85</v>
      </c>
      <c r="O15" s="119">
        <f t="shared" si="4"/>
        <v>117</v>
      </c>
      <c r="P15" s="119">
        <f t="shared" si="0"/>
        <v>202</v>
      </c>
      <c r="Q15" s="120">
        <f t="shared" si="1"/>
        <v>227.46068599999998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/>
      <c r="T15" s="124"/>
      <c r="U15" s="122">
        <f t="shared" si="2"/>
        <v>1.126043</v>
      </c>
      <c r="V15" s="13"/>
    </row>
    <row r="16" spans="1:22" s="14" customFormat="1" ht="19.5" customHeight="1">
      <c r="A16" s="149" t="s">
        <v>135</v>
      </c>
      <c r="B16" s="142">
        <v>161</v>
      </c>
      <c r="C16" s="143" t="s">
        <v>161</v>
      </c>
      <c r="D16" s="144">
        <v>34126</v>
      </c>
      <c r="E16" s="145"/>
      <c r="F16" s="146" t="s">
        <v>205</v>
      </c>
      <c r="G16" s="146" t="s">
        <v>57</v>
      </c>
      <c r="H16" s="147">
        <v>65</v>
      </c>
      <c r="I16" s="148">
        <v>70</v>
      </c>
      <c r="J16" s="148">
        <v>74</v>
      </c>
      <c r="K16" s="147">
        <v>87</v>
      </c>
      <c r="L16" s="118">
        <v>-95</v>
      </c>
      <c r="M16" s="118">
        <v>101</v>
      </c>
      <c r="N16" s="119">
        <f t="shared" si="3"/>
        <v>74</v>
      </c>
      <c r="O16" s="119">
        <f t="shared" si="4"/>
        <v>101</v>
      </c>
      <c r="P16" s="119">
        <f t="shared" si="0"/>
        <v>175</v>
      </c>
      <c r="Q16" s="120">
        <f t="shared" si="1"/>
        <v>175.385875</v>
      </c>
      <c r="R16" s="120">
        <f>IF(OR(D16="",B16="",Q5=""),0,IF(OR(C16="UM",C16="JM",C16="SM",C16="UK",C16="JK",C16="SK"),"",Q16*(IF(ABS(1900-YEAR((Q5+1)-D16))&lt;29,0,(VLOOKUP((YEAR(Q5)-YEAR(D16)),'Meltzer-Malone'!$A$3:$B$63,2))))))</f>
      </c>
      <c r="S16" s="124"/>
      <c r="T16" s="124"/>
      <c r="U16" s="122">
        <f t="shared" si="2"/>
        <v>1.002205</v>
      </c>
      <c r="V16" s="13"/>
    </row>
    <row r="17" spans="1:22" s="14" customFormat="1" ht="19.5" customHeight="1">
      <c r="A17" s="112"/>
      <c r="B17" s="113"/>
      <c r="C17" s="114"/>
      <c r="D17" s="115"/>
      <c r="E17" s="116"/>
      <c r="F17" s="117"/>
      <c r="G17" s="117"/>
      <c r="H17" s="123"/>
      <c r="I17" s="118"/>
      <c r="J17" s="118"/>
      <c r="K17" s="123"/>
      <c r="L17" s="118"/>
      <c r="M17" s="118"/>
      <c r="N17" s="119">
        <f t="shared" si="3"/>
        <v>0</v>
      </c>
      <c r="O17" s="119">
        <f t="shared" si="4"/>
        <v>0</v>
      </c>
      <c r="P17" s="119">
        <f t="shared" si="0"/>
        <v>0</v>
      </c>
      <c r="Q17" s="120">
        <f t="shared" si="1"/>
        <v>0</v>
      </c>
      <c r="R17" s="120">
        <f>IF(OR(D17="",B17="",Q5=""),0,IF(OR(C17="UM",C17="JM",C17="SM",C17="UK",C17="JK",C17="SK"),"",Q17*(IF(ABS(1900-YEAR((Q5+1)-D17))&lt;29,0,(VLOOKUP((YEAR(Q5)-YEAR(D17)),'Meltzer-Malone'!$A$3:$B$63,2))))))</f>
        <v>0</v>
      </c>
      <c r="S17" s="124"/>
      <c r="T17" s="124"/>
      <c r="U17" s="122">
        <f t="shared" si="2"/>
        <v>0</v>
      </c>
      <c r="V17" s="13"/>
    </row>
    <row r="18" spans="1:22" s="14" customFormat="1" ht="19.5" customHeight="1">
      <c r="A18" s="112"/>
      <c r="B18" s="113"/>
      <c r="C18" s="114"/>
      <c r="D18" s="115"/>
      <c r="E18" s="116"/>
      <c r="F18" s="117"/>
      <c r="G18" s="117"/>
      <c r="H18" s="123"/>
      <c r="I18" s="118"/>
      <c r="J18" s="118"/>
      <c r="K18" s="123"/>
      <c r="L18" s="118"/>
      <c r="M18" s="118"/>
      <c r="N18" s="119">
        <f t="shared" si="3"/>
        <v>0</v>
      </c>
      <c r="O18" s="119">
        <f t="shared" si="4"/>
        <v>0</v>
      </c>
      <c r="P18" s="119">
        <f t="shared" si="0"/>
        <v>0</v>
      </c>
      <c r="Q18" s="120">
        <f t="shared" si="1"/>
        <v>0</v>
      </c>
      <c r="R18" s="120">
        <f>IF(OR(D18="",B18="",Q5=""),0,IF(OR(C18="UM",C18="JM",C18="SM",C18="UK",C18="JK",C18="SK"),"",Q18*(IF(ABS(1900-YEAR((Q5+1)-D18))&lt;29,0,(VLOOKUP((YEAR(Q5)-YEAR(D18)),'Meltzer-Malone'!$A$3:$B$63,2))))))</f>
        <v>0</v>
      </c>
      <c r="S18" s="124" t="s">
        <v>22</v>
      </c>
      <c r="T18" s="124" t="s">
        <v>22</v>
      </c>
      <c r="U18" s="122">
        <f t="shared" si="2"/>
        <v>0</v>
      </c>
      <c r="V18" s="13"/>
    </row>
    <row r="19" spans="1:22" s="14" customFormat="1" ht="19.5" customHeight="1">
      <c r="A19" s="112"/>
      <c r="B19" s="113"/>
      <c r="C19" s="114"/>
      <c r="D19" s="115"/>
      <c r="E19" s="116"/>
      <c r="F19" s="117"/>
      <c r="G19" s="117"/>
      <c r="H19" s="123"/>
      <c r="I19" s="118"/>
      <c r="J19" s="118"/>
      <c r="K19" s="123"/>
      <c r="L19" s="118"/>
      <c r="M19" s="118"/>
      <c r="N19" s="119">
        <f t="shared" si="3"/>
        <v>0</v>
      </c>
      <c r="O19" s="119">
        <f t="shared" si="4"/>
        <v>0</v>
      </c>
      <c r="P19" s="119">
        <f t="shared" si="0"/>
        <v>0</v>
      </c>
      <c r="Q19" s="120">
        <f t="shared" si="1"/>
        <v>0</v>
      </c>
      <c r="R19" s="120">
        <f>IF(OR(D19="",B19="",Q5=""),0,IF(OR(C19="UM",C19="JM",C19="SM",C19="UK",C19="JK",C19="SK"),"",Q19*(IF(ABS(1900-YEAR((Q5+1)-D19))&lt;29,0,(VLOOKUP((YEAR(Q5)-YEAR(D19)),'Meltzer-Malone'!$A$3:$B$63,2))))))</f>
        <v>0</v>
      </c>
      <c r="S19" s="124"/>
      <c r="T19" s="124"/>
      <c r="U19" s="122">
        <f t="shared" si="2"/>
        <v>0</v>
      </c>
      <c r="V19" s="13"/>
    </row>
    <row r="20" spans="1:22" s="14" customFormat="1" ht="19.5" customHeight="1">
      <c r="A20" s="112"/>
      <c r="B20" s="113"/>
      <c r="C20" s="114"/>
      <c r="D20" s="115"/>
      <c r="E20" s="116"/>
      <c r="F20" s="117"/>
      <c r="G20" s="117"/>
      <c r="H20" s="123"/>
      <c r="I20" s="118"/>
      <c r="J20" s="118"/>
      <c r="K20" s="123"/>
      <c r="L20" s="118"/>
      <c r="M20" s="118"/>
      <c r="N20" s="119">
        <f t="shared" si="3"/>
        <v>0</v>
      </c>
      <c r="O20" s="119">
        <f t="shared" si="4"/>
        <v>0</v>
      </c>
      <c r="P20" s="119">
        <f t="shared" si="0"/>
        <v>0</v>
      </c>
      <c r="Q20" s="120">
        <f t="shared" si="1"/>
        <v>0</v>
      </c>
      <c r="R20" s="120">
        <f>IF(OR(D20="",B20="",Q5=""),0,IF(OR(C20="UM",C20="JM",C20="SM",C20="UK",C20="JK",C20="SK"),"",Q20*(IF(ABS(1900-YEAR((Q5+1)-D20))&lt;29,0,(VLOOKUP((YEAR(Q5)-YEAR(D20)),'Meltzer-Malone'!$A$3:$B$63,2))))))</f>
        <v>0</v>
      </c>
      <c r="S20" s="124"/>
      <c r="T20" s="124"/>
      <c r="U20" s="122">
        <f t="shared" si="2"/>
        <v>0</v>
      </c>
      <c r="V20" s="13"/>
    </row>
    <row r="21" spans="1:22" s="14" customFormat="1" ht="19.5" customHeight="1">
      <c r="A21" s="112"/>
      <c r="B21" s="113"/>
      <c r="C21" s="114"/>
      <c r="D21" s="115"/>
      <c r="E21" s="116"/>
      <c r="F21" s="117"/>
      <c r="G21" s="117"/>
      <c r="H21" s="123"/>
      <c r="I21" s="118"/>
      <c r="J21" s="118"/>
      <c r="K21" s="123"/>
      <c r="L21" s="118"/>
      <c r="M21" s="118"/>
      <c r="N21" s="119">
        <f t="shared" si="3"/>
        <v>0</v>
      </c>
      <c r="O21" s="119">
        <f t="shared" si="4"/>
        <v>0</v>
      </c>
      <c r="P21" s="119">
        <f t="shared" si="0"/>
        <v>0</v>
      </c>
      <c r="Q21" s="120">
        <f t="shared" si="1"/>
        <v>0</v>
      </c>
      <c r="R21" s="120">
        <f>IF(OR(D21="",B21="",Q5=""),0,IF(OR(C21="UM",C21="JM",C21="SM",C21="UK",C21="JK",C21="SK"),"",Q21*(IF(ABS(1900-YEAR((Q5+1)-D21))&lt;29,0,(VLOOKUP((YEAR(Q5)-YEAR(D21)),'Meltzer-Malone'!$A$3:$B$63,2))))))</f>
        <v>0</v>
      </c>
      <c r="S21" s="124"/>
      <c r="T21" s="124"/>
      <c r="U21" s="122">
        <f t="shared" si="2"/>
        <v>0</v>
      </c>
      <c r="V21" s="13"/>
    </row>
    <row r="22" spans="1:22" s="14" customFormat="1" ht="19.5" customHeight="1">
      <c r="A22" s="112"/>
      <c r="B22" s="113"/>
      <c r="C22" s="114"/>
      <c r="D22" s="114"/>
      <c r="E22" s="116"/>
      <c r="F22" s="117"/>
      <c r="G22" s="117"/>
      <c r="H22" s="123"/>
      <c r="I22" s="118"/>
      <c r="J22" s="118"/>
      <c r="K22" s="123"/>
      <c r="L22" s="118"/>
      <c r="M22" s="118"/>
      <c r="N22" s="119">
        <f t="shared" si="3"/>
        <v>0</v>
      </c>
      <c r="O22" s="119">
        <f t="shared" si="4"/>
        <v>0</v>
      </c>
      <c r="P22" s="119">
        <f t="shared" si="0"/>
        <v>0</v>
      </c>
      <c r="Q22" s="120">
        <f t="shared" si="1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2"/>
        <v>0</v>
      </c>
      <c r="V22" s="13"/>
    </row>
    <row r="23" spans="1:22" s="14" customFormat="1" ht="19.5" customHeight="1">
      <c r="A23" s="112"/>
      <c r="B23" s="113"/>
      <c r="C23" s="114"/>
      <c r="D23" s="114"/>
      <c r="E23" s="116"/>
      <c r="F23" s="117"/>
      <c r="G23" s="117"/>
      <c r="H23" s="123"/>
      <c r="I23" s="118"/>
      <c r="J23" s="118"/>
      <c r="K23" s="123"/>
      <c r="L23" s="118"/>
      <c r="M23" s="118"/>
      <c r="N23" s="119">
        <f t="shared" si="3"/>
        <v>0</v>
      </c>
      <c r="O23" s="119">
        <f t="shared" si="4"/>
        <v>0</v>
      </c>
      <c r="P23" s="119">
        <f t="shared" si="0"/>
        <v>0</v>
      </c>
      <c r="Q23" s="120">
        <f t="shared" si="1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2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3"/>
        <v>0</v>
      </c>
      <c r="O24" s="119">
        <f t="shared" si="4"/>
        <v>0</v>
      </c>
      <c r="P24" s="130">
        <f t="shared" si="0"/>
        <v>0</v>
      </c>
      <c r="Q24" s="120">
        <f t="shared" si="1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2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 t="s">
        <v>76</v>
      </c>
      <c r="D27" s="41"/>
      <c r="E27" s="41"/>
      <c r="F27" s="41"/>
      <c r="G27" s="61" t="s">
        <v>36</v>
      </c>
      <c r="H27" s="62">
        <v>1</v>
      </c>
      <c r="I27" s="60" t="s">
        <v>100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71" t="s">
        <v>82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/>
      <c r="D29" s="43"/>
      <c r="E29" s="43"/>
      <c r="F29" s="43"/>
      <c r="G29" s="67"/>
      <c r="H29" s="62">
        <v>3</v>
      </c>
      <c r="I29" s="60" t="s">
        <v>79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/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/>
      <c r="D31" s="41"/>
      <c r="E31" s="41"/>
      <c r="F31" s="41"/>
      <c r="G31" s="70" t="s">
        <v>38</v>
      </c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81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71" t="s">
        <v>85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280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84</v>
      </c>
      <c r="D35" s="47"/>
      <c r="E35" s="47"/>
      <c r="F35" s="48"/>
      <c r="G35" s="70" t="s">
        <v>24</v>
      </c>
      <c r="H35" s="71"/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/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4">
      <selection activeCell="P39" sqref="P3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41334</v>
      </c>
      <c r="R5" s="177" t="s">
        <v>101</v>
      </c>
      <c r="S5" s="110" t="s">
        <v>30</v>
      </c>
      <c r="T5" s="111">
        <v>1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66">
        <v>69</v>
      </c>
      <c r="B9" s="159">
        <v>62.8</v>
      </c>
      <c r="C9" s="160" t="s">
        <v>105</v>
      </c>
      <c r="D9" s="161">
        <v>17503</v>
      </c>
      <c r="E9" s="162"/>
      <c r="F9" s="163" t="s">
        <v>106</v>
      </c>
      <c r="G9" s="163" t="s">
        <v>65</v>
      </c>
      <c r="H9" s="147">
        <v>35</v>
      </c>
      <c r="I9" s="148">
        <v>37</v>
      </c>
      <c r="J9" s="148">
        <v>-38</v>
      </c>
      <c r="K9" s="147">
        <v>47</v>
      </c>
      <c r="L9" s="178">
        <v>-51</v>
      </c>
      <c r="M9" s="178">
        <v>-51</v>
      </c>
      <c r="N9" s="119">
        <f>IF(MAX(H9:J9)&lt;0,0,TRUNC(MAX(H9:J9)/1)*1)</f>
        <v>37</v>
      </c>
      <c r="O9" s="119">
        <f>IF(MAX(K9:M9)&lt;0,0,TRUNC(MAX(K9:M9)/1)*1)</f>
        <v>47</v>
      </c>
      <c r="P9" s="119">
        <f aca="true" t="shared" si="0" ref="P9:P19">IF(N9=0,0,IF(O9=0,0,SUM(N9:O9)))</f>
        <v>84</v>
      </c>
      <c r="Q9" s="120">
        <f aca="true" t="shared" si="1" ref="Q9:Q24">IF(P9=0,0,IF(OR(C9="UK",C9="JK",C9="SK",C9="K1",C9="K2",C9="K3",C9="K4",C9="K5",C9="K6"),SinclairW13(B9)*P9,Sinclair13(B9)*P9))</f>
        <v>120.38493600000001</v>
      </c>
      <c r="R9" s="120">
        <f>IF(OR(D9="",B9="",Q5=""),0,IF(OR(C9="UM",C9="JM",C9="SM",C9="UK",C9="JK",C9="SK"),"",Q9*(IF(ABS(1900-YEAR((Q5+1)-D9))&lt;29,0,(VLOOKUP((YEAR(Q5)-YEAR(D9)),'Meltzer-Malone'!$A$3:$B$63,2))))))</f>
        <v>201.163228056</v>
      </c>
      <c r="S9" s="181">
        <v>1</v>
      </c>
      <c r="T9" s="124"/>
      <c r="U9" s="122">
        <f aca="true" t="shared" si="2" ref="U9:U24">IF(B9=0,0,IF(OR(C9="UK",C9="JK",C9="SK",C9="K1",C9="K2",C9="K3",C9="K4",C9="K5",C9="K6"),SinclairW13(B9),Sinclair13(B9)))</f>
        <v>1.433154</v>
      </c>
      <c r="V9" s="13"/>
    </row>
    <row r="10" spans="1:22" s="14" customFormat="1" ht="19.5" customHeight="1">
      <c r="A10" s="166">
        <v>69</v>
      </c>
      <c r="B10" s="159">
        <v>67.2</v>
      </c>
      <c r="C10" s="160" t="s">
        <v>107</v>
      </c>
      <c r="D10" s="161">
        <v>24812</v>
      </c>
      <c r="E10" s="162"/>
      <c r="F10" s="163" t="s">
        <v>108</v>
      </c>
      <c r="G10" s="163" t="s">
        <v>57</v>
      </c>
      <c r="H10" s="147">
        <v>45</v>
      </c>
      <c r="I10" s="148">
        <v>48</v>
      </c>
      <c r="J10" s="148">
        <v>50</v>
      </c>
      <c r="K10" s="147">
        <v>65</v>
      </c>
      <c r="L10" s="178">
        <v>-68</v>
      </c>
      <c r="M10" s="178">
        <v>-68</v>
      </c>
      <c r="N10" s="119">
        <f aca="true" t="shared" si="3" ref="N10:N24">IF(MAX(H10:J10)&lt;0,0,TRUNC(MAX(H10:J10)/1)*1)</f>
        <v>50</v>
      </c>
      <c r="O10" s="119">
        <f aca="true" t="shared" si="4" ref="O10:O24">IF(MAX(K10:M10)&lt;0,0,TRUNC(MAX(K10:M10)/1)*1)</f>
        <v>65</v>
      </c>
      <c r="P10" s="119">
        <f t="shared" si="0"/>
        <v>115</v>
      </c>
      <c r="Q10" s="120">
        <f t="shared" si="1"/>
        <v>157.38117999999997</v>
      </c>
      <c r="R10" s="120">
        <f>IF(OR(D10="",B10="",Q5=""),0,IF(OR(C10="UM",C10="JM",C10="SM",C10="UK",C10="JK",C10="SK"),"",Q10*(IF(ABS(1900-YEAR((Q5+1)-D10))&lt;29,0,(VLOOKUP((YEAR(Q5)-YEAR(D10)),'Meltzer-Malone'!$A$3:$B$63,2))))))</f>
        <v>189.95908425999997</v>
      </c>
      <c r="S10" s="181">
        <v>1</v>
      </c>
      <c r="T10" s="124"/>
      <c r="U10" s="122">
        <f t="shared" si="2"/>
        <v>1.3685319999999999</v>
      </c>
      <c r="V10" s="13"/>
    </row>
    <row r="11" spans="1:22" s="14" customFormat="1" ht="19.5" customHeight="1">
      <c r="A11" s="158">
        <v>69</v>
      </c>
      <c r="B11" s="159">
        <v>67.23</v>
      </c>
      <c r="C11" s="160" t="s">
        <v>109</v>
      </c>
      <c r="D11" s="161">
        <v>22200</v>
      </c>
      <c r="E11" s="162"/>
      <c r="F11" s="163" t="s">
        <v>110</v>
      </c>
      <c r="G11" s="163" t="s">
        <v>61</v>
      </c>
      <c r="H11" s="147">
        <v>50</v>
      </c>
      <c r="I11" s="148">
        <v>55</v>
      </c>
      <c r="J11" s="148">
        <v>60</v>
      </c>
      <c r="K11" s="147">
        <v>70</v>
      </c>
      <c r="L11" s="178">
        <v>75</v>
      </c>
      <c r="M11" s="178">
        <v>80</v>
      </c>
      <c r="N11" s="119">
        <f t="shared" si="3"/>
        <v>60</v>
      </c>
      <c r="O11" s="119">
        <f t="shared" si="4"/>
        <v>80</v>
      </c>
      <c r="P11" s="119">
        <f t="shared" si="0"/>
        <v>140</v>
      </c>
      <c r="Q11" s="120">
        <f t="shared" si="1"/>
        <v>191.53820000000002</v>
      </c>
      <c r="R11" s="120">
        <f>IF(OR(D11="",B11="",Q5=""),0,IF(OR(C11="UM",C11="JM",C11="SM",C11="UK",C11="JK",C11="SK"),"",Q11*(IF(ABS(1900-YEAR((Q5+1)-D11))&lt;29,0,(VLOOKUP((YEAR(Q5)-YEAR(D11)),'Meltzer-Malone'!$A$3:$B$63,2))))))</f>
        <v>247.6588926</v>
      </c>
      <c r="S11" s="181">
        <v>1</v>
      </c>
      <c r="T11" s="124"/>
      <c r="U11" s="122">
        <f t="shared" si="2"/>
        <v>1.36813</v>
      </c>
      <c r="V11" s="13"/>
    </row>
    <row r="12" spans="1:22" s="14" customFormat="1" ht="19.5" customHeight="1">
      <c r="A12" s="158">
        <v>69</v>
      </c>
      <c r="B12" s="159">
        <v>68.55</v>
      </c>
      <c r="C12" s="160" t="s">
        <v>111</v>
      </c>
      <c r="D12" s="161">
        <v>19509</v>
      </c>
      <c r="E12" s="162"/>
      <c r="F12" s="163" t="s">
        <v>112</v>
      </c>
      <c r="G12" s="163" t="s">
        <v>55</v>
      </c>
      <c r="H12" s="147">
        <v>54</v>
      </c>
      <c r="I12" s="148">
        <v>-58</v>
      </c>
      <c r="J12" s="148">
        <v>-58</v>
      </c>
      <c r="K12" s="147">
        <v>70</v>
      </c>
      <c r="L12" s="178">
        <v>75</v>
      </c>
      <c r="M12" s="178">
        <v>-79</v>
      </c>
      <c r="N12" s="119">
        <f t="shared" si="3"/>
        <v>54</v>
      </c>
      <c r="O12" s="119">
        <f t="shared" si="4"/>
        <v>75</v>
      </c>
      <c r="P12" s="119">
        <f t="shared" si="0"/>
        <v>129</v>
      </c>
      <c r="Q12" s="120">
        <f t="shared" si="1"/>
        <v>174.268938</v>
      </c>
      <c r="R12" s="120">
        <f>IF(OR(D12="",B12="",Q5=""),0,IF(OR(C12="UM",C12="JM",C12="SM",C12="UK",C12="JK",C12="SK"),"",Q12*(IF(ABS(1900-YEAR((Q5+1)-D12))&lt;29,0,(VLOOKUP((YEAR(Q5)-YEAR(D12)),'Meltzer-Malone'!$A$3:$B$63,2))))))</f>
        <v>262.97182744199995</v>
      </c>
      <c r="S12" s="181">
        <v>1</v>
      </c>
      <c r="T12" s="124"/>
      <c r="U12" s="122">
        <f t="shared" si="2"/>
        <v>1.350922</v>
      </c>
      <c r="V12" s="13"/>
    </row>
    <row r="13" spans="1:22" s="14" customFormat="1" ht="19.5" customHeight="1">
      <c r="A13" s="158">
        <v>77</v>
      </c>
      <c r="B13" s="159">
        <v>75.74</v>
      </c>
      <c r="C13" s="160" t="s">
        <v>107</v>
      </c>
      <c r="D13" s="161">
        <v>24128</v>
      </c>
      <c r="E13" s="162"/>
      <c r="F13" s="163" t="s">
        <v>113</v>
      </c>
      <c r="G13" s="163" t="s">
        <v>55</v>
      </c>
      <c r="H13" s="147">
        <v>60</v>
      </c>
      <c r="I13" s="148">
        <v>65</v>
      </c>
      <c r="J13" s="148">
        <v>69</v>
      </c>
      <c r="K13" s="147">
        <v>85</v>
      </c>
      <c r="L13" s="178">
        <v>90</v>
      </c>
      <c r="M13" s="178">
        <v>94</v>
      </c>
      <c r="N13" s="119">
        <f t="shared" si="3"/>
        <v>69</v>
      </c>
      <c r="O13" s="119">
        <f t="shared" si="4"/>
        <v>94</v>
      </c>
      <c r="P13" s="119">
        <f t="shared" si="0"/>
        <v>163</v>
      </c>
      <c r="Q13" s="120">
        <f t="shared" si="1"/>
        <v>207.20527399999997</v>
      </c>
      <c r="R13" s="120">
        <f>IF(OR(D13="",B13="",Q5=""),0,IF(OR(C13="UM",C13="JM",C13="SM",C13="UK",C13="JK",C13="SK"),"",Q13*(IF(ABS(1900-YEAR((Q5+1)-D13))&lt;29,0,(VLOOKUP((YEAR(Q5)-YEAR(D13)),'Meltzer-Malone'!$A$3:$B$63,2))))))</f>
        <v>252.16881845799998</v>
      </c>
      <c r="S13" s="181">
        <v>1</v>
      </c>
      <c r="T13" s="124"/>
      <c r="U13" s="122">
        <f t="shared" si="2"/>
        <v>1.2711979999999998</v>
      </c>
      <c r="V13" s="13"/>
    </row>
    <row r="14" spans="1:22" s="14" customFormat="1" ht="19.5" customHeight="1">
      <c r="A14" s="158">
        <v>77</v>
      </c>
      <c r="B14" s="159">
        <v>76.15</v>
      </c>
      <c r="C14" s="160" t="s">
        <v>114</v>
      </c>
      <c r="D14" s="161">
        <v>21400</v>
      </c>
      <c r="E14" s="162"/>
      <c r="F14" s="163" t="s">
        <v>115</v>
      </c>
      <c r="G14" s="163" t="s">
        <v>56</v>
      </c>
      <c r="H14" s="147">
        <v>63</v>
      </c>
      <c r="I14" s="148">
        <v>-67</v>
      </c>
      <c r="J14" s="148">
        <v>67</v>
      </c>
      <c r="K14" s="147">
        <v>83</v>
      </c>
      <c r="L14" s="178">
        <v>87</v>
      </c>
      <c r="M14" s="178">
        <v>90</v>
      </c>
      <c r="N14" s="119">
        <f t="shared" si="3"/>
        <v>67</v>
      </c>
      <c r="O14" s="119">
        <f t="shared" si="4"/>
        <v>90</v>
      </c>
      <c r="P14" s="119">
        <f t="shared" si="0"/>
        <v>157</v>
      </c>
      <c r="Q14" s="120">
        <f t="shared" si="1"/>
        <v>198.960919</v>
      </c>
      <c r="R14" s="120">
        <f>IF(OR(D14="",B14="",Q5=""),0,IF(OR(C14="UM",C14="JM",C14="SM",C14="UK",C14="JK",C14="SK"),"",Q14*(IF(ABS(1900-YEAR((Q5+1)-D14))&lt;29,0,(VLOOKUP((YEAR(Q5)-YEAR(D14)),'Meltzer-Malone'!$A$3:$B$63,2))))))</f>
        <v>268.59724065</v>
      </c>
      <c r="S14" s="181">
        <v>2</v>
      </c>
      <c r="T14" s="124"/>
      <c r="U14" s="122">
        <f t="shared" si="2"/>
        <v>1.267267</v>
      </c>
      <c r="V14" s="13"/>
    </row>
    <row r="15" spans="1:22" s="14" customFormat="1" ht="19.5" customHeight="1">
      <c r="A15" s="166">
        <v>77</v>
      </c>
      <c r="B15" s="159">
        <v>76.97</v>
      </c>
      <c r="C15" s="160" t="s">
        <v>114</v>
      </c>
      <c r="D15" s="161">
        <v>20075</v>
      </c>
      <c r="E15" s="162"/>
      <c r="F15" s="163" t="s">
        <v>116</v>
      </c>
      <c r="G15" s="163" t="s">
        <v>68</v>
      </c>
      <c r="H15" s="147">
        <v>78</v>
      </c>
      <c r="I15" s="148">
        <v>83</v>
      </c>
      <c r="J15" s="148">
        <v>-86</v>
      </c>
      <c r="K15" s="147">
        <v>93</v>
      </c>
      <c r="L15" s="178">
        <v>-96</v>
      </c>
      <c r="M15" s="178">
        <v>96</v>
      </c>
      <c r="N15" s="119">
        <f t="shared" si="3"/>
        <v>83</v>
      </c>
      <c r="O15" s="119">
        <f t="shared" si="4"/>
        <v>96</v>
      </c>
      <c r="P15" s="119">
        <f t="shared" si="0"/>
        <v>179</v>
      </c>
      <c r="Q15" s="120">
        <f t="shared" si="1"/>
        <v>225.46499899999998</v>
      </c>
      <c r="R15" s="120">
        <f>IF(OR(D15="",B15="",Q5=""),0,IF(OR(C15="UM",C15="JM",C15="SM",C15="UK",C15="JK",C15="SK"),"",Q15*(IF(ABS(1900-YEAR((Q5+1)-D15))&lt;29,0,(VLOOKUP((YEAR(Q5)-YEAR(D15)),'Meltzer-Malone'!$A$3:$B$63,2))))))</f>
        <v>333.68819851999996</v>
      </c>
      <c r="S15" s="181">
        <v>1</v>
      </c>
      <c r="T15" s="124" t="s">
        <v>22</v>
      </c>
      <c r="U15" s="122">
        <f t="shared" si="2"/>
        <v>1.2595809999999998</v>
      </c>
      <c r="V15" s="13"/>
    </row>
    <row r="16" spans="1:22" s="14" customFormat="1" ht="19.5" customHeight="1">
      <c r="A16" s="166">
        <v>77</v>
      </c>
      <c r="B16" s="159">
        <v>71.72</v>
      </c>
      <c r="C16" s="160" t="s">
        <v>105</v>
      </c>
      <c r="D16" s="161">
        <v>16375</v>
      </c>
      <c r="E16" s="162"/>
      <c r="F16" s="163" t="s">
        <v>117</v>
      </c>
      <c r="G16" s="163" t="s">
        <v>65</v>
      </c>
      <c r="H16" s="147">
        <v>55</v>
      </c>
      <c r="I16" s="148">
        <v>58</v>
      </c>
      <c r="J16" s="148">
        <v>-60</v>
      </c>
      <c r="K16" s="147">
        <v>60</v>
      </c>
      <c r="L16" s="178">
        <v>65</v>
      </c>
      <c r="M16" s="178">
        <v>-70</v>
      </c>
      <c r="N16" s="119">
        <f t="shared" si="3"/>
        <v>58</v>
      </c>
      <c r="O16" s="119">
        <f t="shared" si="4"/>
        <v>65</v>
      </c>
      <c r="P16" s="119">
        <f t="shared" si="0"/>
        <v>123</v>
      </c>
      <c r="Q16" s="120">
        <f t="shared" si="1"/>
        <v>161.50761</v>
      </c>
      <c r="R16" s="120">
        <f>IF(OR(D16="",B16="",Q5=""),0,IF(OR(C16="UM",C16="JM",C16="SM",C16="UK",C16="JK",C16="SK"),"",Q16*(IF(ABS(1900-YEAR((Q5+1)-D16))&lt;29,0,(VLOOKUP((YEAR(Q5)-YEAR(D16)),'Meltzer-Malone'!$A$3:$B$63,2))))))</f>
        <v>299.75812416</v>
      </c>
      <c r="S16" s="181">
        <v>1</v>
      </c>
      <c r="T16" s="124" t="s">
        <v>22</v>
      </c>
      <c r="U16" s="122">
        <f t="shared" si="2"/>
        <v>1.31307</v>
      </c>
      <c r="V16" s="13"/>
    </row>
    <row r="17" spans="1:22" s="14" customFormat="1" ht="19.5" customHeight="1">
      <c r="A17" s="158">
        <v>77</v>
      </c>
      <c r="B17" s="159">
        <v>71.39</v>
      </c>
      <c r="C17" s="160" t="s">
        <v>118</v>
      </c>
      <c r="D17" s="161">
        <v>16052</v>
      </c>
      <c r="E17" s="162"/>
      <c r="F17" s="163" t="s">
        <v>119</v>
      </c>
      <c r="G17" s="163" t="s">
        <v>64</v>
      </c>
      <c r="H17" s="147">
        <v>65</v>
      </c>
      <c r="I17" s="148">
        <v>67</v>
      </c>
      <c r="J17" s="148">
        <v>68</v>
      </c>
      <c r="K17" s="147">
        <v>77</v>
      </c>
      <c r="L17" s="178">
        <v>79</v>
      </c>
      <c r="M17" s="178">
        <v>-80</v>
      </c>
      <c r="N17" s="119">
        <f t="shared" si="3"/>
        <v>68</v>
      </c>
      <c r="O17" s="119">
        <f t="shared" si="4"/>
        <v>79</v>
      </c>
      <c r="P17" s="119">
        <f t="shared" si="0"/>
        <v>147</v>
      </c>
      <c r="Q17" s="120">
        <f t="shared" si="1"/>
        <v>193.56930599999998</v>
      </c>
      <c r="R17" s="120">
        <f>IF(OR(D17="",B17="",Q5=""),0,IF(OR(C17="UM",C17="JM",C17="SM",C17="UK",C17="JK",C17="SK"),"",Q17*(IF(ABS(1900-YEAR((Q5+1)-D17))&lt;29,0,(VLOOKUP((YEAR(Q5)-YEAR(D17)),'Meltzer-Malone'!$A$3:$B$63,2))))))</f>
        <v>374.16946849799996</v>
      </c>
      <c r="S17" s="181">
        <v>1</v>
      </c>
      <c r="T17" s="124" t="s">
        <v>207</v>
      </c>
      <c r="U17" s="122">
        <f t="shared" si="2"/>
        <v>1.316798</v>
      </c>
      <c r="V17" s="13"/>
    </row>
    <row r="18" spans="1:22" s="14" customFormat="1" ht="19.5" customHeight="1">
      <c r="A18" s="166">
        <v>77</v>
      </c>
      <c r="B18" s="159">
        <v>74.46</v>
      </c>
      <c r="C18" s="160" t="s">
        <v>120</v>
      </c>
      <c r="D18" s="161">
        <v>13176</v>
      </c>
      <c r="E18" s="162"/>
      <c r="F18" s="163" t="s">
        <v>121</v>
      </c>
      <c r="G18" s="163" t="s">
        <v>70</v>
      </c>
      <c r="H18" s="147">
        <v>30</v>
      </c>
      <c r="I18" s="148">
        <v>35</v>
      </c>
      <c r="J18" s="148">
        <v>37</v>
      </c>
      <c r="K18" s="147">
        <v>40</v>
      </c>
      <c r="L18" s="178">
        <v>45</v>
      </c>
      <c r="M18" s="178">
        <v>50</v>
      </c>
      <c r="N18" s="119">
        <f t="shared" si="3"/>
        <v>37</v>
      </c>
      <c r="O18" s="119">
        <f t="shared" si="4"/>
        <v>50</v>
      </c>
      <c r="P18" s="119">
        <f t="shared" si="0"/>
        <v>87</v>
      </c>
      <c r="Q18" s="120">
        <f t="shared" si="1"/>
        <v>111.695472</v>
      </c>
      <c r="R18" s="120">
        <f>IF(OR(D18="",B18="",Q5=""),0,IF(OR(C18="UM",C18="JM",C18="SM",C18="UK",C18="JK",C18="SK"),"",Q18*(IF(ABS(1900-YEAR((Q5+1)-D18))&lt;29,0,(VLOOKUP((YEAR(Q5)-YEAR(D18)),'Meltzer-Malone'!$A$3:$B$63,2))))))</f>
        <v>251.42650747199997</v>
      </c>
      <c r="S18" s="181">
        <v>1</v>
      </c>
      <c r="T18" s="124"/>
      <c r="U18" s="122">
        <f t="shared" si="2"/>
        <v>1.2838559999999999</v>
      </c>
      <c r="V18" s="13"/>
    </row>
    <row r="19" spans="1:22" s="14" customFormat="1" ht="19.5" customHeight="1">
      <c r="A19" s="158">
        <v>85</v>
      </c>
      <c r="B19" s="159">
        <v>83.62</v>
      </c>
      <c r="C19" s="160" t="s">
        <v>122</v>
      </c>
      <c r="D19" s="161">
        <v>26187</v>
      </c>
      <c r="E19" s="162"/>
      <c r="F19" s="163" t="s">
        <v>123</v>
      </c>
      <c r="G19" s="163" t="s">
        <v>70</v>
      </c>
      <c r="H19" s="147">
        <v>-80</v>
      </c>
      <c r="I19" s="148">
        <v>80</v>
      </c>
      <c r="J19" s="148">
        <v>85</v>
      </c>
      <c r="K19" s="147">
        <v>-87</v>
      </c>
      <c r="L19" s="178">
        <v>87</v>
      </c>
      <c r="M19" s="178"/>
      <c r="N19" s="119">
        <f t="shared" si="3"/>
        <v>85</v>
      </c>
      <c r="O19" s="119">
        <f t="shared" si="4"/>
        <v>87</v>
      </c>
      <c r="P19" s="119">
        <f t="shared" si="0"/>
        <v>172</v>
      </c>
      <c r="Q19" s="120">
        <f t="shared" si="1"/>
        <v>207.24022</v>
      </c>
      <c r="R19" s="120">
        <f>IF(OR(D19="",B19="",Q5=""),0,IF(OR(C19="UM",C19="JM",C19="SM",C19="UK",C19="JK",C19="SK"),"",Q19*(IF(ABS(1900-YEAR((Q5+1)-D19))&lt;29,0,(VLOOKUP((YEAR(Q5)-YEAR(D19)),'Meltzer-Malone'!$A$3:$B$63,2))))))</f>
        <v>239.98417475999997</v>
      </c>
      <c r="S19" s="181">
        <v>1</v>
      </c>
      <c r="T19" s="124"/>
      <c r="U19" s="122">
        <f t="shared" si="2"/>
        <v>1.204885</v>
      </c>
      <c r="V19" s="13"/>
    </row>
    <row r="20" spans="1:22" s="14" customFormat="1" ht="19.5" customHeight="1">
      <c r="A20" s="158">
        <v>85</v>
      </c>
      <c r="B20" s="159">
        <v>80.37</v>
      </c>
      <c r="C20" s="160" t="s">
        <v>122</v>
      </c>
      <c r="D20" s="161">
        <v>25734</v>
      </c>
      <c r="E20" s="162"/>
      <c r="F20" s="163" t="s">
        <v>124</v>
      </c>
      <c r="G20" s="163" t="s">
        <v>64</v>
      </c>
      <c r="H20" s="147">
        <v>55</v>
      </c>
      <c r="I20" s="148">
        <v>58</v>
      </c>
      <c r="J20" s="148">
        <v>60</v>
      </c>
      <c r="K20" s="147">
        <v>80</v>
      </c>
      <c r="L20" s="178">
        <v>85</v>
      </c>
      <c r="M20" s="178">
        <v>-90</v>
      </c>
      <c r="N20" s="119">
        <f t="shared" si="3"/>
        <v>60</v>
      </c>
      <c r="O20" s="119">
        <f t="shared" si="4"/>
        <v>85</v>
      </c>
      <c r="P20" s="119">
        <f>IF(N20=0,0,IF(O20=0,0,SUM(N20:O20)))</f>
        <v>145</v>
      </c>
      <c r="Q20" s="120">
        <f t="shared" si="1"/>
        <v>178.35289999999998</v>
      </c>
      <c r="R20" s="120">
        <f>IF(OR(D20="",B20="",Q5=""),0,IF(OR(C20="UM",C20="JM",C20="SM",C20="UK",C20="JK",C20="SK"),"",Q20*(IF(ABS(1900-YEAR((Q5+1)-D20))&lt;29,0,(VLOOKUP((YEAR(Q5)-YEAR(D20)),'Meltzer-Malone'!$A$3:$B$63,2))))))</f>
        <v>208.67289299999996</v>
      </c>
      <c r="S20" s="181">
        <v>2</v>
      </c>
      <c r="T20" s="124"/>
      <c r="U20" s="122">
        <f t="shared" si="2"/>
        <v>1.23002</v>
      </c>
      <c r="V20" s="13"/>
    </row>
    <row r="21" spans="1:22" s="14" customFormat="1" ht="19.5" customHeight="1">
      <c r="A21" s="166">
        <v>85</v>
      </c>
      <c r="B21" s="159">
        <v>84.56</v>
      </c>
      <c r="C21" s="160" t="s">
        <v>107</v>
      </c>
      <c r="D21" s="161">
        <v>23840</v>
      </c>
      <c r="E21" s="162"/>
      <c r="F21" s="163" t="s">
        <v>125</v>
      </c>
      <c r="G21" s="163" t="s">
        <v>56</v>
      </c>
      <c r="H21" s="147">
        <v>65</v>
      </c>
      <c r="I21" s="148">
        <v>69</v>
      </c>
      <c r="J21" s="148">
        <v>-72</v>
      </c>
      <c r="K21" s="147">
        <v>83</v>
      </c>
      <c r="L21" s="178">
        <v>87</v>
      </c>
      <c r="M21" s="178">
        <v>90</v>
      </c>
      <c r="N21" s="119">
        <f t="shared" si="3"/>
        <v>69</v>
      </c>
      <c r="O21" s="119">
        <f t="shared" si="4"/>
        <v>90</v>
      </c>
      <c r="P21" s="119">
        <f>IF(N21=0,0,IF(O21=0,0,SUM(N21:O21)))</f>
        <v>159</v>
      </c>
      <c r="Q21" s="120">
        <f t="shared" si="1"/>
        <v>190.501875</v>
      </c>
      <c r="R21" s="120">
        <f>IF(OR(D21="",B21="",Q5=""),0,IF(OR(C21="UM",C21="JM",C21="SM",C21="UK",C21="JK",C21="SK"),"",Q21*(IF(ABS(1900-YEAR((Q5+1)-D21))&lt;29,0,(VLOOKUP((YEAR(Q5)-YEAR(D21)),'Meltzer-Malone'!$A$3:$B$63,2))))))</f>
        <v>233.55529875000002</v>
      </c>
      <c r="S21" s="181">
        <v>1</v>
      </c>
      <c r="T21" s="124"/>
      <c r="U21" s="122">
        <f t="shared" si="2"/>
        <v>1.198125</v>
      </c>
      <c r="V21" s="13"/>
    </row>
    <row r="22" spans="1:22" s="14" customFormat="1" ht="19.5" customHeight="1">
      <c r="A22" s="158">
        <v>85</v>
      </c>
      <c r="B22" s="159">
        <v>84.54</v>
      </c>
      <c r="C22" s="160" t="s">
        <v>109</v>
      </c>
      <c r="D22" s="161">
        <v>21818</v>
      </c>
      <c r="E22" s="162"/>
      <c r="F22" s="163" t="s">
        <v>126</v>
      </c>
      <c r="G22" s="163" t="s">
        <v>56</v>
      </c>
      <c r="H22" s="147">
        <v>65</v>
      </c>
      <c r="I22" s="148">
        <v>70</v>
      </c>
      <c r="J22" s="148">
        <v>-72</v>
      </c>
      <c r="K22" s="147">
        <v>72</v>
      </c>
      <c r="L22" s="178">
        <v>85</v>
      </c>
      <c r="M22" s="178">
        <v>-90</v>
      </c>
      <c r="N22" s="119">
        <f t="shared" si="3"/>
        <v>70</v>
      </c>
      <c r="O22" s="119">
        <f t="shared" si="4"/>
        <v>85</v>
      </c>
      <c r="P22" s="119">
        <f>IF(N22=0,0,IF(O22=0,0,SUM(N22:O22)))</f>
        <v>155</v>
      </c>
      <c r="Q22" s="120">
        <f t="shared" si="1"/>
        <v>185.731385</v>
      </c>
      <c r="R22" s="120">
        <f>IF(OR(D22="",B22="",Q5=""),0,IF(OR(C22="UM",C22="JM",C22="SM",C22="UK",C22="JK",C22="SK"),"",Q22*(IF(ABS(1900-YEAR((Q5+1)-D22))&lt;29,0,(VLOOKUP((YEAR(Q5)-YEAR(D22)),'Meltzer-Malone'!$A$3:$B$63,2))))))</f>
        <v>244.97969681499998</v>
      </c>
      <c r="S22" s="124"/>
      <c r="T22" s="124"/>
      <c r="U22" s="122">
        <f t="shared" si="2"/>
        <v>1.198267</v>
      </c>
      <c r="V22" s="13"/>
    </row>
    <row r="23" spans="1:22" s="14" customFormat="1" ht="19.5" customHeight="1">
      <c r="A23" s="158"/>
      <c r="B23" s="159"/>
      <c r="C23" s="160"/>
      <c r="D23" s="161"/>
      <c r="E23" s="162"/>
      <c r="F23" s="163"/>
      <c r="G23" s="163"/>
      <c r="H23" s="147"/>
      <c r="I23" s="148"/>
      <c r="J23" s="148"/>
      <c r="K23" s="147"/>
      <c r="L23" s="118"/>
      <c r="M23" s="118"/>
      <c r="N23" s="119">
        <f t="shared" si="3"/>
        <v>0</v>
      </c>
      <c r="O23" s="119">
        <f t="shared" si="4"/>
        <v>0</v>
      </c>
      <c r="P23" s="119">
        <f>IF(N23=0,0,IF(O23=0,0,SUM(N23:O23)))</f>
        <v>0</v>
      </c>
      <c r="Q23" s="120">
        <f t="shared" si="1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2"/>
        <v>0</v>
      </c>
      <c r="V23" s="13"/>
    </row>
    <row r="24" spans="1:22" s="14" customFormat="1" ht="19.5" customHeight="1">
      <c r="A24" s="150"/>
      <c r="B24" s="151"/>
      <c r="C24" s="152"/>
      <c r="D24" s="153"/>
      <c r="E24" s="154"/>
      <c r="F24" s="155"/>
      <c r="G24" s="155"/>
      <c r="H24" s="147"/>
      <c r="I24" s="148"/>
      <c r="J24" s="148"/>
      <c r="K24" s="147"/>
      <c r="L24" s="118"/>
      <c r="M24" s="118"/>
      <c r="N24" s="119">
        <f t="shared" si="3"/>
        <v>0</v>
      </c>
      <c r="O24" s="119">
        <f t="shared" si="4"/>
        <v>0</v>
      </c>
      <c r="P24" s="130">
        <f>IF(N24=0,0,IF(O24=0,0,SUM(N24:O24)))</f>
        <v>0</v>
      </c>
      <c r="Q24" s="120">
        <f t="shared" si="1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2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 t="s">
        <v>76</v>
      </c>
      <c r="D27" s="41"/>
      <c r="E27" s="41"/>
      <c r="F27" s="41"/>
      <c r="G27" s="61" t="s">
        <v>36</v>
      </c>
      <c r="H27" s="62">
        <v>1</v>
      </c>
      <c r="I27" s="60" t="s">
        <v>87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88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/>
      <c r="D29" s="43"/>
      <c r="E29" s="43"/>
      <c r="F29" s="43"/>
      <c r="G29" s="67"/>
      <c r="H29" s="62">
        <v>3</v>
      </c>
      <c r="I29" s="60" t="s">
        <v>80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/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/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/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83</v>
      </c>
      <c r="D33" s="41"/>
      <c r="E33" s="41"/>
      <c r="F33" s="41"/>
      <c r="G33" s="70" t="s">
        <v>40</v>
      </c>
      <c r="H33" s="60" t="s">
        <v>83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/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86</v>
      </c>
      <c r="D35" s="47"/>
      <c r="E35" s="47"/>
      <c r="F35" s="48"/>
      <c r="G35" s="70" t="s">
        <v>24</v>
      </c>
      <c r="H35" s="71" t="s">
        <v>282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/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4">
      <selection activeCell="V17" sqref="V17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41334</v>
      </c>
      <c r="R5" s="177" t="s">
        <v>101</v>
      </c>
      <c r="S5" s="110" t="s">
        <v>30</v>
      </c>
      <c r="T5" s="111">
        <v>2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66">
        <v>85</v>
      </c>
      <c r="B9" s="159">
        <v>81.05</v>
      </c>
      <c r="C9" s="160" t="s">
        <v>114</v>
      </c>
      <c r="D9" s="161">
        <v>20790</v>
      </c>
      <c r="E9" s="162"/>
      <c r="F9" s="163" t="s">
        <v>143</v>
      </c>
      <c r="G9" s="163" t="s">
        <v>71</v>
      </c>
      <c r="H9" s="147">
        <v>60</v>
      </c>
      <c r="I9" s="148">
        <v>-70</v>
      </c>
      <c r="J9" s="148">
        <v>70</v>
      </c>
      <c r="K9" s="147">
        <v>70</v>
      </c>
      <c r="L9" s="178">
        <v>80</v>
      </c>
      <c r="M9" s="178">
        <v>-100</v>
      </c>
      <c r="N9" s="119">
        <f>IF(MAX(H9:J9)&lt;0,0,TRUNC(MAX(H9:J9)/1)*1)</f>
        <v>70</v>
      </c>
      <c r="O9" s="119">
        <f>IF(MAX(K9:M9)&lt;0,0,TRUNC(MAX(K9:M9)/1)*1)</f>
        <v>80</v>
      </c>
      <c r="P9" s="119">
        <f aca="true" t="shared" si="0" ref="P9:P24">IF(N9=0,0,IF(O9=0,0,SUM(N9:O9)))</f>
        <v>150</v>
      </c>
      <c r="Q9" s="120">
        <f aca="true" t="shared" si="1" ref="Q9:Q24">IF(P9=0,0,IF(OR(C9="UK",C9="JK",C9="SK",C9="K1",C9="K2",C9="K3",C9="K4",C9="K5",C9="K6"),SinclairW13(B9)*P9,Sinclair13(B9)*P9))</f>
        <v>183.6786</v>
      </c>
      <c r="R9" s="120">
        <f>IF(OR(D9="",B9="",Q5=""),0,IF(OR(C9="UM",C9="JM",C9="SM",C9="UK",C9="JK",C9="SK"),"",Q9*(IF(ABS(1900-YEAR((Q5+1)-D9))&lt;29,0,(VLOOKUP((YEAR(Q5)-YEAR(D9)),'Meltzer-Malone'!$A$3:$B$63,2))))))</f>
        <v>260.2725762</v>
      </c>
      <c r="S9" s="182">
        <v>3</v>
      </c>
      <c r="T9" s="121" t="s">
        <v>22</v>
      </c>
      <c r="U9" s="122">
        <f aca="true" t="shared" si="2" ref="U9:U24">IF(B9=0,0,IF(OR(C9="UK",C9="JK",C9="SK",C9="K1",C9="K2",C9="K3",C9="K4",C9="K5",C9="K6"),SinclairW13(B9),Sinclair13(B9)))</f>
        <v>1.224524</v>
      </c>
      <c r="V9" s="13"/>
    </row>
    <row r="10" spans="1:22" s="14" customFormat="1" ht="19.5" customHeight="1">
      <c r="A10" s="158">
        <v>85</v>
      </c>
      <c r="B10" s="159">
        <v>78.17</v>
      </c>
      <c r="C10" s="160" t="s">
        <v>114</v>
      </c>
      <c r="D10" s="161">
        <v>20296</v>
      </c>
      <c r="E10" s="162"/>
      <c r="F10" s="163" t="s">
        <v>144</v>
      </c>
      <c r="G10" s="163" t="s">
        <v>56</v>
      </c>
      <c r="H10" s="147">
        <v>75</v>
      </c>
      <c r="I10" s="148">
        <v>80</v>
      </c>
      <c r="J10" s="148">
        <v>82</v>
      </c>
      <c r="K10" s="147">
        <v>95</v>
      </c>
      <c r="L10" s="178">
        <v>102</v>
      </c>
      <c r="M10" s="178">
        <v>106</v>
      </c>
      <c r="N10" s="119">
        <f aca="true" t="shared" si="3" ref="N10:N24">IF(MAX(H10:J10)&lt;0,0,TRUNC(MAX(H10:J10)/1)*1)</f>
        <v>82</v>
      </c>
      <c r="O10" s="119">
        <f aca="true" t="shared" si="4" ref="O10:O24">IF(MAX(K10:M10)&lt;0,0,TRUNC(MAX(K10:M10)/1)*1)</f>
        <v>106</v>
      </c>
      <c r="P10" s="119">
        <f t="shared" si="0"/>
        <v>188</v>
      </c>
      <c r="Q10" s="120">
        <f t="shared" si="1"/>
        <v>234.76218</v>
      </c>
      <c r="R10" s="120">
        <f>IF(OR(D10="",B10="",Q5=""),0,IF(OR(C10="UM",C10="JM",C10="SM",C10="UK",C10="JK",C10="SK"),"",Q10*(IF(ABS(1900-YEAR((Q5+1)-D10))&lt;29,0,(VLOOKUP((YEAR(Q5)-YEAR(D10)),'Meltzer-Malone'!$A$3:$B$63,2))))))</f>
        <v>340.17039882</v>
      </c>
      <c r="S10" s="181">
        <v>2</v>
      </c>
      <c r="T10" s="124"/>
      <c r="U10" s="122">
        <f t="shared" si="2"/>
        <v>1.248735</v>
      </c>
      <c r="V10" s="13"/>
    </row>
    <row r="11" spans="1:22" s="14" customFormat="1" ht="19.5" customHeight="1">
      <c r="A11" s="166">
        <v>85</v>
      </c>
      <c r="B11" s="159">
        <v>84.97</v>
      </c>
      <c r="C11" s="160" t="s">
        <v>114</v>
      </c>
      <c r="D11" s="161">
        <v>21177</v>
      </c>
      <c r="E11" s="162"/>
      <c r="F11" s="163" t="s">
        <v>145</v>
      </c>
      <c r="G11" s="163" t="s">
        <v>58</v>
      </c>
      <c r="H11" s="147">
        <v>77</v>
      </c>
      <c r="I11" s="148">
        <v>81</v>
      </c>
      <c r="J11" s="148">
        <v>83</v>
      </c>
      <c r="K11" s="147">
        <v>101</v>
      </c>
      <c r="L11" s="178">
        <v>105</v>
      </c>
      <c r="M11" s="178">
        <v>107</v>
      </c>
      <c r="N11" s="119">
        <f t="shared" si="3"/>
        <v>83</v>
      </c>
      <c r="O11" s="119">
        <f t="shared" si="4"/>
        <v>107</v>
      </c>
      <c r="P11" s="119">
        <f t="shared" si="0"/>
        <v>190</v>
      </c>
      <c r="Q11" s="120">
        <f t="shared" si="1"/>
        <v>227.09636</v>
      </c>
      <c r="R11" s="120">
        <f>IF(OR(D11="",B11="",Q5=""),0,IF(OR(C11="UM",C11="JM",C11="SM",C11="UK",C11="JK",C11="SK"),"",Q11*(IF(ABS(1900-YEAR((Q5+1)-D11))&lt;29,0,(VLOOKUP((YEAR(Q5)-YEAR(D11)),'Meltzer-Malone'!$A$3:$B$63,2))))))</f>
        <v>314.30136224</v>
      </c>
      <c r="S11" s="181">
        <v>1</v>
      </c>
      <c r="T11" s="124"/>
      <c r="U11" s="122">
        <f t="shared" si="2"/>
        <v>1.195244</v>
      </c>
      <c r="V11" s="13"/>
    </row>
    <row r="12" spans="1:22" s="14" customFormat="1" ht="19.5" customHeight="1">
      <c r="A12" s="166">
        <v>85</v>
      </c>
      <c r="B12" s="159">
        <v>84.57</v>
      </c>
      <c r="C12" s="160" t="s">
        <v>120</v>
      </c>
      <c r="D12" s="161">
        <v>14143</v>
      </c>
      <c r="E12" s="162"/>
      <c r="F12" s="163" t="s">
        <v>146</v>
      </c>
      <c r="G12" s="163" t="s">
        <v>56</v>
      </c>
      <c r="H12" s="147">
        <v>57</v>
      </c>
      <c r="I12" s="148">
        <v>59</v>
      </c>
      <c r="J12" s="148">
        <v>60</v>
      </c>
      <c r="K12" s="147">
        <v>77</v>
      </c>
      <c r="L12" s="178">
        <v>-79</v>
      </c>
      <c r="M12" s="178">
        <v>79</v>
      </c>
      <c r="N12" s="119">
        <f t="shared" si="3"/>
        <v>60</v>
      </c>
      <c r="O12" s="119">
        <f t="shared" si="4"/>
        <v>79</v>
      </c>
      <c r="P12" s="119">
        <f t="shared" si="0"/>
        <v>139</v>
      </c>
      <c r="Q12" s="120">
        <f t="shared" si="1"/>
        <v>166.529645</v>
      </c>
      <c r="R12" s="120">
        <f>IF(OR(D12="",B12="",Q5=""),0,IF(OR(C12="UM",C12="JM",C12="SM",C12="UK",C12="JK",C12="SK"),"",Q12*(IF(ABS(1900-YEAR((Q5+1)-D12))&lt;29,0,(VLOOKUP((YEAR(Q5)-YEAR(D12)),'Meltzer-Malone'!$A$3:$B$63,2))))))</f>
        <v>356.70649958999996</v>
      </c>
      <c r="S12" s="181">
        <v>1</v>
      </c>
      <c r="T12" s="124" t="s">
        <v>274</v>
      </c>
      <c r="U12" s="122">
        <f t="shared" si="2"/>
        <v>1.1980549999999999</v>
      </c>
      <c r="V12" s="13"/>
    </row>
    <row r="13" spans="1:22" s="14" customFormat="1" ht="19.5" customHeight="1">
      <c r="A13" s="166">
        <v>94</v>
      </c>
      <c r="B13" s="159">
        <v>92.55</v>
      </c>
      <c r="C13" s="160" t="s">
        <v>122</v>
      </c>
      <c r="D13" s="161">
        <v>25366</v>
      </c>
      <c r="E13" s="162"/>
      <c r="F13" s="163" t="s">
        <v>147</v>
      </c>
      <c r="G13" s="163" t="s">
        <v>63</v>
      </c>
      <c r="H13" s="147">
        <v>90</v>
      </c>
      <c r="I13" s="148">
        <v>95</v>
      </c>
      <c r="J13" s="148">
        <v>-100</v>
      </c>
      <c r="K13" s="147">
        <v>110</v>
      </c>
      <c r="L13" s="178">
        <v>115</v>
      </c>
      <c r="M13" s="178">
        <v>120</v>
      </c>
      <c r="N13" s="119">
        <f t="shared" si="3"/>
        <v>95</v>
      </c>
      <c r="O13" s="119">
        <f t="shared" si="4"/>
        <v>120</v>
      </c>
      <c r="P13" s="119">
        <f t="shared" si="0"/>
        <v>215</v>
      </c>
      <c r="Q13" s="120">
        <f t="shared" si="1"/>
        <v>246.93265999999997</v>
      </c>
      <c r="R13" s="120">
        <f>IF(OR(D13="",B13="",Q5=""),0,IF(OR(C13="UM",C13="JM",C13="SM",C13="UK",C13="JK",C13="SK"),"",Q13*(IF(ABS(1900-YEAR((Q5+1)-D13))&lt;29,0,(VLOOKUP((YEAR(Q5)-YEAR(D13)),'Meltzer-Malone'!$A$3:$B$63,2))))))</f>
        <v>292.12133678</v>
      </c>
      <c r="S13" s="181">
        <v>1</v>
      </c>
      <c r="T13" s="124" t="s">
        <v>22</v>
      </c>
      <c r="U13" s="122">
        <f t="shared" si="2"/>
        <v>1.1485239999999999</v>
      </c>
      <c r="V13" s="13"/>
    </row>
    <row r="14" spans="1:22" s="14" customFormat="1" ht="19.5" customHeight="1">
      <c r="A14" s="150">
        <v>94</v>
      </c>
      <c r="B14" s="151">
        <v>89.93</v>
      </c>
      <c r="C14" s="152" t="s">
        <v>107</v>
      </c>
      <c r="D14" s="153">
        <v>23560</v>
      </c>
      <c r="E14" s="154"/>
      <c r="F14" s="155" t="s">
        <v>148</v>
      </c>
      <c r="G14" s="155" t="s">
        <v>56</v>
      </c>
      <c r="H14" s="147">
        <v>70</v>
      </c>
      <c r="I14" s="148"/>
      <c r="J14" s="148"/>
      <c r="K14" s="147">
        <v>90</v>
      </c>
      <c r="L14" s="178"/>
      <c r="M14" s="178"/>
      <c r="N14" s="119">
        <f t="shared" si="3"/>
        <v>70</v>
      </c>
      <c r="O14" s="119">
        <f t="shared" si="4"/>
        <v>90</v>
      </c>
      <c r="P14" s="119">
        <f t="shared" si="0"/>
        <v>160</v>
      </c>
      <c r="Q14" s="120">
        <f t="shared" si="1"/>
        <v>186.13823999999997</v>
      </c>
      <c r="R14" s="120">
        <f>IF(OR(D14="",B14="",Q5=""),0,IF(OR(C14="UM",C14="JM",C14="SM",C14="UK",C14="JK",C14="SK"),"",Q14*(IF(ABS(1900-YEAR((Q5+1)-D14))&lt;29,0,(VLOOKUP((YEAR(Q5)-YEAR(D14)),'Meltzer-Malone'!$A$3:$B$63,2))))))</f>
        <v>229.69458815999997</v>
      </c>
      <c r="S14" s="183" t="s">
        <v>292</v>
      </c>
      <c r="T14" s="124" t="s">
        <v>22</v>
      </c>
      <c r="U14" s="122">
        <f t="shared" si="2"/>
        <v>1.1633639999999998</v>
      </c>
      <c r="V14" s="13"/>
    </row>
    <row r="15" spans="1:22" s="14" customFormat="1" ht="19.5" customHeight="1">
      <c r="A15" s="166">
        <v>94</v>
      </c>
      <c r="B15" s="159">
        <v>89</v>
      </c>
      <c r="C15" s="160" t="s">
        <v>107</v>
      </c>
      <c r="D15" s="161">
        <v>23441</v>
      </c>
      <c r="E15" s="162"/>
      <c r="F15" s="163" t="s">
        <v>149</v>
      </c>
      <c r="G15" s="163" t="s">
        <v>54</v>
      </c>
      <c r="H15" s="147">
        <v>85</v>
      </c>
      <c r="I15" s="148">
        <v>-90</v>
      </c>
      <c r="J15" s="148">
        <v>-90</v>
      </c>
      <c r="K15" s="147">
        <v>105</v>
      </c>
      <c r="L15" s="178">
        <v>-110</v>
      </c>
      <c r="M15" s="178"/>
      <c r="N15" s="119">
        <f t="shared" si="3"/>
        <v>85</v>
      </c>
      <c r="O15" s="119">
        <f t="shared" si="4"/>
        <v>105</v>
      </c>
      <c r="P15" s="119">
        <f t="shared" si="0"/>
        <v>190</v>
      </c>
      <c r="Q15" s="120">
        <f t="shared" si="1"/>
        <v>222.09993</v>
      </c>
      <c r="R15" s="120">
        <f>IF(OR(D15="",B15="",Q5=""),0,IF(OR(C15="UM",C15="JM",C15="SM",C15="UK",C15="JK",C15="SK"),"",Q15*(IF(ABS(1900-YEAR((Q5+1)-D15))&lt;29,0,(VLOOKUP((YEAR(Q5)-YEAR(D15)),'Meltzer-Malone'!$A$3:$B$63,2))))))</f>
        <v>274.07131362</v>
      </c>
      <c r="S15" s="181">
        <v>1</v>
      </c>
      <c r="T15" s="124"/>
      <c r="U15" s="122">
        <f t="shared" si="2"/>
        <v>1.168947</v>
      </c>
      <c r="V15" s="13"/>
    </row>
    <row r="16" spans="1:22" s="14" customFormat="1" ht="19.5" customHeight="1">
      <c r="A16" s="150">
        <v>94</v>
      </c>
      <c r="B16" s="151">
        <v>85.78</v>
      </c>
      <c r="C16" s="152" t="s">
        <v>109</v>
      </c>
      <c r="D16" s="153">
        <v>22528</v>
      </c>
      <c r="E16" s="154"/>
      <c r="F16" s="155" t="s">
        <v>150</v>
      </c>
      <c r="G16" s="155" t="s">
        <v>55</v>
      </c>
      <c r="H16" s="147">
        <v>87</v>
      </c>
      <c r="I16" s="148">
        <v>90</v>
      </c>
      <c r="J16" s="148">
        <v>-92</v>
      </c>
      <c r="K16" s="147">
        <v>112</v>
      </c>
      <c r="L16" s="178">
        <v>114</v>
      </c>
      <c r="M16" s="178">
        <v>116</v>
      </c>
      <c r="N16" s="119">
        <f t="shared" si="3"/>
        <v>90</v>
      </c>
      <c r="O16" s="119">
        <f t="shared" si="4"/>
        <v>116</v>
      </c>
      <c r="P16" s="119">
        <f t="shared" si="0"/>
        <v>206</v>
      </c>
      <c r="Q16" s="120">
        <f t="shared" si="1"/>
        <v>245.07181399999996</v>
      </c>
      <c r="R16" s="120">
        <f>IF(OR(D16="",B16="",Q5=""),0,IF(OR(C16="UM",C16="JM",C16="SM",C16="UK",C16="JK",C16="SK"),"",Q16*(IF(ABS(1900-YEAR((Q5+1)-D16))&lt;29,0,(VLOOKUP((YEAR(Q5)-YEAR(D16)),'Meltzer-Malone'!$A$3:$B$63,2))))))</f>
        <v>311.48627559399995</v>
      </c>
      <c r="S16" s="183" t="s">
        <v>281</v>
      </c>
      <c r="T16" s="124"/>
      <c r="U16" s="122">
        <f t="shared" si="2"/>
        <v>1.1896689999999999</v>
      </c>
      <c r="V16" s="13"/>
    </row>
    <row r="17" spans="1:22" s="14" customFormat="1" ht="19.5" customHeight="1">
      <c r="A17" s="166">
        <v>94</v>
      </c>
      <c r="B17" s="159">
        <v>92.17</v>
      </c>
      <c r="C17" s="160" t="s">
        <v>109</v>
      </c>
      <c r="D17" s="161">
        <v>22050</v>
      </c>
      <c r="E17" s="162"/>
      <c r="F17" s="163" t="s">
        <v>151</v>
      </c>
      <c r="G17" s="163" t="s">
        <v>65</v>
      </c>
      <c r="H17" s="147">
        <v>80</v>
      </c>
      <c r="I17" s="148">
        <v>85</v>
      </c>
      <c r="J17" s="148">
        <v>88</v>
      </c>
      <c r="K17" s="147">
        <v>100</v>
      </c>
      <c r="L17" s="178">
        <v>108</v>
      </c>
      <c r="M17" s="178">
        <v>-119</v>
      </c>
      <c r="N17" s="119">
        <f t="shared" si="3"/>
        <v>88</v>
      </c>
      <c r="O17" s="119">
        <f t="shared" si="4"/>
        <v>108</v>
      </c>
      <c r="P17" s="119">
        <f t="shared" si="0"/>
        <v>196</v>
      </c>
      <c r="Q17" s="120">
        <f t="shared" si="1"/>
        <v>225.517208</v>
      </c>
      <c r="R17" s="120">
        <f>IF(OR(D17="",B17="",Q5=""),0,IF(OR(C17="UM",C17="JM",C17="SM",C17="UK",C17="JK",C17="SK"),"",Q17*(IF(ABS(1900-YEAR((Q5+1)-D17))&lt;29,0,(VLOOKUP((YEAR(Q5)-YEAR(D17)),'Meltzer-Malone'!$A$3:$B$63,2))))))</f>
        <v>291.593749944</v>
      </c>
      <c r="S17" s="181">
        <v>2</v>
      </c>
      <c r="T17" s="124"/>
      <c r="U17" s="122">
        <f t="shared" si="2"/>
        <v>1.150598</v>
      </c>
      <c r="V17" s="13"/>
    </row>
    <row r="18" spans="1:22" s="14" customFormat="1" ht="19.5" customHeight="1">
      <c r="A18" s="166">
        <v>94</v>
      </c>
      <c r="B18" s="159">
        <v>91.43</v>
      </c>
      <c r="C18" s="160" t="s">
        <v>114</v>
      </c>
      <c r="D18" s="161">
        <v>19999</v>
      </c>
      <c r="E18" s="162"/>
      <c r="F18" s="163" t="s">
        <v>152</v>
      </c>
      <c r="G18" s="163" t="s">
        <v>56</v>
      </c>
      <c r="H18" s="147">
        <v>60</v>
      </c>
      <c r="I18" s="148">
        <v>65</v>
      </c>
      <c r="J18" s="148">
        <v>68</v>
      </c>
      <c r="K18" s="147">
        <v>80</v>
      </c>
      <c r="L18" s="178">
        <v>85</v>
      </c>
      <c r="M18" s="178">
        <v>-90</v>
      </c>
      <c r="N18" s="119">
        <f t="shared" si="3"/>
        <v>68</v>
      </c>
      <c r="O18" s="119">
        <f t="shared" si="4"/>
        <v>85</v>
      </c>
      <c r="P18" s="119">
        <f t="shared" si="0"/>
        <v>153</v>
      </c>
      <c r="Q18" s="120">
        <f t="shared" si="1"/>
        <v>176.67093599999998</v>
      </c>
      <c r="R18" s="120">
        <f>IF(OR(D18="",B18="",Q5=""),0,IF(OR(C18="UM",C18="JM",C18="SM",C18="UK",C18="JK",C18="SK"),"",Q18*(IF(ABS(1900-YEAR((Q5+1)-D18))&lt;29,0,(VLOOKUP((YEAR(Q5)-YEAR(D18)),'Meltzer-Malone'!$A$3:$B$63,2))))))</f>
        <v>261.47298528</v>
      </c>
      <c r="S18" s="183">
        <v>1</v>
      </c>
      <c r="T18" s="124" t="s">
        <v>22</v>
      </c>
      <c r="U18" s="122">
        <f t="shared" si="2"/>
        <v>1.154712</v>
      </c>
      <c r="V18" s="13"/>
    </row>
    <row r="19" spans="1:22" s="14" customFormat="1" ht="19.5" customHeight="1">
      <c r="A19" s="166">
        <v>94</v>
      </c>
      <c r="B19" s="159">
        <v>92.94</v>
      </c>
      <c r="C19" s="160" t="s">
        <v>111</v>
      </c>
      <c r="D19" s="161">
        <v>18662</v>
      </c>
      <c r="E19" s="162"/>
      <c r="F19" s="163" t="s">
        <v>153</v>
      </c>
      <c r="G19" s="163" t="s">
        <v>67</v>
      </c>
      <c r="H19" s="147">
        <v>40</v>
      </c>
      <c r="I19" s="148">
        <v>45</v>
      </c>
      <c r="J19" s="148">
        <v>50</v>
      </c>
      <c r="K19" s="147">
        <v>50</v>
      </c>
      <c r="L19" s="178">
        <v>55</v>
      </c>
      <c r="M19" s="178">
        <v>60</v>
      </c>
      <c r="N19" s="119">
        <f t="shared" si="3"/>
        <v>50</v>
      </c>
      <c r="O19" s="119">
        <f t="shared" si="4"/>
        <v>60</v>
      </c>
      <c r="P19" s="119">
        <f t="shared" si="0"/>
        <v>110</v>
      </c>
      <c r="Q19" s="120">
        <f t="shared" si="1"/>
        <v>126.10641999999999</v>
      </c>
      <c r="R19" s="120">
        <f>IF(OR(D19="",B19="",Q5=""),0,IF(OR(C19="UM",C19="JM",C19="SM",C19="UK",C19="JK",C19="SK"),"",Q19*(IF(ABS(1900-YEAR((Q5+1)-D19))&lt;29,0,(VLOOKUP((YEAR(Q5)-YEAR(D19)),'Meltzer-Malone'!$A$3:$B$63,2))))))</f>
        <v>196.85212161999996</v>
      </c>
      <c r="S19" s="181">
        <v>2</v>
      </c>
      <c r="T19" s="124"/>
      <c r="U19" s="122">
        <f t="shared" si="2"/>
        <v>1.1464219999999998</v>
      </c>
      <c r="V19" s="13"/>
    </row>
    <row r="20" spans="1:22" s="14" customFormat="1" ht="19.5" customHeight="1">
      <c r="A20" s="166">
        <v>94</v>
      </c>
      <c r="B20" s="159">
        <v>93.68</v>
      </c>
      <c r="C20" s="160" t="s">
        <v>111</v>
      </c>
      <c r="D20" s="161">
        <v>19656</v>
      </c>
      <c r="E20" s="162"/>
      <c r="F20" s="163" t="s">
        <v>154</v>
      </c>
      <c r="G20" s="163" t="s">
        <v>57</v>
      </c>
      <c r="H20" s="147">
        <v>79</v>
      </c>
      <c r="I20" s="148">
        <v>82</v>
      </c>
      <c r="J20" s="148">
        <v>84</v>
      </c>
      <c r="K20" s="147">
        <v>101</v>
      </c>
      <c r="L20" s="178">
        <v>105</v>
      </c>
      <c r="M20" s="178">
        <v>108</v>
      </c>
      <c r="N20" s="119">
        <f t="shared" si="3"/>
        <v>84</v>
      </c>
      <c r="O20" s="119">
        <f t="shared" si="4"/>
        <v>108</v>
      </c>
      <c r="P20" s="119">
        <f t="shared" si="0"/>
        <v>192</v>
      </c>
      <c r="Q20" s="120">
        <f t="shared" si="1"/>
        <v>219.36096000000003</v>
      </c>
      <c r="R20" s="120">
        <f>IF(OR(D20="",B20="",Q5=""),0,IF(OR(C20="UM",C20="JM",C20="SM",C20="UK",C20="JK",C20="SK"),"",Q20*(IF(ABS(1900-YEAR((Q5+1)-D20))&lt;29,0,(VLOOKUP((YEAR(Q5)-YEAR(D20)),'Meltzer-Malone'!$A$3:$B$63,2))))))</f>
        <v>331.01568864</v>
      </c>
      <c r="S20" s="181">
        <v>1</v>
      </c>
      <c r="T20" s="124" t="s">
        <v>207</v>
      </c>
      <c r="U20" s="122">
        <f t="shared" si="2"/>
        <v>1.142505</v>
      </c>
      <c r="V20" s="13"/>
    </row>
    <row r="21" spans="1:22" s="14" customFormat="1" ht="19.5" customHeight="1">
      <c r="A21" s="166">
        <v>85</v>
      </c>
      <c r="B21" s="159">
        <v>77.15</v>
      </c>
      <c r="C21" s="160" t="s">
        <v>118</v>
      </c>
      <c r="D21" s="161">
        <v>14425</v>
      </c>
      <c r="E21" s="162"/>
      <c r="F21" s="163" t="s">
        <v>210</v>
      </c>
      <c r="G21" s="163" t="s">
        <v>66</v>
      </c>
      <c r="H21" s="147">
        <v>40</v>
      </c>
      <c r="I21" s="148">
        <v>45</v>
      </c>
      <c r="J21" s="148">
        <v>-50</v>
      </c>
      <c r="K21" s="147">
        <v>-60</v>
      </c>
      <c r="L21" s="178">
        <v>60</v>
      </c>
      <c r="M21" s="178">
        <v>65</v>
      </c>
      <c r="N21" s="119">
        <f t="shared" si="3"/>
        <v>45</v>
      </c>
      <c r="O21" s="119">
        <f t="shared" si="4"/>
        <v>65</v>
      </c>
      <c r="P21" s="119">
        <f t="shared" si="0"/>
        <v>110</v>
      </c>
      <c r="Q21" s="120">
        <f t="shared" si="1"/>
        <v>138.37164</v>
      </c>
      <c r="R21" s="120">
        <f>IF(OR(D21="",B21="",Q5=""),0,IF(OR(C21="UM",C21="JM",C21="SM",C21="UK",C21="JK",C21="SK"),"",Q21*(IF(ABS(1900-YEAR((Q5+1)-D21))&lt;29,0,(VLOOKUP((YEAR(Q5)-YEAR(D21)),'Meltzer-Malone'!$A$3:$B$63,2))))))</f>
        <v>292.37927532000003</v>
      </c>
      <c r="S21" s="181">
        <v>1</v>
      </c>
      <c r="T21" s="124"/>
      <c r="U21" s="122">
        <f t="shared" si="2"/>
        <v>1.257924</v>
      </c>
      <c r="V21" s="13"/>
    </row>
    <row r="22" spans="1:22" s="14" customFormat="1" ht="19.5" customHeight="1">
      <c r="A22" s="166"/>
      <c r="B22" s="159"/>
      <c r="C22" s="160"/>
      <c r="D22" s="161"/>
      <c r="E22" s="162"/>
      <c r="F22" s="163"/>
      <c r="G22" s="163"/>
      <c r="H22" s="147"/>
      <c r="I22" s="148"/>
      <c r="J22" s="148"/>
      <c r="K22" s="147"/>
      <c r="L22" s="118"/>
      <c r="M22" s="118"/>
      <c r="N22" s="119">
        <f t="shared" si="3"/>
        <v>0</v>
      </c>
      <c r="O22" s="119">
        <f t="shared" si="4"/>
        <v>0</v>
      </c>
      <c r="P22" s="119">
        <f t="shared" si="0"/>
        <v>0</v>
      </c>
      <c r="Q22" s="120">
        <f t="shared" si="1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2"/>
        <v>0</v>
      </c>
      <c r="V22" s="13"/>
    </row>
    <row r="23" spans="1:22" s="14" customFormat="1" ht="19.5" customHeight="1">
      <c r="A23" s="166"/>
      <c r="B23" s="159"/>
      <c r="C23" s="160"/>
      <c r="D23" s="161"/>
      <c r="E23" s="162"/>
      <c r="F23" s="163"/>
      <c r="G23" s="163"/>
      <c r="H23" s="147"/>
      <c r="I23" s="148"/>
      <c r="J23" s="148"/>
      <c r="K23" s="147"/>
      <c r="L23" s="118"/>
      <c r="M23" s="118"/>
      <c r="N23" s="119">
        <f t="shared" si="3"/>
        <v>0</v>
      </c>
      <c r="O23" s="119">
        <f t="shared" si="4"/>
        <v>0</v>
      </c>
      <c r="P23" s="119">
        <f t="shared" si="0"/>
        <v>0</v>
      </c>
      <c r="Q23" s="120">
        <f t="shared" si="1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2"/>
        <v>0</v>
      </c>
      <c r="V23" s="13"/>
    </row>
    <row r="24" spans="1:22" s="14" customFormat="1" ht="19.5" customHeight="1">
      <c r="A24" s="158"/>
      <c r="B24" s="159"/>
      <c r="C24" s="160"/>
      <c r="D24" s="161"/>
      <c r="E24" s="162"/>
      <c r="F24" s="163"/>
      <c r="G24" s="163"/>
      <c r="H24" s="147"/>
      <c r="I24" s="148"/>
      <c r="J24" s="148"/>
      <c r="K24" s="147"/>
      <c r="L24" s="118"/>
      <c r="M24" s="118"/>
      <c r="N24" s="119">
        <f t="shared" si="3"/>
        <v>0</v>
      </c>
      <c r="O24" s="119">
        <f t="shared" si="4"/>
        <v>0</v>
      </c>
      <c r="P24" s="130">
        <f t="shared" si="0"/>
        <v>0</v>
      </c>
      <c r="Q24" s="120">
        <f t="shared" si="1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2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 t="s">
        <v>76</v>
      </c>
      <c r="D27" s="41"/>
      <c r="E27" s="41"/>
      <c r="F27" s="41"/>
      <c r="G27" s="61" t="s">
        <v>36</v>
      </c>
      <c r="H27" s="62">
        <v>1</v>
      </c>
      <c r="I27" s="60" t="s">
        <v>76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88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/>
      <c r="D29" s="43"/>
      <c r="E29" s="43"/>
      <c r="F29" s="43"/>
      <c r="G29" s="67"/>
      <c r="H29" s="62">
        <v>3</v>
      </c>
      <c r="I29" s="60" t="s">
        <v>80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/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/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/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83</v>
      </c>
      <c r="D33" s="41"/>
      <c r="E33" s="41"/>
      <c r="F33" s="41"/>
      <c r="G33" s="70" t="s">
        <v>40</v>
      </c>
      <c r="H33" s="60" t="s">
        <v>83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/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86</v>
      </c>
      <c r="D35" s="47"/>
      <c r="E35" s="47"/>
      <c r="F35" s="48"/>
      <c r="G35" s="70" t="s">
        <v>24</v>
      </c>
      <c r="H35" s="185" t="s">
        <v>283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 t="s">
        <v>284</v>
      </c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7">
      <selection activeCell="T19" sqref="T1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41334</v>
      </c>
      <c r="R5" s="177" t="s">
        <v>101</v>
      </c>
      <c r="S5" s="110" t="s">
        <v>30</v>
      </c>
      <c r="T5" s="111">
        <v>3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66">
        <v>94</v>
      </c>
      <c r="B9" s="159">
        <v>88.34</v>
      </c>
      <c r="C9" s="160" t="s">
        <v>105</v>
      </c>
      <c r="D9" s="161">
        <v>17611</v>
      </c>
      <c r="E9" s="162"/>
      <c r="F9" s="163" t="s">
        <v>127</v>
      </c>
      <c r="G9" s="163" t="s">
        <v>57</v>
      </c>
      <c r="H9" s="147">
        <v>60</v>
      </c>
      <c r="I9" s="148">
        <v>65</v>
      </c>
      <c r="J9" s="148">
        <v>-68</v>
      </c>
      <c r="K9" s="147">
        <v>75</v>
      </c>
      <c r="L9" s="178">
        <v>80</v>
      </c>
      <c r="M9" s="178">
        <v>85</v>
      </c>
      <c r="N9" s="119">
        <f>IF(MAX(H9:J9)&lt;0,0,TRUNC(MAX(H9:J9)/1)*1)</f>
        <v>65</v>
      </c>
      <c r="O9" s="119">
        <f>IF(MAX(K9:M9)&lt;0,0,TRUNC(MAX(K9:M9)/1)*1)</f>
        <v>85</v>
      </c>
      <c r="P9" s="119">
        <f aca="true" t="shared" si="0" ref="P9:P24">IF(N9=0,0,IF(O9=0,0,SUM(N9:O9)))</f>
        <v>150</v>
      </c>
      <c r="Q9" s="120">
        <f aca="true" t="shared" si="1" ref="Q9:Q24">IF(P9=0,0,IF(OR(C9="UK",C9="JK",C9="SK",C9="K1",C9="K2",C9="K3",C9="K4",C9="K5",C9="K6"),SinclairW13(B9)*P9,Sinclair13(B9)*P9))</f>
        <v>175.9521</v>
      </c>
      <c r="R9" s="120">
        <f>IF(OR(D9="",B9="",Q5=""),0,IF(OR(C9="UM",C9="JM",C9="SM",C9="UK",C9="JK",C9="SK"),"",Q9*(IF(ABS(1900-YEAR((Q5+1)-D9))&lt;29,0,(VLOOKUP((YEAR(Q5)-YEAR(D9)),'Meltzer-Malone'!$A$3:$B$63,2))))))</f>
        <v>287.8576356</v>
      </c>
      <c r="S9" s="182">
        <v>1</v>
      </c>
      <c r="T9" s="121" t="s">
        <v>22</v>
      </c>
      <c r="U9" s="122">
        <f aca="true" t="shared" si="2" ref="U9:U24">IF(B9=0,0,IF(OR(C9="UK",C9="JK",C9="SK",C9="K1",C9="K2",C9="K3",C9="K4",C9="K5",C9="K6"),SinclairW13(B9),Sinclair13(B9)))</f>
        <v>1.173014</v>
      </c>
      <c r="V9" s="13"/>
    </row>
    <row r="10" spans="1:22" s="14" customFormat="1" ht="19.5" customHeight="1">
      <c r="A10" s="158">
        <v>94</v>
      </c>
      <c r="B10" s="159">
        <v>94</v>
      </c>
      <c r="C10" s="160" t="s">
        <v>105</v>
      </c>
      <c r="D10" s="161">
        <v>16079</v>
      </c>
      <c r="E10" s="162"/>
      <c r="F10" s="163" t="s">
        <v>128</v>
      </c>
      <c r="G10" s="163" t="s">
        <v>70</v>
      </c>
      <c r="H10" s="147">
        <v>60</v>
      </c>
      <c r="I10" s="148">
        <v>65</v>
      </c>
      <c r="J10" s="148">
        <v>-68</v>
      </c>
      <c r="K10" s="147">
        <v>80</v>
      </c>
      <c r="L10" s="178">
        <v>85</v>
      </c>
      <c r="M10" s="178">
        <v>-90</v>
      </c>
      <c r="N10" s="119">
        <f aca="true" t="shared" si="3" ref="N10:N24">IF(MAX(H10:J10)&lt;0,0,TRUNC(MAX(H10:J10)/1)*1)</f>
        <v>65</v>
      </c>
      <c r="O10" s="119">
        <f aca="true" t="shared" si="4" ref="O10:O24">IF(MAX(K10:M10)&lt;0,0,TRUNC(MAX(K10:M10)/1)*1)</f>
        <v>85</v>
      </c>
      <c r="P10" s="119">
        <f t="shared" si="0"/>
        <v>150</v>
      </c>
      <c r="Q10" s="120">
        <f t="shared" si="1"/>
        <v>171.126</v>
      </c>
      <c r="R10" s="120">
        <f>IF(OR(D10="",B10="",Q5=""),0,IF(OR(C10="UM",C10="JM",C10="SM",C10="UK",C10="JK",C10="SK"),"",Q10*(IF(ABS(1900-YEAR((Q5+1)-D10))&lt;29,0,(VLOOKUP((YEAR(Q5)-YEAR(D10)),'Meltzer-Malone'!$A$3:$B$63,2))))))</f>
        <v>317.60985600000004</v>
      </c>
      <c r="S10" s="181">
        <v>2</v>
      </c>
      <c r="T10" s="124"/>
      <c r="U10" s="122">
        <f t="shared" si="2"/>
        <v>1.14084</v>
      </c>
      <c r="V10" s="13"/>
    </row>
    <row r="11" spans="1:22" s="14" customFormat="1" ht="19.5" customHeight="1">
      <c r="A11" s="158">
        <v>105</v>
      </c>
      <c r="B11" s="159">
        <v>96</v>
      </c>
      <c r="C11" s="160" t="s">
        <v>105</v>
      </c>
      <c r="D11" s="161">
        <v>16495</v>
      </c>
      <c r="E11" s="162"/>
      <c r="F11" s="163" t="s">
        <v>129</v>
      </c>
      <c r="G11" s="163" t="s">
        <v>56</v>
      </c>
      <c r="H11" s="147">
        <v>70</v>
      </c>
      <c r="I11" s="148">
        <v>75</v>
      </c>
      <c r="J11" s="148">
        <v>78</v>
      </c>
      <c r="K11" s="147">
        <v>-90</v>
      </c>
      <c r="L11" s="178">
        <v>-90</v>
      </c>
      <c r="M11" s="178">
        <v>90</v>
      </c>
      <c r="N11" s="119">
        <f t="shared" si="3"/>
        <v>78</v>
      </c>
      <c r="O11" s="119">
        <f t="shared" si="4"/>
        <v>90</v>
      </c>
      <c r="P11" s="119">
        <f t="shared" si="0"/>
        <v>168</v>
      </c>
      <c r="Q11" s="120">
        <f t="shared" si="1"/>
        <v>189.97725599999998</v>
      </c>
      <c r="R11" s="120">
        <f>IF(OR(D11="",B11="",Q5=""),0,IF(OR(C11="UM",C11="JM",C11="SM",C11="UK",C11="JK",C11="SK"),"",Q11*(IF(ABS(1900-YEAR((Q5+1)-D11))&lt;29,0,(VLOOKUP((YEAR(Q5)-YEAR(D11)),'Meltzer-Malone'!$A$3:$B$63,2))))))</f>
        <v>338.53947019199995</v>
      </c>
      <c r="S11" s="181">
        <v>1</v>
      </c>
      <c r="T11" s="124"/>
      <c r="U11" s="122">
        <f t="shared" si="2"/>
        <v>1.130817</v>
      </c>
      <c r="V11" s="13"/>
    </row>
    <row r="12" spans="1:22" s="14" customFormat="1" ht="19.5" customHeight="1">
      <c r="A12" s="166">
        <v>105</v>
      </c>
      <c r="B12" s="159">
        <v>95.27</v>
      </c>
      <c r="C12" s="160" t="s">
        <v>118</v>
      </c>
      <c r="D12" s="161">
        <v>14941</v>
      </c>
      <c r="E12" s="162"/>
      <c r="F12" s="163" t="s">
        <v>130</v>
      </c>
      <c r="G12" s="163" t="s">
        <v>67</v>
      </c>
      <c r="H12" s="147">
        <v>62</v>
      </c>
      <c r="I12" s="148">
        <v>64</v>
      </c>
      <c r="J12" s="148"/>
      <c r="K12" s="147">
        <v>72</v>
      </c>
      <c r="L12" s="178">
        <v>75</v>
      </c>
      <c r="M12" s="178">
        <v>77</v>
      </c>
      <c r="N12" s="119">
        <f t="shared" si="3"/>
        <v>64</v>
      </c>
      <c r="O12" s="119">
        <f t="shared" si="4"/>
        <v>77</v>
      </c>
      <c r="P12" s="119">
        <f t="shared" si="0"/>
        <v>141</v>
      </c>
      <c r="Q12" s="120">
        <f t="shared" si="1"/>
        <v>159.950541</v>
      </c>
      <c r="R12" s="120">
        <f>IF(OR(D12="",B12="",Q5=""),0,IF(OR(C12="UM",C12="JM",C12="SM",C12="UK",C12="JK",C12="SK"),"",Q12*(IF(ABS(1900-YEAR((Q5+1)-D12))&lt;29,0,(VLOOKUP((YEAR(Q5)-YEAR(D12)),'Meltzer-Malone'!$A$3:$B$63,2))))))</f>
        <v>333.816779067</v>
      </c>
      <c r="S12" s="181">
        <v>1</v>
      </c>
      <c r="T12" s="124" t="s">
        <v>22</v>
      </c>
      <c r="U12" s="122">
        <f t="shared" si="2"/>
        <v>1.134401</v>
      </c>
      <c r="V12" s="13"/>
    </row>
    <row r="13" spans="1:22" s="14" customFormat="1" ht="19.5" customHeight="1">
      <c r="A13" s="166">
        <v>94</v>
      </c>
      <c r="B13" s="159">
        <v>89.7</v>
      </c>
      <c r="C13" s="160" t="s">
        <v>118</v>
      </c>
      <c r="D13" s="161">
        <v>14761</v>
      </c>
      <c r="E13" s="162"/>
      <c r="F13" s="163" t="s">
        <v>131</v>
      </c>
      <c r="G13" s="163" t="s">
        <v>55</v>
      </c>
      <c r="H13" s="147">
        <v>45</v>
      </c>
      <c r="I13" s="148">
        <v>50</v>
      </c>
      <c r="J13" s="148">
        <v>53</v>
      </c>
      <c r="K13" s="147">
        <v>55</v>
      </c>
      <c r="L13" s="178">
        <v>60</v>
      </c>
      <c r="M13" s="178">
        <v>65</v>
      </c>
      <c r="N13" s="119">
        <f t="shared" si="3"/>
        <v>53</v>
      </c>
      <c r="O13" s="119">
        <f t="shared" si="4"/>
        <v>65</v>
      </c>
      <c r="P13" s="119">
        <f t="shared" si="0"/>
        <v>118</v>
      </c>
      <c r="Q13" s="120">
        <f t="shared" si="1"/>
        <v>137.438022</v>
      </c>
      <c r="R13" s="120">
        <f>IF(OR(D13="",B13="",Q5=""),0,IF(OR(C13="UM",C13="JM",C13="SM",C13="UK",C13="JK",C13="SK"),"",Q13*(IF(ABS(1900-YEAR((Q5+1)-D13))&lt;29,0,(VLOOKUP((YEAR(Q5)-YEAR(D13)),'Meltzer-Malone'!$A$3:$B$63,2))))))</f>
        <v>286.833151914</v>
      </c>
      <c r="S13" s="181">
        <v>1</v>
      </c>
      <c r="T13" s="124" t="s">
        <v>22</v>
      </c>
      <c r="U13" s="122">
        <f t="shared" si="2"/>
        <v>1.164729</v>
      </c>
      <c r="V13" s="13"/>
    </row>
    <row r="14" spans="1:22" s="14" customFormat="1" ht="19.5" customHeight="1">
      <c r="A14" s="167">
        <v>105</v>
      </c>
      <c r="B14" s="151">
        <v>104.8</v>
      </c>
      <c r="C14" s="152" t="s">
        <v>122</v>
      </c>
      <c r="D14" s="153">
        <v>26613</v>
      </c>
      <c r="E14" s="154"/>
      <c r="F14" s="155" t="s">
        <v>132</v>
      </c>
      <c r="G14" s="155" t="s">
        <v>72</v>
      </c>
      <c r="H14" s="147">
        <v>90</v>
      </c>
      <c r="I14" s="148">
        <v>100</v>
      </c>
      <c r="J14" s="148"/>
      <c r="K14" s="147">
        <v>-135</v>
      </c>
      <c r="L14" s="178">
        <v>135</v>
      </c>
      <c r="M14" s="178">
        <v>-145</v>
      </c>
      <c r="N14" s="119">
        <f t="shared" si="3"/>
        <v>100</v>
      </c>
      <c r="O14" s="119">
        <f t="shared" si="4"/>
        <v>135</v>
      </c>
      <c r="P14" s="119">
        <f t="shared" si="0"/>
        <v>235</v>
      </c>
      <c r="Q14" s="120">
        <f t="shared" si="1"/>
        <v>256.99459</v>
      </c>
      <c r="R14" s="120">
        <f>IF(OR(D14="",B14="",Q5=""),0,IF(OR(C14="UM",C14="JM",C14="SM",C14="UK",C14="JK",C14="SK"),"",Q14*(IF(ABS(1900-YEAR((Q5+1)-D14))&lt;29,0,(VLOOKUP((YEAR(Q5)-YEAR(D14)),'Meltzer-Malone'!$A$3:$B$63,2))))))</f>
        <v>294.77279473000004</v>
      </c>
      <c r="S14" s="183" t="s">
        <v>293</v>
      </c>
      <c r="T14" s="124" t="s">
        <v>22</v>
      </c>
      <c r="U14" s="122">
        <f t="shared" si="2"/>
        <v>1.093594</v>
      </c>
      <c r="V14" s="13"/>
    </row>
    <row r="15" spans="1:22" s="14" customFormat="1" ht="19.5" customHeight="1">
      <c r="A15" s="158">
        <v>105</v>
      </c>
      <c r="B15" s="159">
        <v>101.2</v>
      </c>
      <c r="C15" s="160" t="s">
        <v>107</v>
      </c>
      <c r="D15" s="161">
        <v>23941</v>
      </c>
      <c r="E15" s="162"/>
      <c r="F15" s="163" t="s">
        <v>133</v>
      </c>
      <c r="G15" s="163" t="s">
        <v>58</v>
      </c>
      <c r="H15" s="147">
        <v>75</v>
      </c>
      <c r="I15" s="148">
        <v>80</v>
      </c>
      <c r="J15" s="148">
        <v>-83</v>
      </c>
      <c r="K15" s="147">
        <v>97</v>
      </c>
      <c r="L15" s="178">
        <v>102</v>
      </c>
      <c r="M15" s="178">
        <v>-106</v>
      </c>
      <c r="N15" s="119">
        <f t="shared" si="3"/>
        <v>80</v>
      </c>
      <c r="O15" s="119">
        <f t="shared" si="4"/>
        <v>102</v>
      </c>
      <c r="P15" s="119">
        <f t="shared" si="0"/>
        <v>182</v>
      </c>
      <c r="Q15" s="120">
        <f t="shared" si="1"/>
        <v>201.57883199999998</v>
      </c>
      <c r="R15" s="120">
        <f>IF(OR(D15="",B15="",Q5=""),0,IF(OR(C15="UM",C15="JM",C15="SM",C15="UK",C15="JK",C15="SK"),"",Q15*(IF(ABS(1900-YEAR((Q5+1)-D15))&lt;29,0,(VLOOKUP((YEAR(Q5)-YEAR(D15)),'Meltzer-Malone'!$A$3:$B$63,2))))))</f>
        <v>247.13564803199998</v>
      </c>
      <c r="S15" s="181">
        <v>1</v>
      </c>
      <c r="T15" s="124"/>
      <c r="U15" s="122">
        <f t="shared" si="2"/>
        <v>1.107576</v>
      </c>
      <c r="V15" s="13"/>
    </row>
    <row r="16" spans="1:22" s="14" customFormat="1" ht="19.5" customHeight="1">
      <c r="A16" s="166">
        <v>105</v>
      </c>
      <c r="B16" s="159">
        <v>103.69</v>
      </c>
      <c r="C16" s="160" t="s">
        <v>114</v>
      </c>
      <c r="D16" s="161">
        <v>21088</v>
      </c>
      <c r="E16" s="162"/>
      <c r="F16" s="163" t="s">
        <v>134</v>
      </c>
      <c r="G16" s="163" t="s">
        <v>71</v>
      </c>
      <c r="H16" s="147">
        <v>70</v>
      </c>
      <c r="I16" s="148">
        <v>75</v>
      </c>
      <c r="J16" s="148">
        <v>80</v>
      </c>
      <c r="K16" s="147">
        <v>100</v>
      </c>
      <c r="L16" s="178">
        <v>110</v>
      </c>
      <c r="M16" s="178">
        <v>115</v>
      </c>
      <c r="N16" s="119">
        <f t="shared" si="3"/>
        <v>80</v>
      </c>
      <c r="O16" s="119">
        <f t="shared" si="4"/>
        <v>115</v>
      </c>
      <c r="P16" s="119">
        <f t="shared" si="0"/>
        <v>195</v>
      </c>
      <c r="Q16" s="120">
        <f t="shared" si="1"/>
        <v>214.05852000000002</v>
      </c>
      <c r="R16" s="120">
        <f>IF(OR(D16="",B16="",Q5=""),0,IF(OR(C16="UM",C16="JM",C16="SM",C16="UK",C16="JK",C16="SK"),"",Q16*(IF(ABS(1900-YEAR((Q5+1)-D16))&lt;29,0,(VLOOKUP((YEAR(Q5)-YEAR(D16)),'Meltzer-Malone'!$A$3:$B$63,2))))))</f>
        <v>296.25699168</v>
      </c>
      <c r="S16" s="181">
        <v>1</v>
      </c>
      <c r="T16" s="124"/>
      <c r="U16" s="122">
        <f t="shared" si="2"/>
        <v>1.097736</v>
      </c>
      <c r="V16" s="13"/>
    </row>
    <row r="17" spans="1:22" s="14" customFormat="1" ht="19.5" customHeight="1">
      <c r="A17" s="158" t="s">
        <v>135</v>
      </c>
      <c r="B17" s="159">
        <v>107.7</v>
      </c>
      <c r="C17" s="160" t="s">
        <v>114</v>
      </c>
      <c r="D17" s="161">
        <v>21266</v>
      </c>
      <c r="E17" s="162"/>
      <c r="F17" s="163" t="s">
        <v>136</v>
      </c>
      <c r="G17" s="163" t="s">
        <v>64</v>
      </c>
      <c r="H17" s="147">
        <v>90</v>
      </c>
      <c r="I17" s="148">
        <v>-95</v>
      </c>
      <c r="J17" s="148">
        <v>-100</v>
      </c>
      <c r="K17" s="147">
        <v>120</v>
      </c>
      <c r="L17" s="178">
        <v>131</v>
      </c>
      <c r="M17" s="178"/>
      <c r="N17" s="119">
        <f t="shared" si="3"/>
        <v>90</v>
      </c>
      <c r="O17" s="119">
        <f t="shared" si="4"/>
        <v>131</v>
      </c>
      <c r="P17" s="119">
        <f t="shared" si="0"/>
        <v>221</v>
      </c>
      <c r="Q17" s="120">
        <f t="shared" si="1"/>
        <v>239.438914</v>
      </c>
      <c r="R17" s="120">
        <f>IF(OR(D17="",B17="",Q5=""),0,IF(OR(C17="UM",C17="JM",C17="SM",C17="UK",C17="JK",C17="SK"),"",Q17*(IF(ABS(1900-YEAR((Q5+1)-D17))&lt;29,0,(VLOOKUP((YEAR(Q5)-YEAR(D17)),'Meltzer-Malone'!$A$3:$B$63,2))))))</f>
        <v>323.2425339</v>
      </c>
      <c r="S17" s="181">
        <v>1</v>
      </c>
      <c r="T17" s="124" t="s">
        <v>211</v>
      </c>
      <c r="U17" s="122">
        <f t="shared" si="2"/>
        <v>1.083434</v>
      </c>
      <c r="V17" s="13"/>
    </row>
    <row r="18" spans="1:22" s="14" customFormat="1" ht="19.5" customHeight="1">
      <c r="A18" s="158" t="s">
        <v>135</v>
      </c>
      <c r="B18" s="159">
        <v>105.1</v>
      </c>
      <c r="C18" s="160" t="s">
        <v>105</v>
      </c>
      <c r="D18" s="161">
        <v>16227</v>
      </c>
      <c r="E18" s="162"/>
      <c r="F18" s="163" t="s">
        <v>137</v>
      </c>
      <c r="G18" s="163" t="s">
        <v>56</v>
      </c>
      <c r="H18" s="147">
        <v>75</v>
      </c>
      <c r="I18" s="148">
        <v>-80</v>
      </c>
      <c r="J18" s="148">
        <v>82</v>
      </c>
      <c r="K18" s="147">
        <v>97</v>
      </c>
      <c r="L18" s="178">
        <v>-103</v>
      </c>
      <c r="M18" s="178">
        <v>-103</v>
      </c>
      <c r="N18" s="119">
        <f t="shared" si="3"/>
        <v>82</v>
      </c>
      <c r="O18" s="119">
        <f t="shared" si="4"/>
        <v>97</v>
      </c>
      <c r="P18" s="119">
        <f t="shared" si="0"/>
        <v>179</v>
      </c>
      <c r="Q18" s="120">
        <f t="shared" si="1"/>
        <v>195.55732100000003</v>
      </c>
      <c r="R18" s="120">
        <f>IF(OR(D18="",B18="",Q5=""),0,IF(OR(C18="UM",C18="JM",C18="SM",C18="UK",C18="JK",C18="SK"),"",Q18*(IF(ABS(1900-YEAR((Q5+1)-D18))&lt;29,0,(VLOOKUP((YEAR(Q5)-YEAR(D18)),'Meltzer-Malone'!$A$3:$B$63,2))))))</f>
        <v>362.9543877760001</v>
      </c>
      <c r="S18" s="181">
        <v>1</v>
      </c>
      <c r="T18" s="124" t="s">
        <v>22</v>
      </c>
      <c r="U18" s="122">
        <f t="shared" si="2"/>
        <v>1.092499</v>
      </c>
      <c r="V18" s="13"/>
    </row>
    <row r="19" spans="1:22" s="14" customFormat="1" ht="19.5" customHeight="1">
      <c r="A19" s="167" t="s">
        <v>135</v>
      </c>
      <c r="B19" s="151">
        <v>106.84</v>
      </c>
      <c r="C19" s="152" t="s">
        <v>107</v>
      </c>
      <c r="D19" s="153">
        <v>23898</v>
      </c>
      <c r="E19" s="154"/>
      <c r="F19" s="155" t="s">
        <v>138</v>
      </c>
      <c r="G19" s="155" t="s">
        <v>57</v>
      </c>
      <c r="H19" s="147">
        <v>105</v>
      </c>
      <c r="I19" s="148">
        <v>-110</v>
      </c>
      <c r="J19" s="148">
        <v>110</v>
      </c>
      <c r="K19" s="147">
        <v>120</v>
      </c>
      <c r="L19" s="178">
        <v>127</v>
      </c>
      <c r="M19" s="178">
        <v>132</v>
      </c>
      <c r="N19" s="119">
        <f t="shared" si="3"/>
        <v>110</v>
      </c>
      <c r="O19" s="119">
        <f t="shared" si="4"/>
        <v>132</v>
      </c>
      <c r="P19" s="119">
        <f t="shared" si="0"/>
        <v>242</v>
      </c>
      <c r="Q19" s="120">
        <f t="shared" si="1"/>
        <v>262.8967</v>
      </c>
      <c r="R19" s="120">
        <f>IF(OR(D19="",B19="",Q5=""),0,IF(OR(C19="UM",C19="JM",C19="SM",C19="UK",C19="JK",C19="SK"),"",Q19*(IF(ABS(1900-YEAR((Q5+1)-D19))&lt;29,0,(VLOOKUP((YEAR(Q5)-YEAR(D19)),'Meltzer-Malone'!$A$3:$B$63,2))))))</f>
        <v>322.3113542</v>
      </c>
      <c r="S19" s="183" t="s">
        <v>294</v>
      </c>
      <c r="T19" s="124"/>
      <c r="U19" s="122">
        <f t="shared" si="2"/>
        <v>1.08635</v>
      </c>
      <c r="V19" s="13"/>
    </row>
    <row r="20" spans="1:22" s="14" customFormat="1" ht="19.5" customHeight="1">
      <c r="A20" s="158" t="s">
        <v>135</v>
      </c>
      <c r="B20" s="159">
        <v>110.73</v>
      </c>
      <c r="C20" s="160" t="s">
        <v>107</v>
      </c>
      <c r="D20" s="161">
        <v>25021</v>
      </c>
      <c r="E20" s="162"/>
      <c r="F20" s="163" t="s">
        <v>139</v>
      </c>
      <c r="G20" s="163" t="s">
        <v>73</v>
      </c>
      <c r="H20" s="147">
        <v>90</v>
      </c>
      <c r="I20" s="148">
        <v>95</v>
      </c>
      <c r="J20" s="148">
        <v>-100</v>
      </c>
      <c r="K20" s="147">
        <v>120</v>
      </c>
      <c r="L20" s="178">
        <v>-130</v>
      </c>
      <c r="M20" s="178">
        <v>130</v>
      </c>
      <c r="N20" s="119">
        <f t="shared" si="3"/>
        <v>95</v>
      </c>
      <c r="O20" s="119">
        <f t="shared" si="4"/>
        <v>130</v>
      </c>
      <c r="P20" s="119">
        <f t="shared" si="0"/>
        <v>225</v>
      </c>
      <c r="Q20" s="120">
        <f t="shared" si="1"/>
        <v>241.598025</v>
      </c>
      <c r="R20" s="120">
        <f>IF(OR(D20="",B20="",Q5=""),0,IF(OR(C20="UM",C20="JM",C20="SM",C20="UK",C20="JK",C20="SK"),"",Q20*(IF(ABS(1900-YEAR((Q5+1)-D20))&lt;29,0,(VLOOKUP((YEAR(Q5)-YEAR(D20)),'Meltzer-Malone'!$A$3:$B$63,2))))))</f>
        <v>288.70963987500005</v>
      </c>
      <c r="S20" s="181">
        <v>2</v>
      </c>
      <c r="T20" s="124"/>
      <c r="U20" s="122">
        <f t="shared" si="2"/>
        <v>1.073769</v>
      </c>
      <c r="V20" s="13"/>
    </row>
    <row r="21" spans="1:22" s="14" customFormat="1" ht="19.5" customHeight="1">
      <c r="A21" s="158" t="s">
        <v>135</v>
      </c>
      <c r="B21" s="159">
        <v>138.34</v>
      </c>
      <c r="C21" s="160" t="s">
        <v>109</v>
      </c>
      <c r="D21" s="161">
        <v>22200</v>
      </c>
      <c r="E21" s="162"/>
      <c r="F21" s="163" t="s">
        <v>140</v>
      </c>
      <c r="G21" s="163" t="s">
        <v>61</v>
      </c>
      <c r="H21" s="147">
        <v>85</v>
      </c>
      <c r="I21" s="148">
        <v>95</v>
      </c>
      <c r="J21" s="148">
        <v>-100</v>
      </c>
      <c r="K21" s="147">
        <v>110</v>
      </c>
      <c r="L21" s="178">
        <v>120</v>
      </c>
      <c r="M21" s="178">
        <v>-128</v>
      </c>
      <c r="N21" s="119">
        <f t="shared" si="3"/>
        <v>95</v>
      </c>
      <c r="O21" s="119">
        <f t="shared" si="4"/>
        <v>120</v>
      </c>
      <c r="P21" s="119">
        <f t="shared" si="0"/>
        <v>215</v>
      </c>
      <c r="Q21" s="120">
        <f t="shared" si="1"/>
        <v>219.01533999999998</v>
      </c>
      <c r="R21" s="120">
        <f>IF(OR(D21="",B21="",Q5=""),0,IF(OR(C21="UM",C21="JM",C21="SM",C21="UK",C21="JK",C21="SK"),"",Q21*(IF(ABS(1900-YEAR((Q5+1)-D21))&lt;29,0,(VLOOKUP((YEAR(Q5)-YEAR(D21)),'Meltzer-Malone'!$A$3:$B$63,2))))))</f>
        <v>283.18683461999996</v>
      </c>
      <c r="S21" s="181">
        <v>1</v>
      </c>
      <c r="T21" s="124"/>
      <c r="U21" s="122">
        <f t="shared" si="2"/>
        <v>1.018676</v>
      </c>
      <c r="V21" s="13"/>
    </row>
    <row r="22" spans="1:22" s="14" customFormat="1" ht="19.5" customHeight="1">
      <c r="A22" s="158" t="s">
        <v>135</v>
      </c>
      <c r="B22" s="159">
        <v>110.29</v>
      </c>
      <c r="C22" s="160" t="s">
        <v>118</v>
      </c>
      <c r="D22" s="161">
        <v>16053</v>
      </c>
      <c r="E22" s="162"/>
      <c r="F22" s="163" t="s">
        <v>141</v>
      </c>
      <c r="G22" s="163" t="s">
        <v>55</v>
      </c>
      <c r="H22" s="147">
        <v>60</v>
      </c>
      <c r="I22" s="148">
        <v>65</v>
      </c>
      <c r="J22" s="148">
        <v>67</v>
      </c>
      <c r="K22" s="147">
        <v>80</v>
      </c>
      <c r="L22" s="178">
        <v>85</v>
      </c>
      <c r="M22" s="178">
        <v>90</v>
      </c>
      <c r="N22" s="119">
        <f t="shared" si="3"/>
        <v>67</v>
      </c>
      <c r="O22" s="119">
        <f t="shared" si="4"/>
        <v>90</v>
      </c>
      <c r="P22" s="119">
        <f t="shared" si="0"/>
        <v>157</v>
      </c>
      <c r="Q22" s="120">
        <f t="shared" si="1"/>
        <v>168.79321199999998</v>
      </c>
      <c r="R22" s="120">
        <f>IF(OR(D22="",B22="",Q5=""),0,IF(OR(C22="UM",C22="JM",C22="SM",C22="UK",C22="JK",C22="SK"),"",Q22*(IF(ABS(1900-YEAR((Q5+1)-D22))&lt;29,0,(VLOOKUP((YEAR(Q5)-YEAR(D22)),'Meltzer-Malone'!$A$3:$B$63,2))))))</f>
        <v>326.27727879599996</v>
      </c>
      <c r="S22" s="181">
        <v>1</v>
      </c>
      <c r="T22" s="124" t="s">
        <v>212</v>
      </c>
      <c r="U22" s="122">
        <f t="shared" si="2"/>
        <v>1.075116</v>
      </c>
      <c r="V22" s="13"/>
    </row>
    <row r="23" spans="1:22" s="14" customFormat="1" ht="19.5" customHeight="1">
      <c r="A23" s="158" t="s">
        <v>135</v>
      </c>
      <c r="B23" s="159">
        <v>115.3</v>
      </c>
      <c r="C23" s="160" t="s">
        <v>120</v>
      </c>
      <c r="D23" s="161">
        <v>13922</v>
      </c>
      <c r="E23" s="162"/>
      <c r="F23" s="163" t="s">
        <v>142</v>
      </c>
      <c r="G23" s="163" t="s">
        <v>72</v>
      </c>
      <c r="H23" s="147">
        <v>45</v>
      </c>
      <c r="I23" s="148">
        <v>50</v>
      </c>
      <c r="J23" s="148">
        <v>-55</v>
      </c>
      <c r="K23" s="147">
        <v>-55</v>
      </c>
      <c r="L23" s="178">
        <v>55</v>
      </c>
      <c r="M23" s="178">
        <v>-63</v>
      </c>
      <c r="N23" s="119">
        <f t="shared" si="3"/>
        <v>50</v>
      </c>
      <c r="O23" s="119">
        <f t="shared" si="4"/>
        <v>55</v>
      </c>
      <c r="P23" s="119">
        <f t="shared" si="0"/>
        <v>105</v>
      </c>
      <c r="Q23" s="120">
        <f t="shared" si="1"/>
        <v>111.38861999999999</v>
      </c>
      <c r="R23" s="120">
        <f>IF(OR(D23="",B23="",Q5=""),0,IF(OR(C23="UM",C23="JM",C23="SM",C23="UK",C23="JK",C23="SK"),"",Q23*(IF(ABS(1900-YEAR((Q5+1)-D23))&lt;29,0,(VLOOKUP((YEAR(Q5)-YEAR(D23)),'Meltzer-Malone'!$A$3:$B$63,2))))))</f>
        <v>238.59442403999998</v>
      </c>
      <c r="S23" s="181">
        <v>1</v>
      </c>
      <c r="T23" s="124"/>
      <c r="U23" s="122">
        <f t="shared" si="2"/>
        <v>1.060844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3"/>
        <v>0</v>
      </c>
      <c r="O24" s="119">
        <f t="shared" si="4"/>
        <v>0</v>
      </c>
      <c r="P24" s="130">
        <f t="shared" si="0"/>
        <v>0</v>
      </c>
      <c r="Q24" s="120">
        <f t="shared" si="1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2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 t="s">
        <v>76</v>
      </c>
      <c r="D27" s="41"/>
      <c r="E27" s="41"/>
      <c r="F27" s="41"/>
      <c r="G27" s="61" t="s">
        <v>36</v>
      </c>
      <c r="H27" s="62">
        <v>1</v>
      </c>
      <c r="I27" s="60" t="s">
        <v>76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88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/>
      <c r="D29" s="43"/>
      <c r="E29" s="43"/>
      <c r="F29" s="43"/>
      <c r="G29" s="67"/>
      <c r="H29" s="62">
        <v>3</v>
      </c>
      <c r="I29" s="60" t="s">
        <v>80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/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/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/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83</v>
      </c>
      <c r="D33" s="41"/>
      <c r="E33" s="41"/>
      <c r="F33" s="41"/>
      <c r="G33" s="70" t="s">
        <v>40</v>
      </c>
      <c r="H33" s="60" t="s">
        <v>83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/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86</v>
      </c>
      <c r="D35" s="47"/>
      <c r="E35" s="47"/>
      <c r="F35" s="48"/>
      <c r="G35" s="70" t="s">
        <v>24</v>
      </c>
      <c r="H35" s="71" t="s">
        <v>285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 t="s">
        <v>286</v>
      </c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4">
      <selection activeCell="S21" sqref="S21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41335</v>
      </c>
      <c r="R5" s="177" t="s">
        <v>102</v>
      </c>
      <c r="S5" s="110" t="s">
        <v>30</v>
      </c>
      <c r="T5" s="111">
        <v>1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50">
        <v>48</v>
      </c>
      <c r="B9" s="151">
        <v>46</v>
      </c>
      <c r="C9" s="152" t="s">
        <v>169</v>
      </c>
      <c r="D9" s="153">
        <v>32409</v>
      </c>
      <c r="E9" s="154"/>
      <c r="F9" s="155" t="s">
        <v>236</v>
      </c>
      <c r="G9" s="155" t="s">
        <v>56</v>
      </c>
      <c r="H9" s="156">
        <v>40</v>
      </c>
      <c r="I9" s="157">
        <v>43</v>
      </c>
      <c r="J9" s="148">
        <v>-45</v>
      </c>
      <c r="K9" s="156">
        <v>55</v>
      </c>
      <c r="L9" s="118">
        <v>58</v>
      </c>
      <c r="M9" s="118">
        <v>-62</v>
      </c>
      <c r="N9" s="119">
        <f>IF(MAX(H9:J9)&lt;0,0,TRUNC(MAX(H9:J9)/1)*1)</f>
        <v>43</v>
      </c>
      <c r="O9" s="119">
        <f>IF(MAX(K9:M9)&lt;0,0,TRUNC(MAX(K9:M9)/1)*1)</f>
        <v>58</v>
      </c>
      <c r="P9" s="119">
        <f aca="true" t="shared" si="0" ref="P9:P24">IF(N9=0,0,IF(O9=0,0,SUM(N9:O9)))</f>
        <v>101</v>
      </c>
      <c r="Q9" s="120">
        <f aca="true" t="shared" si="1" ref="Q9:Q24">IF(P9=0,0,IF(OR(C9="UK",C9="JK",C9="SK",C9="K1",C9="K2",C9="K3",C9="K4",C9="K5",C9="K6"),SinclairW13(B9)*P9,Sinclair13(B9)*P9))</f>
        <v>171.984517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>
        <v>2</v>
      </c>
      <c r="T9" s="121" t="s">
        <v>22</v>
      </c>
      <c r="U9" s="122">
        <f aca="true" t="shared" si="2" ref="U9:U24">IF(B9=0,0,IF(OR(C9="UK",C9="JK",C9="SK",C9="K1",C9="K2",C9="K3",C9="K4",C9="K5",C9="K6"),SinclairW13(B9),Sinclair13(B9)))</f>
        <v>1.702817</v>
      </c>
      <c r="V9" s="13"/>
    </row>
    <row r="10" spans="1:22" s="14" customFormat="1" ht="19.5" customHeight="1">
      <c r="A10" s="150">
        <v>48</v>
      </c>
      <c r="B10" s="151">
        <v>47.2</v>
      </c>
      <c r="C10" s="152" t="s">
        <v>167</v>
      </c>
      <c r="D10" s="153">
        <v>35320</v>
      </c>
      <c r="E10" s="154"/>
      <c r="F10" s="155" t="s">
        <v>237</v>
      </c>
      <c r="G10" s="155" t="s">
        <v>55</v>
      </c>
      <c r="H10" s="156">
        <v>43</v>
      </c>
      <c r="I10" s="157">
        <v>-45</v>
      </c>
      <c r="J10" s="148">
        <v>45</v>
      </c>
      <c r="K10" s="156">
        <v>58</v>
      </c>
      <c r="L10" s="118">
        <v>60</v>
      </c>
      <c r="M10" s="118">
        <v>-63</v>
      </c>
      <c r="N10" s="119">
        <f aca="true" t="shared" si="3" ref="N10:N24">IF(MAX(H10:J10)&lt;0,0,TRUNC(MAX(H10:J10)/1)*1)</f>
        <v>45</v>
      </c>
      <c r="O10" s="119">
        <f aca="true" t="shared" si="4" ref="O10:O24">IF(MAX(K10:M10)&lt;0,0,TRUNC(MAX(K10:M10)/1)*1)</f>
        <v>60</v>
      </c>
      <c r="P10" s="119">
        <f t="shared" si="0"/>
        <v>105</v>
      </c>
      <c r="Q10" s="120">
        <f t="shared" si="1"/>
        <v>174.69574500000002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>
        <v>1</v>
      </c>
      <c r="T10" s="124" t="s">
        <v>207</v>
      </c>
      <c r="U10" s="122">
        <f t="shared" si="2"/>
        <v>1.663769</v>
      </c>
      <c r="V10" s="13"/>
    </row>
    <row r="11" spans="1:22" s="14" customFormat="1" ht="19.5" customHeight="1">
      <c r="A11" s="150">
        <v>53</v>
      </c>
      <c r="B11" s="151">
        <v>51.1</v>
      </c>
      <c r="C11" s="152" t="s">
        <v>181</v>
      </c>
      <c r="D11" s="153">
        <v>34413</v>
      </c>
      <c r="E11" s="154"/>
      <c r="F11" s="155" t="s">
        <v>238</v>
      </c>
      <c r="G11" s="155" t="s">
        <v>60</v>
      </c>
      <c r="H11" s="156">
        <v>55</v>
      </c>
      <c r="I11" s="157">
        <v>-58</v>
      </c>
      <c r="J11" s="148">
        <v>-58</v>
      </c>
      <c r="K11" s="156">
        <v>68</v>
      </c>
      <c r="L11" s="118">
        <v>71</v>
      </c>
      <c r="M11" s="118">
        <v>-73</v>
      </c>
      <c r="N11" s="119">
        <f t="shared" si="3"/>
        <v>55</v>
      </c>
      <c r="O11" s="119">
        <f t="shared" si="4"/>
        <v>71</v>
      </c>
      <c r="P11" s="119">
        <f t="shared" si="0"/>
        <v>126</v>
      </c>
      <c r="Q11" s="120">
        <f t="shared" si="1"/>
        <v>195.80185799999998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>
        <v>2</v>
      </c>
      <c r="T11" s="124"/>
      <c r="U11" s="122">
        <f t="shared" si="2"/>
        <v>1.553983</v>
      </c>
      <c r="V11" s="13"/>
    </row>
    <row r="12" spans="1:22" s="14" customFormat="1" ht="19.5" customHeight="1">
      <c r="A12" s="150">
        <v>53</v>
      </c>
      <c r="B12" s="151">
        <v>52.4</v>
      </c>
      <c r="C12" s="152" t="s">
        <v>169</v>
      </c>
      <c r="D12" s="153">
        <v>32342</v>
      </c>
      <c r="E12" s="154"/>
      <c r="F12" s="155" t="s">
        <v>239</v>
      </c>
      <c r="G12" s="155" t="s">
        <v>61</v>
      </c>
      <c r="H12" s="156">
        <v>48</v>
      </c>
      <c r="I12" s="157">
        <v>51</v>
      </c>
      <c r="J12" s="148">
        <v>54</v>
      </c>
      <c r="K12" s="156">
        <v>60</v>
      </c>
      <c r="L12" s="118">
        <v>65</v>
      </c>
      <c r="M12" s="118">
        <v>-71</v>
      </c>
      <c r="N12" s="119">
        <f t="shared" si="3"/>
        <v>54</v>
      </c>
      <c r="O12" s="119">
        <f t="shared" si="4"/>
        <v>65</v>
      </c>
      <c r="P12" s="119">
        <f t="shared" si="0"/>
        <v>119</v>
      </c>
      <c r="Q12" s="120">
        <f t="shared" si="1"/>
        <v>181.15738900000002</v>
      </c>
      <c r="R12" s="120">
        <f>IF(OR(D12="",B12="",Q5=""),0,IF(OR(C12="UM",C12="JM",C12="SM",C12="UK",C12="JK",C12="SK"),"",Q12*(IF(ABS(1900-YEAR((Q5+1)-D12))&lt;29,0,(VLOOKUP((YEAR(Q5)-YEAR(D12)),'Meltzer-Malone'!$A$3:$B$63,2))))))</f>
      </c>
      <c r="S12" s="124">
        <v>3</v>
      </c>
      <c r="T12" s="124" t="s">
        <v>22</v>
      </c>
      <c r="U12" s="122">
        <f t="shared" si="2"/>
        <v>1.522331</v>
      </c>
      <c r="V12" s="13"/>
    </row>
    <row r="13" spans="1:22" s="14" customFormat="1" ht="19.5" customHeight="1">
      <c r="A13" s="150">
        <v>53</v>
      </c>
      <c r="B13" s="151">
        <v>51.6</v>
      </c>
      <c r="C13" s="152" t="s">
        <v>169</v>
      </c>
      <c r="D13" s="153">
        <v>33955</v>
      </c>
      <c r="E13" s="154"/>
      <c r="F13" s="155" t="s">
        <v>240</v>
      </c>
      <c r="G13" s="155" t="s">
        <v>74</v>
      </c>
      <c r="H13" s="156">
        <v>53</v>
      </c>
      <c r="I13" s="157">
        <v>56</v>
      </c>
      <c r="J13" s="148">
        <v>-58</v>
      </c>
      <c r="K13" s="156">
        <v>68</v>
      </c>
      <c r="L13" s="118">
        <v>71</v>
      </c>
      <c r="M13" s="118">
        <v>74</v>
      </c>
      <c r="N13" s="119">
        <f t="shared" si="3"/>
        <v>56</v>
      </c>
      <c r="O13" s="119">
        <f t="shared" si="4"/>
        <v>74</v>
      </c>
      <c r="P13" s="119">
        <f t="shared" si="0"/>
        <v>130</v>
      </c>
      <c r="Q13" s="120">
        <f t="shared" si="1"/>
        <v>200.40111</v>
      </c>
      <c r="R13" s="120">
        <f>IF(OR(D13="",B13="",Q5=""),0,IF(OR(C13="UM",C13="JM",C13="SM",C13="UK",C13="JK",C13="SK"),"",Q13*(IF(ABS(1900-YEAR((Q5+1)-D13))&lt;29,0,(VLOOKUP((YEAR(Q5)-YEAR(D13)),'Meltzer-Malone'!$A$3:$B$63,2))))))</f>
      </c>
      <c r="S13" s="124">
        <v>1</v>
      </c>
      <c r="T13" s="124" t="s">
        <v>274</v>
      </c>
      <c r="U13" s="122">
        <f t="shared" si="2"/>
        <v>1.541547</v>
      </c>
      <c r="V13" s="13"/>
    </row>
    <row r="14" spans="1:22" s="14" customFormat="1" ht="19.5" customHeight="1">
      <c r="A14" s="150">
        <v>58</v>
      </c>
      <c r="B14" s="151">
        <v>57.3</v>
      </c>
      <c r="C14" s="152" t="s">
        <v>169</v>
      </c>
      <c r="D14" s="153">
        <v>33276</v>
      </c>
      <c r="E14" s="154"/>
      <c r="F14" s="155" t="s">
        <v>241</v>
      </c>
      <c r="G14" s="155" t="s">
        <v>64</v>
      </c>
      <c r="H14" s="156">
        <v>33</v>
      </c>
      <c r="I14" s="157">
        <v>-36</v>
      </c>
      <c r="J14" s="148">
        <v>36</v>
      </c>
      <c r="K14" s="156">
        <v>52</v>
      </c>
      <c r="L14" s="118">
        <v>-55</v>
      </c>
      <c r="M14" s="118">
        <v>-55</v>
      </c>
      <c r="N14" s="119">
        <f t="shared" si="3"/>
        <v>36</v>
      </c>
      <c r="O14" s="119">
        <f t="shared" si="4"/>
        <v>52</v>
      </c>
      <c r="P14" s="119">
        <f t="shared" si="0"/>
        <v>88</v>
      </c>
      <c r="Q14" s="120">
        <f t="shared" si="1"/>
        <v>125.00373599999999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>
        <v>5</v>
      </c>
      <c r="T14" s="124" t="s">
        <v>22</v>
      </c>
      <c r="U14" s="122">
        <f t="shared" si="2"/>
        <v>1.420497</v>
      </c>
      <c r="V14" s="13"/>
    </row>
    <row r="15" spans="1:22" s="14" customFormat="1" ht="19.5" customHeight="1">
      <c r="A15" s="150">
        <v>58</v>
      </c>
      <c r="B15" s="151">
        <v>56.1</v>
      </c>
      <c r="C15" s="152" t="s">
        <v>169</v>
      </c>
      <c r="D15" s="153">
        <v>32478</v>
      </c>
      <c r="E15" s="154"/>
      <c r="F15" s="155" t="s">
        <v>242</v>
      </c>
      <c r="G15" s="155" t="s">
        <v>56</v>
      </c>
      <c r="H15" s="156">
        <v>42</v>
      </c>
      <c r="I15" s="157">
        <v>-45</v>
      </c>
      <c r="J15" s="148">
        <v>45</v>
      </c>
      <c r="K15" s="156">
        <v>58</v>
      </c>
      <c r="L15" s="118">
        <v>61</v>
      </c>
      <c r="M15" s="118">
        <v>65</v>
      </c>
      <c r="N15" s="119">
        <f t="shared" si="3"/>
        <v>45</v>
      </c>
      <c r="O15" s="119">
        <f t="shared" si="4"/>
        <v>65</v>
      </c>
      <c r="P15" s="119">
        <f t="shared" si="0"/>
        <v>110</v>
      </c>
      <c r="Q15" s="120">
        <f t="shared" si="1"/>
        <v>158.74770999999998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>
        <v>1</v>
      </c>
      <c r="T15" s="124"/>
      <c r="U15" s="122">
        <f t="shared" si="2"/>
        <v>1.443161</v>
      </c>
      <c r="V15" s="13"/>
    </row>
    <row r="16" spans="1:22" s="14" customFormat="1" ht="19.5" customHeight="1">
      <c r="A16" s="150">
        <v>58</v>
      </c>
      <c r="B16" s="151">
        <v>57.1</v>
      </c>
      <c r="C16" s="152" t="s">
        <v>167</v>
      </c>
      <c r="D16" s="153">
        <v>36202</v>
      </c>
      <c r="E16" s="154"/>
      <c r="F16" s="155" t="s">
        <v>243</v>
      </c>
      <c r="G16" s="155" t="s">
        <v>72</v>
      </c>
      <c r="H16" s="156">
        <v>45</v>
      </c>
      <c r="I16" s="157">
        <v>-49</v>
      </c>
      <c r="J16" s="148">
        <v>-49</v>
      </c>
      <c r="K16" s="156">
        <v>56</v>
      </c>
      <c r="L16" s="118">
        <v>59</v>
      </c>
      <c r="M16" s="118">
        <v>-62</v>
      </c>
      <c r="N16" s="119">
        <f t="shared" si="3"/>
        <v>45</v>
      </c>
      <c r="O16" s="119">
        <f t="shared" si="4"/>
        <v>59</v>
      </c>
      <c r="P16" s="119">
        <f t="shared" si="0"/>
        <v>104</v>
      </c>
      <c r="Q16" s="120">
        <f t="shared" si="1"/>
        <v>148.114928</v>
      </c>
      <c r="R16" s="120">
        <f>IF(OR(D16="",B16="",Q5=""),0,IF(OR(C16="UM",C16="JM",C16="SM",C16="UK",C16="JK",C16="SK"),"",Q16*(IF(ABS(1900-YEAR((Q5+1)-D16))&lt;29,0,(VLOOKUP((YEAR(Q5)-YEAR(D16)),'Meltzer-Malone'!$A$3:$B$63,2))))))</f>
      </c>
      <c r="S16" s="124">
        <v>3</v>
      </c>
      <c r="T16" s="124"/>
      <c r="U16" s="122">
        <f t="shared" si="2"/>
        <v>1.4241819999999998</v>
      </c>
      <c r="V16" s="13"/>
    </row>
    <row r="17" spans="1:22" s="14" customFormat="1" ht="19.5" customHeight="1">
      <c r="A17" s="150">
        <v>58</v>
      </c>
      <c r="B17" s="151">
        <v>57.6</v>
      </c>
      <c r="C17" s="152" t="s">
        <v>167</v>
      </c>
      <c r="D17" s="153">
        <v>35975</v>
      </c>
      <c r="E17" s="154"/>
      <c r="F17" s="155" t="s">
        <v>244</v>
      </c>
      <c r="G17" s="155" t="s">
        <v>55</v>
      </c>
      <c r="H17" s="156">
        <v>35</v>
      </c>
      <c r="I17" s="157">
        <v>38</v>
      </c>
      <c r="J17" s="148">
        <v>-40</v>
      </c>
      <c r="K17" s="156">
        <v>54</v>
      </c>
      <c r="L17" s="118">
        <v>-58</v>
      </c>
      <c r="M17" s="118">
        <v>-58</v>
      </c>
      <c r="N17" s="119">
        <f t="shared" si="3"/>
        <v>38</v>
      </c>
      <c r="O17" s="119">
        <f t="shared" si="4"/>
        <v>54</v>
      </c>
      <c r="P17" s="119">
        <f t="shared" si="0"/>
        <v>92</v>
      </c>
      <c r="Q17" s="120">
        <f t="shared" si="1"/>
        <v>130.18322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>
        <v>4</v>
      </c>
      <c r="T17" s="124"/>
      <c r="U17" s="122">
        <f t="shared" si="2"/>
        <v>1.415035</v>
      </c>
      <c r="V17" s="13"/>
    </row>
    <row r="18" spans="1:22" s="14" customFormat="1" ht="19.5" customHeight="1">
      <c r="A18" s="150">
        <v>58</v>
      </c>
      <c r="B18" s="151">
        <v>57.1</v>
      </c>
      <c r="C18" s="152" t="s">
        <v>181</v>
      </c>
      <c r="D18" s="153">
        <v>34746</v>
      </c>
      <c r="E18" s="154"/>
      <c r="F18" s="165" t="s">
        <v>245</v>
      </c>
      <c r="G18" s="155" t="s">
        <v>60</v>
      </c>
      <c r="H18" s="156">
        <v>40</v>
      </c>
      <c r="I18" s="157">
        <v>45</v>
      </c>
      <c r="J18" s="148">
        <v>48</v>
      </c>
      <c r="K18" s="156">
        <v>58</v>
      </c>
      <c r="L18" s="118">
        <v>62</v>
      </c>
      <c r="M18" s="118">
        <v>-65</v>
      </c>
      <c r="N18" s="119">
        <f t="shared" si="3"/>
        <v>48</v>
      </c>
      <c r="O18" s="119">
        <f t="shared" si="4"/>
        <v>62</v>
      </c>
      <c r="P18" s="119">
        <f t="shared" si="0"/>
        <v>110</v>
      </c>
      <c r="Q18" s="120">
        <f t="shared" si="1"/>
        <v>156.66001999999997</v>
      </c>
      <c r="R18" s="120">
        <f>IF(OR(D18="",B18="",Q5=""),0,IF(OR(C18="UM",C18="JM",C18="SM",C18="UK",C18="JK",C18="SK"),"",Q18*(IF(ABS(1900-YEAR((Q5+1)-D18))&lt;29,0,(VLOOKUP((YEAR(Q5)-YEAR(D18)),'Meltzer-Malone'!$A$3:$B$63,2))))))</f>
      </c>
      <c r="S18" s="124">
        <v>2</v>
      </c>
      <c r="T18" s="124" t="s">
        <v>22</v>
      </c>
      <c r="U18" s="122">
        <f t="shared" si="2"/>
        <v>1.4241819999999998</v>
      </c>
      <c r="V18" s="13"/>
    </row>
    <row r="19" spans="1:22" s="14" customFormat="1" ht="19.5" customHeight="1">
      <c r="A19" s="150">
        <v>63</v>
      </c>
      <c r="B19" s="151">
        <v>61.5</v>
      </c>
      <c r="C19" s="152" t="s">
        <v>169</v>
      </c>
      <c r="D19" s="153">
        <v>32737</v>
      </c>
      <c r="E19" s="154"/>
      <c r="F19" s="155" t="s">
        <v>246</v>
      </c>
      <c r="G19" s="155" t="s">
        <v>63</v>
      </c>
      <c r="H19" s="156">
        <v>58</v>
      </c>
      <c r="I19" s="157">
        <v>61</v>
      </c>
      <c r="J19" s="148">
        <v>63</v>
      </c>
      <c r="K19" s="156">
        <v>70</v>
      </c>
      <c r="L19" s="118">
        <v>72</v>
      </c>
      <c r="M19" s="118">
        <v>75</v>
      </c>
      <c r="N19" s="119">
        <f t="shared" si="3"/>
        <v>63</v>
      </c>
      <c r="O19" s="119">
        <f t="shared" si="4"/>
        <v>75</v>
      </c>
      <c r="P19" s="119">
        <f t="shared" si="0"/>
        <v>138</v>
      </c>
      <c r="Q19" s="120">
        <f t="shared" si="1"/>
        <v>186.398808</v>
      </c>
      <c r="R19" s="120">
        <f>IF(OR(D19="",B19="",Q5=""),0,IF(OR(C19="UM",C19="JM",C19="SM",C19="UK",C19="JK",C19="SK"),"",Q19*(IF(ABS(1900-YEAR((Q5+1)-D19))&lt;29,0,(VLOOKUP((YEAR(Q5)-YEAR(D19)),'Meltzer-Malone'!$A$3:$B$63,2))))))</f>
      </c>
      <c r="S19" s="124">
        <v>1</v>
      </c>
      <c r="T19" s="124"/>
      <c r="U19" s="122">
        <f t="shared" si="2"/>
        <v>1.350716</v>
      </c>
      <c r="V19" s="13"/>
    </row>
    <row r="20" spans="1:22" s="14" customFormat="1" ht="19.5" customHeight="1">
      <c r="A20" s="150">
        <v>63</v>
      </c>
      <c r="B20" s="151">
        <v>61.5</v>
      </c>
      <c r="C20" s="152" t="s">
        <v>169</v>
      </c>
      <c r="D20" s="153">
        <v>30992</v>
      </c>
      <c r="E20" s="154"/>
      <c r="F20" s="155" t="s">
        <v>247</v>
      </c>
      <c r="G20" s="155" t="s">
        <v>65</v>
      </c>
      <c r="H20" s="156">
        <v>-60</v>
      </c>
      <c r="I20" s="157">
        <v>-60</v>
      </c>
      <c r="J20" s="148">
        <v>60</v>
      </c>
      <c r="K20" s="156">
        <v>69</v>
      </c>
      <c r="L20" s="118">
        <v>72</v>
      </c>
      <c r="M20" s="118">
        <v>75</v>
      </c>
      <c r="N20" s="119">
        <f t="shared" si="3"/>
        <v>60</v>
      </c>
      <c r="O20" s="119">
        <f t="shared" si="4"/>
        <v>75</v>
      </c>
      <c r="P20" s="119">
        <f t="shared" si="0"/>
        <v>135</v>
      </c>
      <c r="Q20" s="120">
        <f t="shared" si="1"/>
        <v>182.34666</v>
      </c>
      <c r="R20" s="120">
        <f>IF(OR(D20="",B20="",Q5=""),0,IF(OR(C20="UM",C20="JM",C20="SM",C20="UK",C20="JK",C20="SK"),"",Q20*(IF(ABS(1900-YEAR((Q5+1)-D20))&lt;29,0,(VLOOKUP((YEAR(Q5)-YEAR(D20)),'Meltzer-Malone'!$A$3:$B$63,2))))))</f>
      </c>
      <c r="S20" s="124">
        <v>2</v>
      </c>
      <c r="T20" s="124"/>
      <c r="U20" s="122">
        <f t="shared" si="2"/>
        <v>1.350716</v>
      </c>
      <c r="V20" s="13"/>
    </row>
    <row r="21" spans="1:22" s="14" customFormat="1" ht="19.5" customHeight="1">
      <c r="A21" s="150">
        <v>63</v>
      </c>
      <c r="B21" s="151">
        <v>62.4</v>
      </c>
      <c r="C21" s="152" t="s">
        <v>169</v>
      </c>
      <c r="D21" s="153">
        <v>33735</v>
      </c>
      <c r="E21" s="154"/>
      <c r="F21" s="155" t="s">
        <v>248</v>
      </c>
      <c r="G21" s="155" t="s">
        <v>74</v>
      </c>
      <c r="H21" s="156">
        <v>-66</v>
      </c>
      <c r="I21" s="157">
        <v>-66</v>
      </c>
      <c r="J21" s="148">
        <v>-66</v>
      </c>
      <c r="K21" s="186" t="s">
        <v>209</v>
      </c>
      <c r="L21" s="187" t="s">
        <v>209</v>
      </c>
      <c r="M21" s="187" t="s">
        <v>209</v>
      </c>
      <c r="N21" s="119">
        <f t="shared" si="3"/>
        <v>0</v>
      </c>
      <c r="O21" s="119">
        <f t="shared" si="4"/>
        <v>0</v>
      </c>
      <c r="P21" s="119">
        <f t="shared" si="0"/>
        <v>0</v>
      </c>
      <c r="Q21" s="120">
        <f t="shared" si="1"/>
        <v>0</v>
      </c>
      <c r="R21" s="120">
        <f>IF(OR(D21="",B21="",Q5=""),0,IF(OR(C21="UM",C21="JM",C21="SM",C21="UK",C21="JK",C21="SK"),"",Q21*(IF(ABS(1900-YEAR((Q5+1)-D21))&lt;29,0,(VLOOKUP((YEAR(Q5)-YEAR(D21)),'Meltzer-Malone'!$A$3:$B$63,2))))))</f>
      </c>
      <c r="S21" s="124"/>
      <c r="T21" s="124"/>
      <c r="U21" s="122">
        <f t="shared" si="2"/>
        <v>1.337459</v>
      </c>
      <c r="V21" s="13"/>
    </row>
    <row r="22" spans="1:22" s="14" customFormat="1" ht="19.5" customHeight="1">
      <c r="A22" s="150">
        <v>63</v>
      </c>
      <c r="B22" s="151">
        <v>61.4</v>
      </c>
      <c r="C22" s="152" t="s">
        <v>169</v>
      </c>
      <c r="D22" s="153">
        <v>33884</v>
      </c>
      <c r="E22" s="154"/>
      <c r="F22" s="155" t="s">
        <v>249</v>
      </c>
      <c r="G22" s="155" t="s">
        <v>64</v>
      </c>
      <c r="H22" s="156">
        <v>43</v>
      </c>
      <c r="I22" s="157">
        <v>-46</v>
      </c>
      <c r="J22" s="148">
        <v>46</v>
      </c>
      <c r="K22" s="156">
        <v>65</v>
      </c>
      <c r="L22" s="118">
        <v>69</v>
      </c>
      <c r="M22" s="118">
        <v>-71</v>
      </c>
      <c r="N22" s="119">
        <f t="shared" si="3"/>
        <v>46</v>
      </c>
      <c r="O22" s="119">
        <f t="shared" si="4"/>
        <v>69</v>
      </c>
      <c r="P22" s="119">
        <f t="shared" si="0"/>
        <v>115</v>
      </c>
      <c r="Q22" s="120">
        <f t="shared" si="1"/>
        <v>155.50553</v>
      </c>
      <c r="R22" s="120">
        <f>IF(OR(D22="",B22="",Q5=""),0,IF(OR(C22="UM",C22="JM",C22="SM",C22="UK",C22="JK",C22="SK"),"",Q22*(IF(ABS(1900-YEAR((Q5+1)-D22))&lt;29,0,(VLOOKUP((YEAR(Q5)-YEAR(D22)),'Meltzer-Malone'!$A$3:$B$63,2))))))</f>
      </c>
      <c r="S22" s="124">
        <v>3</v>
      </c>
      <c r="T22" s="124"/>
      <c r="U22" s="122">
        <f t="shared" si="2"/>
        <v>1.352222</v>
      </c>
      <c r="V22" s="13"/>
    </row>
    <row r="23" spans="1:22" s="14" customFormat="1" ht="19.5" customHeight="1">
      <c r="A23" s="150"/>
      <c r="B23" s="151"/>
      <c r="C23" s="152"/>
      <c r="D23" s="153"/>
      <c r="E23" s="154"/>
      <c r="F23" s="155"/>
      <c r="G23" s="155"/>
      <c r="H23" s="156"/>
      <c r="I23" s="157"/>
      <c r="J23" s="148"/>
      <c r="K23" s="156"/>
      <c r="L23" s="118"/>
      <c r="M23" s="118"/>
      <c r="N23" s="119">
        <f t="shared" si="3"/>
        <v>0</v>
      </c>
      <c r="O23" s="119">
        <f t="shared" si="4"/>
        <v>0</v>
      </c>
      <c r="P23" s="119">
        <f t="shared" si="0"/>
        <v>0</v>
      </c>
      <c r="Q23" s="120">
        <f t="shared" si="1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2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 t="s">
        <v>22</v>
      </c>
      <c r="G24" s="128"/>
      <c r="H24" s="129"/>
      <c r="I24" s="118"/>
      <c r="J24" s="118"/>
      <c r="K24" s="129"/>
      <c r="L24" s="118"/>
      <c r="M24" s="118"/>
      <c r="N24" s="119">
        <f t="shared" si="3"/>
        <v>0</v>
      </c>
      <c r="O24" s="119">
        <f t="shared" si="4"/>
        <v>0</v>
      </c>
      <c r="P24" s="130">
        <f t="shared" si="0"/>
        <v>0</v>
      </c>
      <c r="Q24" s="120">
        <f t="shared" si="1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2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/>
      <c r="D27" s="41"/>
      <c r="E27" s="41"/>
      <c r="F27" s="41"/>
      <c r="G27" s="61" t="s">
        <v>36</v>
      </c>
      <c r="H27" s="62">
        <v>1</v>
      </c>
      <c r="I27" s="60" t="s">
        <v>88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60" t="s">
        <v>92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 t="s">
        <v>277</v>
      </c>
      <c r="D29" s="43"/>
      <c r="E29" s="43"/>
      <c r="F29" s="43"/>
      <c r="G29" s="67"/>
      <c r="H29" s="62">
        <v>3</v>
      </c>
      <c r="I29" s="60" t="s">
        <v>80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 t="s">
        <v>90</v>
      </c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 t="s">
        <v>91</v>
      </c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93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68" t="s">
        <v>84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278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94</v>
      </c>
      <c r="D35" s="47"/>
      <c r="E35" s="47"/>
      <c r="F35" s="48"/>
      <c r="G35" s="70" t="s">
        <v>24</v>
      </c>
      <c r="H35" s="71" t="s">
        <v>273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 t="s">
        <v>275</v>
      </c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V39"/>
  <sheetViews>
    <sheetView showGridLines="0" showRowColHeaders="0" showZeros="0" showOutlineSymbols="0" zoomScale="95" zoomScaleNormal="95" zoomScaleSheetLayoutView="75" zoomScalePageLayoutView="0" workbookViewId="0" topLeftCell="A7">
      <selection activeCell="A9" sqref="A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16384" width="9.140625" style="5" customWidth="1"/>
  </cols>
  <sheetData>
    <row r="1" spans="1:20" s="97" customFormat="1" ht="43.5" customHeight="1">
      <c r="A1" s="94"/>
      <c r="B1" s="94"/>
      <c r="C1" s="95"/>
      <c r="D1" s="94"/>
      <c r="E1" s="94"/>
      <c r="F1" s="188" t="s">
        <v>48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96"/>
      <c r="R1" s="96"/>
      <c r="S1" s="96"/>
      <c r="T1" s="96"/>
    </row>
    <row r="2" spans="1:20" s="97" customFormat="1" ht="24.75" customHeight="1">
      <c r="A2" s="94"/>
      <c r="B2" s="94"/>
      <c r="C2" s="95"/>
      <c r="D2" s="94"/>
      <c r="E2" s="94"/>
      <c r="F2" s="189" t="s">
        <v>49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6"/>
      <c r="R2" s="96"/>
      <c r="S2" s="96"/>
      <c r="T2" s="96"/>
    </row>
    <row r="3" spans="1:20" s="97" customFormat="1" ht="12.75">
      <c r="A3" s="94"/>
      <c r="B3" s="94"/>
      <c r="C3" s="95"/>
      <c r="D3" s="94"/>
      <c r="E3" s="94"/>
      <c r="F3" s="98"/>
      <c r="G3" s="98"/>
      <c r="H3" s="94"/>
      <c r="I3" s="99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</row>
    <row r="4" spans="1:20" s="97" customFormat="1" ht="12" customHeight="1">
      <c r="A4" s="94"/>
      <c r="B4" s="94"/>
      <c r="C4" s="95"/>
      <c r="D4" s="94"/>
      <c r="E4" s="94"/>
      <c r="F4" s="98"/>
      <c r="G4" s="98"/>
      <c r="H4" s="94"/>
      <c r="I4" s="99"/>
      <c r="J4" s="94"/>
      <c r="K4" s="94"/>
      <c r="L4" s="94"/>
      <c r="M4" s="94"/>
      <c r="N4" s="94"/>
      <c r="O4" s="94"/>
      <c r="P4" s="94"/>
      <c r="Q4" s="96"/>
      <c r="R4" s="96"/>
      <c r="S4" s="96"/>
      <c r="T4" s="96"/>
    </row>
    <row r="5" spans="1:20" s="66" customFormat="1" ht="15">
      <c r="A5" s="100"/>
      <c r="B5" s="101" t="s">
        <v>31</v>
      </c>
      <c r="C5" s="102" t="s">
        <v>50</v>
      </c>
      <c r="D5" s="103"/>
      <c r="E5" s="103"/>
      <c r="F5" s="101"/>
      <c r="G5" s="54" t="s">
        <v>0</v>
      </c>
      <c r="H5" s="104" t="s">
        <v>55</v>
      </c>
      <c r="I5" s="105"/>
      <c r="J5" s="106"/>
      <c r="L5" s="101" t="s">
        <v>1</v>
      </c>
      <c r="M5" s="107" t="s">
        <v>59</v>
      </c>
      <c r="N5" s="106"/>
      <c r="O5" s="108"/>
      <c r="P5" s="101" t="s">
        <v>2</v>
      </c>
      <c r="Q5" s="109">
        <v>41335</v>
      </c>
      <c r="R5" s="177" t="s">
        <v>102</v>
      </c>
      <c r="S5" s="110" t="s">
        <v>30</v>
      </c>
      <c r="T5" s="111">
        <v>2</v>
      </c>
    </row>
    <row r="6" spans="1:20" s="97" customFormat="1" ht="12.75">
      <c r="A6" s="94"/>
      <c r="B6" s="94"/>
      <c r="C6" s="95"/>
      <c r="D6" s="94"/>
      <c r="E6" s="94"/>
      <c r="F6" s="98"/>
      <c r="G6" s="98"/>
      <c r="H6" s="94"/>
      <c r="I6" s="99"/>
      <c r="J6" s="94"/>
      <c r="K6" s="94"/>
      <c r="L6" s="94"/>
      <c r="M6" s="94"/>
      <c r="N6" s="94"/>
      <c r="O6" s="94"/>
      <c r="P6" s="94"/>
      <c r="Q6" s="96"/>
      <c r="R6" s="96"/>
      <c r="S6" s="96"/>
      <c r="T6" s="96"/>
    </row>
    <row r="7" spans="1:22" s="1" customFormat="1" ht="12.75">
      <c r="A7" s="37" t="s">
        <v>3</v>
      </c>
      <c r="B7" s="23" t="s">
        <v>4</v>
      </c>
      <c r="C7" s="24" t="s">
        <v>28</v>
      </c>
      <c r="D7" s="23" t="s">
        <v>5</v>
      </c>
      <c r="E7" s="23" t="s">
        <v>32</v>
      </c>
      <c r="F7" s="23" t="s">
        <v>6</v>
      </c>
      <c r="G7" s="23" t="s">
        <v>7</v>
      </c>
      <c r="H7" s="23"/>
      <c r="I7" s="16" t="s">
        <v>8</v>
      </c>
      <c r="J7" s="16"/>
      <c r="K7" s="23"/>
      <c r="L7" s="16" t="s">
        <v>9</v>
      </c>
      <c r="M7" s="16"/>
      <c r="N7" s="27" t="s">
        <v>10</v>
      </c>
      <c r="O7" s="34"/>
      <c r="P7" s="23" t="s">
        <v>11</v>
      </c>
      <c r="Q7" s="29" t="s">
        <v>12</v>
      </c>
      <c r="R7" s="29" t="s">
        <v>12</v>
      </c>
      <c r="S7" s="29" t="s">
        <v>13</v>
      </c>
      <c r="T7" s="39" t="s">
        <v>21</v>
      </c>
      <c r="U7" s="39" t="s">
        <v>14</v>
      </c>
      <c r="V7" s="15"/>
    </row>
    <row r="8" spans="1:22" s="1" customFormat="1" ht="12.75">
      <c r="A8" s="38" t="s">
        <v>15</v>
      </c>
      <c r="B8" s="25" t="s">
        <v>16</v>
      </c>
      <c r="C8" s="26" t="s">
        <v>29</v>
      </c>
      <c r="D8" s="25" t="s">
        <v>25</v>
      </c>
      <c r="E8" s="25" t="s">
        <v>33</v>
      </c>
      <c r="F8" s="25"/>
      <c r="G8" s="25"/>
      <c r="H8" s="32">
        <v>1</v>
      </c>
      <c r="I8" s="33">
        <v>2</v>
      </c>
      <c r="J8" s="31">
        <v>3</v>
      </c>
      <c r="K8" s="32">
        <v>1</v>
      </c>
      <c r="L8" s="33">
        <v>2</v>
      </c>
      <c r="M8" s="31">
        <v>3</v>
      </c>
      <c r="N8" s="28" t="s">
        <v>17</v>
      </c>
      <c r="O8" s="35"/>
      <c r="P8" s="25" t="s">
        <v>18</v>
      </c>
      <c r="Q8" s="30"/>
      <c r="R8" s="30" t="s">
        <v>52</v>
      </c>
      <c r="S8" s="30"/>
      <c r="T8" s="40"/>
      <c r="U8" s="40"/>
      <c r="V8" s="15"/>
    </row>
    <row r="9" spans="1:22" s="14" customFormat="1" ht="19.5" customHeight="1">
      <c r="A9" s="150">
        <v>62</v>
      </c>
      <c r="B9" s="151">
        <v>58.12</v>
      </c>
      <c r="C9" s="152" t="s">
        <v>158</v>
      </c>
      <c r="D9" s="153">
        <v>33679</v>
      </c>
      <c r="E9" s="154"/>
      <c r="F9" s="155" t="s">
        <v>223</v>
      </c>
      <c r="G9" s="155" t="s">
        <v>64</v>
      </c>
      <c r="H9" s="147">
        <v>88</v>
      </c>
      <c r="I9" s="148">
        <v>-92</v>
      </c>
      <c r="J9" s="148">
        <v>94</v>
      </c>
      <c r="K9" s="147">
        <v>107</v>
      </c>
      <c r="L9" s="118">
        <v>114</v>
      </c>
      <c r="M9" s="118">
        <v>-118</v>
      </c>
      <c r="N9" s="119">
        <f aca="true" t="shared" si="0" ref="N9:N24">IF(MAX(H9:J9)&lt;0,0,TRUNC(MAX(H9:J9)/1)*1)</f>
        <v>94</v>
      </c>
      <c r="O9" s="119">
        <f aca="true" t="shared" si="1" ref="O9:O24">IF(MAX(K9:M9)&lt;0,0,TRUNC(MAX(K9:M9)/1)*1)</f>
        <v>114</v>
      </c>
      <c r="P9" s="119">
        <f aca="true" t="shared" si="2" ref="P9:P24">IF(N9=0,0,IF(O9=0,0,SUM(N9:O9)))</f>
        <v>208</v>
      </c>
      <c r="Q9" s="120">
        <f aca="true" t="shared" si="3" ref="Q9:Q24">IF(P9=0,0,IF(OR(C9="UK",C9="JK",C9="SK",C9="K1",C9="K2",C9="K3",C9="K4",C9="K5",C9="K6"),SinclairW13(B9)*P9,Sinclair13(B9)*P9))</f>
        <v>315.46923200000003</v>
      </c>
      <c r="R9" s="120">
        <f>IF(OR(D9="",B9="",Q5=""),0,IF(OR(C9="UM",C9="JM",C9="SM",C9="UK",C9="JK",C9="SK"),"",Q9*(IF(ABS(1900-YEAR((Q5+1)-D9))&lt;29,0,(VLOOKUP((YEAR(Q5)-YEAR(D9)),'Meltzer-Malone'!$A$3:$B$63,2))))))</f>
      </c>
      <c r="S9" s="121">
        <v>1</v>
      </c>
      <c r="T9" s="121" t="s">
        <v>22</v>
      </c>
      <c r="U9" s="122">
        <f aca="true" t="shared" si="4" ref="U9:U24">IF(B9=0,0,IF(OR(C9="UK",C9="JK",C9="SK",C9="K1",C9="K2",C9="K3",C9="K4",C9="K5",C9="K6"),SinclairW13(B9),Sinclair13(B9)))</f>
        <v>1.516679</v>
      </c>
      <c r="V9" s="13"/>
    </row>
    <row r="10" spans="1:22" s="14" customFormat="1" ht="19.5" customHeight="1">
      <c r="A10" s="150">
        <v>62</v>
      </c>
      <c r="B10" s="151">
        <v>60.59</v>
      </c>
      <c r="C10" s="152" t="s">
        <v>158</v>
      </c>
      <c r="D10" s="153">
        <v>32494</v>
      </c>
      <c r="E10" s="154"/>
      <c r="F10" s="155" t="s">
        <v>224</v>
      </c>
      <c r="G10" s="155" t="s">
        <v>60</v>
      </c>
      <c r="H10" s="147">
        <v>-65</v>
      </c>
      <c r="I10" s="148">
        <v>65</v>
      </c>
      <c r="J10" s="148">
        <v>68</v>
      </c>
      <c r="K10" s="147">
        <v>75</v>
      </c>
      <c r="L10" s="118">
        <v>80</v>
      </c>
      <c r="M10" s="118">
        <v>87</v>
      </c>
      <c r="N10" s="119">
        <f t="shared" si="0"/>
        <v>68</v>
      </c>
      <c r="O10" s="119">
        <f t="shared" si="1"/>
        <v>87</v>
      </c>
      <c r="P10" s="119">
        <f t="shared" si="2"/>
        <v>155</v>
      </c>
      <c r="Q10" s="120">
        <f t="shared" si="3"/>
        <v>227.91944</v>
      </c>
      <c r="R10" s="120">
        <f>IF(OR(D10="",B10="",Q5=""),0,IF(OR(C10="UM",C10="JM",C10="SM",C10="UK",C10="JK",C10="SK"),"",Q10*(IF(ABS(1900-YEAR((Q5+1)-D10))&lt;29,0,(VLOOKUP((YEAR(Q5)-YEAR(D10)),'Meltzer-Malone'!$A$3:$B$63,2))))))</f>
      </c>
      <c r="S10" s="124">
        <v>2</v>
      </c>
      <c r="T10" s="124"/>
      <c r="U10" s="122">
        <f t="shared" si="4"/>
        <v>1.470448</v>
      </c>
      <c r="V10" s="13"/>
    </row>
    <row r="11" spans="1:22" s="14" customFormat="1" ht="19.5" customHeight="1">
      <c r="A11" s="150">
        <v>69</v>
      </c>
      <c r="B11" s="151">
        <v>64.98</v>
      </c>
      <c r="C11" s="152" t="s">
        <v>161</v>
      </c>
      <c r="D11" s="153">
        <v>34579</v>
      </c>
      <c r="E11" s="154"/>
      <c r="F11" s="155" t="s">
        <v>225</v>
      </c>
      <c r="G11" s="155" t="s">
        <v>74</v>
      </c>
      <c r="H11" s="147">
        <v>100</v>
      </c>
      <c r="I11" s="148">
        <v>105</v>
      </c>
      <c r="J11" s="148">
        <v>-108</v>
      </c>
      <c r="K11" s="147">
        <v>125</v>
      </c>
      <c r="L11" s="118">
        <v>-130</v>
      </c>
      <c r="M11" s="118">
        <v>-130</v>
      </c>
      <c r="N11" s="119">
        <f t="shared" si="0"/>
        <v>105</v>
      </c>
      <c r="O11" s="119">
        <f t="shared" si="1"/>
        <v>125</v>
      </c>
      <c r="P11" s="119">
        <f t="shared" si="2"/>
        <v>230</v>
      </c>
      <c r="Q11" s="120">
        <f t="shared" si="3"/>
        <v>321.92272</v>
      </c>
      <c r="R11" s="120">
        <f>IF(OR(D11="",B11="",Q5=""),0,IF(OR(C11="UM",C11="JM",C11="SM",C11="UK",C11="JK",C11="SK"),"",Q11*(IF(ABS(1900-YEAR((Q5+1)-D11))&lt;29,0,(VLOOKUP((YEAR(Q5)-YEAR(D11)),'Meltzer-Malone'!$A$3:$B$63,2))))))</f>
      </c>
      <c r="S11" s="124">
        <v>1</v>
      </c>
      <c r="T11" s="124"/>
      <c r="U11" s="122">
        <f t="shared" si="4"/>
        <v>1.399664</v>
      </c>
      <c r="V11" s="13"/>
    </row>
    <row r="12" spans="1:22" s="14" customFormat="1" ht="19.5" customHeight="1">
      <c r="A12" s="150">
        <v>69</v>
      </c>
      <c r="B12" s="151">
        <v>66</v>
      </c>
      <c r="C12" s="152" t="s">
        <v>158</v>
      </c>
      <c r="D12" s="153">
        <v>33342</v>
      </c>
      <c r="E12" s="154"/>
      <c r="F12" s="155" t="s">
        <v>226</v>
      </c>
      <c r="G12" s="155" t="s">
        <v>57</v>
      </c>
      <c r="H12" s="147">
        <v>90</v>
      </c>
      <c r="I12" s="148">
        <v>-95</v>
      </c>
      <c r="J12" s="148">
        <v>-95</v>
      </c>
      <c r="K12" s="147">
        <v>-115</v>
      </c>
      <c r="L12" s="118">
        <v>115</v>
      </c>
      <c r="M12" s="118">
        <v>120</v>
      </c>
      <c r="N12" s="119">
        <f t="shared" si="0"/>
        <v>90</v>
      </c>
      <c r="O12" s="119">
        <f t="shared" si="1"/>
        <v>120</v>
      </c>
      <c r="P12" s="119">
        <f t="shared" si="2"/>
        <v>210</v>
      </c>
      <c r="Q12" s="120">
        <f t="shared" si="3"/>
        <v>290.85188999999997</v>
      </c>
      <c r="R12" s="120">
        <f>IF(OR(D12="",B12="",Q5=""),0,IF(OR(C12="UM",C12="JM",C12="SM",C12="UK",C12="JK",C12="SK"),"",Q12*(IF(ABS(1900-YEAR((Q5+1)-D12))&lt;29,0,(VLOOKUP((YEAR(Q5)-YEAR(D12)),'Meltzer-Malone'!$A$3:$B$63,2))))))</f>
      </c>
      <c r="S12" s="124">
        <v>2</v>
      </c>
      <c r="T12" s="124" t="s">
        <v>22</v>
      </c>
      <c r="U12" s="122">
        <f t="shared" si="4"/>
        <v>1.385009</v>
      </c>
      <c r="V12" s="13"/>
    </row>
    <row r="13" spans="1:22" s="14" customFormat="1" ht="19.5" customHeight="1">
      <c r="A13" s="150">
        <v>69</v>
      </c>
      <c r="B13" s="151">
        <v>68.26</v>
      </c>
      <c r="C13" s="152" t="s">
        <v>161</v>
      </c>
      <c r="D13" s="153">
        <v>34477</v>
      </c>
      <c r="E13" s="154"/>
      <c r="F13" s="155" t="s">
        <v>227</v>
      </c>
      <c r="G13" s="155" t="s">
        <v>67</v>
      </c>
      <c r="H13" s="147">
        <v>-97</v>
      </c>
      <c r="I13" s="148">
        <v>-100</v>
      </c>
      <c r="J13" s="148">
        <v>-102</v>
      </c>
      <c r="K13" s="147">
        <v>-117</v>
      </c>
      <c r="L13" s="118">
        <v>-117</v>
      </c>
      <c r="M13" s="118">
        <v>-117</v>
      </c>
      <c r="N13" s="119">
        <f t="shared" si="0"/>
        <v>0</v>
      </c>
      <c r="O13" s="119">
        <f t="shared" si="1"/>
        <v>0</v>
      </c>
      <c r="P13" s="119">
        <f t="shared" si="2"/>
        <v>0</v>
      </c>
      <c r="Q13" s="120">
        <f t="shared" si="3"/>
        <v>0</v>
      </c>
      <c r="R13" s="120">
        <f>IF(OR(D13="",B13="",Q5=""),0,IF(OR(C13="UM",C13="JM",C13="SM",C13="UK",C13="JK",C13="SK"),"",Q13*(IF(ABS(1900-YEAR((Q5+1)-D13))&lt;29,0,(VLOOKUP((YEAR(Q5)-YEAR(D13)),'Meltzer-Malone'!$A$3:$B$63,2))))))</f>
      </c>
      <c r="S13" s="124" t="s">
        <v>22</v>
      </c>
      <c r="T13" s="124" t="s">
        <v>22</v>
      </c>
      <c r="U13" s="122">
        <f t="shared" si="4"/>
        <v>1.3546259999999999</v>
      </c>
      <c r="V13" s="13"/>
    </row>
    <row r="14" spans="1:22" s="14" customFormat="1" ht="19.5" customHeight="1">
      <c r="A14" s="150">
        <v>69</v>
      </c>
      <c r="B14" s="151">
        <v>67.2</v>
      </c>
      <c r="C14" s="152" t="s">
        <v>158</v>
      </c>
      <c r="D14" s="153">
        <v>32605</v>
      </c>
      <c r="E14" s="154"/>
      <c r="F14" s="155" t="s">
        <v>228</v>
      </c>
      <c r="G14" s="155" t="s">
        <v>54</v>
      </c>
      <c r="H14" s="147">
        <v>82</v>
      </c>
      <c r="I14" s="148">
        <v>-86</v>
      </c>
      <c r="J14" s="148">
        <v>-86</v>
      </c>
      <c r="K14" s="147">
        <v>-95</v>
      </c>
      <c r="L14" s="118">
        <v>95</v>
      </c>
      <c r="M14" s="118">
        <v>100</v>
      </c>
      <c r="N14" s="119">
        <f t="shared" si="0"/>
        <v>82</v>
      </c>
      <c r="O14" s="119">
        <f t="shared" si="1"/>
        <v>100</v>
      </c>
      <c r="P14" s="119">
        <f t="shared" si="2"/>
        <v>182</v>
      </c>
      <c r="Q14" s="120">
        <f t="shared" si="3"/>
        <v>249.07282399999997</v>
      </c>
      <c r="R14" s="120">
        <f>IF(OR(D14="",B14="",Q5=""),0,IF(OR(C14="UM",C14="JM",C14="SM",C14="UK",C14="JK",C14="SK"),"",Q14*(IF(ABS(1900-YEAR((Q5+1)-D14))&lt;29,0,(VLOOKUP((YEAR(Q5)-YEAR(D14)),'Meltzer-Malone'!$A$3:$B$63,2))))))</f>
      </c>
      <c r="S14" s="124">
        <v>3</v>
      </c>
      <c r="T14" s="124" t="s">
        <v>22</v>
      </c>
      <c r="U14" s="122">
        <f t="shared" si="4"/>
        <v>1.3685319999999999</v>
      </c>
      <c r="V14" s="13"/>
    </row>
    <row r="15" spans="1:22" s="14" customFormat="1" ht="19.5" customHeight="1">
      <c r="A15" s="150">
        <v>77</v>
      </c>
      <c r="B15" s="151">
        <v>76.21</v>
      </c>
      <c r="C15" s="152" t="s">
        <v>158</v>
      </c>
      <c r="D15" s="153">
        <v>32155</v>
      </c>
      <c r="E15" s="154"/>
      <c r="F15" s="155" t="s">
        <v>229</v>
      </c>
      <c r="G15" s="155" t="s">
        <v>56</v>
      </c>
      <c r="H15" s="147">
        <v>85</v>
      </c>
      <c r="I15" s="148">
        <v>90</v>
      </c>
      <c r="J15" s="148">
        <v>-95</v>
      </c>
      <c r="K15" s="147">
        <v>105</v>
      </c>
      <c r="L15" s="118">
        <v>-110</v>
      </c>
      <c r="M15" s="118">
        <v>-115</v>
      </c>
      <c r="N15" s="119">
        <f t="shared" si="0"/>
        <v>90</v>
      </c>
      <c r="O15" s="119">
        <f t="shared" si="1"/>
        <v>105</v>
      </c>
      <c r="P15" s="119">
        <f t="shared" si="2"/>
        <v>195</v>
      </c>
      <c r="Q15" s="120">
        <f t="shared" si="3"/>
        <v>247.005915</v>
      </c>
      <c r="R15" s="120">
        <f>IF(OR(D15="",B15="",Q5=""),0,IF(OR(C15="UM",C15="JM",C15="SM",C15="UK",C15="JK",C15="SK"),"",Q15*(IF(ABS(1900-YEAR((Q5+1)-D15))&lt;29,0,(VLOOKUP((YEAR(Q5)-YEAR(D15)),'Meltzer-Malone'!$A$3:$B$63,2))))))</f>
      </c>
      <c r="S15" s="124">
        <v>9</v>
      </c>
      <c r="T15" s="124"/>
      <c r="U15" s="122">
        <f t="shared" si="4"/>
        <v>1.266697</v>
      </c>
      <c r="V15" s="13"/>
    </row>
    <row r="16" spans="1:22" s="14" customFormat="1" ht="19.5" customHeight="1">
      <c r="A16" s="150">
        <v>77</v>
      </c>
      <c r="B16" s="151">
        <v>74.3</v>
      </c>
      <c r="C16" s="152" t="s">
        <v>158</v>
      </c>
      <c r="D16" s="153">
        <v>30555</v>
      </c>
      <c r="E16" s="154"/>
      <c r="F16" s="155" t="s">
        <v>230</v>
      </c>
      <c r="G16" s="155" t="s">
        <v>56</v>
      </c>
      <c r="H16" s="147">
        <v>80</v>
      </c>
      <c r="I16" s="148">
        <v>85</v>
      </c>
      <c r="J16" s="148">
        <v>-90</v>
      </c>
      <c r="K16" s="147">
        <v>105</v>
      </c>
      <c r="L16" s="118">
        <v>110</v>
      </c>
      <c r="M16" s="118">
        <v>-115</v>
      </c>
      <c r="N16" s="119">
        <f t="shared" si="0"/>
        <v>85</v>
      </c>
      <c r="O16" s="119">
        <f t="shared" si="1"/>
        <v>110</v>
      </c>
      <c r="P16" s="119">
        <f t="shared" si="2"/>
        <v>195</v>
      </c>
      <c r="Q16" s="120">
        <f t="shared" si="3"/>
        <v>250.6686</v>
      </c>
      <c r="R16" s="120">
        <f>IF(OR(D16="",B16="",Q5=""),0,IF(OR(C16="UM",C16="JM",C16="SM",C16="UK",C16="JK",C16="SK"),"",Q16*(IF(ABS(1900-YEAR((Q5+1)-D16))&lt;29,0,(VLOOKUP((YEAR(Q5)-YEAR(D16)),'Meltzer-Malone'!$A$3:$B$63,2))))))</f>
      </c>
      <c r="S16" s="124">
        <v>8</v>
      </c>
      <c r="T16" s="124"/>
      <c r="U16" s="122">
        <f t="shared" si="4"/>
        <v>1.28548</v>
      </c>
      <c r="V16" s="13"/>
    </row>
    <row r="17" spans="1:22" s="14" customFormat="1" ht="19.5" customHeight="1">
      <c r="A17" s="150">
        <v>77</v>
      </c>
      <c r="B17" s="164">
        <v>76.76</v>
      </c>
      <c r="C17" s="152" t="s">
        <v>158</v>
      </c>
      <c r="D17" s="153">
        <v>32655</v>
      </c>
      <c r="E17" s="154"/>
      <c r="F17" s="155" t="s">
        <v>231</v>
      </c>
      <c r="G17" s="155" t="s">
        <v>65</v>
      </c>
      <c r="H17" s="147">
        <v>105</v>
      </c>
      <c r="I17" s="148">
        <v>108</v>
      </c>
      <c r="J17" s="148">
        <v>-111</v>
      </c>
      <c r="K17" s="147">
        <v>126</v>
      </c>
      <c r="L17" s="118">
        <v>-131</v>
      </c>
      <c r="M17" s="118">
        <v>-133</v>
      </c>
      <c r="N17" s="119">
        <f t="shared" si="0"/>
        <v>108</v>
      </c>
      <c r="O17" s="119">
        <f t="shared" si="1"/>
        <v>126</v>
      </c>
      <c r="P17" s="119">
        <f t="shared" si="2"/>
        <v>234</v>
      </c>
      <c r="Q17" s="120">
        <f t="shared" si="3"/>
        <v>295.197552</v>
      </c>
      <c r="R17" s="120">
        <f>IF(OR(D17="",B17="",Q5=""),0,IF(OR(C17="UM",C17="JM",C17="SM",C17="UK",C17="JK",C17="SK"),"",Q17*(IF(ABS(1900-YEAR((Q5+1)-D17))&lt;29,0,(VLOOKUP((YEAR(Q5)-YEAR(D17)),'Meltzer-Malone'!$A$3:$B$63,2))))))</f>
      </c>
      <c r="S17" s="124">
        <v>2</v>
      </c>
      <c r="T17" s="124"/>
      <c r="U17" s="122">
        <f t="shared" si="4"/>
        <v>1.261528</v>
      </c>
      <c r="V17" s="13"/>
    </row>
    <row r="18" spans="1:22" s="14" customFormat="1" ht="19.5" customHeight="1">
      <c r="A18" s="150">
        <v>77</v>
      </c>
      <c r="B18" s="151">
        <v>76.74</v>
      </c>
      <c r="C18" s="152" t="s">
        <v>122</v>
      </c>
      <c r="D18" s="153">
        <v>25686</v>
      </c>
      <c r="E18" s="154"/>
      <c r="F18" s="155" t="s">
        <v>232</v>
      </c>
      <c r="G18" s="155" t="s">
        <v>67</v>
      </c>
      <c r="H18" s="147">
        <v>92</v>
      </c>
      <c r="I18" s="148">
        <v>-97</v>
      </c>
      <c r="J18" s="148">
        <v>-100</v>
      </c>
      <c r="K18" s="147">
        <v>117</v>
      </c>
      <c r="L18" s="118">
        <v>122</v>
      </c>
      <c r="M18" s="118">
        <v>124</v>
      </c>
      <c r="N18" s="119">
        <f t="shared" si="0"/>
        <v>92</v>
      </c>
      <c r="O18" s="119">
        <f t="shared" si="1"/>
        <v>124</v>
      </c>
      <c r="P18" s="119">
        <f t="shared" si="2"/>
        <v>216</v>
      </c>
      <c r="Q18" s="120">
        <f t="shared" si="3"/>
        <v>272.530224</v>
      </c>
      <c r="R18" s="120">
        <f>IF(OR(D18="",B18="",Q5=""),0,IF(OR(C18="UM",C18="JM",C18="SM",C18="UK",C18="JK",C18="SK"),"",Q18*(IF(ABS(1900-YEAR((Q5+1)-D18))&lt;29,0,(VLOOKUP((YEAR(Q5)-YEAR(D18)),'Meltzer-Malone'!$A$3:$B$63,2))))))</f>
        <v>318.86036207999996</v>
      </c>
      <c r="S18" s="124">
        <v>5</v>
      </c>
      <c r="T18" s="124" t="s">
        <v>211</v>
      </c>
      <c r="U18" s="122">
        <f t="shared" si="4"/>
        <v>1.261714</v>
      </c>
      <c r="V18" s="13"/>
    </row>
    <row r="19" spans="1:22" s="14" customFormat="1" ht="19.5" customHeight="1">
      <c r="A19" s="150">
        <v>77</v>
      </c>
      <c r="B19" s="151">
        <v>76.18</v>
      </c>
      <c r="C19" s="152" t="s">
        <v>161</v>
      </c>
      <c r="D19" s="153">
        <v>34825</v>
      </c>
      <c r="E19" s="154"/>
      <c r="F19" s="155" t="s">
        <v>233</v>
      </c>
      <c r="G19" s="155" t="s">
        <v>55</v>
      </c>
      <c r="H19" s="147">
        <v>96</v>
      </c>
      <c r="I19" s="148">
        <v>99</v>
      </c>
      <c r="J19" s="148">
        <v>101</v>
      </c>
      <c r="K19" s="147">
        <v>117</v>
      </c>
      <c r="L19" s="118">
        <v>121</v>
      </c>
      <c r="M19" s="118">
        <v>124</v>
      </c>
      <c r="N19" s="119">
        <f t="shared" si="0"/>
        <v>101</v>
      </c>
      <c r="O19" s="119">
        <f t="shared" si="1"/>
        <v>124</v>
      </c>
      <c r="P19" s="119">
        <f t="shared" si="2"/>
        <v>225</v>
      </c>
      <c r="Q19" s="120">
        <f t="shared" si="3"/>
        <v>285.07095000000004</v>
      </c>
      <c r="R19" s="120">
        <f>IF(OR(D19="",B19="",Q5=""),0,IF(OR(C19="UM",C19="JM",C19="SM",C19="UK",C19="JK",C19="SK"),"",Q19*(IF(ABS(1900-YEAR((Q5+1)-D19))&lt;29,0,(VLOOKUP((YEAR(Q5)-YEAR(D19)),'Meltzer-Malone'!$A$3:$B$63,2))))))</f>
      </c>
      <c r="S19" s="124">
        <v>4</v>
      </c>
      <c r="T19" s="124"/>
      <c r="U19" s="122">
        <f t="shared" si="4"/>
        <v>1.266982</v>
      </c>
      <c r="V19" s="13"/>
    </row>
    <row r="20" spans="1:22" s="14" customFormat="1" ht="19.5" customHeight="1">
      <c r="A20" s="150">
        <v>77</v>
      </c>
      <c r="B20" s="151">
        <v>76.99</v>
      </c>
      <c r="C20" s="152" t="s">
        <v>158</v>
      </c>
      <c r="D20" s="153">
        <v>29459</v>
      </c>
      <c r="E20" s="154"/>
      <c r="F20" s="155" t="s">
        <v>234</v>
      </c>
      <c r="G20" s="155" t="s">
        <v>74</v>
      </c>
      <c r="H20" s="147">
        <v>105</v>
      </c>
      <c r="I20" s="148">
        <v>109</v>
      </c>
      <c r="J20" s="148">
        <v>-113</v>
      </c>
      <c r="K20" s="147">
        <v>-125</v>
      </c>
      <c r="L20" s="118">
        <v>125</v>
      </c>
      <c r="M20" s="118">
        <v>-129</v>
      </c>
      <c r="N20" s="119">
        <f t="shared" si="0"/>
        <v>109</v>
      </c>
      <c r="O20" s="119">
        <f t="shared" si="1"/>
        <v>125</v>
      </c>
      <c r="P20" s="119">
        <f t="shared" si="2"/>
        <v>234</v>
      </c>
      <c r="Q20" s="120">
        <f t="shared" si="3"/>
        <v>294.698664</v>
      </c>
      <c r="R20" s="120">
        <f>IF(OR(D20="",B20="",Q5=""),0,IF(OR(C20="UM",C20="JM",C20="SM",C20="UK",C20="JK",C20="SK"),"",Q20*(IF(ABS(1900-YEAR((Q5+1)-D20))&lt;29,0,(VLOOKUP((YEAR(Q5)-YEAR(D20)),'Meltzer-Malone'!$A$3:$B$63,2))))))</f>
      </c>
      <c r="S20" s="124">
        <v>3</v>
      </c>
      <c r="T20" s="124"/>
      <c r="U20" s="122">
        <f t="shared" si="4"/>
        <v>1.259396</v>
      </c>
      <c r="V20" s="13"/>
    </row>
    <row r="21" spans="1:22" s="14" customFormat="1" ht="19.5" customHeight="1">
      <c r="A21" s="150">
        <v>77</v>
      </c>
      <c r="B21" s="164">
        <v>76.52</v>
      </c>
      <c r="C21" s="152" t="s">
        <v>216</v>
      </c>
      <c r="D21" s="153">
        <v>28656</v>
      </c>
      <c r="E21" s="154"/>
      <c r="F21" s="155" t="s">
        <v>235</v>
      </c>
      <c r="G21" s="155" t="s">
        <v>58</v>
      </c>
      <c r="H21" s="147">
        <v>120</v>
      </c>
      <c r="I21" s="148">
        <v>125</v>
      </c>
      <c r="J21" s="148">
        <v>130</v>
      </c>
      <c r="K21" s="147">
        <v>142</v>
      </c>
      <c r="L21" s="118">
        <v>-147</v>
      </c>
      <c r="M21" s="118">
        <v>-147</v>
      </c>
      <c r="N21" s="119">
        <f t="shared" si="0"/>
        <v>130</v>
      </c>
      <c r="O21" s="119">
        <f t="shared" si="1"/>
        <v>142</v>
      </c>
      <c r="P21" s="119">
        <f t="shared" si="2"/>
        <v>272</v>
      </c>
      <c r="Q21" s="120">
        <f t="shared" si="3"/>
        <v>343.74571199999997</v>
      </c>
      <c r="R21" s="120">
        <f>IF(OR(D21="",B21="",Q5=""),0,IF(OR(C21="UM",C21="JM",C21="SM",C21="UK",C21="JK",C21="SK"),"",Q21*(IF(ABS(1900-YEAR((Q5+1)-D21))&lt;29,0,(VLOOKUP((YEAR(Q5)-YEAR(D21)),'Meltzer-Malone'!$A$3:$B$63,2))))))</f>
        <v>368.495403264</v>
      </c>
      <c r="S21" s="124">
        <v>1</v>
      </c>
      <c r="T21" s="124" t="s">
        <v>211</v>
      </c>
      <c r="U21" s="122">
        <f t="shared" si="4"/>
        <v>1.263771</v>
      </c>
      <c r="V21" s="13"/>
    </row>
    <row r="22" spans="1:22" s="14" customFormat="1" ht="19.5" customHeight="1">
      <c r="A22" s="112"/>
      <c r="B22" s="113"/>
      <c r="C22" s="114"/>
      <c r="D22" s="114"/>
      <c r="E22" s="116"/>
      <c r="F22" s="117"/>
      <c r="G22" s="117"/>
      <c r="H22" s="123"/>
      <c r="I22" s="118"/>
      <c r="J22" s="118"/>
      <c r="K22" s="123"/>
      <c r="L22" s="118"/>
      <c r="M22" s="118"/>
      <c r="N22" s="119">
        <f t="shared" si="0"/>
        <v>0</v>
      </c>
      <c r="O22" s="119">
        <f t="shared" si="1"/>
        <v>0</v>
      </c>
      <c r="P22" s="119">
        <f t="shared" si="2"/>
        <v>0</v>
      </c>
      <c r="Q22" s="120">
        <f t="shared" si="3"/>
        <v>0</v>
      </c>
      <c r="R22" s="120">
        <f>IF(OR(D22="",B22="",Q5=""),0,IF(OR(C22="UM",C22="JM",C22="SM",C22="UK",C22="JK",C22="SK"),"",Q22*(IF(ABS(1900-YEAR((Q5+1)-D22))&lt;29,0,(VLOOKUP((YEAR(Q5)-YEAR(D22)),'Meltzer-Malone'!$A$3:$B$63,2))))))</f>
        <v>0</v>
      </c>
      <c r="S22" s="124"/>
      <c r="T22" s="124"/>
      <c r="U22" s="122">
        <f t="shared" si="4"/>
        <v>0</v>
      </c>
      <c r="V22" s="13"/>
    </row>
    <row r="23" spans="1:22" s="14" customFormat="1" ht="19.5" customHeight="1">
      <c r="A23" s="112"/>
      <c r="B23" s="113"/>
      <c r="C23" s="114"/>
      <c r="D23" s="114"/>
      <c r="E23" s="116"/>
      <c r="F23" s="117" t="s">
        <v>22</v>
      </c>
      <c r="G23" s="117"/>
      <c r="H23" s="123"/>
      <c r="I23" s="118"/>
      <c r="J23" s="118"/>
      <c r="K23" s="123"/>
      <c r="L23" s="118"/>
      <c r="M23" s="118"/>
      <c r="N23" s="119">
        <f t="shared" si="0"/>
        <v>0</v>
      </c>
      <c r="O23" s="119">
        <f t="shared" si="1"/>
        <v>0</v>
      </c>
      <c r="P23" s="119">
        <f t="shared" si="2"/>
        <v>0</v>
      </c>
      <c r="Q23" s="120">
        <f t="shared" si="3"/>
        <v>0</v>
      </c>
      <c r="R23" s="120">
        <f>IF(OR(D23="",B23="",Q5=""),0,IF(OR(C23="UM",C23="JM",C23="SM",C23="UK",C23="JK",C23="SK"),"",Q23*(IF(ABS(1900-YEAR((Q5+1)-D23))&lt;29,0,(VLOOKUP((YEAR(Q5)-YEAR(D23)),'Meltzer-Malone'!$A$3:$B$63,2))))))</f>
        <v>0</v>
      </c>
      <c r="S23" s="124"/>
      <c r="T23" s="124"/>
      <c r="U23" s="122">
        <f t="shared" si="4"/>
        <v>0</v>
      </c>
      <c r="V23" s="13"/>
    </row>
    <row r="24" spans="1:22" s="14" customFormat="1" ht="19.5" customHeight="1">
      <c r="A24" s="125"/>
      <c r="B24" s="113"/>
      <c r="C24" s="126"/>
      <c r="D24" s="126"/>
      <c r="E24" s="127"/>
      <c r="F24" s="128"/>
      <c r="G24" s="128"/>
      <c r="H24" s="129"/>
      <c r="I24" s="118"/>
      <c r="J24" s="118"/>
      <c r="K24" s="129"/>
      <c r="L24" s="118"/>
      <c r="M24" s="118"/>
      <c r="N24" s="119">
        <f t="shared" si="0"/>
        <v>0</v>
      </c>
      <c r="O24" s="119">
        <f t="shared" si="1"/>
        <v>0</v>
      </c>
      <c r="P24" s="130">
        <f t="shared" si="2"/>
        <v>0</v>
      </c>
      <c r="Q24" s="120">
        <f t="shared" si="3"/>
        <v>0</v>
      </c>
      <c r="R24" s="120">
        <f>IF(OR(D24="",B24="",Q5=""),0,IF(OR(C24="UM",C24="JM",C24="SM",C24="UK",C24="JK",C24="SK"),"",Q24*(IF(ABS(1900-YEAR((Q5+1)-D24))&lt;29,0,(VLOOKUP((YEAR(Q5)-YEAR(D24)),'Meltzer-Malone'!$A$3:$B$63,2))))))</f>
        <v>0</v>
      </c>
      <c r="S24" s="131"/>
      <c r="T24" s="131"/>
      <c r="U24" s="122">
        <f t="shared" si="4"/>
        <v>0</v>
      </c>
      <c r="V24" s="13"/>
    </row>
    <row r="25" spans="1:22" s="9" customFormat="1" ht="9" customHeight="1">
      <c r="A25" s="17"/>
      <c r="B25" s="18"/>
      <c r="C25" s="19"/>
      <c r="D25" s="20"/>
      <c r="E25" s="20"/>
      <c r="F25" s="17"/>
      <c r="G25" s="17"/>
      <c r="H25" s="21"/>
      <c r="I25" s="21"/>
      <c r="J25" s="21"/>
      <c r="K25" s="21"/>
      <c r="L25" s="21"/>
      <c r="M25" s="21"/>
      <c r="N25" s="17"/>
      <c r="O25" s="17"/>
      <c r="P25" s="17"/>
      <c r="Q25" s="22"/>
      <c r="R25" s="22"/>
      <c r="S25" s="22"/>
      <c r="T25" s="36"/>
      <c r="U25" s="10"/>
      <c r="V25" s="11"/>
    </row>
    <row r="26" ht="12.75"/>
    <row r="27" spans="1:20" s="8" customFormat="1" ht="15">
      <c r="A27" s="8" t="s">
        <v>19</v>
      </c>
      <c r="B27"/>
      <c r="C27" s="60"/>
      <c r="D27" s="41"/>
      <c r="E27" s="41"/>
      <c r="F27" s="41"/>
      <c r="G27" s="61" t="s">
        <v>36</v>
      </c>
      <c r="H27" s="62">
        <v>1</v>
      </c>
      <c r="I27" s="60" t="s">
        <v>83</v>
      </c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</row>
    <row r="28" spans="2:20" s="8" customFormat="1" ht="15">
      <c r="B28"/>
      <c r="C28" s="42"/>
      <c r="D28" s="41"/>
      <c r="E28" s="41"/>
      <c r="F28" s="42"/>
      <c r="G28" s="65" t="s">
        <v>22</v>
      </c>
      <c r="H28" s="62">
        <v>2</v>
      </c>
      <c r="I28" s="71" t="s">
        <v>82</v>
      </c>
      <c r="J28" s="63"/>
      <c r="K28" s="63"/>
      <c r="L28" s="63"/>
      <c r="M28" s="63"/>
      <c r="N28" s="63"/>
      <c r="O28" s="63"/>
      <c r="P28" s="63"/>
      <c r="Q28" s="64"/>
      <c r="R28" s="64"/>
      <c r="S28" s="64"/>
      <c r="T28" s="64"/>
    </row>
    <row r="29" spans="1:20" s="8" customFormat="1" ht="15">
      <c r="A29" s="66" t="s">
        <v>37</v>
      </c>
      <c r="B29"/>
      <c r="C29" s="60" t="s">
        <v>89</v>
      </c>
      <c r="D29" s="43"/>
      <c r="E29" s="43"/>
      <c r="F29" s="43"/>
      <c r="G29" s="67"/>
      <c r="H29" s="62">
        <v>3</v>
      </c>
      <c r="I29" s="60" t="s">
        <v>88</v>
      </c>
      <c r="J29" s="63"/>
      <c r="K29" s="63"/>
      <c r="L29" s="63"/>
      <c r="M29" s="63"/>
      <c r="N29" s="63"/>
      <c r="O29" s="63"/>
      <c r="P29" s="63"/>
      <c r="Q29" s="64"/>
      <c r="R29" s="64"/>
      <c r="S29" s="64"/>
      <c r="T29" s="64"/>
    </row>
    <row r="30" spans="1:20" ht="15">
      <c r="A30" s="7"/>
      <c r="B30"/>
      <c r="C30" s="68" t="s">
        <v>90</v>
      </c>
      <c r="D30" s="44"/>
      <c r="E30" s="44"/>
      <c r="F30" s="45"/>
      <c r="G30" s="45"/>
      <c r="H30" s="42"/>
      <c r="I30" s="132"/>
      <c r="J30" s="2"/>
      <c r="K30" s="2"/>
      <c r="L30" s="2"/>
      <c r="M30" s="2"/>
      <c r="N30" s="2"/>
      <c r="O30" s="2"/>
      <c r="P30" s="2"/>
      <c r="Q30" s="69"/>
      <c r="R30" s="69"/>
      <c r="S30" s="69"/>
      <c r="T30" s="69"/>
    </row>
    <row r="31" spans="1:20" ht="15">
      <c r="A31" s="8"/>
      <c r="B31"/>
      <c r="C31" s="60" t="s">
        <v>91</v>
      </c>
      <c r="D31" s="41"/>
      <c r="E31" s="41"/>
      <c r="F31" s="41"/>
      <c r="G31" s="70" t="s">
        <v>38</v>
      </c>
      <c r="H31" s="71"/>
      <c r="I31" s="72"/>
      <c r="J31" s="2"/>
      <c r="K31" s="2"/>
      <c r="L31" s="2"/>
      <c r="M31" s="2"/>
      <c r="N31" s="2"/>
      <c r="O31" s="2"/>
      <c r="P31" s="2"/>
      <c r="Q31" s="69"/>
      <c r="R31" s="69"/>
      <c r="S31" s="69"/>
      <c r="T31" s="69"/>
    </row>
    <row r="32" spans="3:20" ht="15">
      <c r="C32" s="49"/>
      <c r="D32" s="44"/>
      <c r="E32" s="44"/>
      <c r="F32" s="45"/>
      <c r="G32" s="70" t="s">
        <v>39</v>
      </c>
      <c r="H32" s="71" t="s">
        <v>95</v>
      </c>
      <c r="I32" s="73"/>
      <c r="J32" s="2"/>
      <c r="K32" s="2"/>
      <c r="L32" s="2"/>
      <c r="M32" s="2"/>
      <c r="N32" s="2"/>
      <c r="O32" s="2"/>
      <c r="P32" s="2"/>
      <c r="Q32" s="69"/>
      <c r="R32" s="69"/>
      <c r="S32" s="69"/>
      <c r="T32" s="69"/>
    </row>
    <row r="33" spans="1:20" ht="15">
      <c r="A33" s="8" t="s">
        <v>20</v>
      </c>
      <c r="B33"/>
      <c r="C33" s="60" t="s">
        <v>77</v>
      </c>
      <c r="D33" s="41"/>
      <c r="E33" s="41"/>
      <c r="F33" s="41"/>
      <c r="G33" s="70" t="s">
        <v>40</v>
      </c>
      <c r="H33" s="68" t="s">
        <v>86</v>
      </c>
      <c r="I33" s="74"/>
      <c r="J33" s="2"/>
      <c r="K33" s="2"/>
      <c r="L33" s="2"/>
      <c r="M33" s="2"/>
      <c r="N33" s="2"/>
      <c r="O33" s="2"/>
      <c r="P33" s="2"/>
      <c r="Q33" s="69"/>
      <c r="R33" s="69"/>
      <c r="S33" s="69"/>
      <c r="T33" s="69"/>
    </row>
    <row r="34" spans="3:20" ht="15">
      <c r="C34" s="75" t="s">
        <v>278</v>
      </c>
      <c r="D34" s="2"/>
      <c r="E34" s="2"/>
      <c r="F34" s="7"/>
      <c r="G34" s="70"/>
      <c r="H34" s="41"/>
      <c r="I34" s="76"/>
      <c r="J34" s="2"/>
      <c r="K34" s="2"/>
      <c r="L34" s="2"/>
      <c r="M34" s="2"/>
      <c r="N34" s="2"/>
      <c r="O34" s="2"/>
      <c r="P34" s="2"/>
      <c r="Q34" s="69"/>
      <c r="R34" s="69"/>
      <c r="S34" s="69"/>
      <c r="T34" s="69"/>
    </row>
    <row r="35" spans="1:20" ht="15">
      <c r="A35" s="62" t="s">
        <v>41</v>
      </c>
      <c r="B35" s="77"/>
      <c r="C35" s="68" t="s">
        <v>75</v>
      </c>
      <c r="D35" s="47"/>
      <c r="E35" s="47"/>
      <c r="F35" s="48"/>
      <c r="G35" s="70" t="s">
        <v>24</v>
      </c>
      <c r="H35" s="71" t="s">
        <v>276</v>
      </c>
      <c r="I35" s="72"/>
      <c r="J35" s="2"/>
      <c r="K35" s="2"/>
      <c r="L35" s="2"/>
      <c r="M35" s="2"/>
      <c r="N35" s="2"/>
      <c r="O35" s="2"/>
      <c r="P35" s="2"/>
      <c r="Q35" s="69"/>
      <c r="R35" s="69"/>
      <c r="S35" s="69"/>
      <c r="T35" s="69"/>
    </row>
    <row r="36" spans="3:20" ht="15">
      <c r="C36" s="75"/>
      <c r="D36" s="2"/>
      <c r="E36" s="2"/>
      <c r="F36" s="7"/>
      <c r="G36" s="70"/>
      <c r="H36" s="71" t="s">
        <v>279</v>
      </c>
      <c r="I36" s="76"/>
      <c r="J36" s="2"/>
      <c r="K36" s="2"/>
      <c r="L36" s="2"/>
      <c r="M36" s="2"/>
      <c r="N36" s="2"/>
      <c r="O36" s="2"/>
      <c r="P36" s="2"/>
      <c r="Q36" s="69"/>
      <c r="R36" s="69"/>
      <c r="S36" s="69"/>
      <c r="T36" s="69"/>
    </row>
    <row r="37" spans="1:20" ht="15">
      <c r="A37" s="77" t="s">
        <v>23</v>
      </c>
      <c r="B37" s="77"/>
      <c r="C37" s="46" t="s">
        <v>53</v>
      </c>
      <c r="D37" s="47"/>
      <c r="E37" s="47"/>
      <c r="F37" s="48"/>
      <c r="H37" s="71"/>
      <c r="I37" s="74"/>
      <c r="J37" s="2"/>
      <c r="K37" s="2"/>
      <c r="L37" s="2"/>
      <c r="M37" s="2"/>
      <c r="N37" s="2"/>
      <c r="O37" s="2"/>
      <c r="P37" s="2"/>
      <c r="Q37" s="69"/>
      <c r="R37" s="69"/>
      <c r="S37" s="69"/>
      <c r="T37" s="69"/>
    </row>
    <row r="38" spans="1:20" ht="15">
      <c r="A38" s="78"/>
      <c r="B38" s="78"/>
      <c r="C38" s="79"/>
      <c r="D38" s="44"/>
      <c r="E38" s="44"/>
      <c r="F38" s="45"/>
      <c r="H38" s="71"/>
      <c r="I38" s="74"/>
      <c r="J38" s="2"/>
      <c r="K38" s="2"/>
      <c r="L38" s="2"/>
      <c r="M38" s="2"/>
      <c r="N38" s="2"/>
      <c r="O38" s="2"/>
      <c r="P38" s="2"/>
      <c r="Q38" s="69"/>
      <c r="R38" s="69"/>
      <c r="S38" s="69"/>
      <c r="T38" s="69"/>
    </row>
    <row r="39" spans="8:20" ht="15">
      <c r="H39" s="71"/>
      <c r="I39" s="74"/>
      <c r="J39" s="2"/>
      <c r="K39" s="2"/>
      <c r="L39" s="2"/>
      <c r="M39" s="2"/>
      <c r="N39" s="2"/>
      <c r="O39" s="2"/>
      <c r="P39" s="2"/>
      <c r="Q39" s="69"/>
      <c r="R39" s="69"/>
      <c r="S39" s="69"/>
      <c r="T39" s="69"/>
    </row>
  </sheetData>
  <sheetProtection sheet="1"/>
  <mergeCells count="2">
    <mergeCell ref="F1:P1"/>
    <mergeCell ref="F2:P2"/>
  </mergeCells>
  <conditionalFormatting sqref="H9:M24">
    <cfRule type="cellIs" priority="1" dxfId="24" operator="between" stopIfTrue="1">
      <formula>1</formula>
      <formula>300</formula>
    </cfRule>
    <cfRule type="cellIs" priority="2" dxfId="25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cp:keywords/>
  <dc:description/>
  <cp:lastModifiedBy>Pedersen, Arne H.</cp:lastModifiedBy>
  <cp:lastPrinted>2013-03-04T11:56:14Z</cp:lastPrinted>
  <dcterms:created xsi:type="dcterms:W3CDTF">2001-08-31T20:44:44Z</dcterms:created>
  <dcterms:modified xsi:type="dcterms:W3CDTF">2014-04-24T07:10:26Z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fb809ca8e56e4d4a8122c12376747d">
    <vt:lpwstr>Stevneprotokoller|62758785-c66c-4e54-854b-2bf1204ae428</vt:lpwstr>
  </property>
  <property fmtid="{D5CDD505-2E9C-101B-9397-08002B2CF9AE}" pid="4" name="arDokumentkatego">
    <vt:lpwstr>32;#Stevneprotokoller|62758785-c66c-4e54-854b-2bf1204ae428</vt:lpwstr>
  </property>
  <property fmtid="{D5CDD505-2E9C-101B-9397-08002B2CF9AE}" pid="5" name="TaxCatchA">
    <vt:lpwstr>32;#Stevneprotokoller|62758785-c66c-4e54-854b-2bf1204ae428</vt:lpwstr>
  </property>
</Properties>
</file>