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2120" windowHeight="8370" activeTab="5"/>
  </bookViews>
  <sheets>
    <sheet name="P1" sheetId="1" r:id="rId1"/>
    <sheet name="P2" sheetId="2" r:id="rId2"/>
    <sheet name="P3" sheetId="3" r:id="rId3"/>
    <sheet name="P4" sheetId="4" r:id="rId4"/>
    <sheet name="P5" sheetId="5" r:id="rId5"/>
    <sheet name="P6" sheetId="6" r:id="rId6"/>
    <sheet name="P7" sheetId="7" r:id="rId7"/>
    <sheet name="P8" sheetId="8" r:id="rId8"/>
    <sheet name="P9" sheetId="9" r:id="rId9"/>
    <sheet name="Resultat NM Senior" sheetId="10" r:id="rId10"/>
    <sheet name="Resultat NM Veteraner" sheetId="11" r:id="rId11"/>
    <sheet name="Resultat Kongepokal - NC1" sheetId="12" r:id="rId12"/>
    <sheet name="Resultat NC1 Junior -Ungdom" sheetId="13" r:id="rId13"/>
    <sheet name="Ranking ranking Veteraner" sheetId="14" r:id="rId14"/>
    <sheet name="Meltzer-Malone" sheetId="15" r:id="rId15"/>
  </sheets>
  <definedNames>
    <definedName name="_xlnm.Print_Area" localSheetId="0">'P1'!$A$1:$S$39</definedName>
    <definedName name="_xlnm.Print_Area" localSheetId="1">'P2'!$A$1:$S$39</definedName>
    <definedName name="_xlnm.Print_Area" localSheetId="2">'P3'!$A$1:$S$39</definedName>
    <definedName name="_xlnm.Print_Area" localSheetId="3">'P4'!$A$1:$S$39</definedName>
    <definedName name="_xlnm.Print_Area" localSheetId="4">'P5'!$A$1:$S$39</definedName>
    <definedName name="_xlnm.Print_Area" localSheetId="5">'P6'!$A$1:$S$39</definedName>
    <definedName name="_xlnm.Print_Area" localSheetId="6">'P7'!$A$1:$S$39</definedName>
    <definedName name="_xlnm.Print_Area" localSheetId="7">'P8'!$A$1:$S$39</definedName>
    <definedName name="_xlnm.Print_Area" localSheetId="8">'P9'!$A$1:$S$39</definedName>
    <definedName name="_xlnm.Print_Area" localSheetId="13">'Ranking ranking Veteraner'!$A:$K</definedName>
    <definedName name="_xlnm.Print_Area" localSheetId="11">'Resultat Kongepokal - NC1'!$A:$K</definedName>
    <definedName name="_xlnm.Print_Area" localSheetId="12">'Resultat NC1 Junior -Ungdom'!$A:$K</definedName>
    <definedName name="_xlnm.Print_Area" localSheetId="9">'Resultat NM Senior'!$A:$K</definedName>
    <definedName name="_xlnm.Print_Area" localSheetId="10">'Resultat NM Veteraner'!$A:$K</definedName>
    <definedName name="_xlnm.Print_Titles" localSheetId="13">'Ranking ranking Veteraner'!$1:$2</definedName>
    <definedName name="_xlnm.Print_Titles" localSheetId="11">'Resultat Kongepokal - NC1'!$1:$3</definedName>
    <definedName name="_xlnm.Print_Titles" localSheetId="12">'Resultat NC1 Junior -Ungdom'!$1:$2</definedName>
    <definedName name="_xlnm.Print_Titles" localSheetId="9">'Resultat NM Senior'!$1:$3</definedName>
    <definedName name="_xlnm.Print_Titles" localSheetId="10">'Resultat NM Veteraner'!$1:$2</definedName>
  </definedNames>
  <calcPr fullCalcOnLoad="1"/>
</workbook>
</file>

<file path=xl/comments1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H32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H32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H32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H32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C33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8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Schlumberger</author>
    <author>SLB</author>
    <author>Arne H. Pedersen</author>
  </authors>
  <commentList>
    <comment ref="C7" authorId="0">
      <text>
        <r>
          <rPr>
            <b/>
            <sz val="8"/>
            <rFont val="Tahoma"/>
            <family val="0"/>
          </rPr>
          <t>UK,JK,SK og VK blir SinclairTabell for Kvinner brukt.
M0,M1..Kvinner virker ikke.
For ALLE andre kategorier blir tabell for men brukt.</t>
        </r>
      </text>
    </comment>
    <comment ref="I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O7" authorId="1">
      <text>
        <r>
          <rPr>
            <b/>
            <sz val="8"/>
            <rFont val="Tahoma"/>
            <family val="0"/>
          </rPr>
          <t>Automatisk, ikke skriv I dette feltet</t>
        </r>
      </text>
    </comment>
    <comment ref="P7" authorId="1">
      <text>
        <r>
          <rPr>
            <sz val="8"/>
            <rFont val="Tahoma"/>
            <family val="0"/>
          </rPr>
          <t>Automatisk, ikke skriv I dette feltet</t>
        </r>
      </text>
    </comment>
    <comment ref="T7" authorId="1">
      <text>
        <r>
          <rPr>
            <b/>
            <sz val="8"/>
            <rFont val="Tahoma"/>
            <family val="0"/>
          </rPr>
          <t>Denne kononnen printes ikke</t>
        </r>
      </text>
    </comment>
    <comment ref="B7" authorId="1">
      <text>
        <r>
          <rPr>
            <b/>
            <sz val="8"/>
            <rFont val="Tahoma"/>
            <family val="0"/>
          </rPr>
          <t>I Norge bruke vi kun en desimal, internasjonalt 2, vi bør bruke 2 dersom innveiings vekta tillater det.</t>
        </r>
      </text>
    </comment>
    <comment ref="L7" authorId="1">
      <text>
        <r>
          <rPr>
            <b/>
            <sz val="8"/>
            <rFont val="Tahoma"/>
            <family val="0"/>
          </rPr>
          <t>NVF:
Bruk minus (-) for underkjent. Feks -140
Bruk N og F for neste og første, feks 170F og 175N</t>
        </r>
      </text>
    </comment>
    <comment ref="Q7" authorId="1">
      <text>
        <r>
          <rPr>
            <b/>
            <sz val="8"/>
            <rFont val="Tahoma"/>
            <family val="0"/>
          </rPr>
          <t xml:space="preserve">Automatisk, ikke skriv I dette feltet
Svar ja/yes til Macro
under opstart </t>
        </r>
      </text>
    </comment>
    <comment ref="C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9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  <comment ref="I27" authorId="2">
      <text>
        <r>
          <rPr>
            <b/>
            <sz val="8"/>
            <rFont val="Tahoma"/>
            <family val="0"/>
          </rPr>
          <t>Navn, klubb, dommer grad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<sst xmlns="http://schemas.openxmlformats.org/spreadsheetml/2006/main" count="884" uniqueCount="214">
  <si>
    <t>Stevneprotokoll</t>
  </si>
  <si>
    <t xml:space="preserve">Norges Vektløfterforbund   </t>
  </si>
  <si>
    <t>Arrangør:</t>
  </si>
  <si>
    <t>Sted:</t>
  </si>
  <si>
    <t>Dato:</t>
  </si>
  <si>
    <t>Vekt-</t>
  </si>
  <si>
    <t>Kropps-</t>
  </si>
  <si>
    <t>Fødsels-</t>
  </si>
  <si>
    <t>Navn</t>
  </si>
  <si>
    <t>Lag</t>
  </si>
  <si>
    <t>Rykk</t>
  </si>
  <si>
    <t>Støt</t>
  </si>
  <si>
    <t xml:space="preserve">Beste forsøk </t>
  </si>
  <si>
    <t>Sammen-</t>
  </si>
  <si>
    <t>Poeng</t>
  </si>
  <si>
    <t>Pl.</t>
  </si>
  <si>
    <t>Sinclair Coeff.</t>
  </si>
  <si>
    <t>klasse</t>
  </si>
  <si>
    <t>vekt</t>
  </si>
  <si>
    <t>i hver øvelse</t>
  </si>
  <si>
    <t>lagt</t>
  </si>
  <si>
    <t>Stevnets leder:</t>
  </si>
  <si>
    <t>Sekretær:</t>
  </si>
  <si>
    <t>Rek.</t>
  </si>
  <si>
    <t xml:space="preserve"> </t>
  </si>
  <si>
    <t>Notater:</t>
  </si>
  <si>
    <t>Beskrivelse Rekorder:</t>
  </si>
  <si>
    <t>dato</t>
  </si>
  <si>
    <t>Kvinner</t>
  </si>
  <si>
    <t>Menn</t>
  </si>
  <si>
    <t>Kate-</t>
  </si>
  <si>
    <t>gori</t>
  </si>
  <si>
    <t>Pulje:</t>
  </si>
  <si>
    <t>Stevnekat:</t>
  </si>
  <si>
    <t>St</t>
  </si>
  <si>
    <t>nr</t>
  </si>
  <si>
    <t>Meltzer-Malone tabellen</t>
  </si>
  <si>
    <t>Alder</t>
  </si>
  <si>
    <t xml:space="preserve">Dommere:                                  </t>
  </si>
  <si>
    <t>Jury:</t>
  </si>
  <si>
    <t>Teknisk kontrollør:</t>
  </si>
  <si>
    <t>Chief Marshall:</t>
  </si>
  <si>
    <t>Tidtaker:</t>
  </si>
  <si>
    <t>Speaker:</t>
  </si>
  <si>
    <t xml:space="preserve">Resultat NM Senior </t>
  </si>
  <si>
    <t>Resultat NM Veteraner</t>
  </si>
  <si>
    <t>Menn Kongepokal -  Norges Cup 1. runde</t>
  </si>
  <si>
    <t>Resultat Kongepokal - Norges Cup 1. runde</t>
  </si>
  <si>
    <t xml:space="preserve">Resultat Norges Cup 1. runde Junior - Ungdom </t>
  </si>
  <si>
    <t>Resultat ranking Veteraner</t>
  </si>
  <si>
    <t>Ny Sinclair tablell benyttes fra 1.1.2009</t>
  </si>
  <si>
    <t>NM Senior og Veteran</t>
  </si>
  <si>
    <t>Trondheim AK</t>
  </si>
  <si>
    <t>Trondheim Spektrum</t>
  </si>
  <si>
    <t>Benny Johansson, President</t>
  </si>
  <si>
    <t>Per Mattingsdal</t>
  </si>
  <si>
    <t>Reidar C. Johnsen</t>
  </si>
  <si>
    <t>Reidar C. Johnsen, AK Bjørgvin, Int I</t>
  </si>
  <si>
    <t>Jonas Stavnheim, Vigrestad IK, F</t>
  </si>
  <si>
    <t>Halvard Schjetne, Nidelv Il, Int II</t>
  </si>
  <si>
    <t>Halvard Schjetne, Nidelv IL, Int II</t>
  </si>
  <si>
    <t>Reidar C. Johnsen, AK Bjørgvin, F</t>
  </si>
  <si>
    <t>Borghild Reiakvam, Tambarskjelvar IL, F</t>
  </si>
  <si>
    <t>Arne Grostad, Nidelv IL, Int II</t>
  </si>
  <si>
    <t>Johanna Wåsjø, Nidelv IL, Int II</t>
  </si>
  <si>
    <t>Janne Grostad, Nidelv IL, F</t>
  </si>
  <si>
    <t>Johanna Wåsjø. Nidelv IL, Int II</t>
  </si>
  <si>
    <t>Eskil Forås, Trondheim AK, F</t>
  </si>
  <si>
    <t>Johan Thonerud, Spydeberg Atletene, F</t>
  </si>
  <si>
    <t>Eivind Smørgrav, Trondheim AK</t>
  </si>
  <si>
    <t>Ole Erik Raad, Trondheim AK, F</t>
  </si>
  <si>
    <t>Morten Johannessen, Trondheim AK, F</t>
  </si>
  <si>
    <t>Jan Egil Trøan, Trondheim AK</t>
  </si>
  <si>
    <t>Tambarskjelvar IL</t>
  </si>
  <si>
    <t>Stavanger VK</t>
  </si>
  <si>
    <t>Gjøvik AK</t>
  </si>
  <si>
    <t>T &amp; IL National</t>
  </si>
  <si>
    <t>Nidelv IL</t>
  </si>
  <si>
    <t>AK Bjørgvin</t>
  </si>
  <si>
    <t>Tønsberg-Kam.</t>
  </si>
  <si>
    <t>Hitra VK</t>
  </si>
  <si>
    <t>Haugesund VK</t>
  </si>
  <si>
    <t>Spydeberg-Atletene</t>
  </si>
  <si>
    <t>Årets klubb (NM Senior)</t>
  </si>
  <si>
    <t>Førde IL</t>
  </si>
  <si>
    <t>Larvik AK</t>
  </si>
  <si>
    <t>Namsos VK</t>
  </si>
  <si>
    <t>Oslo AK</t>
  </si>
  <si>
    <t>Vigrestad IK</t>
  </si>
  <si>
    <t>Årets klubb (NM Veteran)</t>
  </si>
  <si>
    <t>Tysvær VK</t>
  </si>
  <si>
    <t>05. - 06.03.10</t>
  </si>
  <si>
    <t>Borghild Reiakvam, Tambarskjelvar Il, F</t>
  </si>
  <si>
    <t>M2</t>
  </si>
  <si>
    <t>Dag Rønnevik</t>
  </si>
  <si>
    <t>M3</t>
  </si>
  <si>
    <t>Tor Steinar Herikstad</t>
  </si>
  <si>
    <t>M4</t>
  </si>
  <si>
    <t>Bernt Petter Andersen</t>
  </si>
  <si>
    <t>+105</t>
  </si>
  <si>
    <t>Ove Varlid</t>
  </si>
  <si>
    <t>M7</t>
  </si>
  <si>
    <t>Leif Ugelstad</t>
  </si>
  <si>
    <t>Leif Hepsø</t>
  </si>
  <si>
    <t>Jan Nystrøm</t>
  </si>
  <si>
    <t>M8</t>
  </si>
  <si>
    <t>Roald Bjerkholt</t>
  </si>
  <si>
    <t>Per Marstad</t>
  </si>
  <si>
    <t>Kåre Sømme</t>
  </si>
  <si>
    <t>JM</t>
  </si>
  <si>
    <t>Kristian Håkonsen</t>
  </si>
  <si>
    <t>Spydeberg Atletene</t>
  </si>
  <si>
    <t>SM</t>
  </si>
  <si>
    <t>Klaus Jungbluth</t>
  </si>
  <si>
    <t>Per Christian Terum</t>
  </si>
  <si>
    <t>Erlend Kraggerud</t>
  </si>
  <si>
    <t>Lubomir Kafonek</t>
  </si>
  <si>
    <t>Vidar Sæland</t>
  </si>
  <si>
    <t>M6</t>
  </si>
  <si>
    <t>Sigvald Monsen</t>
  </si>
  <si>
    <t>Bjørn Lie</t>
  </si>
  <si>
    <t>Kåre Sagmyr</t>
  </si>
  <si>
    <t>M10</t>
  </si>
  <si>
    <t>Tormod Jensen</t>
  </si>
  <si>
    <t>M1</t>
  </si>
  <si>
    <t>Jarle Hammersvik</t>
  </si>
  <si>
    <t>Torgeir Tønnesen</t>
  </si>
  <si>
    <t>Terje Gulvik</t>
  </si>
  <si>
    <t>Ole Erik Raad</t>
  </si>
  <si>
    <t>Ole Jakob Aas</t>
  </si>
  <si>
    <t>Petter N. Sæterdal</t>
  </si>
  <si>
    <t>Arne Larsen</t>
  </si>
  <si>
    <t>Trond Kvilhaug</t>
  </si>
  <si>
    <t>M5</t>
  </si>
  <si>
    <t>Tom Farsund</t>
  </si>
  <si>
    <t>Johan Thonerud</t>
  </si>
  <si>
    <t>-</t>
  </si>
  <si>
    <t>x</t>
  </si>
  <si>
    <t>xx</t>
  </si>
  <si>
    <t>Tom Farsund, M5, 94 kg: Rykk 94 kg, Sml. 212 kg</t>
  </si>
  <si>
    <t>Ove Varlid, M4, +105 kg: Rykk 106 kg</t>
  </si>
  <si>
    <t>Per Mattingsdal, President</t>
  </si>
  <si>
    <t>xxx</t>
  </si>
  <si>
    <t>Roald Bjerkholt, M8, 85 kg: Rykk 53 kg, 55 kg, Støt 63 kg, 65 kg, Sml 115 kg, 118 kg, 120 kg</t>
  </si>
  <si>
    <t>Leif Ugelstad, M7, 85 kg: sml 141 kg</t>
  </si>
  <si>
    <t>Per Marstad, M8, 105 kg: Rykk 66 kg, 68 kg, Støt 83 kg, 86 kg, Sml 148 kg, 151 kg, 154 kg</t>
  </si>
  <si>
    <t>Leif Hepsø, M7, 94 kg: Støt 96 kg</t>
  </si>
  <si>
    <t>Per Mattingsdal, NVF, Int I</t>
  </si>
  <si>
    <t>Reidar C. Johnsen, President</t>
  </si>
  <si>
    <t>JK</t>
  </si>
  <si>
    <t>Sandra Trædal</t>
  </si>
  <si>
    <t>SK</t>
  </si>
  <si>
    <t>Camilla Carlsen</t>
  </si>
  <si>
    <t>Veronica Weiseth</t>
  </si>
  <si>
    <t>UK</t>
  </si>
  <si>
    <t>Sunniva Bruland</t>
  </si>
  <si>
    <t>Britt Viljugrein</t>
  </si>
  <si>
    <t>Marit Årdalsbakke</t>
  </si>
  <si>
    <t>+75</t>
  </si>
  <si>
    <t>Stine Hoøy</t>
  </si>
  <si>
    <t>K2</t>
  </si>
  <si>
    <t>Ann Beatrice Høien</t>
  </si>
  <si>
    <t>Trude Raad</t>
  </si>
  <si>
    <t>Håvard Grostad</t>
  </si>
  <si>
    <t>Odd Gunnar Røyseth</t>
  </si>
  <si>
    <t xml:space="preserve">SM </t>
  </si>
  <si>
    <t>Jarleif Amdal</t>
  </si>
  <si>
    <t>Alexander Hanssen</t>
  </si>
  <si>
    <t>Jostein Frøyd</t>
  </si>
  <si>
    <t>Runar Stikholmen</t>
  </si>
  <si>
    <t>Erik Moen Birkeland</t>
  </si>
  <si>
    <t>Lars-Thomas Grønlien</t>
  </si>
  <si>
    <t>Sindre Rørstadbotnen</t>
  </si>
  <si>
    <t>Stein Inge Holstad</t>
  </si>
  <si>
    <t>Dag A. Klethagen</t>
  </si>
  <si>
    <t>Alexander Schive Bjerck</t>
  </si>
  <si>
    <t>Per Hordnes</t>
  </si>
  <si>
    <t>Ruth Kasirye</t>
  </si>
  <si>
    <t>Elise Øygard</t>
  </si>
  <si>
    <t>Marianne Hasfjord</t>
  </si>
  <si>
    <t>Marthe Rygg Årdal</t>
  </si>
  <si>
    <t>Anja Evelin Jordalen</t>
  </si>
  <si>
    <t>Siri Walaker</t>
  </si>
  <si>
    <t>Oda S. Leiknes</t>
  </si>
  <si>
    <t>Øystein Robberstad</t>
  </si>
  <si>
    <t>Richard Markeng</t>
  </si>
  <si>
    <t>Per A. Lier</t>
  </si>
  <si>
    <t>Børge Aadland</t>
  </si>
  <si>
    <t>Kim Helge Moe</t>
  </si>
  <si>
    <t>Ove Hordnes</t>
  </si>
  <si>
    <t>Lars V. Jahnsen</t>
  </si>
  <si>
    <t>Jon Peter Ueland</t>
  </si>
  <si>
    <t>Vebjørn Varlid</t>
  </si>
  <si>
    <t>Kenneth Heidenberg</t>
  </si>
  <si>
    <t>UM</t>
  </si>
  <si>
    <t>Jantsen Øverås</t>
  </si>
  <si>
    <t>Thomas Eide</t>
  </si>
  <si>
    <t>Sigurd Hedberg</t>
  </si>
  <si>
    <t>Even H. Walaker</t>
  </si>
  <si>
    <t>Morten Johannessen</t>
  </si>
  <si>
    <t>Ronny Matnisdal</t>
  </si>
  <si>
    <t>Markus Settemsdal</t>
  </si>
  <si>
    <t>Steinar Kvame</t>
  </si>
  <si>
    <t>Yngve Apneseth</t>
  </si>
  <si>
    <t>Leik Simon Aas</t>
  </si>
  <si>
    <t>Borghild Reiaakvam, Tambarskjelvar IL, F</t>
  </si>
  <si>
    <t>Camilla Carlsen, 53 kg: Rykk 61 kg</t>
  </si>
  <si>
    <t>Trude Raad, +75 kg: NRJ rykk 67 kg, støt 80 kg, 86 kg, sml 147 kg, 153 kg</t>
  </si>
  <si>
    <t>Ole Jakob Aas, T &amp; IL National, Int II</t>
  </si>
  <si>
    <t>Kvinner Kongepokal - Norges Cup 1. runde</t>
  </si>
  <si>
    <t>Jarleif Amdal, 85 kg: Støt 174 kg, sml 314 kg</t>
  </si>
  <si>
    <t>Anja Evelin Jordalen, 75 kg: Rykk 92 kg, sml 205 kg</t>
  </si>
  <si>
    <t>Trond Kvilhaug, Nidelv IL, Int II</t>
  </si>
  <si>
    <t>Ann Beatrice Høien, K2, +75 kg: Rykk: 60 kg, 65 kg, Støt 70 kg, Sml 135 kg</t>
  </si>
</sst>
</file>

<file path=xl/styles.xml><?xml version="1.0" encoding="utf-8"?>
<styleSheet xmlns="http://schemas.openxmlformats.org/spreadsheetml/2006/main">
  <numFmts count="6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* #,##0_-;\-* #,##0_-;_-* &quot;-&quot;_-;_-@_-"/>
    <numFmt numFmtId="192" formatCode="_-&quot;£&quot;* #,##0.00_-;\-&quot;£&quot;* #,##0.00_-;_-&quot;£&quot;* &quot;-&quot;??_-;_-@_-"/>
    <numFmt numFmtId="193" formatCode="_-* #,##0.00_-;\-* #,##0.00_-;_-* &quot;-&quot;??_-;_-@_-"/>
    <numFmt numFmtId="194" formatCode="dd\.mm\.yy"/>
    <numFmt numFmtId="195" formatCode="dd\.mmm\.yy"/>
    <numFmt numFmtId="196" formatCode="dd\.mmm"/>
    <numFmt numFmtId="197" formatCode="mmm\.yy"/>
    <numFmt numFmtId="198" formatCode="dd\.mm\.yy\ hh:mm"/>
    <numFmt numFmtId="199" formatCode="0.0000"/>
    <numFmt numFmtId="200" formatCode="0.0"/>
    <numFmt numFmtId="201" formatCode="dd/mm"/>
    <numFmt numFmtId="202" formatCode="dd\.mm"/>
    <numFmt numFmtId="203" formatCode="General;[Red]\-General"/>
    <numFmt numFmtId="204" formatCode="0.000"/>
    <numFmt numFmtId="205" formatCode="0.00000"/>
    <numFmt numFmtId="206" formatCode="0.000000"/>
    <numFmt numFmtId="207" formatCode="0.0000000"/>
    <numFmt numFmtId="208" formatCode="0.00000000"/>
    <numFmt numFmtId="209" formatCode="0.000000000"/>
    <numFmt numFmtId="210" formatCode="0.0000000000"/>
    <numFmt numFmtId="211" formatCode="dd/mm/yy"/>
    <numFmt numFmtId="212" formatCode="&quot;kr&quot;\ #,##0.0"/>
    <numFmt numFmtId="213" formatCode="#,##0.0"/>
    <numFmt numFmtId="214" formatCode="[$-414]d\.\ mmmm\ yyyy"/>
    <numFmt numFmtId="215" formatCode="dd/mm/yy;@"/>
    <numFmt numFmtId="216" formatCode="0.0;[Red]0.0"/>
    <numFmt numFmtId="217" formatCode="0;[Red]0"/>
    <numFmt numFmtId="218" formatCode="dd/mm/yyyy;@"/>
    <numFmt numFmtId="219" formatCode="mmm/yyyy"/>
    <numFmt numFmtId="220" formatCode="0.00;[Red]0.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14"/>
      <name val="Ottawa"/>
      <family val="0"/>
    </font>
    <font>
      <sz val="26"/>
      <name val="Ottawa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MS Sans Serif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20"/>
      <name val="MS Sans Serif"/>
      <family val="0"/>
    </font>
    <font>
      <sz val="26"/>
      <name val="MS Sans Serif"/>
      <family val="0"/>
    </font>
    <font>
      <b/>
      <sz val="18"/>
      <name val="Arial"/>
      <family val="2"/>
    </font>
    <font>
      <sz val="18"/>
      <name val="MS Sans Serif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6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7" borderId="0" applyNumberFormat="0" applyBorder="0" applyAlignment="0" applyProtection="0"/>
    <xf numFmtId="0" fontId="0" fillId="4" borderId="7" applyNumberFormat="0" applyFont="0" applyAlignment="0" applyProtection="0"/>
    <xf numFmtId="0" fontId="46" fillId="1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20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NumberFormat="1" applyFont="1" applyBorder="1" applyAlignment="1">
      <alignment horizontal="right"/>
    </xf>
    <xf numFmtId="199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200" fontId="1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99" fontId="10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200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03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00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4" fillId="0" borderId="11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2" fontId="10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200" fontId="11" fillId="0" borderId="0" xfId="0" applyNumberFormat="1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9" fillId="0" borderId="19" xfId="0" applyFont="1" applyBorder="1" applyAlignment="1" applyProtection="1">
      <alignment horizontal="right" vertical="center"/>
      <protection locked="0"/>
    </xf>
    <xf numFmtId="2" fontId="19" fillId="0" borderId="20" xfId="0" applyNumberFormat="1" applyFont="1" applyBorder="1" applyAlignment="1" applyProtection="1">
      <alignment horizontal="right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215" fontId="19" fillId="0" borderId="20" xfId="0" applyNumberFormat="1" applyFont="1" applyBorder="1" applyAlignment="1" applyProtection="1">
      <alignment horizontal="center" vertical="center"/>
      <protection locked="0"/>
    </xf>
    <xf numFmtId="1" fontId="19" fillId="0" borderId="21" xfId="0" applyNumberFormat="1" applyFont="1" applyBorder="1" applyAlignment="1" applyProtection="1">
      <alignment horizontal="center" vertic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right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1" fontId="19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15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200" fontId="19" fillId="0" borderId="0" xfId="0" applyNumberFormat="1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194" fontId="19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 applyAlignment="1">
      <alignment/>
    </xf>
    <xf numFmtId="215" fontId="0" fillId="0" borderId="0" xfId="0" applyNumberFormat="1" applyAlignment="1">
      <alignment/>
    </xf>
    <xf numFmtId="206" fontId="19" fillId="0" borderId="0" xfId="0" applyNumberFormat="1" applyFont="1" applyBorder="1" applyAlignment="1">
      <alignment horizontal="center" vertical="center"/>
    </xf>
    <xf numFmtId="0" fontId="6" fillId="0" borderId="0" xfId="0" applyFont="1" applyAlignment="1" applyProtection="1">
      <alignment horizontal="right"/>
      <protection/>
    </xf>
    <xf numFmtId="1" fontId="7" fillId="0" borderId="0" xfId="0" applyNumberFormat="1" applyFont="1" applyAlignment="1" applyProtection="1">
      <alignment horizontal="left"/>
      <protection locked="0"/>
    </xf>
    <xf numFmtId="1" fontId="19" fillId="0" borderId="20" xfId="0" applyNumberFormat="1" applyFont="1" applyBorder="1" applyAlignment="1" applyProtection="1">
      <alignment horizontal="center" vertic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204" fontId="0" fillId="0" borderId="0" xfId="0" applyNumberFormat="1" applyAlignment="1">
      <alignment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 applyProtection="1">
      <alignment horizontal="right" vertical="top"/>
      <protection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/>
      <protection/>
    </xf>
    <xf numFmtId="200" fontId="6" fillId="0" borderId="0" xfId="0" applyNumberFormat="1" applyFont="1" applyAlignment="1" applyProtection="1">
      <alignment horizontal="left"/>
      <protection locked="0"/>
    </xf>
    <xf numFmtId="216" fontId="4" fillId="0" borderId="0" xfId="0" applyNumberFormat="1" applyFont="1" applyAlignment="1" applyProtection="1">
      <alignment horizont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216" fontId="4" fillId="0" borderId="0" xfId="0" applyNumberFormat="1" applyFont="1" applyAlignment="1">
      <alignment horizontal="center"/>
    </xf>
    <xf numFmtId="216" fontId="12" fillId="0" borderId="0" xfId="0" applyNumberFormat="1" applyFont="1" applyAlignment="1">
      <alignment horizontal="center"/>
    </xf>
    <xf numFmtId="216" fontId="4" fillId="0" borderId="0" xfId="0" applyNumberFormat="1" applyFont="1" applyAlignment="1" applyProtection="1">
      <alignment horizontal="center"/>
      <protection/>
    </xf>
    <xf numFmtId="200" fontId="6" fillId="0" borderId="0" xfId="0" applyNumberFormat="1" applyFont="1" applyAlignment="1" applyProtection="1">
      <alignment horizontal="left"/>
      <protection locked="0"/>
    </xf>
    <xf numFmtId="216" fontId="6" fillId="0" borderId="0" xfId="0" applyNumberFormat="1" applyFont="1" applyAlignment="1" applyProtection="1">
      <alignment horizontal="center"/>
      <protection/>
    </xf>
    <xf numFmtId="0" fontId="11" fillId="0" borderId="0" xfId="0" applyFont="1" applyAlignment="1" applyProtection="1">
      <alignment horizontal="left"/>
      <protection/>
    </xf>
    <xf numFmtId="200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200" fontId="11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217" fontId="20" fillId="0" borderId="23" xfId="0" applyNumberFormat="1" applyFont="1" applyBorder="1" applyAlignment="1" applyProtection="1">
      <alignment horizontal="center" vertical="center"/>
      <protection locked="0"/>
    </xf>
    <xf numFmtId="217" fontId="19" fillId="0" borderId="20" xfId="0" applyNumberFormat="1" applyFont="1" applyBorder="1" applyAlignment="1">
      <alignment horizontal="center" vertical="center"/>
    </xf>
    <xf numFmtId="2" fontId="19" fillId="0" borderId="20" xfId="0" applyNumberFormat="1" applyFont="1" applyBorder="1" applyAlignment="1">
      <alignment horizontal="center" vertical="center"/>
    </xf>
    <xf numFmtId="217" fontId="20" fillId="0" borderId="24" xfId="0" applyNumberFormat="1" applyFont="1" applyBorder="1" applyAlignment="1" applyProtection="1">
      <alignment horizontal="center" vertical="center"/>
      <protection locked="0"/>
    </xf>
    <xf numFmtId="217" fontId="20" fillId="0" borderId="25" xfId="0" applyNumberFormat="1" applyFont="1" applyBorder="1" applyAlignment="1" applyProtection="1">
      <alignment horizontal="center" vertical="center"/>
      <protection locked="0"/>
    </xf>
    <xf numFmtId="217" fontId="19" fillId="0" borderId="22" xfId="0" applyNumberFormat="1" applyFont="1" applyBorder="1" applyAlignment="1">
      <alignment horizontal="center" vertical="center"/>
    </xf>
    <xf numFmtId="0" fontId="19" fillId="0" borderId="20" xfId="0" applyFont="1" applyBorder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2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220" fontId="18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17" fontId="18" fillId="0" borderId="0" xfId="0" applyNumberFormat="1" applyFont="1" applyBorder="1" applyAlignment="1">
      <alignment horizontal="right"/>
    </xf>
    <xf numFmtId="0" fontId="27" fillId="0" borderId="26" xfId="0" applyFont="1" applyBorder="1" applyAlignment="1" applyProtection="1">
      <alignment horizontal="right" vertical="center"/>
      <protection locked="0"/>
    </xf>
    <xf numFmtId="2" fontId="27" fillId="0" borderId="27" xfId="0" applyNumberFormat="1" applyFont="1" applyBorder="1" applyAlignment="1" applyProtection="1">
      <alignment horizontal="right" vertical="center"/>
      <protection locked="0"/>
    </xf>
    <xf numFmtId="0" fontId="27" fillId="0" borderId="27" xfId="0" applyFont="1" applyBorder="1" applyAlignment="1" applyProtection="1">
      <alignment horizontal="center" vertical="center"/>
      <protection locked="0"/>
    </xf>
    <xf numFmtId="215" fontId="27" fillId="0" borderId="27" xfId="0" applyNumberFormat="1" applyFont="1" applyBorder="1" applyAlignment="1" applyProtection="1">
      <alignment horizontal="center" vertical="center"/>
      <protection locked="0"/>
    </xf>
    <xf numFmtId="1" fontId="27" fillId="0" borderId="27" xfId="0" applyNumberFormat="1" applyFont="1" applyBorder="1" applyAlignment="1" applyProtection="1">
      <alignment horizontal="center" vertical="center"/>
      <protection locked="0"/>
    </xf>
    <xf numFmtId="0" fontId="27" fillId="0" borderId="27" xfId="0" applyFont="1" applyBorder="1" applyAlignment="1" applyProtection="1">
      <alignment vertical="center"/>
      <protection locked="0"/>
    </xf>
    <xf numFmtId="203" fontId="20" fillId="0" borderId="28" xfId="0" applyNumberFormat="1" applyFont="1" applyBorder="1" applyAlignment="1" applyProtection="1">
      <alignment horizontal="center" vertical="center"/>
      <protection locked="0"/>
    </xf>
    <xf numFmtId="203" fontId="20" fillId="0" borderId="29" xfId="0" applyNumberFormat="1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 quotePrefix="1">
      <alignment horizontal="right" vertical="center"/>
      <protection locked="0"/>
    </xf>
    <xf numFmtId="0" fontId="19" fillId="0" borderId="26" xfId="0" applyFont="1" applyBorder="1" applyAlignment="1" applyProtection="1">
      <alignment horizontal="right" vertical="center"/>
      <protection locked="0"/>
    </xf>
    <xf numFmtId="2" fontId="19" fillId="0" borderId="27" xfId="0" applyNumberFormat="1" applyFont="1" applyBorder="1" applyAlignment="1" applyProtection="1">
      <alignment horizontal="right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215" fontId="19" fillId="0" borderId="27" xfId="0" applyNumberFormat="1" applyFont="1" applyBorder="1" applyAlignment="1" applyProtection="1">
      <alignment horizontal="center" vertical="center"/>
      <protection locked="0"/>
    </xf>
    <xf numFmtId="1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203" fontId="28" fillId="0" borderId="28" xfId="0" applyNumberFormat="1" applyFont="1" applyBorder="1" applyAlignment="1" applyProtection="1" quotePrefix="1">
      <alignment horizontal="center" vertical="center"/>
      <protection locked="0"/>
    </xf>
    <xf numFmtId="203" fontId="28" fillId="0" borderId="29" xfId="0" applyNumberFormat="1" applyFont="1" applyBorder="1" applyAlignment="1" applyProtection="1">
      <alignment horizontal="center" vertical="center"/>
      <protection locked="0"/>
    </xf>
    <xf numFmtId="0" fontId="29" fillId="0" borderId="26" xfId="0" applyFont="1" applyBorder="1" applyAlignment="1" applyProtection="1">
      <alignment horizontal="right" vertical="center"/>
      <protection locked="0"/>
    </xf>
    <xf numFmtId="2" fontId="29" fillId="0" borderId="27" xfId="0" applyNumberFormat="1" applyFont="1" applyBorder="1" applyAlignment="1" applyProtection="1">
      <alignment horizontal="right" vertical="center"/>
      <protection locked="0"/>
    </xf>
    <xf numFmtId="0" fontId="29" fillId="0" borderId="27" xfId="0" applyFont="1" applyBorder="1" applyAlignment="1" applyProtection="1">
      <alignment horizontal="center" vertical="center"/>
      <protection locked="0"/>
    </xf>
    <xf numFmtId="215" fontId="29" fillId="0" borderId="27" xfId="0" applyNumberFormat="1" applyFont="1" applyBorder="1" applyAlignment="1" applyProtection="1">
      <alignment horizontal="center" vertical="center"/>
      <protection locked="0"/>
    </xf>
    <xf numFmtId="1" fontId="29" fillId="0" borderId="27" xfId="0" applyNumberFormat="1" applyFont="1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vertical="center"/>
      <protection locked="0"/>
    </xf>
    <xf numFmtId="2" fontId="19" fillId="0" borderId="27" xfId="0" applyNumberFormat="1" applyFont="1" applyBorder="1" applyAlignment="1" applyProtection="1" quotePrefix="1">
      <alignment horizontal="right" vertical="center"/>
      <protection locked="0"/>
    </xf>
    <xf numFmtId="0" fontId="19" fillId="0" borderId="27" xfId="0" applyFont="1" applyBorder="1" applyAlignment="1" applyProtection="1">
      <alignment horizontal="right" vertical="center"/>
      <protection locked="0"/>
    </xf>
    <xf numFmtId="203" fontId="20" fillId="0" borderId="30" xfId="0" applyNumberFormat="1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 quotePrefix="1">
      <alignment horizontal="right" vertical="center"/>
      <protection locked="0"/>
    </xf>
    <xf numFmtId="1" fontId="20" fillId="0" borderId="29" xfId="0" applyNumberFormat="1" applyFont="1" applyBorder="1" applyAlignment="1" applyProtection="1">
      <alignment horizontal="center" vertical="center"/>
      <protection locked="0"/>
    </xf>
    <xf numFmtId="203" fontId="20" fillId="0" borderId="31" xfId="0" applyNumberFormat="1" applyFont="1" applyBorder="1" applyAlignment="1" applyProtection="1">
      <alignment horizontal="center" vertical="center"/>
      <protection locked="0"/>
    </xf>
    <xf numFmtId="1" fontId="31" fillId="7" borderId="0" xfId="0" applyNumberFormat="1" applyFont="1" applyFill="1" applyAlignment="1">
      <alignment horizontal="center"/>
    </xf>
    <xf numFmtId="0" fontId="31" fillId="7" borderId="0" xfId="0" applyFont="1" applyFill="1" applyAlignment="1">
      <alignment/>
    </xf>
    <xf numFmtId="1" fontId="32" fillId="7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32" fillId="7" borderId="0" xfId="0" applyNumberFormat="1" applyFont="1" applyFill="1" applyAlignment="1">
      <alignment horizontal="right"/>
    </xf>
    <xf numFmtId="0" fontId="29" fillId="0" borderId="26" xfId="0" applyFont="1" applyBorder="1" applyAlignment="1" applyProtection="1" quotePrefix="1">
      <alignment horizontal="right" vertical="center"/>
      <protection locked="0"/>
    </xf>
    <xf numFmtId="203" fontId="20" fillId="0" borderId="29" xfId="0" applyNumberFormat="1" applyFont="1" applyBorder="1" applyAlignment="1" applyProtection="1" quotePrefix="1">
      <alignment horizontal="center" vertical="center"/>
      <protection locked="0"/>
    </xf>
    <xf numFmtId="203" fontId="20" fillId="0" borderId="28" xfId="0" applyNumberFormat="1" applyFont="1" applyBorder="1" applyAlignment="1" applyProtection="1" quotePrefix="1">
      <alignment horizontal="center" vertical="center"/>
      <protection locked="0"/>
    </xf>
    <xf numFmtId="217" fontId="20" fillId="0" borderId="23" xfId="0" applyNumberFormat="1" applyFont="1" applyBorder="1" applyAlignment="1" applyProtection="1" quotePrefix="1">
      <alignment horizontal="center" vertical="center"/>
      <protection locked="0"/>
    </xf>
    <xf numFmtId="200" fontId="4" fillId="0" borderId="0" xfId="0" applyNumberFormat="1" applyFont="1" applyAlignment="1" applyProtection="1">
      <alignment horizontal="right"/>
      <protection locked="0"/>
    </xf>
    <xf numFmtId="1" fontId="20" fillId="0" borderId="28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0" fontId="30" fillId="7" borderId="0" xfId="0" applyFont="1" applyFill="1" applyAlignment="1">
      <alignment horizontal="center"/>
    </xf>
    <xf numFmtId="0" fontId="21" fillId="18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5" fillId="19" borderId="0" xfId="0" applyFont="1" applyFill="1" applyBorder="1" applyAlignment="1">
      <alignment horizontal="center"/>
    </xf>
    <xf numFmtId="215" fontId="25" fillId="19" borderId="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  <dxf>
      <font>
        <b/>
        <i val="0"/>
        <strike/>
        <color indexed="10"/>
      </font>
    </dxf>
    <dxf>
      <font>
        <b/>
        <i val="0"/>
        <u val="single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0</xdr:row>
      <xdr:rowOff>66675</xdr:rowOff>
    </xdr:from>
    <xdr:to>
      <xdr:col>5</xdr:col>
      <xdr:colOff>1657350</xdr:colOff>
      <xdr:row>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514725" y="66675"/>
          <a:ext cx="495300" cy="752475"/>
        </a:xfrm>
        <a:prstGeom prst="rect">
          <a:avLst/>
        </a:prstGeom>
        <a:noFill/>
        <a:ln w="2476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0</xdr:row>
      <xdr:rowOff>0</xdr:rowOff>
    </xdr:from>
    <xdr:to>
      <xdr:col>2</xdr:col>
      <xdr:colOff>161925</xdr:colOff>
      <xdr:row>3</xdr:row>
      <xdr:rowOff>123825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361950</xdr:colOff>
      <xdr:row>0</xdr:row>
      <xdr:rowOff>0</xdr:rowOff>
    </xdr:from>
    <xdr:to>
      <xdr:col>18</xdr:col>
      <xdr:colOff>133350</xdr:colOff>
      <xdr:row>3</xdr:row>
      <xdr:rowOff>123825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34600" y="0"/>
          <a:ext cx="857250" cy="1066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U39"/>
  <sheetViews>
    <sheetView showGridLines="0" showRowColHeaders="0" showZeros="0" showOutlineSymbols="0" zoomScaleSheetLayoutView="75" zoomScalePageLayoutView="0" workbookViewId="0" topLeftCell="A1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40242</v>
      </c>
      <c r="R5" s="74" t="s">
        <v>32</v>
      </c>
      <c r="S5" s="78">
        <v>1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21">
        <v>77</v>
      </c>
      <c r="B9" s="122">
        <v>76.6</v>
      </c>
      <c r="C9" s="123" t="s">
        <v>97</v>
      </c>
      <c r="D9" s="124">
        <v>21177</v>
      </c>
      <c r="E9" s="125"/>
      <c r="F9" s="126" t="s">
        <v>117</v>
      </c>
      <c r="G9" s="126" t="s">
        <v>88</v>
      </c>
      <c r="H9" s="127">
        <v>65</v>
      </c>
      <c r="I9" s="128">
        <v>70</v>
      </c>
      <c r="J9" s="128">
        <v>75</v>
      </c>
      <c r="K9" s="127">
        <v>85</v>
      </c>
      <c r="L9" s="108">
        <v>93</v>
      </c>
      <c r="M9" s="108">
        <v>100</v>
      </c>
      <c r="N9" s="109">
        <f aca="true" t="shared" si="0" ref="N9:N24">IF(MAX(H9:J9)&lt;0,0,TRUNC(MAX(H9:J9)/1)*1)</f>
        <v>75</v>
      </c>
      <c r="O9" s="109">
        <f aca="true" t="shared" si="1" ref="O9:O24">IF(MAX(K9:M9)&lt;0,0,TRUNC(MAX(K9:M9)/1)*1)</f>
        <v>100</v>
      </c>
      <c r="P9" s="109">
        <f aca="true" t="shared" si="2" ref="P9:P24">IF(N9=0,0,IF(O9=0,0,SUM(N9:O9)))</f>
        <v>175</v>
      </c>
      <c r="Q9" s="110">
        <f aca="true" t="shared" si="3" ref="Q9:Q24">IF(P9=0,0,IF(OR(C9="UK",C9="JK",C9="SK",C9="K1",C9="K2",C9="K3",C9="K4",C9="K5",C9="K6"),SinclairW09(B9)*P9,Sinclair09(B9)*P9))</f>
        <v>220.10135</v>
      </c>
      <c r="R9" s="60">
        <v>1</v>
      </c>
      <c r="S9" s="60" t="s">
        <v>24</v>
      </c>
      <c r="T9" s="76">
        <f aca="true" t="shared" si="4" ref="T9:T24">IF(B9=0,0,IF(OR(C9="UK",C9="JK",C9="SK",C9="K1'",C9="K2",C9="K3",C9="K4",C9="K5",C9="K6"),SinclairW09(B9),Sinclair09(B9)))</f>
        <v>1.257722</v>
      </c>
      <c r="U9" s="18"/>
    </row>
    <row r="10" spans="1:21" s="19" customFormat="1" ht="19.5" customHeight="1">
      <c r="A10" s="129">
        <v>77</v>
      </c>
      <c r="B10" s="122">
        <v>75.6</v>
      </c>
      <c r="C10" s="123" t="s">
        <v>118</v>
      </c>
      <c r="D10" s="124">
        <v>17397</v>
      </c>
      <c r="E10" s="125"/>
      <c r="F10" s="126" t="s">
        <v>119</v>
      </c>
      <c r="G10" s="126" t="s">
        <v>74</v>
      </c>
      <c r="H10" s="127">
        <v>-65</v>
      </c>
      <c r="I10" s="128">
        <v>65</v>
      </c>
      <c r="J10" s="128">
        <v>-70</v>
      </c>
      <c r="K10" s="127">
        <v>80</v>
      </c>
      <c r="L10" s="108">
        <v>85</v>
      </c>
      <c r="M10" s="108">
        <v>-90</v>
      </c>
      <c r="N10" s="109">
        <f t="shared" si="0"/>
        <v>65</v>
      </c>
      <c r="O10" s="109">
        <f t="shared" si="1"/>
        <v>85</v>
      </c>
      <c r="P10" s="109">
        <f t="shared" si="2"/>
        <v>150</v>
      </c>
      <c r="Q10" s="110">
        <f t="shared" si="3"/>
        <v>190.06065</v>
      </c>
      <c r="R10" s="61">
        <v>1</v>
      </c>
      <c r="S10" s="61"/>
      <c r="T10" s="76">
        <f t="shared" si="4"/>
        <v>1.267071</v>
      </c>
      <c r="U10" s="18"/>
    </row>
    <row r="11" spans="1:21" s="19" customFormat="1" ht="19.5" customHeight="1">
      <c r="A11" s="121">
        <v>77</v>
      </c>
      <c r="B11" s="122">
        <v>76</v>
      </c>
      <c r="C11" s="123" t="s">
        <v>105</v>
      </c>
      <c r="D11" s="124">
        <v>13176</v>
      </c>
      <c r="E11" s="125"/>
      <c r="F11" s="126" t="s">
        <v>120</v>
      </c>
      <c r="G11" s="126" t="s">
        <v>86</v>
      </c>
      <c r="H11" s="127">
        <v>35</v>
      </c>
      <c r="I11" s="128">
        <v>40</v>
      </c>
      <c r="J11" s="156" t="s">
        <v>136</v>
      </c>
      <c r="K11" s="127">
        <v>-50</v>
      </c>
      <c r="L11" s="108">
        <v>50</v>
      </c>
      <c r="M11" s="108">
        <v>-55</v>
      </c>
      <c r="N11" s="109">
        <f t="shared" si="0"/>
        <v>40</v>
      </c>
      <c r="O11" s="109">
        <f t="shared" si="1"/>
        <v>50</v>
      </c>
      <c r="P11" s="109">
        <f t="shared" si="2"/>
        <v>90</v>
      </c>
      <c r="Q11" s="110">
        <f t="shared" si="3"/>
        <v>113.69619</v>
      </c>
      <c r="R11" s="61">
        <v>1</v>
      </c>
      <c r="S11" s="61"/>
      <c r="T11" s="76">
        <f t="shared" si="4"/>
        <v>1.263291</v>
      </c>
      <c r="U11" s="18"/>
    </row>
    <row r="12" spans="1:21" s="19" customFormat="1" ht="19.5" customHeight="1">
      <c r="A12" s="121">
        <v>77</v>
      </c>
      <c r="B12" s="122">
        <v>71.8</v>
      </c>
      <c r="C12" s="123" t="s">
        <v>101</v>
      </c>
      <c r="D12" s="124">
        <v>16375</v>
      </c>
      <c r="E12" s="125"/>
      <c r="F12" s="126" t="s">
        <v>121</v>
      </c>
      <c r="G12" s="126" t="s">
        <v>77</v>
      </c>
      <c r="H12" s="127">
        <v>45</v>
      </c>
      <c r="I12" s="128">
        <v>50</v>
      </c>
      <c r="J12" s="156" t="s">
        <v>136</v>
      </c>
      <c r="K12" s="127">
        <v>50</v>
      </c>
      <c r="L12" s="158" t="s">
        <v>136</v>
      </c>
      <c r="M12" s="158" t="s">
        <v>136</v>
      </c>
      <c r="N12" s="109">
        <f t="shared" si="0"/>
        <v>50</v>
      </c>
      <c r="O12" s="109">
        <f t="shared" si="1"/>
        <v>50</v>
      </c>
      <c r="P12" s="109">
        <f t="shared" si="2"/>
        <v>100</v>
      </c>
      <c r="Q12" s="110">
        <f t="shared" si="3"/>
        <v>130.5924</v>
      </c>
      <c r="R12" s="61">
        <v>1</v>
      </c>
      <c r="S12" s="61" t="s">
        <v>24</v>
      </c>
      <c r="T12" s="76">
        <f t="shared" si="4"/>
        <v>1.305924</v>
      </c>
      <c r="U12" s="18"/>
    </row>
    <row r="13" spans="1:21" s="19" customFormat="1" ht="19.5" customHeight="1">
      <c r="A13" s="121">
        <v>77</v>
      </c>
      <c r="B13" s="122">
        <v>71.9</v>
      </c>
      <c r="C13" s="123" t="s">
        <v>122</v>
      </c>
      <c r="D13" s="124">
        <v>9844</v>
      </c>
      <c r="E13" s="125"/>
      <c r="F13" s="126" t="s">
        <v>123</v>
      </c>
      <c r="G13" s="126" t="s">
        <v>85</v>
      </c>
      <c r="H13" s="127">
        <v>-38</v>
      </c>
      <c r="I13" s="128">
        <v>38</v>
      </c>
      <c r="J13" s="128">
        <v>-40</v>
      </c>
      <c r="K13" s="127">
        <v>40</v>
      </c>
      <c r="L13" s="108">
        <v>43</v>
      </c>
      <c r="M13" s="108">
        <v>-46</v>
      </c>
      <c r="N13" s="109">
        <f t="shared" si="0"/>
        <v>38</v>
      </c>
      <c r="O13" s="109">
        <f t="shared" si="1"/>
        <v>43</v>
      </c>
      <c r="P13" s="109">
        <f t="shared" si="2"/>
        <v>81</v>
      </c>
      <c r="Q13" s="110">
        <f t="shared" si="3"/>
        <v>105.691149</v>
      </c>
      <c r="R13" s="61">
        <v>1</v>
      </c>
      <c r="S13" s="61" t="s">
        <v>24</v>
      </c>
      <c r="T13" s="76">
        <f t="shared" si="4"/>
        <v>1.304829</v>
      </c>
      <c r="U13" s="18"/>
    </row>
    <row r="14" spans="1:21" s="19" customFormat="1" ht="19.5" customHeight="1">
      <c r="A14" s="121"/>
      <c r="B14" s="122"/>
      <c r="C14" s="123"/>
      <c r="D14" s="124"/>
      <c r="E14" s="125"/>
      <c r="F14" s="126"/>
      <c r="G14" s="126"/>
      <c r="H14" s="127"/>
      <c r="I14" s="128"/>
      <c r="J14" s="128"/>
      <c r="K14" s="127"/>
      <c r="L14" s="108"/>
      <c r="M14" s="108"/>
      <c r="N14" s="109">
        <f t="shared" si="0"/>
        <v>0</v>
      </c>
      <c r="O14" s="109">
        <f t="shared" si="1"/>
        <v>0</v>
      </c>
      <c r="P14" s="109">
        <f t="shared" si="2"/>
        <v>0</v>
      </c>
      <c r="Q14" s="110">
        <f t="shared" si="3"/>
        <v>0</v>
      </c>
      <c r="R14" s="61" t="s">
        <v>24</v>
      </c>
      <c r="S14" s="61" t="s">
        <v>24</v>
      </c>
      <c r="T14" s="76">
        <f t="shared" si="4"/>
        <v>0</v>
      </c>
      <c r="U14" s="18"/>
    </row>
    <row r="15" spans="1:21" s="19" customFormat="1" ht="19.5" customHeight="1">
      <c r="A15" s="129"/>
      <c r="B15" s="122"/>
      <c r="C15" s="123"/>
      <c r="D15" s="124"/>
      <c r="E15" s="125"/>
      <c r="F15" s="126"/>
      <c r="G15" s="126"/>
      <c r="H15" s="127"/>
      <c r="I15" s="128"/>
      <c r="J15" s="128"/>
      <c r="K15" s="127"/>
      <c r="L15" s="108"/>
      <c r="M15" s="108"/>
      <c r="N15" s="109">
        <f t="shared" si="0"/>
        <v>0</v>
      </c>
      <c r="O15" s="109">
        <f t="shared" si="1"/>
        <v>0</v>
      </c>
      <c r="P15" s="109">
        <f t="shared" si="2"/>
        <v>0</v>
      </c>
      <c r="Q15" s="110">
        <f t="shared" si="3"/>
        <v>0</v>
      </c>
      <c r="R15" s="61"/>
      <c r="S15" s="61"/>
      <c r="T15" s="76">
        <f t="shared" si="4"/>
        <v>0</v>
      </c>
      <c r="U15" s="18"/>
    </row>
    <row r="16" spans="1:21" s="19" customFormat="1" ht="19.5" customHeight="1">
      <c r="A16" s="121"/>
      <c r="B16" s="122"/>
      <c r="C16" s="123"/>
      <c r="D16" s="124"/>
      <c r="E16" s="125"/>
      <c r="F16" s="126"/>
      <c r="G16" s="126"/>
      <c r="H16" s="127"/>
      <c r="I16" s="128"/>
      <c r="J16" s="128"/>
      <c r="K16" s="127"/>
      <c r="L16" s="108"/>
      <c r="M16" s="108"/>
      <c r="N16" s="109">
        <f t="shared" si="0"/>
        <v>0</v>
      </c>
      <c r="O16" s="109">
        <f t="shared" si="1"/>
        <v>0</v>
      </c>
      <c r="P16" s="109">
        <f t="shared" si="2"/>
        <v>0</v>
      </c>
      <c r="Q16" s="110">
        <f t="shared" si="3"/>
        <v>0</v>
      </c>
      <c r="R16" s="61"/>
      <c r="S16" s="61"/>
      <c r="T16" s="76">
        <f t="shared" si="4"/>
        <v>0</v>
      </c>
      <c r="U16" s="18"/>
    </row>
    <row r="17" spans="1:21" s="19" customFormat="1" ht="19.5" customHeight="1">
      <c r="A17" s="121"/>
      <c r="B17" s="122"/>
      <c r="C17" s="123"/>
      <c r="D17" s="124"/>
      <c r="E17" s="125"/>
      <c r="F17" s="126"/>
      <c r="G17" s="126"/>
      <c r="H17" s="127"/>
      <c r="I17" s="128"/>
      <c r="J17" s="128"/>
      <c r="K17" s="127"/>
      <c r="L17" s="108"/>
      <c r="M17" s="108"/>
      <c r="N17" s="109">
        <f t="shared" si="0"/>
        <v>0</v>
      </c>
      <c r="O17" s="109">
        <f t="shared" si="1"/>
        <v>0</v>
      </c>
      <c r="P17" s="109">
        <f t="shared" si="2"/>
        <v>0</v>
      </c>
      <c r="Q17" s="110">
        <f t="shared" si="3"/>
        <v>0</v>
      </c>
      <c r="R17" s="61"/>
      <c r="S17" s="61"/>
      <c r="T17" s="76">
        <f t="shared" si="4"/>
        <v>0</v>
      </c>
      <c r="U17" s="18"/>
    </row>
    <row r="18" spans="1:21" s="19" customFormat="1" ht="19.5" customHeight="1">
      <c r="A18" s="121"/>
      <c r="B18" s="122"/>
      <c r="C18" s="123"/>
      <c r="D18" s="124"/>
      <c r="E18" s="125"/>
      <c r="F18" s="126"/>
      <c r="G18" s="126"/>
      <c r="H18" s="127"/>
      <c r="I18" s="128"/>
      <c r="J18" s="128"/>
      <c r="K18" s="127"/>
      <c r="L18" s="108"/>
      <c r="M18" s="108"/>
      <c r="N18" s="109">
        <f t="shared" si="0"/>
        <v>0</v>
      </c>
      <c r="O18" s="109">
        <f t="shared" si="1"/>
        <v>0</v>
      </c>
      <c r="P18" s="109">
        <f t="shared" si="2"/>
        <v>0</v>
      </c>
      <c r="Q18" s="110">
        <f t="shared" si="3"/>
        <v>0</v>
      </c>
      <c r="R18" s="61" t="s">
        <v>24</v>
      </c>
      <c r="S18" s="61" t="s">
        <v>24</v>
      </c>
      <c r="T18" s="76">
        <f t="shared" si="4"/>
        <v>0</v>
      </c>
      <c r="U18" s="18"/>
    </row>
    <row r="19" spans="1:21" s="19" customFormat="1" ht="19.5" customHeight="1">
      <c r="A19" s="56"/>
      <c r="B19" s="57"/>
      <c r="C19" s="58"/>
      <c r="D19" s="59"/>
      <c r="E19" s="79"/>
      <c r="F19" s="114"/>
      <c r="G19" s="114"/>
      <c r="H19" s="111"/>
      <c r="I19" s="108"/>
      <c r="J19" s="108"/>
      <c r="K19" s="111"/>
      <c r="L19" s="108"/>
      <c r="M19" s="108"/>
      <c r="N19" s="109">
        <f t="shared" si="0"/>
        <v>0</v>
      </c>
      <c r="O19" s="109">
        <f t="shared" si="1"/>
        <v>0</v>
      </c>
      <c r="P19" s="109">
        <f t="shared" si="2"/>
        <v>0</v>
      </c>
      <c r="Q19" s="110">
        <f t="shared" si="3"/>
        <v>0</v>
      </c>
      <c r="R19" s="61"/>
      <c r="S19" s="61"/>
      <c r="T19" s="76">
        <f t="shared" si="4"/>
        <v>0</v>
      </c>
      <c r="U19" s="18"/>
    </row>
    <row r="20" spans="1:21" s="19" customFormat="1" ht="19.5" customHeight="1">
      <c r="A20" s="56"/>
      <c r="B20" s="57"/>
      <c r="C20" s="58"/>
      <c r="D20" s="59"/>
      <c r="E20" s="79"/>
      <c r="F20" s="114"/>
      <c r="G20" s="114"/>
      <c r="H20" s="111"/>
      <c r="I20" s="108"/>
      <c r="J20" s="108"/>
      <c r="K20" s="111"/>
      <c r="L20" s="108"/>
      <c r="M20" s="108"/>
      <c r="N20" s="109">
        <f t="shared" si="0"/>
        <v>0</v>
      </c>
      <c r="O20" s="109">
        <f t="shared" si="1"/>
        <v>0</v>
      </c>
      <c r="P20" s="109">
        <f t="shared" si="2"/>
        <v>0</v>
      </c>
      <c r="Q20" s="110">
        <f t="shared" si="3"/>
        <v>0</v>
      </c>
      <c r="R20" s="61"/>
      <c r="S20" s="61"/>
      <c r="T20" s="76">
        <f t="shared" si="4"/>
        <v>0</v>
      </c>
      <c r="U20" s="18"/>
    </row>
    <row r="21" spans="1:21" s="19" customFormat="1" ht="19.5" customHeight="1">
      <c r="A21" s="56"/>
      <c r="B21" s="57"/>
      <c r="C21" s="58"/>
      <c r="D21" s="59"/>
      <c r="E21" s="79"/>
      <c r="F21" s="114"/>
      <c r="G21" s="114"/>
      <c r="H21" s="111"/>
      <c r="I21" s="108"/>
      <c r="J21" s="108"/>
      <c r="K21" s="111"/>
      <c r="L21" s="108"/>
      <c r="M21" s="108"/>
      <c r="N21" s="109">
        <f t="shared" si="0"/>
        <v>0</v>
      </c>
      <c r="O21" s="109">
        <f t="shared" si="1"/>
        <v>0</v>
      </c>
      <c r="P21" s="109">
        <f t="shared" si="2"/>
        <v>0</v>
      </c>
      <c r="Q21" s="110">
        <f t="shared" si="3"/>
        <v>0</v>
      </c>
      <c r="R21" s="61"/>
      <c r="S21" s="61"/>
      <c r="T21" s="76">
        <f t="shared" si="4"/>
        <v>0</v>
      </c>
      <c r="U21" s="18"/>
    </row>
    <row r="22" spans="1:21" s="19" customFormat="1" ht="19.5" customHeight="1">
      <c r="A22" s="56"/>
      <c r="B22" s="57"/>
      <c r="C22" s="58"/>
      <c r="D22" s="59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0"/>
        <v>0</v>
      </c>
      <c r="O22" s="109">
        <f t="shared" si="1"/>
        <v>0</v>
      </c>
      <c r="P22" s="109">
        <f t="shared" si="2"/>
        <v>0</v>
      </c>
      <c r="Q22" s="110">
        <f t="shared" si="3"/>
        <v>0</v>
      </c>
      <c r="R22" s="61"/>
      <c r="S22" s="61"/>
      <c r="T22" s="76">
        <f t="shared" si="4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0"/>
        <v>0</v>
      </c>
      <c r="O23" s="109">
        <f t="shared" si="1"/>
        <v>0</v>
      </c>
      <c r="P23" s="109">
        <f t="shared" si="2"/>
        <v>0</v>
      </c>
      <c r="Q23" s="110">
        <f t="shared" si="3"/>
        <v>0</v>
      </c>
      <c r="R23" s="61"/>
      <c r="S23" s="61"/>
      <c r="T23" s="76">
        <f t="shared" si="4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0"/>
        <v>0</v>
      </c>
      <c r="O24" s="109">
        <f t="shared" si="1"/>
        <v>0</v>
      </c>
      <c r="P24" s="113">
        <f t="shared" si="2"/>
        <v>0</v>
      </c>
      <c r="Q24" s="110">
        <f t="shared" si="3"/>
        <v>0</v>
      </c>
      <c r="R24" s="64"/>
      <c r="S24" s="64"/>
      <c r="T24" s="76">
        <f t="shared" si="4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60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57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141</v>
      </c>
      <c r="D29" s="48"/>
      <c r="E29" s="48"/>
      <c r="F29" s="48"/>
      <c r="G29" s="89"/>
      <c r="H29" s="84">
        <v>3</v>
      </c>
      <c r="I29" s="82" t="s">
        <v>58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0"/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/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82" t="s">
        <v>71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98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98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67</v>
      </c>
      <c r="D35" s="52"/>
      <c r="E35" s="52"/>
      <c r="F35" s="53"/>
      <c r="G35" s="93" t="s">
        <v>26</v>
      </c>
      <c r="H35" s="94"/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1" dxfId="1" operator="between" stopIfTrue="1">
      <formula>1</formula>
      <formula>300</formula>
    </cfRule>
    <cfRule type="cellIs" priority="2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5"/>
  <sheetViews>
    <sheetView zoomScalePageLayoutView="0" workbookViewId="0" topLeftCell="A1">
      <pane ySplit="2" topLeftCell="BM45" activePane="bottomLeft" state="frozen"/>
      <selection pane="topLeft" activeCell="F2" sqref="F2"/>
      <selection pane="bottomLeft" activeCell="F2" sqref="F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117" customWidth="1"/>
    <col min="4" max="4" width="5.421875" style="0" customWidth="1"/>
    <col min="5" max="5" width="10.28125" style="75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17" customWidth="1"/>
  </cols>
  <sheetData>
    <row r="1" spans="1:11" ht="33.75">
      <c r="A1" s="164" t="s">
        <v>44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07" customFormat="1" ht="26.25" customHeight="1">
      <c r="A2" s="165" t="str">
        <f>IF('P1'!H5&gt;0,'P1'!H5,"")</f>
        <v>Trondheim AK</v>
      </c>
      <c r="B2" s="165"/>
      <c r="C2" s="165"/>
      <c r="D2" s="165"/>
      <c r="E2" s="165"/>
      <c r="F2" s="165" t="str">
        <f>IF('P1'!M5&gt;0,'P1'!M5,"")</f>
        <v>Trondheim Spektrum</v>
      </c>
      <c r="G2" s="165"/>
      <c r="H2" s="166" t="s">
        <v>91</v>
      </c>
      <c r="I2" s="166"/>
      <c r="J2" s="166"/>
      <c r="K2" s="166"/>
    </row>
    <row r="3" spans="1:11" ht="26.25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2" ht="15.75">
      <c r="A4" s="65">
        <v>1</v>
      </c>
      <c r="B4" s="66">
        <f>IF('P6'!A10="","",'P6'!A10)</f>
        <v>53</v>
      </c>
      <c r="C4" s="116">
        <f>IF('P6'!B10="","",'P6'!B10)</f>
        <v>52.5</v>
      </c>
      <c r="D4" s="66" t="str">
        <f>IF('P6'!C10="","",'P6'!C10)</f>
        <v>SK</v>
      </c>
      <c r="E4" s="68">
        <f>IF('P6'!D10="","",'P6'!D10)</f>
        <v>32342</v>
      </c>
      <c r="F4" s="69" t="str">
        <f>IF('P6'!F10="","",'P6'!F10)</f>
        <v>Camilla Carlsen</v>
      </c>
      <c r="G4" s="69" t="str">
        <f>IF('P6'!G10="","",'P6'!G10)</f>
        <v>AK Bjørgvin</v>
      </c>
      <c r="H4" s="120">
        <f>IF('P6'!N10=0,"",'P6'!N10)</f>
        <v>61</v>
      </c>
      <c r="I4" s="120">
        <f>IF('P6'!O10=0,"",'P6'!O10)</f>
        <v>70</v>
      </c>
      <c r="J4" s="120">
        <f>IF('P6'!P10=0,"",'P6'!P10)</f>
        <v>131</v>
      </c>
      <c r="K4" s="116">
        <f>IF('P6'!Q10=0,"",'P6'!Q10)</f>
        <v>185.557439</v>
      </c>
      <c r="L4">
        <v>12</v>
      </c>
    </row>
    <row r="5" spans="1:12" ht="15.75">
      <c r="A5" s="65">
        <v>2</v>
      </c>
      <c r="B5" s="66">
        <f>IF('P6'!A11="","",'P6'!A11)</f>
        <v>53</v>
      </c>
      <c r="C5" s="116">
        <f>IF('P6'!B11="","",'P6'!B11)</f>
        <v>51.5</v>
      </c>
      <c r="D5" s="66" t="str">
        <f>IF('P6'!C11="","",'P6'!C11)</f>
        <v>SK</v>
      </c>
      <c r="E5" s="68">
        <f>IF('P6'!D11="","",'P6'!D11)</f>
        <v>30752</v>
      </c>
      <c r="F5" s="69" t="str">
        <f>IF('P6'!F11="","",'P6'!F11)</f>
        <v>Veronica Weiseth</v>
      </c>
      <c r="G5" s="69" t="str">
        <f>IF('P6'!G11="","",'P6'!G11)</f>
        <v>Tambarskjelvar IL</v>
      </c>
      <c r="H5" s="120">
        <f>IF('P6'!N11=0,"",'P6'!N11)</f>
        <v>50</v>
      </c>
      <c r="I5" s="120">
        <f>IF('P6'!O11=0,"",'P6'!O11)</f>
        <v>61</v>
      </c>
      <c r="J5" s="120">
        <f>IF('P6'!P11=0,"",'P6'!P11)</f>
        <v>111</v>
      </c>
      <c r="K5" s="116">
        <f>IF('P6'!Q11=0,"",'P6'!Q11)</f>
        <v>159.691149</v>
      </c>
      <c r="L5">
        <v>10</v>
      </c>
    </row>
    <row r="6" spans="1:12" ht="15.75">
      <c r="A6" s="65">
        <v>3</v>
      </c>
      <c r="B6" s="66">
        <f>IF('P6'!A9="","",'P6'!A9)</f>
        <v>53</v>
      </c>
      <c r="C6" s="116">
        <f>IF('P6'!B9="","",'P6'!B9)</f>
        <v>52.1</v>
      </c>
      <c r="D6" s="66" t="str">
        <f>IF('P6'!C9="","",'P6'!C9)</f>
        <v>JK</v>
      </c>
      <c r="E6" s="68">
        <f>IF('P6'!D9="","",'P6'!D9)</f>
        <v>33955</v>
      </c>
      <c r="F6" s="69" t="str">
        <f>IF('P6'!F9="","",'P6'!F9)</f>
        <v>Sandra Trædal</v>
      </c>
      <c r="G6" s="69" t="str">
        <f>IF('P6'!G9="","",'P6'!G9)</f>
        <v>Tambarskjelvar IL</v>
      </c>
      <c r="H6" s="120">
        <f>IF('P6'!N9=0,"",'P6'!N9)</f>
        <v>44</v>
      </c>
      <c r="I6" s="120">
        <f>IF('P6'!O9=0,"",'P6'!O9)</f>
        <v>57</v>
      </c>
      <c r="J6" s="120">
        <f>IF('P6'!P9=0,"",'P6'!P9)</f>
        <v>101</v>
      </c>
      <c r="K6" s="116">
        <f>IF('P6'!Q9=0,"",'P6'!Q9)</f>
        <v>143.944695</v>
      </c>
      <c r="L6">
        <v>9</v>
      </c>
    </row>
    <row r="7" spans="1:11" ht="15.75">
      <c r="A7" s="65"/>
      <c r="B7" s="66"/>
      <c r="C7" s="116"/>
      <c r="D7" s="66"/>
      <c r="E7" s="68"/>
      <c r="F7" s="69"/>
      <c r="G7" s="69"/>
      <c r="H7" s="120"/>
      <c r="I7" s="120"/>
      <c r="J7" s="120"/>
      <c r="K7" s="116"/>
    </row>
    <row r="8" spans="1:12" ht="15.75">
      <c r="A8" s="65">
        <v>1</v>
      </c>
      <c r="B8" s="66">
        <f>IF('P6'!A12="","",'P6'!A12)</f>
        <v>58</v>
      </c>
      <c r="C8" s="116">
        <f>IF('P6'!B12="","",'P6'!B12)</f>
        <v>55.5</v>
      </c>
      <c r="D8" s="66" t="str">
        <f>IF('P6'!C12="","",'P6'!C12)</f>
        <v>UK</v>
      </c>
      <c r="E8" s="68">
        <f>IF('P6'!D12="","",'P6'!D12)</f>
        <v>34065</v>
      </c>
      <c r="F8" s="69" t="str">
        <f>IF('P6'!F12="","",'P6'!F12)</f>
        <v>Sunniva Bruland</v>
      </c>
      <c r="G8" s="69" t="str">
        <f>IF('P6'!G12="","",'P6'!G12)</f>
        <v>Tambarskjelvar IL</v>
      </c>
      <c r="H8" s="120">
        <f>IF('P6'!N12=0,"",'P6'!N12)</f>
        <v>40</v>
      </c>
      <c r="I8" s="120">
        <f>IF('P6'!O12=0,"",'P6'!O12)</f>
        <v>54</v>
      </c>
      <c r="J8" s="120">
        <f>IF('P6'!P12=0,"",'P6'!P12)</f>
        <v>94</v>
      </c>
      <c r="K8" s="116">
        <f>IF('P6'!Q12=0,"",'P6'!Q12)</f>
        <v>127.543054</v>
      </c>
      <c r="L8">
        <v>12</v>
      </c>
    </row>
    <row r="9" spans="1:11" ht="15.75">
      <c r="A9" s="65"/>
      <c r="B9" s="66"/>
      <c r="C9" s="116"/>
      <c r="D9" s="66"/>
      <c r="E9" s="68"/>
      <c r="F9" s="69"/>
      <c r="G9" s="69"/>
      <c r="H9" s="120"/>
      <c r="I9" s="120"/>
      <c r="J9" s="120"/>
      <c r="K9" s="116"/>
    </row>
    <row r="10" spans="1:12" ht="15.75">
      <c r="A10" s="65">
        <v>1</v>
      </c>
      <c r="B10" s="66">
        <f>IF('P6'!A13="","",'P6'!A13)</f>
        <v>63</v>
      </c>
      <c r="C10" s="116">
        <f>IF('P6'!B13="","",'P6'!B13)</f>
        <v>60.8</v>
      </c>
      <c r="D10" s="66" t="str">
        <f>IF('P6'!C13="","",'P6'!C13)</f>
        <v>SK</v>
      </c>
      <c r="E10" s="68">
        <f>IF('P6'!D13="","",'P6'!D13)</f>
        <v>28195</v>
      </c>
      <c r="F10" s="69" t="str">
        <f>IF('P6'!F13="","",'P6'!F13)</f>
        <v>Britt Viljugrein</v>
      </c>
      <c r="G10" s="69" t="str">
        <f>IF('P6'!G13="","",'P6'!G13)</f>
        <v>Tønsberg-Kam.</v>
      </c>
      <c r="H10" s="120">
        <f>IF('P6'!N13=0,"",'P6'!N13)</f>
        <v>51</v>
      </c>
      <c r="I10" s="120">
        <f>IF('P6'!O13=0,"",'P6'!O13)</f>
        <v>68</v>
      </c>
      <c r="J10" s="120">
        <f>IF('P6'!P13=0,"",'P6'!P13)</f>
        <v>119</v>
      </c>
      <c r="K10" s="116">
        <f>IF('P6'!Q13=0,"",'P6'!Q13)</f>
        <v>151.386683</v>
      </c>
      <c r="L10">
        <v>12</v>
      </c>
    </row>
    <row r="11" spans="1:12" ht="15.75">
      <c r="A11" s="65">
        <v>2</v>
      </c>
      <c r="B11" s="66">
        <f>IF('P6'!A14="","",'P6'!A14)</f>
        <v>63</v>
      </c>
      <c r="C11" s="116">
        <f>IF('P6'!B14="","",'P6'!B14)</f>
        <v>62.5</v>
      </c>
      <c r="D11" s="66" t="str">
        <f>IF('P6'!C14="","",'P6'!C14)</f>
        <v>JK</v>
      </c>
      <c r="E11" s="68">
        <f>IF('P6'!D14="","",'P6'!D14)</f>
        <v>33735</v>
      </c>
      <c r="F11" s="69" t="str">
        <f>IF('P6'!F14="","",'P6'!F14)</f>
        <v>Marit Årdalsbakke</v>
      </c>
      <c r="G11" s="69" t="str">
        <f>IF('P6'!G14="","",'P6'!G14)</f>
        <v>Tambarskjelvar IL</v>
      </c>
      <c r="H11" s="120">
        <f>IF('P6'!N14=0,"",'P6'!N14)</f>
        <v>47</v>
      </c>
      <c r="I11" s="120">
        <f>IF('P6'!O14=0,"",'P6'!O14)</f>
        <v>57</v>
      </c>
      <c r="J11" s="120">
        <f>IF('P6'!P14=0,"",'P6'!P14)</f>
        <v>104</v>
      </c>
      <c r="K11" s="116">
        <f>IF('P6'!Q14=0,"",'P6'!Q14)</f>
        <v>129.94644</v>
      </c>
      <c r="L11">
        <v>10</v>
      </c>
    </row>
    <row r="12" spans="1:11" ht="15.75">
      <c r="A12" s="65"/>
      <c r="B12" s="66"/>
      <c r="C12" s="116"/>
      <c r="D12" s="66"/>
      <c r="E12" s="68"/>
      <c r="F12" s="69"/>
      <c r="G12" s="69"/>
      <c r="H12" s="120"/>
      <c r="I12" s="120"/>
      <c r="J12" s="120"/>
      <c r="K12" s="116"/>
    </row>
    <row r="13" spans="1:12" ht="15.75">
      <c r="A13" s="65">
        <v>1</v>
      </c>
      <c r="B13" s="66">
        <f>IF('P8'!A9="","",'P8'!A9)</f>
        <v>69</v>
      </c>
      <c r="C13" s="116">
        <f>IF('P8'!B9="","",'P8'!B9)</f>
        <v>65.2</v>
      </c>
      <c r="D13" s="66" t="str">
        <f>IF('P8'!C9="","",'P8'!C9)</f>
        <v>SK</v>
      </c>
      <c r="E13" s="68">
        <f>IF('P8'!D9="","",'P8'!D9)</f>
        <v>30112</v>
      </c>
      <c r="F13" s="69" t="str">
        <f>IF('P8'!F9="","",'P8'!F9)</f>
        <v>Ruth Kasirye</v>
      </c>
      <c r="G13" s="69" t="str">
        <f>IF('P8'!G9="","",'P8'!G9)</f>
        <v>Tønsberg-Kam.</v>
      </c>
      <c r="H13" s="120">
        <f>IF('P8'!N9=0,"",'P8'!N9)</f>
        <v>102</v>
      </c>
      <c r="I13" s="120">
        <f>IF('P8'!O9=0,"",'P8'!O9)</f>
        <v>125</v>
      </c>
      <c r="J13" s="120">
        <f>IF('P8'!P9=0,"",'P8'!P9)</f>
        <v>227</v>
      </c>
      <c r="K13" s="116">
        <f>IF('P8'!Q9=0,"",'P8'!Q9)</f>
        <v>276.292369</v>
      </c>
      <c r="L13">
        <v>12</v>
      </c>
    </row>
    <row r="14" spans="1:12" ht="15.75">
      <c r="A14" s="65">
        <v>2</v>
      </c>
      <c r="B14" s="66">
        <f>IF('P8'!A12="","",'P8'!A12)</f>
        <v>69</v>
      </c>
      <c r="C14" s="116">
        <f>IF('P8'!B12="","",'P8'!B12)</f>
        <v>65.3</v>
      </c>
      <c r="D14" s="66" t="str">
        <f>IF('P8'!C12="","",'P8'!C12)</f>
        <v>JK</v>
      </c>
      <c r="E14" s="68">
        <f>IF('P8'!D12="","",'P8'!D12)</f>
        <v>33790</v>
      </c>
      <c r="F14" s="69" t="str">
        <f>IF('P8'!F12="","",'P8'!F12)</f>
        <v>Marthe Rygg Årdal</v>
      </c>
      <c r="G14" s="69" t="str">
        <f>IF('P8'!G12="","",'P8'!G12)</f>
        <v>Tambarskjelvar IL</v>
      </c>
      <c r="H14" s="120">
        <f>IF('P8'!N12=0,"",'P8'!N12)</f>
        <v>52</v>
      </c>
      <c r="I14" s="120">
        <f>IF('P8'!O12=0,"",'P8'!O12)</f>
        <v>73</v>
      </c>
      <c r="J14" s="120">
        <f>IF('P8'!P12=0,"",'P8'!P12)</f>
        <v>125</v>
      </c>
      <c r="K14" s="116">
        <f>IF('P8'!Q12=0,"",'P8'!Q12)</f>
        <v>152.003625</v>
      </c>
      <c r="L14">
        <v>10</v>
      </c>
    </row>
    <row r="15" spans="1:12" ht="15.75">
      <c r="A15" s="65">
        <v>3</v>
      </c>
      <c r="B15" s="66">
        <f>IF('P8'!A10="","",'P8'!A10)</f>
        <v>69</v>
      </c>
      <c r="C15" s="116">
        <f>IF('P8'!B10="","",'P8'!B10)</f>
        <v>66</v>
      </c>
      <c r="D15" s="66" t="str">
        <f>IF('P8'!C10="","",'P8'!C10)</f>
        <v>JK</v>
      </c>
      <c r="E15" s="68">
        <f>IF('P8'!D10="","",'P8'!D10)</f>
        <v>33678</v>
      </c>
      <c r="F15" s="69" t="str">
        <f>IF('P8'!F10="","",'P8'!F10)</f>
        <v>Elise Øygard</v>
      </c>
      <c r="G15" s="69" t="str">
        <f>IF('P8'!G10="","",'P8'!G10)</f>
        <v>Tambarskjelvar IL</v>
      </c>
      <c r="H15" s="120">
        <f>IF('P8'!N10=0,"",'P8'!N10)</f>
        <v>45</v>
      </c>
      <c r="I15" s="120">
        <f>IF('P8'!O10=0,"",'P8'!O10)</f>
        <v>63</v>
      </c>
      <c r="J15" s="120">
        <f>IF('P8'!P10=0,"",'P8'!P10)</f>
        <v>108</v>
      </c>
      <c r="K15" s="116">
        <f>IF('P8'!Q10=0,"",'P8'!Q10)</f>
        <v>130.501476</v>
      </c>
      <c r="L15">
        <v>9</v>
      </c>
    </row>
    <row r="16" spans="1:12" ht="15.75">
      <c r="A16" s="65">
        <v>4</v>
      </c>
      <c r="B16" s="66">
        <f>IF('P8'!A11="","",'P8'!A11)</f>
        <v>69</v>
      </c>
      <c r="C16" s="116">
        <f>IF('P8'!B11="","",'P8'!B11)</f>
        <v>67.2</v>
      </c>
      <c r="D16" s="66" t="str">
        <f>IF('P8'!C11="","",'P8'!C11)</f>
        <v>SK</v>
      </c>
      <c r="E16" s="68">
        <f>IF('P8'!D11="","",'P8'!D11)</f>
        <v>31365</v>
      </c>
      <c r="F16" s="69" t="str">
        <f>IF('P8'!F11="","",'P8'!F11)</f>
        <v>Marianne Hasfjord</v>
      </c>
      <c r="G16" s="69" t="str">
        <f>IF('P8'!G11="","",'P8'!G11)</f>
        <v>AK Bjørgvin</v>
      </c>
      <c r="H16" s="120">
        <f>IF('P8'!N11=0,"",'P8'!N11)</f>
        <v>42</v>
      </c>
      <c r="I16" s="120">
        <f>IF('P8'!O11=0,"",'P8'!O11)</f>
        <v>65</v>
      </c>
      <c r="J16" s="120">
        <f>IF('P8'!P11=0,"",'P8'!P11)</f>
        <v>107</v>
      </c>
      <c r="K16" s="116">
        <f>IF('P8'!Q11=0,"",'P8'!Q11)</f>
        <v>127.94631999999999</v>
      </c>
      <c r="L16">
        <v>8</v>
      </c>
    </row>
    <row r="17" spans="1:11" ht="15.75">
      <c r="A17" s="65"/>
      <c r="B17" s="66"/>
      <c r="C17" s="116"/>
      <c r="D17" s="66"/>
      <c r="E17" s="68"/>
      <c r="F17" s="69"/>
      <c r="G17" s="69"/>
      <c r="H17" s="120"/>
      <c r="I17" s="120"/>
      <c r="J17" s="120"/>
      <c r="K17" s="116"/>
    </row>
    <row r="18" spans="1:12" ht="15.75">
      <c r="A18" s="65">
        <v>1</v>
      </c>
      <c r="B18" s="66">
        <f>IF('P8'!A13="","",'P8'!A13)</f>
        <v>75</v>
      </c>
      <c r="C18" s="116">
        <f>IF('P8'!B13="","",'P8'!B13)</f>
        <v>69.4</v>
      </c>
      <c r="D18" s="66" t="str">
        <f>IF('P8'!C13="","",'P8'!C13)</f>
        <v>SK</v>
      </c>
      <c r="E18" s="68">
        <f>IF('P8'!D13="","",'P8'!D13)</f>
        <v>32118</v>
      </c>
      <c r="F18" s="69" t="str">
        <f>IF('P8'!F13="","",'P8'!F13)</f>
        <v>Anja Evelin Jordalen</v>
      </c>
      <c r="G18" s="69" t="str">
        <f>IF('P8'!G13="","",'P8'!G13)</f>
        <v>AK Bjørgvin</v>
      </c>
      <c r="H18" s="120">
        <f>IF('P8'!N13=0,"",'P8'!N13)</f>
        <v>92</v>
      </c>
      <c r="I18" s="120">
        <f>IF('P8'!O13=0,"",'P8'!O13)</f>
        <v>113</v>
      </c>
      <c r="J18" s="120">
        <f>IF('P8'!P13=0,"",'P8'!P13)</f>
        <v>205</v>
      </c>
      <c r="K18" s="116">
        <f>IF('P8'!Q13=0,"",'P8'!Q13)</f>
        <v>240.763275</v>
      </c>
      <c r="L18">
        <v>12</v>
      </c>
    </row>
    <row r="19" spans="1:12" ht="15.75">
      <c r="A19" s="65">
        <v>2</v>
      </c>
      <c r="B19" s="66">
        <f>IF('P8'!A14="","",'P8'!A14)</f>
        <v>75</v>
      </c>
      <c r="C19" s="116">
        <f>IF('P8'!B14="","",'P8'!B14)</f>
        <v>72.5</v>
      </c>
      <c r="D19" s="66" t="str">
        <f>IF('P8'!C14="","",'P8'!C14)</f>
        <v>SK</v>
      </c>
      <c r="E19" s="68">
        <f>IF('P8'!D14="","",'P8'!D14)</f>
        <v>32442</v>
      </c>
      <c r="F19" s="69" t="str">
        <f>IF('P8'!F14="","",'P8'!F14)</f>
        <v>Siri Walaker</v>
      </c>
      <c r="G19" s="69" t="str">
        <f>IF('P8'!G14="","",'P8'!G14)</f>
        <v>Haugesund VK</v>
      </c>
      <c r="H19" s="120">
        <f>IF('P8'!N14=0,"",'P8'!N14)</f>
        <v>45</v>
      </c>
      <c r="I19" s="120">
        <f>IF('P8'!O14=0,"",'P8'!O14)</f>
        <v>64</v>
      </c>
      <c r="J19" s="120">
        <f>IF('P8'!P14=0,"",'P8'!P14)</f>
        <v>109</v>
      </c>
      <c r="K19" s="116">
        <f>IF('P8'!Q14=0,"",'P8'!Q14)</f>
        <v>125.121645</v>
      </c>
      <c r="L19">
        <v>10</v>
      </c>
    </row>
    <row r="20" spans="1:12" ht="15.75">
      <c r="A20" s="65">
        <v>3</v>
      </c>
      <c r="B20" s="66">
        <f>IF('P8'!A15="","",'P8'!A15)</f>
        <v>75</v>
      </c>
      <c r="C20" s="116">
        <f>IF('P8'!B15="","",'P8'!B15)</f>
        <v>74.1</v>
      </c>
      <c r="D20" s="66" t="str">
        <f>IF('P8'!C15="","",'P8'!C15)</f>
        <v>JK</v>
      </c>
      <c r="E20" s="68">
        <f>IF('P8'!D15="","",'P8'!D15)</f>
        <v>33178</v>
      </c>
      <c r="F20" s="69" t="str">
        <f>IF('P8'!F15="","",'P8'!F15)</f>
        <v>Oda S. Leiknes</v>
      </c>
      <c r="G20" s="69" t="str">
        <f>IF('P8'!G15="","",'P8'!G15)</f>
        <v>AK Bjørgvin</v>
      </c>
      <c r="H20" s="120">
        <f>IF('P8'!N15=0,"",'P8'!N15)</f>
        <v>47</v>
      </c>
      <c r="I20" s="120">
        <f>IF('P8'!O15=0,"",'P8'!O15)</f>
        <v>62</v>
      </c>
      <c r="J20" s="120">
        <f>IF('P8'!P15=0,"",'P8'!P15)</f>
        <v>109</v>
      </c>
      <c r="K20" s="116">
        <f>IF('P8'!Q15=0,"",'P8'!Q15)</f>
        <v>123.781817</v>
      </c>
      <c r="L20">
        <v>9</v>
      </c>
    </row>
    <row r="21" spans="1:11" ht="15.75">
      <c r="A21" s="65"/>
      <c r="B21" s="66"/>
      <c r="C21" s="116"/>
      <c r="D21" s="66"/>
      <c r="E21" s="68"/>
      <c r="F21" s="69"/>
      <c r="G21" s="69"/>
      <c r="H21" s="120"/>
      <c r="I21" s="120"/>
      <c r="J21" s="120"/>
      <c r="K21" s="116"/>
    </row>
    <row r="22" spans="1:12" ht="15.75">
      <c r="A22" s="65">
        <v>1</v>
      </c>
      <c r="B22" s="66" t="str">
        <f>IF('P6'!A17="","",'P6'!A17)</f>
        <v>+75</v>
      </c>
      <c r="C22" s="116">
        <f>IF('P6'!B17="","",'P6'!B17)</f>
        <v>75.6</v>
      </c>
      <c r="D22" s="66" t="str">
        <f>IF('P6'!C17="","",'P6'!C17)</f>
        <v>JK</v>
      </c>
      <c r="E22" s="68">
        <f>IF('P6'!D17="","",'P6'!D17)</f>
        <v>32990</v>
      </c>
      <c r="F22" s="69" t="str">
        <f>IF('P6'!F17="","",'P6'!F17)</f>
        <v>Trude Raad</v>
      </c>
      <c r="G22" s="69" t="str">
        <f>IF('P6'!G17="","",'P6'!G17)</f>
        <v>Tambarskjelvar IL</v>
      </c>
      <c r="H22" s="120">
        <f>IF('P6'!N17=0,"",'P6'!N17)</f>
        <v>67</v>
      </c>
      <c r="I22" s="120">
        <f>IF('P6'!O17=0,"",'P6'!O17)</f>
        <v>86</v>
      </c>
      <c r="J22" s="120">
        <f>IF('P6'!P17=0,"",'P6'!P17)</f>
        <v>153</v>
      </c>
      <c r="K22" s="116">
        <f>IF('P6'!Q17=0,"",'P6'!Q17)</f>
        <v>172.10633399999998</v>
      </c>
      <c r="L22">
        <v>12</v>
      </c>
    </row>
    <row r="23" spans="1:12" ht="15.75">
      <c r="A23" s="65">
        <v>2</v>
      </c>
      <c r="B23" s="66" t="str">
        <f>IF('P6'!A16="","",'P6'!A16)</f>
        <v>+75</v>
      </c>
      <c r="C23" s="116">
        <f>IF('P6'!B16="","",'P6'!B16)</f>
        <v>75.4</v>
      </c>
      <c r="D23" s="66" t="str">
        <f>IF('P6'!C16="","",'P6'!C16)</f>
        <v>K2</v>
      </c>
      <c r="E23" s="68">
        <f>IF('P6'!D16="","",'P6'!D16)</f>
        <v>25389</v>
      </c>
      <c r="F23" s="69" t="str">
        <f>IF('P6'!F16="","",'P6'!F16)</f>
        <v>Ann Beatrice Høien</v>
      </c>
      <c r="G23" s="69" t="str">
        <f>IF('P6'!G16="","",'P6'!G16)</f>
        <v>Vigrestad IK</v>
      </c>
      <c r="H23" s="120">
        <f>IF('P6'!N16=0,"",'P6'!N16)</f>
        <v>65</v>
      </c>
      <c r="I23" s="120">
        <f>IF('P6'!O16=0,"",'P6'!O16)</f>
        <v>70</v>
      </c>
      <c r="J23" s="120">
        <f>IF('P6'!P16=0,"",'P6'!P16)</f>
        <v>135</v>
      </c>
      <c r="K23" s="116">
        <f>IF('P6'!Q16=0,"",'P6'!Q16)</f>
        <v>152.046045</v>
      </c>
      <c r="L23">
        <v>10</v>
      </c>
    </row>
    <row r="24" spans="1:12" ht="15.75">
      <c r="A24" s="65">
        <v>3</v>
      </c>
      <c r="B24" s="66" t="str">
        <f>IF('P6'!A15="","",'P6'!A15)</f>
        <v>+75</v>
      </c>
      <c r="C24" s="116">
        <f>IF('P6'!B15="","",'P6'!B15)</f>
        <v>89.6</v>
      </c>
      <c r="D24" s="66" t="str">
        <f>IF('P6'!C15="","",'P6'!C15)</f>
        <v>SK</v>
      </c>
      <c r="E24" s="68">
        <f>IF('P6'!D15="","",'P6'!D15)</f>
        <v>31467</v>
      </c>
      <c r="F24" s="69" t="str">
        <f>IF('P6'!F15="","",'P6'!F15)</f>
        <v>Stine Hoøy</v>
      </c>
      <c r="G24" s="69" t="str">
        <f>IF('P6'!G15="","",'P6'!G15)</f>
        <v>Hitra VK</v>
      </c>
      <c r="H24" s="120">
        <f>IF('P6'!N15=0,"",'P6'!N15)</f>
        <v>62</v>
      </c>
      <c r="I24" s="120">
        <f>IF('P6'!O15=0,"",'P6'!O15)</f>
        <v>70</v>
      </c>
      <c r="J24" s="120">
        <f>IF('P6'!P15=0,"",'P6'!P15)</f>
        <v>132</v>
      </c>
      <c r="K24" s="116">
        <f>IF('P6'!Q15=0,"",'P6'!Q15)</f>
        <v>139.039692</v>
      </c>
      <c r="L24">
        <v>9</v>
      </c>
    </row>
    <row r="25" ht="12.75">
      <c r="A25" s="55"/>
    </row>
    <row r="26" spans="1:11" ht="26.25">
      <c r="A26" s="163" t="s">
        <v>29</v>
      </c>
      <c r="B26" s="163"/>
      <c r="C26" s="163"/>
      <c r="D26" s="163"/>
      <c r="E26" s="163"/>
      <c r="F26" s="163"/>
      <c r="G26" s="163"/>
      <c r="H26" s="163"/>
      <c r="I26" s="163"/>
      <c r="J26" s="163"/>
      <c r="K26" s="163"/>
    </row>
    <row r="27" spans="1:12" ht="15.75">
      <c r="A27" s="65">
        <v>1</v>
      </c>
      <c r="B27" s="66">
        <f>IF('P5'!A9="","",'P5'!A9)</f>
        <v>56</v>
      </c>
      <c r="C27" s="116">
        <f>IF('P5'!B9="","",'P5'!B9)</f>
        <v>55.9</v>
      </c>
      <c r="D27" s="66" t="str">
        <f>IF('P5'!C9="","",'P5'!C9)</f>
        <v>UM</v>
      </c>
      <c r="E27" s="68">
        <f>IF('P5'!D9="","",'P5'!D9)</f>
        <v>34579</v>
      </c>
      <c r="F27" s="69" t="str">
        <f>IF('P5'!F9="","",'P5'!F9)</f>
        <v>Jantsen Øverås</v>
      </c>
      <c r="G27" s="69" t="str">
        <f>IF('P5'!G9="","",'P5'!G9)</f>
        <v>Tambarskjelvar IL</v>
      </c>
      <c r="H27" s="120">
        <f>IF('P5'!N9=0,"",'P5'!N9)</f>
        <v>77</v>
      </c>
      <c r="I27" s="120">
        <f>IF('P5'!O9=0,"",'P5'!O9)</f>
        <v>95</v>
      </c>
      <c r="J27" s="120">
        <f>IF('P5'!P9=0,"",'P5'!P9)</f>
        <v>172</v>
      </c>
      <c r="K27" s="116">
        <f>IF('P5'!Q9=0,"",'P5'!Q9)</f>
        <v>266.869868</v>
      </c>
      <c r="L27">
        <v>12</v>
      </c>
    </row>
    <row r="28" spans="1:12" ht="15.75">
      <c r="A28" s="65">
        <v>2</v>
      </c>
      <c r="B28" s="66">
        <f>IF('P5'!A10="","",'P5'!A10)</f>
        <v>56</v>
      </c>
      <c r="C28" s="116">
        <f>IF('P5'!B10="","",'P5'!B10)</f>
        <v>55.3</v>
      </c>
      <c r="D28" s="66" t="str">
        <f>IF('P5'!C10="","",'P5'!C10)</f>
        <v>JM</v>
      </c>
      <c r="E28" s="68">
        <f>IF('P5'!D10="","",'P5'!D10)</f>
        <v>33679</v>
      </c>
      <c r="F28" s="69" t="str">
        <f>IF('P5'!F10="","",'P5'!F10)</f>
        <v>Thomas Eide</v>
      </c>
      <c r="G28" s="69" t="str">
        <f>IF('P5'!G10="","",'P5'!G10)</f>
        <v>Stavanger VK</v>
      </c>
      <c r="H28" s="120">
        <f>IF('P5'!N10=0,"",'P5'!N10)</f>
        <v>73</v>
      </c>
      <c r="I28" s="120">
        <f>IF('P5'!O10=0,"",'P5'!O10)</f>
        <v>95</v>
      </c>
      <c r="J28" s="120">
        <f>IF('P5'!P10=0,"",'P5'!P10)</f>
        <v>168</v>
      </c>
      <c r="K28" s="116">
        <f>IF('P5'!Q10=0,"",'P5'!Q10)</f>
        <v>262.860024</v>
      </c>
      <c r="L28">
        <v>10</v>
      </c>
    </row>
    <row r="29" spans="1:11" ht="15.75">
      <c r="A29" s="65"/>
      <c r="B29" s="66"/>
      <c r="C29" s="116"/>
      <c r="D29" s="66"/>
      <c r="E29" s="68"/>
      <c r="F29" s="69"/>
      <c r="G29" s="69"/>
      <c r="H29" s="120"/>
      <c r="I29" s="120"/>
      <c r="J29" s="120"/>
      <c r="K29" s="116"/>
    </row>
    <row r="30" spans="1:12" ht="15.75">
      <c r="A30" s="65">
        <v>1</v>
      </c>
      <c r="B30" s="66">
        <f>IF('P5'!A11="","",'P5'!A11)</f>
        <v>62</v>
      </c>
      <c r="C30" s="116">
        <f>IF('P5'!B11="","",'P5'!B11)</f>
        <v>60.7</v>
      </c>
      <c r="D30" s="66" t="str">
        <f>IF('P5'!C11="","",'P5'!C11)</f>
        <v>JM</v>
      </c>
      <c r="E30" s="68">
        <f>IF('P5'!D11="","",'P5'!D11)</f>
        <v>33317</v>
      </c>
      <c r="F30" s="69" t="str">
        <f>IF('P5'!F11="","",'P5'!F11)</f>
        <v>Sigurd Hedberg</v>
      </c>
      <c r="G30" s="69" t="str">
        <f>IF('P5'!G11="","",'P5'!G11)</f>
        <v>Tønsberg-Kam.</v>
      </c>
      <c r="H30" s="120">
        <f>IF('P5'!N11=0,"",'P5'!N11)</f>
        <v>72</v>
      </c>
      <c r="I30" s="120">
        <f>IF('P5'!O11=0,"",'P5'!O11)</f>
        <v>100</v>
      </c>
      <c r="J30" s="120">
        <f>IF('P5'!P11=0,"",'P5'!P11)</f>
        <v>172</v>
      </c>
      <c r="K30" s="116">
        <f>IF('P5'!Q11=0,"",'P5'!Q11)</f>
        <v>250.96777999999998</v>
      </c>
      <c r="L30">
        <v>12</v>
      </c>
    </row>
    <row r="31" spans="1:12" ht="15.75">
      <c r="A31" s="65">
        <v>2</v>
      </c>
      <c r="B31" s="66">
        <f>IF('P5'!A12="","",'P5'!A12)</f>
        <v>62</v>
      </c>
      <c r="C31" s="116">
        <f>IF('P5'!B12="","",'P5'!B12)</f>
        <v>60.6</v>
      </c>
      <c r="D31" s="66" t="str">
        <f>IF('P5'!C12="","",'P5'!C12)</f>
        <v>UM</v>
      </c>
      <c r="E31" s="68">
        <f>IF('P5'!D12="","",'P5'!D12)</f>
        <v>34477</v>
      </c>
      <c r="F31" s="69" t="str">
        <f>IF('P5'!F12="","",'P5'!F12)</f>
        <v>Even H. Walaker</v>
      </c>
      <c r="G31" s="69" t="str">
        <f>IF('P5'!G12="","",'P5'!G12)</f>
        <v>Tønsberg-Kam.</v>
      </c>
      <c r="H31" s="120">
        <f>IF('P5'!N12=0,"",'P5'!N12)</f>
        <v>72</v>
      </c>
      <c r="I31" s="120">
        <f>IF('P5'!O12=0,"",'P5'!O12)</f>
        <v>92</v>
      </c>
      <c r="J31" s="120">
        <f>IF('P5'!P12=0,"",'P5'!P12)</f>
        <v>164</v>
      </c>
      <c r="K31" s="116">
        <f>IF('P5'!Q12=0,"",'P5'!Q12)</f>
        <v>239.57841599999998</v>
      </c>
      <c r="L31">
        <v>10</v>
      </c>
    </row>
    <row r="32" spans="1:11" ht="15.75">
      <c r="A32" s="65"/>
      <c r="B32" s="66"/>
      <c r="C32" s="116"/>
      <c r="D32" s="66"/>
      <c r="E32" s="68"/>
      <c r="F32" s="69"/>
      <c r="G32" s="69"/>
      <c r="H32" s="120"/>
      <c r="I32" s="120"/>
      <c r="J32" s="120"/>
      <c r="K32" s="116"/>
    </row>
    <row r="33" spans="1:12" ht="15.75">
      <c r="A33" s="65">
        <v>1</v>
      </c>
      <c r="B33" s="66">
        <f>IF('P5'!A13="","",'P5'!A13)</f>
        <v>69</v>
      </c>
      <c r="C33" s="116">
        <f>IF('P5'!B13="","",'P5'!B13)</f>
        <v>68.3</v>
      </c>
      <c r="D33" s="66" t="str">
        <f>IF('P5'!C13="","",'P5'!C13)</f>
        <v>SM</v>
      </c>
      <c r="E33" s="68">
        <f>IF('P5'!D13="","",'P5'!D13)</f>
        <v>30555</v>
      </c>
      <c r="F33" s="69" t="str">
        <f>IF('P5'!F13="","",'P5'!F13)</f>
        <v>Morten Johannessen</v>
      </c>
      <c r="G33" s="69" t="str">
        <f>IF('P5'!G13="","",'P5'!G13)</f>
        <v>Trondheim AK</v>
      </c>
      <c r="H33" s="120">
        <f>IF('P5'!N13=0,"",'P5'!N13)</f>
        <v>91</v>
      </c>
      <c r="I33" s="120">
        <f>IF('P5'!O13=0,"",'P5'!O13)</f>
        <v>121</v>
      </c>
      <c r="J33" s="120">
        <f>IF('P5'!P13=0,"",'P5'!P13)</f>
        <v>212</v>
      </c>
      <c r="K33" s="116">
        <f>IF('P5'!Q13=0,"",'P5'!Q13)</f>
        <v>285.572056</v>
      </c>
      <c r="L33">
        <v>12</v>
      </c>
    </row>
    <row r="34" spans="1:11" ht="15.75">
      <c r="A34" s="65"/>
      <c r="B34" s="66"/>
      <c r="C34" s="116"/>
      <c r="D34" s="66"/>
      <c r="E34" s="68"/>
      <c r="F34" s="69"/>
      <c r="G34" s="69"/>
      <c r="H34" s="120"/>
      <c r="I34" s="120"/>
      <c r="J34" s="120"/>
      <c r="K34" s="116"/>
    </row>
    <row r="35" spans="1:12" ht="15.75">
      <c r="A35" s="65">
        <v>1</v>
      </c>
      <c r="B35" s="66">
        <f>IF('P5'!A14="","",'P5'!A14)</f>
        <v>77</v>
      </c>
      <c r="C35" s="116">
        <f>IF('P5'!B14="","",'P5'!B14)</f>
        <v>75.6</v>
      </c>
      <c r="D35" s="66" t="str">
        <f>IF('P5'!C14="","",'P5'!C14)</f>
        <v>SM</v>
      </c>
      <c r="E35" s="68">
        <f>IF('P5'!D14="","",'P5'!D14)</f>
        <v>28656</v>
      </c>
      <c r="F35" s="69" t="str">
        <f>IF('P5'!F14="","",'P5'!F14)</f>
        <v>Ronny Matnisdal</v>
      </c>
      <c r="G35" s="69" t="str">
        <f>IF('P5'!G14="","",'P5'!G14)</f>
        <v>Vigrestad IK</v>
      </c>
      <c r="H35" s="120">
        <f>IF('P5'!N14=0,"",'P5'!N14)</f>
        <v>123</v>
      </c>
      <c r="I35" s="120">
        <f>IF('P5'!O14=0,"",'P5'!O14)</f>
        <v>145</v>
      </c>
      <c r="J35" s="120">
        <f>IF('P5'!P14=0,"",'P5'!P14)</f>
        <v>268</v>
      </c>
      <c r="K35" s="116">
        <f>IF('P5'!Q14=0,"",'P5'!Q14)</f>
        <v>339.57502800000003</v>
      </c>
      <c r="L35">
        <v>12</v>
      </c>
    </row>
    <row r="36" spans="1:12" ht="15.75">
      <c r="A36" s="65">
        <v>2</v>
      </c>
      <c r="B36" s="66">
        <f>IF('P5'!A16="","",'P5'!A16)</f>
        <v>77</v>
      </c>
      <c r="C36" s="116">
        <f>IF('P5'!B16="","",'P5'!B16)</f>
        <v>76.9</v>
      </c>
      <c r="D36" s="66" t="str">
        <f>IF('P5'!C16="","",'P5'!C16)</f>
        <v>SM</v>
      </c>
      <c r="E36" s="68">
        <f>IF('P5'!D16="","",'P5'!D16)</f>
        <v>29459</v>
      </c>
      <c r="F36" s="69" t="str">
        <f>IF('P5'!F16="","",'P5'!F16)</f>
        <v>Steinar Kvame</v>
      </c>
      <c r="G36" s="69" t="str">
        <f>IF('P5'!G16="","",'P5'!G16)</f>
        <v>Tambarskjelvar IL</v>
      </c>
      <c r="H36" s="120">
        <f>IF('P5'!N16=0,"",'P5'!N16)</f>
        <v>120</v>
      </c>
      <c r="I36" s="120">
        <f>IF('P5'!O16=0,"",'P5'!O16)</f>
        <v>140</v>
      </c>
      <c r="J36" s="120">
        <f>IF('P5'!P16=0,"",'P5'!P16)</f>
        <v>260</v>
      </c>
      <c r="K36" s="116">
        <f>IF('P5'!Q16=0,"",'P5'!Q16)</f>
        <v>326.29558</v>
      </c>
      <c r="L36">
        <v>10</v>
      </c>
    </row>
    <row r="37" spans="1:12" ht="15.75">
      <c r="A37" s="65">
        <v>3</v>
      </c>
      <c r="B37" s="66">
        <f>IF('P5'!A17="","",'P5'!A17)</f>
        <v>77</v>
      </c>
      <c r="C37" s="116">
        <f>IF('P5'!B17="","",'P5'!B17)</f>
        <v>77</v>
      </c>
      <c r="D37" s="66" t="str">
        <f>IF('P5'!C17="","",'P5'!C17)</f>
        <v>SM</v>
      </c>
      <c r="E37" s="68">
        <f>IF('P5'!D17="","",'P5'!D17)</f>
        <v>31696</v>
      </c>
      <c r="F37" s="69" t="str">
        <f>IF('P5'!F17="","",'P5'!F17)</f>
        <v>Yngve Apneseth</v>
      </c>
      <c r="G37" s="69" t="str">
        <f>IF('P5'!G17="","",'P5'!G17)</f>
        <v>Tambarskjelvar IL</v>
      </c>
      <c r="H37" s="120">
        <f>IF('P5'!N17=0,"",'P5'!N17)</f>
        <v>117</v>
      </c>
      <c r="I37" s="120">
        <f>IF('P5'!O17=0,"",'P5'!O17)</f>
        <v>140</v>
      </c>
      <c r="J37" s="120">
        <f>IF('P5'!P17=0,"",'P5'!P17)</f>
        <v>257</v>
      </c>
      <c r="K37" s="116">
        <f>IF('P5'!Q17=0,"",'P5'!Q17)</f>
        <v>322.297532</v>
      </c>
      <c r="L37">
        <v>9</v>
      </c>
    </row>
    <row r="38" spans="1:12" ht="15.75">
      <c r="A38" s="65">
        <v>4</v>
      </c>
      <c r="B38" s="66">
        <f>IF('P5'!A18="","",'P5'!A18)</f>
        <v>77</v>
      </c>
      <c r="C38" s="116">
        <f>IF('P5'!B18="","",'P5'!B18)</f>
        <v>76.5</v>
      </c>
      <c r="D38" s="66" t="str">
        <f>IF('P5'!C18="","",'P5'!C18)</f>
        <v>SM</v>
      </c>
      <c r="E38" s="68">
        <f>IF('P5'!D18="","",'P5'!D18)</f>
        <v>32519</v>
      </c>
      <c r="F38" s="69" t="str">
        <f>IF('P5'!F18="","",'P5'!F18)</f>
        <v>Leik Simon Aas</v>
      </c>
      <c r="G38" s="69" t="str">
        <f>IF('P5'!G18="","",'P5'!G18)</f>
        <v>T &amp; IL National</v>
      </c>
      <c r="H38" s="120">
        <f>IF('P5'!N18=0,"",'P5'!N18)</f>
        <v>112</v>
      </c>
      <c r="I38" s="120">
        <f>IF('P5'!O18=0,"",'P5'!O18)</f>
        <v>132</v>
      </c>
      <c r="J38" s="120">
        <f>IF('P5'!P18=0,"",'P5'!P18)</f>
        <v>244</v>
      </c>
      <c r="K38" s="116">
        <f>IF('P5'!Q18=0,"",'P5'!Q18)</f>
        <v>307.10864799999996</v>
      </c>
      <c r="L38">
        <v>8</v>
      </c>
    </row>
    <row r="39" spans="1:12" ht="15.75">
      <c r="A39" s="65">
        <v>5</v>
      </c>
      <c r="B39" s="66">
        <f>IF('P5'!A15="","",'P5'!A15)</f>
        <v>77</v>
      </c>
      <c r="C39" s="116">
        <f>IF('P5'!B15="","",'P5'!B15)</f>
        <v>76.7</v>
      </c>
      <c r="D39" s="66" t="str">
        <f>IF('P5'!C15="","",'P5'!C15)</f>
        <v>JM</v>
      </c>
      <c r="E39" s="68">
        <f>IF('P5'!D15="","",'P5'!D15)</f>
        <v>33683</v>
      </c>
      <c r="F39" s="69" t="str">
        <f>IF('P5'!F15="","",'P5'!F15)</f>
        <v>Markus Settemsdal</v>
      </c>
      <c r="G39" s="69" t="str">
        <f>IF('P5'!G15="","",'P5'!G15)</f>
        <v>Nidelv IL</v>
      </c>
      <c r="H39" s="120">
        <f>IF('P5'!N15=0,"",'P5'!N15)</f>
        <v>80</v>
      </c>
      <c r="I39" s="120">
        <f>IF('P5'!O15=0,"",'P5'!O15)</f>
        <v>105</v>
      </c>
      <c r="J39" s="120">
        <f>IF('P5'!P15=0,"",'P5'!P15)</f>
        <v>185</v>
      </c>
      <c r="K39" s="116">
        <f>IF('P5'!Q15=0,"",'P5'!Q15)</f>
        <v>232.50910999999996</v>
      </c>
      <c r="L39">
        <v>7</v>
      </c>
    </row>
    <row r="40" spans="1:11" ht="15.75">
      <c r="A40" s="65"/>
      <c r="B40" s="66"/>
      <c r="C40" s="116"/>
      <c r="D40" s="66"/>
      <c r="E40" s="68"/>
      <c r="F40" s="69"/>
      <c r="G40" s="69"/>
      <c r="H40" s="120"/>
      <c r="I40" s="120"/>
      <c r="J40" s="120"/>
      <c r="K40" s="116"/>
    </row>
    <row r="41" spans="1:12" ht="15.75">
      <c r="A41" s="65">
        <v>1</v>
      </c>
      <c r="B41" s="66">
        <f>IF('P7'!A11="","",'P7'!A11)</f>
        <v>85</v>
      </c>
      <c r="C41" s="116">
        <f>IF('P7'!B11="","",'P7'!B11)</f>
        <v>84.5</v>
      </c>
      <c r="D41" s="66" t="str">
        <f>IF('P7'!C11="","",'P7'!C11)</f>
        <v>SM </v>
      </c>
      <c r="E41" s="68">
        <f>IF('P7'!D11="","",'P7'!D11)</f>
        <v>32285</v>
      </c>
      <c r="F41" s="69" t="str">
        <f>IF('P7'!F11="","",'P7'!F11)</f>
        <v>Jarleif Amdal</v>
      </c>
      <c r="G41" s="69" t="str">
        <f>IF('P7'!G11="","",'P7'!G11)</f>
        <v>Vigrestad IK</v>
      </c>
      <c r="H41" s="120">
        <f>IF('P7'!N11=0,"",'P7'!N11)</f>
        <v>140</v>
      </c>
      <c r="I41" s="120">
        <f>IF('P7'!O11=0,"",'P7'!O11)</f>
        <v>174</v>
      </c>
      <c r="J41" s="120">
        <f>IF('P7'!P11=0,"",'P7'!P11)</f>
        <v>314</v>
      </c>
      <c r="K41" s="116">
        <f>IF('P7'!Q11=0,"",'P7'!Q11)</f>
        <v>375.064836</v>
      </c>
      <c r="L41">
        <v>12</v>
      </c>
    </row>
    <row r="42" spans="1:12" ht="15.75">
      <c r="A42" s="65">
        <v>2</v>
      </c>
      <c r="B42" s="66">
        <f>IF('P7'!A13="","",'P7'!A13)</f>
        <v>85</v>
      </c>
      <c r="C42" s="116">
        <f>IF('P7'!B13="","",'P7'!B13)</f>
        <v>84.9</v>
      </c>
      <c r="D42" s="66" t="str">
        <f>IF('P7'!C13="","",'P7'!C13)</f>
        <v>SM </v>
      </c>
      <c r="E42" s="68">
        <f>IF('P7'!D13="","",'P7'!D13)</f>
        <v>30139</v>
      </c>
      <c r="F42" s="69" t="str">
        <f>IF('P7'!F13="","",'P7'!F13)</f>
        <v>Jostein Frøyd</v>
      </c>
      <c r="G42" s="69" t="str">
        <f>IF('P7'!G13="","",'P7'!G13)</f>
        <v>Larvik AK</v>
      </c>
      <c r="H42" s="120">
        <f>IF('P7'!N13=0,"",'P7'!N13)</f>
        <v>130</v>
      </c>
      <c r="I42" s="120">
        <f>IF('P7'!O13=0,"",'P7'!O13)</f>
        <v>150</v>
      </c>
      <c r="J42" s="120">
        <f>IF('P7'!P13=0,"",'P7'!P13)</f>
        <v>280</v>
      </c>
      <c r="K42" s="116">
        <f>IF('P7'!Q13=0,"",'P7'!Q13)</f>
        <v>333.6788</v>
      </c>
      <c r="L42">
        <v>10</v>
      </c>
    </row>
    <row r="43" spans="1:12" ht="15.75">
      <c r="A43" s="65">
        <v>3</v>
      </c>
      <c r="B43" s="66">
        <f>IF('P7'!A9="","",'P7'!A9)</f>
        <v>85</v>
      </c>
      <c r="C43" s="116">
        <f>IF('P7'!B9="","",'P7'!B9)</f>
        <v>84.1</v>
      </c>
      <c r="D43" s="66" t="str">
        <f>IF('P7'!C9="","",'P7'!C9)</f>
        <v>SM</v>
      </c>
      <c r="E43" s="68">
        <f>IF('P7'!D9="","",'P7'!D9)</f>
        <v>32393</v>
      </c>
      <c r="F43" s="69" t="str">
        <f>IF('P7'!F9="","",'P7'!F9)</f>
        <v>Håvard Grostad</v>
      </c>
      <c r="G43" s="69" t="str">
        <f>IF('P7'!G9="","",'P7'!G9)</f>
        <v>Nidelv IL</v>
      </c>
      <c r="H43" s="120">
        <f>IF('P7'!N9=0,"",'P7'!N9)</f>
        <v>123</v>
      </c>
      <c r="I43" s="120">
        <f>IF('P7'!O9=0,"",'P7'!O9)</f>
        <v>145</v>
      </c>
      <c r="J43" s="120">
        <f>IF('P7'!P9=0,"",'P7'!P9)</f>
        <v>268</v>
      </c>
      <c r="K43" s="116">
        <f>IF('P7'!Q9=0,"",'P7'!Q9)</f>
        <v>320.870236</v>
      </c>
      <c r="L43">
        <v>9</v>
      </c>
    </row>
    <row r="44" spans="1:12" ht="15.75">
      <c r="A44" s="65">
        <v>4</v>
      </c>
      <c r="B44" s="66">
        <f>IF('P7'!A10="","",'P7'!A10)</f>
        <v>85</v>
      </c>
      <c r="C44" s="116">
        <f>IF('P7'!B10="","",'P7'!B10)</f>
        <v>84.5</v>
      </c>
      <c r="D44" s="66" t="str">
        <f>IF('P7'!C10="","",'P7'!C10)</f>
        <v>M1</v>
      </c>
      <c r="E44" s="68">
        <f>IF('P7'!D10="","",'P7'!D10)</f>
        <v>26413</v>
      </c>
      <c r="F44" s="69" t="str">
        <f>IF('P7'!F10="","",'P7'!F10)</f>
        <v>Odd Gunnar Røyseth</v>
      </c>
      <c r="G44" s="69" t="str">
        <f>IF('P7'!G10="","",'P7'!G10)</f>
        <v>Tambarskjelvar IL</v>
      </c>
      <c r="H44" s="120">
        <f>IF('P7'!N10=0,"",'P7'!N10)</f>
        <v>114</v>
      </c>
      <c r="I44" s="120">
        <f>IF('P7'!O10=0,"",'P7'!O10)</f>
        <v>147</v>
      </c>
      <c r="J44" s="120">
        <f>IF('P7'!P10=0,"",'P7'!P10)</f>
        <v>261</v>
      </c>
      <c r="K44" s="116">
        <f>IF('P7'!Q10=0,"",'P7'!Q10)</f>
        <v>311.757714</v>
      </c>
      <c r="L44">
        <v>8</v>
      </c>
    </row>
    <row r="45" spans="1:12" ht="15.75">
      <c r="A45" s="65">
        <v>5</v>
      </c>
      <c r="B45" s="66">
        <f>IF('P7'!A12="","",'P7'!A12)</f>
        <v>85</v>
      </c>
      <c r="C45" s="116">
        <f>IF('P7'!B12="","",'P7'!B12)</f>
        <v>79.1</v>
      </c>
      <c r="D45" s="66" t="str">
        <f>IF('P7'!C12="","",'P7'!C12)</f>
        <v>SM</v>
      </c>
      <c r="E45" s="68">
        <f>IF('P7'!D12="","",'P7'!D12)</f>
        <v>32655</v>
      </c>
      <c r="F45" s="69" t="str">
        <f>IF('P7'!F12="","",'P7'!F12)</f>
        <v>Alexander Hanssen</v>
      </c>
      <c r="G45" s="69" t="str">
        <f>IF('P7'!G12="","",'P7'!G12)</f>
        <v>Nidelv IL</v>
      </c>
      <c r="H45" s="120">
        <f>IF('P7'!N12=0,"",'P7'!N12)</f>
        <v>105</v>
      </c>
      <c r="I45" s="120">
        <f>IF('P7'!O12=0,"",'P7'!O12)</f>
        <v>130</v>
      </c>
      <c r="J45" s="120">
        <f>IF('P7'!P12=0,"",'P7'!P12)</f>
        <v>235</v>
      </c>
      <c r="K45" s="116">
        <f>IF('P7'!Q12=0,"",'P7'!Q12)</f>
        <v>290.40689</v>
      </c>
      <c r="L45">
        <v>7</v>
      </c>
    </row>
    <row r="46" spans="1:12" ht="15.75">
      <c r="A46" s="65">
        <v>6</v>
      </c>
      <c r="B46" s="66">
        <f>IF('P7'!A15="","",'P7'!A15)</f>
        <v>85</v>
      </c>
      <c r="C46" s="116">
        <f>IF('P7'!B15="","",'P7'!B15)</f>
        <v>82.9</v>
      </c>
      <c r="D46" s="66" t="str">
        <f>IF('P7'!C15="","",'P7'!C15)</f>
        <v>JM</v>
      </c>
      <c r="E46" s="68">
        <f>IF('P7'!D15="","",'P7'!D15)</f>
        <v>33458</v>
      </c>
      <c r="F46" s="69" t="str">
        <f>IF('P7'!F15="","",'P7'!F15)</f>
        <v>Erik Moen Birkeland</v>
      </c>
      <c r="G46" s="69" t="str">
        <f>IF('P7'!G15="","",'P7'!G15)</f>
        <v>Stavanger VK</v>
      </c>
      <c r="H46" s="120">
        <f>IF('P7'!N15=0,"",'P7'!N15)</f>
        <v>93</v>
      </c>
      <c r="I46" s="120">
        <f>IF('P7'!O15=0,"",'P7'!O15)</f>
        <v>120</v>
      </c>
      <c r="J46" s="120">
        <f>IF('P7'!P15=0,"",'P7'!P15)</f>
        <v>213</v>
      </c>
      <c r="K46" s="116">
        <f>IF('P7'!Q15=0,"",'P7'!Q15)</f>
        <v>256.860321</v>
      </c>
      <c r="L46">
        <v>6</v>
      </c>
    </row>
    <row r="47" spans="1:12" ht="16.5" customHeight="1">
      <c r="A47" s="65">
        <v>7</v>
      </c>
      <c r="B47" s="66">
        <f>IF('P2'!A10="","",'P2'!A10)</f>
        <v>85</v>
      </c>
      <c r="C47" s="116">
        <f>IF('P2'!B10="","",'P2'!B10)</f>
        <v>84</v>
      </c>
      <c r="D47" s="66" t="str">
        <f>IF('P2'!C10="","",'P2'!C10)</f>
        <v>M3</v>
      </c>
      <c r="E47" s="68">
        <f>IF('P2'!D10="","",'P2'!D10)</f>
        <v>23136</v>
      </c>
      <c r="F47" s="69" t="str">
        <f>IF('P2'!F10="","",'P2'!F10)</f>
        <v>Torgeir Tønnesen</v>
      </c>
      <c r="G47" s="69" t="str">
        <f>IF('P2'!G10="","",'P2'!G10)</f>
        <v>AK Bjørgvin</v>
      </c>
      <c r="H47" s="120">
        <f>IF('P2'!N10=0,"",'P2'!N10)</f>
        <v>95</v>
      </c>
      <c r="I47" s="120">
        <f>IF('P2'!O10=0,"",'P2'!O10)</f>
        <v>115</v>
      </c>
      <c r="J47" s="120">
        <f>IF('P2'!P10=0,"",'P2'!P10)</f>
        <v>210</v>
      </c>
      <c r="K47" s="116">
        <f>IF('P2'!Q10=0,"",'P2'!Q10)</f>
        <v>251.57643000000002</v>
      </c>
      <c r="L47">
        <v>5</v>
      </c>
    </row>
    <row r="48" spans="1:11" ht="15.75">
      <c r="A48" s="65"/>
      <c r="B48" s="66">
        <f>IF('P7'!A14="","",'P7'!A14)</f>
        <v>85</v>
      </c>
      <c r="C48" s="116">
        <f>IF('P7'!B14="","",'P7'!B14)</f>
        <v>83.6</v>
      </c>
      <c r="D48" s="66" t="str">
        <f>IF('P7'!C14="","",'P7'!C14)</f>
        <v>SM</v>
      </c>
      <c r="E48" s="68">
        <f>IF('P7'!D14="","",'P7'!D14)</f>
        <v>32470</v>
      </c>
      <c r="F48" s="69" t="str">
        <f>IF('P7'!F14="","",'P7'!F14)</f>
        <v>Runar Stikholmen</v>
      </c>
      <c r="G48" s="69" t="str">
        <f>IF('P7'!G14="","",'P7'!G14)</f>
        <v>AK Bjørgvin</v>
      </c>
      <c r="H48" s="120">
        <f>IF('P7'!N14=0,"",'P7'!N14)</f>
      </c>
      <c r="I48" s="120">
        <f>IF('P7'!O14=0,"",'P7'!O14)</f>
      </c>
      <c r="J48" s="120">
        <f>IF('P7'!P14=0,"",'P7'!P14)</f>
      </c>
      <c r="K48" s="116">
        <f>IF('P7'!Q14=0,"",'P7'!Q14)</f>
      </c>
    </row>
    <row r="49" spans="1:11" ht="15.75">
      <c r="A49" s="65"/>
      <c r="B49" s="66"/>
      <c r="C49" s="116"/>
      <c r="D49" s="66"/>
      <c r="E49" s="68"/>
      <c r="F49" s="69"/>
      <c r="G49" s="69"/>
      <c r="H49" s="120"/>
      <c r="I49" s="120"/>
      <c r="J49" s="120"/>
      <c r="K49" s="116"/>
    </row>
    <row r="50" spans="1:15" ht="15.75">
      <c r="A50" s="65">
        <v>1</v>
      </c>
      <c r="B50" s="66">
        <f>IF('P7'!A21="","",'P7'!A21)</f>
        <v>94</v>
      </c>
      <c r="C50" s="116">
        <f>IF('P7'!B21="","",'P7'!B21)</f>
        <v>92.4</v>
      </c>
      <c r="D50" s="66" t="str">
        <f>IF('P7'!C21="","",'P7'!C21)</f>
        <v>SM</v>
      </c>
      <c r="E50" s="68">
        <f>IF('P7'!D21="","",'P7'!D21)</f>
        <v>29863</v>
      </c>
      <c r="F50" s="69" t="str">
        <f>IF('P7'!F21="","",'P7'!F21)</f>
        <v>Per Hordnes</v>
      </c>
      <c r="G50" s="69" t="str">
        <f>IF('P7'!G21="","",'P7'!G21)</f>
        <v>AK Bjørgvin</v>
      </c>
      <c r="H50" s="120">
        <f>IF('P7'!N21=0,"",'P7'!N21)</f>
        <v>150</v>
      </c>
      <c r="I50" s="120">
        <f>IF('P7'!O21=0,"",'P7'!O21)</f>
        <v>180</v>
      </c>
      <c r="J50" s="120">
        <f>IF('P7'!P21=0,"",'P7'!P21)</f>
        <v>330</v>
      </c>
      <c r="K50" s="116">
        <f>IF('P7'!Q21=0,"",'P7'!Q21)</f>
        <v>378.24039</v>
      </c>
      <c r="L50">
        <v>12</v>
      </c>
      <c r="O50" s="153"/>
    </row>
    <row r="51" spans="1:12" ht="15.75">
      <c r="A51" s="65">
        <v>2</v>
      </c>
      <c r="B51" s="66">
        <f>IF('P7'!A17="","",'P7'!A17)</f>
        <v>94</v>
      </c>
      <c r="C51" s="116">
        <f>IF('P7'!B17="","",'P7'!B17)</f>
        <v>93.9</v>
      </c>
      <c r="D51" s="66" t="str">
        <f>IF('P7'!C17="","",'P7'!C17)</f>
        <v>JM</v>
      </c>
      <c r="E51" s="68">
        <f>IF('P7'!D17="","",'P7'!D17)</f>
        <v>33929</v>
      </c>
      <c r="F51" s="69" t="str">
        <f>IF('P7'!F17="","",'P7'!F17)</f>
        <v>Sindre Rørstadbotnen</v>
      </c>
      <c r="G51" s="69" t="str">
        <f>IF('P7'!G17="","",'P7'!G17)</f>
        <v>Tambarskjelvar IL</v>
      </c>
      <c r="H51" s="120">
        <f>IF('P7'!N17=0,"",'P7'!N17)</f>
        <v>115</v>
      </c>
      <c r="I51" s="120">
        <f>IF('P7'!O17=0,"",'P7'!O17)</f>
        <v>150</v>
      </c>
      <c r="J51" s="120">
        <f>IF('P7'!P17=0,"",'P7'!P17)</f>
        <v>265</v>
      </c>
      <c r="K51" s="116">
        <f>IF('P7'!Q17=0,"",'P7'!Q17)</f>
        <v>301.663015</v>
      </c>
      <c r="L51">
        <v>10</v>
      </c>
    </row>
    <row r="52" spans="1:12" ht="15.75">
      <c r="A52" s="65">
        <v>3</v>
      </c>
      <c r="B52" s="66">
        <f>IF('P2'!A9="","",'P2'!A9)</f>
        <v>94</v>
      </c>
      <c r="C52" s="116">
        <f>IF('P2'!B9="","",'P2'!B9)</f>
        <v>92.1</v>
      </c>
      <c r="D52" s="66" t="str">
        <f>IF('P2'!C9="","",'P2'!C9)</f>
        <v>M1</v>
      </c>
      <c r="E52" s="68">
        <f>IF('P2'!D9="","",'P2'!D9)</f>
        <v>26566</v>
      </c>
      <c r="F52" s="69" t="str">
        <f>IF('P2'!F9="","",'P2'!F9)</f>
        <v>Jarle Hammersvik</v>
      </c>
      <c r="G52" s="69" t="str">
        <f>IF('P2'!G9="","",'P2'!G9)</f>
        <v>Haugesund VK</v>
      </c>
      <c r="H52" s="120">
        <f>IF('P2'!N9=0,"",'P2'!N9)</f>
        <v>108</v>
      </c>
      <c r="I52" s="120">
        <f>IF('P2'!O9=0,"",'P2'!O9)</f>
        <v>140</v>
      </c>
      <c r="J52" s="120">
        <f>IF('P2'!P9=0,"",'P2'!P9)</f>
        <v>248</v>
      </c>
      <c r="K52" s="116">
        <f>IF('P2'!Q9=0,"",'P2'!Q9)</f>
        <v>284.653408</v>
      </c>
      <c r="L52">
        <v>9</v>
      </c>
    </row>
    <row r="53" spans="1:12" ht="15.75">
      <c r="A53" s="65">
        <v>4</v>
      </c>
      <c r="B53" s="66">
        <f>IF('P7'!A20="","",'P7'!A20)</f>
        <v>94</v>
      </c>
      <c r="C53" s="116">
        <f>IF('P7'!B20="","",'P7'!B20)</f>
        <v>91.4</v>
      </c>
      <c r="D53" s="66" t="str">
        <f>IF('P7'!C20="","",'P7'!C20)</f>
        <v>SM</v>
      </c>
      <c r="E53" s="68">
        <f>IF('P7'!D20="","",'P7'!D20)</f>
        <v>31164</v>
      </c>
      <c r="F53" s="69" t="str">
        <f>IF('P7'!F20="","",'P7'!F20)</f>
        <v>Alexander Schive Bjerck</v>
      </c>
      <c r="G53" s="69" t="str">
        <f>IF('P7'!G20="","",'P7'!G20)</f>
        <v>AK Bjørgvin</v>
      </c>
      <c r="H53" s="120">
        <f>IF('P7'!N20=0,"",'P7'!N20)</f>
        <v>106</v>
      </c>
      <c r="I53" s="120">
        <f>IF('P7'!O20=0,"",'P7'!O20)</f>
        <v>137</v>
      </c>
      <c r="J53" s="120">
        <f>IF('P7'!P20=0,"",'P7'!P20)</f>
        <v>243</v>
      </c>
      <c r="K53" s="116">
        <f>IF('P7'!Q20=0,"",'P7'!Q20)</f>
        <v>279.843903</v>
      </c>
      <c r="L53">
        <v>8</v>
      </c>
    </row>
    <row r="54" spans="1:12" ht="15.75">
      <c r="A54" s="65">
        <v>5</v>
      </c>
      <c r="B54" s="66">
        <f>IF('P7'!A19="","",'P7'!A19)</f>
        <v>94</v>
      </c>
      <c r="C54" s="116">
        <f>IF('P7'!B19="","",'P7'!B19)</f>
        <v>90.6</v>
      </c>
      <c r="D54" s="66" t="str">
        <f>IF('P7'!C19="","",'P7'!C19)</f>
        <v>JM</v>
      </c>
      <c r="E54" s="68">
        <f>IF('P7'!D19="","",'P7'!D19)</f>
        <v>32990</v>
      </c>
      <c r="F54" s="69" t="str">
        <f>IF('P7'!F19="","",'P7'!F19)</f>
        <v>Dag A. Klethagen</v>
      </c>
      <c r="G54" s="69" t="str">
        <f>IF('P7'!G19="","",'P7'!G19)</f>
        <v>Gjøvik AK</v>
      </c>
      <c r="H54" s="120">
        <f>IF('P7'!N19=0,"",'P7'!N19)</f>
        <v>108</v>
      </c>
      <c r="I54" s="120">
        <f>IF('P7'!O19=0,"",'P7'!O19)</f>
        <v>133</v>
      </c>
      <c r="J54" s="120">
        <f>IF('P7'!P19=0,"",'P7'!P19)</f>
        <v>241</v>
      </c>
      <c r="K54" s="116">
        <f>IF('P7'!Q19=0,"",'P7'!Q19)</f>
        <v>278.620582</v>
      </c>
      <c r="L54">
        <v>7</v>
      </c>
    </row>
    <row r="55" spans="1:12" ht="15.75">
      <c r="A55" s="65">
        <v>6</v>
      </c>
      <c r="B55" s="66">
        <f>IF('P2'!A12="","",'P2'!A12)</f>
        <v>94</v>
      </c>
      <c r="C55" s="116">
        <f>IF('P2'!B12="","",'P2'!B12)</f>
        <v>94</v>
      </c>
      <c r="D55" s="66" t="str">
        <f>IF('P2'!C12="","",'P2'!C12)</f>
        <v>M3</v>
      </c>
      <c r="E55" s="68">
        <f>IF('P2'!D12="","",'P2'!D12)</f>
        <v>23560</v>
      </c>
      <c r="F55" s="69" t="str">
        <f>IF('P2'!F12="","",'P2'!F12)</f>
        <v>Ole Erik Raad</v>
      </c>
      <c r="G55" s="69" t="str">
        <f>IF('P2'!G12="","",'P2'!G12)</f>
        <v>Trondheim AK</v>
      </c>
      <c r="H55" s="120">
        <f>IF('P2'!N12=0,"",'P2'!N12)</f>
        <v>106</v>
      </c>
      <c r="I55" s="120">
        <f>IF('P2'!O12=0,"",'P2'!O12)</f>
        <v>126</v>
      </c>
      <c r="J55" s="120">
        <f>IF('P2'!P12=0,"",'P2'!P12)</f>
        <v>232</v>
      </c>
      <c r="K55" s="116">
        <f>IF('P2'!Q12=0,"",'P2'!Q12)</f>
        <v>263.979344</v>
      </c>
      <c r="L55">
        <v>6</v>
      </c>
    </row>
    <row r="56" spans="1:12" ht="15.75">
      <c r="A56" s="65">
        <v>7</v>
      </c>
      <c r="B56" s="66">
        <f>IF('P2'!A13="","",'P2'!A13)</f>
        <v>94</v>
      </c>
      <c r="C56" s="116">
        <f>IF('P2'!B13="","",'P2'!B13)</f>
        <v>93.8</v>
      </c>
      <c r="D56" s="66" t="str">
        <f>IF('P2'!C13="","",'P2'!C13)</f>
        <v>M3</v>
      </c>
      <c r="E56" s="68">
        <f>IF('P2'!D13="","",'P2'!D13)</f>
        <v>23441</v>
      </c>
      <c r="F56" s="69" t="str">
        <f>IF('P2'!F13="","",'P2'!F13)</f>
        <v>Ole Jakob Aas</v>
      </c>
      <c r="G56" s="69" t="str">
        <f>IF('P2'!G13="","",'P2'!G13)</f>
        <v>T &amp; IL National</v>
      </c>
      <c r="H56" s="120">
        <f>IF('P2'!N13=0,"",'P2'!N13)</f>
        <v>106</v>
      </c>
      <c r="I56" s="120">
        <f>IF('P2'!O13=0,"",'P2'!O13)</f>
        <v>125</v>
      </c>
      <c r="J56" s="120">
        <f>IF('P2'!P13=0,"",'P2'!P13)</f>
        <v>231</v>
      </c>
      <c r="K56" s="116">
        <f>IF('P2'!Q13=0,"",'P2'!Q13)</f>
        <v>263.076891</v>
      </c>
      <c r="L56">
        <v>5</v>
      </c>
    </row>
    <row r="57" spans="1:12" ht="15.75">
      <c r="A57" s="65">
        <v>8</v>
      </c>
      <c r="B57" s="66">
        <f>IF('P7'!A18="","",'P7'!A18)</f>
        <v>94</v>
      </c>
      <c r="C57" s="116">
        <f>IF('P7'!B18="","",'P7'!B18)</f>
        <v>86</v>
      </c>
      <c r="D57" s="66" t="str">
        <f>IF('P7'!C18="","",'P7'!C18)</f>
        <v>JM</v>
      </c>
      <c r="E57" s="68">
        <f>IF('P7'!D18="","",'P7'!D18)</f>
        <v>33520</v>
      </c>
      <c r="F57" s="69" t="str">
        <f>IF('P7'!F18="","",'P7'!F18)</f>
        <v>Stein Inge Holstad</v>
      </c>
      <c r="G57" s="69" t="str">
        <f>IF('P7'!G18="","",'P7'!G18)</f>
        <v>Tambarskjelvar IL</v>
      </c>
      <c r="H57" s="120">
        <f>IF('P7'!N18=0,"",'P7'!N18)</f>
        <v>95</v>
      </c>
      <c r="I57" s="120">
        <f>IF('P7'!O18=0,"",'P7'!O18)</f>
        <v>117</v>
      </c>
      <c r="J57" s="120">
        <f>IF('P7'!P18=0,"",'P7'!P18)</f>
        <v>212</v>
      </c>
      <c r="K57" s="116">
        <f>IF('P7'!Q18=0,"",'P7'!Q18)</f>
        <v>251.07138799999998</v>
      </c>
      <c r="L57">
        <v>4</v>
      </c>
    </row>
    <row r="58" spans="1:12" ht="15.75">
      <c r="A58" s="65">
        <v>9</v>
      </c>
      <c r="B58" s="66">
        <f>IF('P7'!A16="","",'P7'!A16)</f>
        <v>94</v>
      </c>
      <c r="C58" s="116">
        <f>IF('P7'!B16="","",'P7'!B16)</f>
        <v>90</v>
      </c>
      <c r="D58" s="66" t="str">
        <f>IF('P7'!C16="","",'P7'!C16)</f>
        <v>M2</v>
      </c>
      <c r="E58" s="68">
        <f>IF('P7'!D16="","",'P7'!D16)</f>
        <v>25366</v>
      </c>
      <c r="F58" s="69" t="str">
        <f>IF('P7'!F16="","",'P7'!F16)</f>
        <v>Lars-Thomas Grønlien</v>
      </c>
      <c r="G58" s="69" t="str">
        <f>IF('P7'!G16="","",'P7'!G16)</f>
        <v>Oslo AK</v>
      </c>
      <c r="H58" s="120">
        <f>IF('P7'!N16=0,"",'P7'!N16)</f>
        <v>95</v>
      </c>
      <c r="I58" s="120">
        <f>IF('P7'!O16=0,"",'P7'!O16)</f>
        <v>115</v>
      </c>
      <c r="J58" s="120">
        <f>IF('P7'!P16=0,"",'P7'!P16)</f>
        <v>210</v>
      </c>
      <c r="K58" s="116">
        <f>IF('P7'!Q16=0,"",'P7'!Q16)</f>
        <v>243.50360999999998</v>
      </c>
      <c r="L58">
        <v>3</v>
      </c>
    </row>
    <row r="59" spans="1:11" ht="15.75">
      <c r="A59" s="65"/>
      <c r="B59" s="66"/>
      <c r="C59" s="116"/>
      <c r="D59" s="66"/>
      <c r="E59" s="68"/>
      <c r="F59" s="69"/>
      <c r="G59" s="69"/>
      <c r="H59" s="120"/>
      <c r="I59" s="120"/>
      <c r="J59" s="120"/>
      <c r="K59" s="116"/>
    </row>
    <row r="60" spans="1:12" ht="15.75">
      <c r="A60" s="65">
        <v>1</v>
      </c>
      <c r="B60" s="66">
        <f>IF('P9'!A10="","",'P9'!A10)</f>
        <v>105</v>
      </c>
      <c r="C60" s="116">
        <f>IF('P9'!B10="","",'P9'!B10)</f>
        <v>96.1</v>
      </c>
      <c r="D60" s="66" t="str">
        <f>IF('P9'!C10="","",'P9'!C10)</f>
        <v>SM</v>
      </c>
      <c r="E60" s="68">
        <f>IF('P9'!D10="","",'P9'!D10)</f>
        <v>27865</v>
      </c>
      <c r="F60" s="69" t="str">
        <f>IF('P9'!F10="","",'P9'!F10)</f>
        <v>Richard Markeng</v>
      </c>
      <c r="G60" s="69" t="str">
        <f>IF('P9'!G10="","",'P9'!G10)</f>
        <v>Tønsberg-Kam.</v>
      </c>
      <c r="H60" s="120">
        <f>IF('P9'!N10=0,"",'P9'!N10)</f>
        <v>140</v>
      </c>
      <c r="I60" s="120">
        <f>IF('P9'!O10=0,"",'P9'!O10)</f>
        <v>170</v>
      </c>
      <c r="J60" s="120">
        <f>IF('P9'!P10=0,"",'P9'!P10)</f>
        <v>310</v>
      </c>
      <c r="K60" s="116">
        <f>IF('P9'!Q10=0,"",'P9'!Q10)</f>
        <v>349.5343</v>
      </c>
      <c r="L60">
        <v>12</v>
      </c>
    </row>
    <row r="61" spans="1:12" ht="15.75">
      <c r="A61" s="65">
        <v>2</v>
      </c>
      <c r="B61" s="66">
        <f>IF('P9'!A12="","",'P9'!A12)</f>
        <v>105</v>
      </c>
      <c r="C61" s="116">
        <f>IF('P9'!B12="","",'P9'!B12)</f>
        <v>103.3</v>
      </c>
      <c r="D61" s="66" t="str">
        <f>IF('P9'!C12="","",'P9'!C12)</f>
        <v>SM</v>
      </c>
      <c r="E61" s="68">
        <f>IF('P9'!D12="","",'P9'!D12)</f>
        <v>27849</v>
      </c>
      <c r="F61" s="69" t="str">
        <f>IF('P9'!F12="","",'P9'!F12)</f>
        <v>Børge Aadland</v>
      </c>
      <c r="G61" s="69" t="str">
        <f>IF('P9'!G12="","",'P9'!G12)</f>
        <v>AK Bjørgvin</v>
      </c>
      <c r="H61" s="120">
        <f>IF('P9'!N12=0,"",'P9'!N12)</f>
        <v>125</v>
      </c>
      <c r="I61" s="120">
        <f>IF('P9'!O12=0,"",'P9'!O12)</f>
        <v>168</v>
      </c>
      <c r="J61" s="120">
        <f>IF('P9'!P12=0,"",'P9'!P12)</f>
        <v>293</v>
      </c>
      <c r="K61" s="116">
        <f>IF('P9'!Q12=0,"",'P9'!Q12)</f>
        <v>321.42217200000005</v>
      </c>
      <c r="L61">
        <v>10</v>
      </c>
    </row>
    <row r="62" spans="1:15" ht="15.75">
      <c r="A62" s="65">
        <v>3</v>
      </c>
      <c r="B62" s="66">
        <f>IF('P9'!A11="","",'P9'!A11)</f>
        <v>105</v>
      </c>
      <c r="C62" s="116">
        <f>IF('P9'!B11="","",'P9'!B11)</f>
        <v>103.9</v>
      </c>
      <c r="D62" s="66" t="str">
        <f>IF('P9'!C11="","",'P9'!C11)</f>
        <v>SM</v>
      </c>
      <c r="E62" s="68">
        <f>IF('P9'!D11="","",'P9'!D11)</f>
        <v>31593</v>
      </c>
      <c r="F62" s="69" t="str">
        <f>IF('P9'!F11="","",'P9'!F11)</f>
        <v>Per A. Lier</v>
      </c>
      <c r="G62" s="69" t="str">
        <f>IF('P9'!G11="","",'P9'!G11)</f>
        <v>Tønsberg-Kam.</v>
      </c>
      <c r="H62" s="120">
        <f>IF('P9'!N11=0,"",'P9'!N11)</f>
        <v>130</v>
      </c>
      <c r="I62" s="120">
        <f>IF('P9'!O11=0,"",'P9'!O11)</f>
        <v>157</v>
      </c>
      <c r="J62" s="120">
        <f>IF('P9'!P11=0,"",'P9'!P11)</f>
        <v>287</v>
      </c>
      <c r="K62" s="116">
        <f>IF('P9'!Q11=0,"",'P9'!Q11)</f>
        <v>314.196694</v>
      </c>
      <c r="L62">
        <v>9</v>
      </c>
      <c r="O62" s="161"/>
    </row>
    <row r="63" spans="1:12" ht="15.75">
      <c r="A63" s="65">
        <v>4</v>
      </c>
      <c r="B63" s="66">
        <f>IF('P9'!A14="","",'P9'!A14)</f>
        <v>105</v>
      </c>
      <c r="C63" s="116">
        <f>IF('P9'!B14="","",'P9'!B14)</f>
        <v>104.2</v>
      </c>
      <c r="D63" s="66" t="str">
        <f>IF('P9'!C14="","",'P9'!C14)</f>
        <v>SM</v>
      </c>
      <c r="E63" s="68">
        <f>IF('P9'!D14="","",'P9'!D14)</f>
        <v>32542</v>
      </c>
      <c r="F63" s="69" t="str">
        <f>IF('P9'!F14="","",'P9'!F14)</f>
        <v>Ove Hordnes</v>
      </c>
      <c r="G63" s="69" t="str">
        <f>IF('P9'!G14="","",'P9'!G14)</f>
        <v>AK Bjørgvin</v>
      </c>
      <c r="H63" s="120">
        <f>IF('P9'!N14=0,"",'P9'!N14)</f>
        <v>110</v>
      </c>
      <c r="I63" s="120">
        <f>IF('P9'!O14=0,"",'P9'!O14)</f>
        <v>140</v>
      </c>
      <c r="J63" s="120">
        <f>IF('P9'!P14=0,"",'P9'!P14)</f>
        <v>250</v>
      </c>
      <c r="K63" s="116">
        <f>IF('P9'!Q14=0,"",'P9'!Q14)</f>
        <v>273.41425</v>
      </c>
      <c r="L63">
        <v>8</v>
      </c>
    </row>
    <row r="64" spans="1:12" ht="15.75">
      <c r="A64" s="65">
        <v>5</v>
      </c>
      <c r="B64" s="66">
        <f>IF('P9'!A13="","",'P9'!A13)</f>
        <v>105</v>
      </c>
      <c r="C64" s="116">
        <f>IF('P9'!B13="","",'P9'!B13)</f>
        <v>99.7</v>
      </c>
      <c r="D64" s="66" t="str">
        <f>IF('P9'!C13="","",'P9'!C13)</f>
        <v>SM</v>
      </c>
      <c r="E64" s="68">
        <f>IF('P9'!D13="","",'P9'!D13)</f>
        <v>31931</v>
      </c>
      <c r="F64" s="69" t="str">
        <f>IF('P9'!F13="","",'P9'!F13)</f>
        <v>Kim Helge Moe</v>
      </c>
      <c r="G64" s="69" t="str">
        <f>IF('P9'!G13="","",'P9'!G13)</f>
        <v>Vigrestad IK</v>
      </c>
      <c r="H64" s="120">
        <f>IF('P9'!N13=0,"",'P9'!N13)</f>
        <v>108</v>
      </c>
      <c r="I64" s="120">
        <f>IF('P9'!O13=0,"",'P9'!O13)</f>
        <v>135</v>
      </c>
      <c r="J64" s="120">
        <f>IF('P9'!P13=0,"",'P9'!P13)</f>
        <v>243</v>
      </c>
      <c r="K64" s="116">
        <f>IF('P9'!Q13=0,"",'P9'!Q13)</f>
        <v>270.068499</v>
      </c>
      <c r="L64">
        <v>7</v>
      </c>
    </row>
    <row r="65" spans="1:11" ht="15.75">
      <c r="A65" s="65"/>
      <c r="B65" s="66">
        <f>IF('P9'!A9="","",'P9'!A9)</f>
        <v>105</v>
      </c>
      <c r="C65" s="116">
        <f>IF('P9'!B9="","",'P9'!B9)</f>
        <v>103</v>
      </c>
      <c r="D65" s="66" t="str">
        <f>IF('P9'!C9="","",'P9'!C9)</f>
        <v>JM</v>
      </c>
      <c r="E65" s="68">
        <f>IF('P9'!D9="","",'P9'!D9)</f>
        <v>32914</v>
      </c>
      <c r="F65" s="69" t="str">
        <f>IF('P9'!F9="","",'P9'!F9)</f>
        <v>Øystein Robberstad</v>
      </c>
      <c r="G65" s="69" t="str">
        <f>IF('P9'!G9="","",'P9'!G9)</f>
        <v>Gjøvik AK</v>
      </c>
      <c r="H65" s="120">
        <f>IF('P9'!N9=0,"",'P9'!N9)</f>
        <v>142</v>
      </c>
      <c r="I65" s="120">
        <f>IF('P9'!O9=0,"",'P9'!O9)</f>
      </c>
      <c r="J65" s="120">
        <f>IF('P9'!P9=0,"",'P9'!P9)</f>
      </c>
      <c r="K65" s="116">
        <f>IF('P9'!Q9=0,"",'P9'!Q9)</f>
      </c>
    </row>
    <row r="66" spans="1:11" ht="15.75">
      <c r="A66" s="65"/>
      <c r="B66" s="66"/>
      <c r="C66" s="116"/>
      <c r="D66" s="66"/>
      <c r="E66" s="68"/>
      <c r="F66" s="69"/>
      <c r="G66" s="69"/>
      <c r="H66" s="120"/>
      <c r="I66" s="120"/>
      <c r="J66" s="120"/>
      <c r="K66" s="116"/>
    </row>
    <row r="67" spans="1:12" ht="15.75">
      <c r="A67" s="65">
        <v>1</v>
      </c>
      <c r="B67" s="66" t="str">
        <f>IF('P9'!A17="","",'P9'!A17)</f>
        <v>+105</v>
      </c>
      <c r="C67" s="116">
        <f>IF('P9'!B17="","",'P9'!B17)</f>
        <v>136.4</v>
      </c>
      <c r="D67" s="66" t="str">
        <f>IF('P9'!C17="","",'P9'!C17)</f>
        <v>JM</v>
      </c>
      <c r="E67" s="68">
        <f>IF('P9'!D17="","",'P9'!D17)</f>
        <v>33062</v>
      </c>
      <c r="F67" s="69" t="str">
        <f>IF('P9'!F17="","",'P9'!F17)</f>
        <v>Vebjørn Varlid</v>
      </c>
      <c r="G67" s="69" t="str">
        <f>IF('P9'!G17="","",'P9'!G17)</f>
        <v>Tambarskjelvar IL</v>
      </c>
      <c r="H67" s="120">
        <f>IF('P9'!N17=0,"",'P9'!N17)</f>
        <v>150</v>
      </c>
      <c r="I67" s="120">
        <f>IF('P9'!O17=0,"",'P9'!O17)</f>
        <v>175</v>
      </c>
      <c r="J67" s="120">
        <f>IF('P9'!P17=0,"",'P9'!P17)</f>
        <v>325</v>
      </c>
      <c r="K67" s="116">
        <f>IF('P9'!Q17=0,"",'P9'!Q17)</f>
        <v>331.62025</v>
      </c>
      <c r="L67">
        <v>12</v>
      </c>
    </row>
    <row r="68" spans="1:12" ht="15.75">
      <c r="A68" s="65">
        <v>2</v>
      </c>
      <c r="B68" s="66" t="str">
        <f>IF('P9'!A18="","",'P9'!A18)</f>
        <v>+105</v>
      </c>
      <c r="C68" s="116">
        <f>IF('P9'!B18="","",'P9'!B18)</f>
        <v>125.6</v>
      </c>
      <c r="D68" s="66" t="str">
        <f>IF('P9'!C18="","",'P9'!C18)</f>
        <v>SM</v>
      </c>
      <c r="E68" s="68">
        <f>IF('P9'!D18="","",'P9'!D18)</f>
        <v>29981</v>
      </c>
      <c r="F68" s="69" t="str">
        <f>IF('P9'!F18="","",'P9'!F18)</f>
        <v>Kenneth Heidenberg</v>
      </c>
      <c r="G68" s="69" t="str">
        <f>IF('P9'!G18="","",'P9'!G18)</f>
        <v>T &amp; IL National</v>
      </c>
      <c r="H68" s="120">
        <f>IF('P9'!N18=0,"",'P9'!N18)</f>
        <v>140</v>
      </c>
      <c r="I68" s="120">
        <f>IF('P9'!O18=0,"",'P9'!O18)</f>
        <v>164</v>
      </c>
      <c r="J68" s="120">
        <f>IF('P9'!P18=0,"",'P9'!P18)</f>
        <v>304</v>
      </c>
      <c r="K68" s="116">
        <f>IF('P9'!Q18=0,"",'P9'!Q18)</f>
        <v>315.19419200000004</v>
      </c>
      <c r="L68">
        <v>10</v>
      </c>
    </row>
    <row r="69" spans="1:12" ht="15.75">
      <c r="A69" s="65">
        <v>3</v>
      </c>
      <c r="B69" s="66" t="str">
        <f>IF('P9'!A15="","",'P9'!A15)</f>
        <v>+105</v>
      </c>
      <c r="C69" s="116">
        <f>IF('P9'!B15="","",'P9'!B15)</f>
        <v>108.1</v>
      </c>
      <c r="D69" s="66" t="str">
        <f>IF('P9'!C15="","",'P9'!C15)</f>
        <v>SM</v>
      </c>
      <c r="E69" s="68">
        <f>IF('P9'!D15="","",'P9'!D15)</f>
        <v>29902</v>
      </c>
      <c r="F69" s="69" t="str">
        <f>IF('P9'!F15="","",'P9'!F15)</f>
        <v>Lars V. Jahnsen</v>
      </c>
      <c r="G69" s="69" t="str">
        <f>IF('P9'!G15="","",'P9'!G15)</f>
        <v>Tønsberg-Kam.</v>
      </c>
      <c r="H69" s="120">
        <f>IF('P9'!N15=0,"",'P9'!N15)</f>
        <v>123</v>
      </c>
      <c r="I69" s="120">
        <f>IF('P9'!O15=0,"",'P9'!O15)</f>
        <v>157</v>
      </c>
      <c r="J69" s="120">
        <f>IF('P9'!P15=0,"",'P9'!P15)</f>
        <v>280</v>
      </c>
      <c r="K69" s="116">
        <f>IF('P9'!Q15=0,"",'P9'!Q15)</f>
        <v>302.45712</v>
      </c>
      <c r="L69">
        <v>9</v>
      </c>
    </row>
    <row r="70" spans="1:12" ht="15.75">
      <c r="A70" s="65">
        <v>4</v>
      </c>
      <c r="B70" s="66" t="str">
        <f>IF('P9'!A16="","",'P9'!A16)</f>
        <v>+105</v>
      </c>
      <c r="C70" s="116">
        <f>IF('P9'!B16="","",'P9'!B16)</f>
        <v>111.9</v>
      </c>
      <c r="D70" s="66" t="str">
        <f>IF('P9'!C16="","",'P9'!C16)</f>
        <v>SM</v>
      </c>
      <c r="E70" s="68">
        <f>IF('P9'!D16="","",'P9'!D16)</f>
        <v>32442</v>
      </c>
      <c r="F70" s="69" t="str">
        <f>IF('P9'!F16="","",'P9'!F16)</f>
        <v>Jon Peter Ueland</v>
      </c>
      <c r="G70" s="69" t="str">
        <f>IF('P9'!G16="","",'P9'!G16)</f>
        <v>Vigrestad IK</v>
      </c>
      <c r="H70" s="120">
        <f>IF('P9'!N16=0,"",'P9'!N16)</f>
        <v>112</v>
      </c>
      <c r="I70" s="120">
        <f>IF('P9'!O16=0,"",'P9'!O16)</f>
        <v>150</v>
      </c>
      <c r="J70" s="120">
        <f>IF('P9'!P16=0,"",'P9'!P16)</f>
        <v>262</v>
      </c>
      <c r="K70" s="116">
        <f>IF('P9'!Q16=0,"",'P9'!Q16)</f>
        <v>279.97398599999997</v>
      </c>
      <c r="L70">
        <v>8</v>
      </c>
    </row>
    <row r="71" spans="1:11" ht="15.75">
      <c r="A71" s="65"/>
      <c r="B71" s="66"/>
      <c r="C71" s="116"/>
      <c r="D71" s="66"/>
      <c r="E71" s="68"/>
      <c r="F71" s="69"/>
      <c r="G71" s="69"/>
      <c r="H71" s="120"/>
      <c r="I71" s="120"/>
      <c r="J71" s="120"/>
      <c r="K71" s="116"/>
    </row>
    <row r="72" spans="5:11" ht="18">
      <c r="E72" s="162" t="s">
        <v>83</v>
      </c>
      <c r="F72" s="162"/>
      <c r="G72" s="162"/>
      <c r="K72"/>
    </row>
    <row r="73" spans="5:11" ht="18">
      <c r="E73" s="150"/>
      <c r="F73" s="151" t="s">
        <v>73</v>
      </c>
      <c r="G73" s="154">
        <f>SUM(L5,L6,L8,L11,L14,L15,L22,L27,L36,L37,L44,L51,L57,L67)</f>
        <v>137</v>
      </c>
      <c r="J73" s="153"/>
      <c r="K73"/>
    </row>
    <row r="74" spans="5:11" ht="18">
      <c r="E74" s="150"/>
      <c r="F74" s="151" t="s">
        <v>78</v>
      </c>
      <c r="G74" s="154">
        <f>SUM(L4,L16,L18,L20,L47,L50,L53,L61,L63)</f>
        <v>84</v>
      </c>
      <c r="K74"/>
    </row>
    <row r="75" spans="5:11" ht="18">
      <c r="E75" s="150"/>
      <c r="F75" s="151" t="s">
        <v>79</v>
      </c>
      <c r="G75" s="154">
        <f>SUM(L10,L13,L30,L31,L60,L62,L69)</f>
        <v>76</v>
      </c>
      <c r="K75"/>
    </row>
    <row r="76" spans="5:11" ht="18">
      <c r="E76" s="150"/>
      <c r="F76" s="151" t="s">
        <v>88</v>
      </c>
      <c r="G76" s="154">
        <f>SUM(L23,L35,L41,L64,L70)</f>
        <v>49</v>
      </c>
      <c r="K76"/>
    </row>
    <row r="77" spans="5:11" ht="18">
      <c r="E77" s="150"/>
      <c r="F77" s="151" t="s">
        <v>77</v>
      </c>
      <c r="G77" s="154">
        <f>SUM(L39,L43,L45)</f>
        <v>23</v>
      </c>
      <c r="K77"/>
    </row>
    <row r="78" spans="5:11" ht="18">
      <c r="E78" s="150"/>
      <c r="F78" s="151" t="s">
        <v>76</v>
      </c>
      <c r="G78" s="154">
        <f>SUM(L38,L56,L68)</f>
        <v>23</v>
      </c>
      <c r="K78"/>
    </row>
    <row r="79" spans="5:11" ht="18">
      <c r="E79" s="150"/>
      <c r="F79" s="151" t="s">
        <v>81</v>
      </c>
      <c r="G79" s="154">
        <f>SUM(L19,L52)</f>
        <v>19</v>
      </c>
      <c r="K79"/>
    </row>
    <row r="80" spans="5:11" ht="18">
      <c r="E80" s="150"/>
      <c r="F80" s="151" t="s">
        <v>52</v>
      </c>
      <c r="G80" s="154">
        <f>SUM(L33,L55)</f>
        <v>18</v>
      </c>
      <c r="K80"/>
    </row>
    <row r="81" spans="5:11" ht="18">
      <c r="E81" s="150"/>
      <c r="F81" s="151" t="s">
        <v>74</v>
      </c>
      <c r="G81" s="154">
        <f>SUM(L28,L46)</f>
        <v>16</v>
      </c>
      <c r="K81"/>
    </row>
    <row r="82" spans="5:11" ht="18">
      <c r="E82" s="150"/>
      <c r="F82" s="151" t="s">
        <v>85</v>
      </c>
      <c r="G82" s="154">
        <f>SUM(L42)</f>
        <v>10</v>
      </c>
      <c r="K82"/>
    </row>
    <row r="83" spans="5:11" ht="18">
      <c r="E83" s="150"/>
      <c r="F83" s="151" t="s">
        <v>80</v>
      </c>
      <c r="G83" s="154">
        <f>SUM(L24)</f>
        <v>9</v>
      </c>
      <c r="K83"/>
    </row>
    <row r="84" spans="5:11" ht="18">
      <c r="E84" s="150"/>
      <c r="F84" s="151" t="s">
        <v>75</v>
      </c>
      <c r="G84" s="154">
        <f>SUM(L54)</f>
        <v>7</v>
      </c>
      <c r="K84"/>
    </row>
    <row r="85" spans="5:11" ht="18">
      <c r="E85" s="150"/>
      <c r="F85" s="151" t="s">
        <v>87</v>
      </c>
      <c r="G85" s="154">
        <f>SUM(L58)</f>
        <v>3</v>
      </c>
      <c r="K85"/>
    </row>
  </sheetData>
  <sheetProtection/>
  <mergeCells count="7">
    <mergeCell ref="E72:G72"/>
    <mergeCell ref="A26:K26"/>
    <mergeCell ref="A1:K1"/>
    <mergeCell ref="A2:E2"/>
    <mergeCell ref="F2:G2"/>
    <mergeCell ref="H2:K2"/>
    <mergeCell ref="A3:K3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2" manualBreakCount="2">
    <brk id="49" max="10" man="1"/>
    <brk id="7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71"/>
  <sheetViews>
    <sheetView zoomScalePageLayoutView="0" workbookViewId="0" topLeftCell="A1">
      <pane ySplit="2" topLeftCell="BM47" activePane="bottomLeft" state="frozen"/>
      <selection pane="topLeft" activeCell="F2" sqref="F2"/>
      <selection pane="bottomLeft" activeCell="F2" sqref="F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117" customWidth="1"/>
    <col min="4" max="4" width="5.421875" style="0" customWidth="1"/>
    <col min="5" max="5" width="10.28125" style="75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17" customWidth="1"/>
  </cols>
  <sheetData>
    <row r="1" spans="1:11" s="106" customFormat="1" ht="33.75">
      <c r="A1" s="164" t="s">
        <v>45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07" customFormat="1" ht="26.25" customHeight="1">
      <c r="A2" s="165" t="str">
        <f>IF('P1'!H5&gt;0,'P1'!H5,"")</f>
        <v>Trondheim AK</v>
      </c>
      <c r="B2" s="165"/>
      <c r="C2" s="165"/>
      <c r="D2" s="165"/>
      <c r="E2" s="165"/>
      <c r="F2" s="165" t="str">
        <f>IF('P1'!M5&gt;0,'P1'!M5,"")</f>
        <v>Trondheim Spektrum</v>
      </c>
      <c r="G2" s="165"/>
      <c r="H2" s="166" t="s">
        <v>91</v>
      </c>
      <c r="I2" s="166"/>
      <c r="J2" s="166"/>
      <c r="K2" s="166"/>
    </row>
    <row r="3" spans="1:11" ht="26.25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2" ht="15.75">
      <c r="A4" s="65">
        <v>1</v>
      </c>
      <c r="B4" s="66" t="str">
        <f>IF('P6'!A16="","",'P6'!A16)</f>
        <v>+75</v>
      </c>
      <c r="C4" s="116">
        <f>IF('P6'!B16="","",'P6'!B16)</f>
        <v>75.4</v>
      </c>
      <c r="D4" s="66" t="str">
        <f>IF('P6'!C16="","",'P6'!C16)</f>
        <v>K2</v>
      </c>
      <c r="E4" s="68">
        <f>IF('P6'!D16="","",'P6'!D16)</f>
        <v>25389</v>
      </c>
      <c r="F4" s="69" t="str">
        <f>IF('P6'!F16="","",'P6'!F16)</f>
        <v>Ann Beatrice Høien</v>
      </c>
      <c r="G4" s="69" t="str">
        <f>IF('P6'!G16="","",'P6'!G16)</f>
        <v>Vigrestad IK</v>
      </c>
      <c r="H4" s="120">
        <f>IF('P6'!N16=0,"",'P6'!N16)</f>
        <v>65</v>
      </c>
      <c r="I4" s="120">
        <f>IF('P6'!O16=0,"",'P6'!O16)</f>
        <v>70</v>
      </c>
      <c r="J4" s="120">
        <f>IF('P6'!P16=0,"",'P6'!P16)</f>
        <v>135</v>
      </c>
      <c r="K4" s="116">
        <f>IF('P6'!Q16=0,"",'P6'!Q16)</f>
        <v>152.046045</v>
      </c>
      <c r="L4">
        <v>12</v>
      </c>
    </row>
    <row r="5" spans="1:11" ht="11.25" customHeight="1">
      <c r="A5" s="65"/>
      <c r="B5" s="66"/>
      <c r="C5" s="116"/>
      <c r="D5" s="66"/>
      <c r="E5" s="68"/>
      <c r="F5" s="69"/>
      <c r="G5" s="69"/>
      <c r="H5" s="120"/>
      <c r="I5" s="120"/>
      <c r="J5" s="120"/>
      <c r="K5" s="116"/>
    </row>
    <row r="6" spans="1:11" ht="26.25">
      <c r="A6" s="163" t="s">
        <v>29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5.75">
      <c r="A7" s="65"/>
      <c r="B7" s="66"/>
      <c r="C7" s="116"/>
      <c r="D7" s="66"/>
      <c r="E7" s="68"/>
      <c r="F7" s="69"/>
      <c r="G7" s="69"/>
      <c r="H7" s="120"/>
      <c r="I7" s="120"/>
      <c r="J7" s="120"/>
      <c r="K7" s="118"/>
    </row>
    <row r="8" spans="1:12" ht="15.75">
      <c r="A8" s="65">
        <v>1</v>
      </c>
      <c r="B8" s="66">
        <f>IF('P7'!A10="","",'P7'!A10)</f>
        <v>85</v>
      </c>
      <c r="C8" s="116">
        <f>IF('P7'!B10="","",'P7'!B10)</f>
        <v>84.5</v>
      </c>
      <c r="D8" s="66" t="str">
        <f>IF('P7'!C10="","",'P7'!C10)</f>
        <v>M1</v>
      </c>
      <c r="E8" s="68">
        <f>IF('P7'!D10="","",'P7'!D10)</f>
        <v>26413</v>
      </c>
      <c r="F8" s="69" t="str">
        <f>IF('P7'!F10="","",'P7'!F10)</f>
        <v>Odd Gunnar Røyseth</v>
      </c>
      <c r="G8" s="69" t="str">
        <f>IF('P7'!G10="","",'P7'!G10)</f>
        <v>Tambarskjelvar IL</v>
      </c>
      <c r="H8" s="120">
        <f>IF('P7'!N10=0,"",'P7'!N10)</f>
        <v>114</v>
      </c>
      <c r="I8" s="120">
        <f>IF('P7'!O10=0,"",'P7'!O10)</f>
        <v>147</v>
      </c>
      <c r="J8" s="120">
        <f>IF('P7'!P10=0,"",'P7'!P10)</f>
        <v>261</v>
      </c>
      <c r="K8" s="116">
        <f>IF('P7'!Q10=0,"",'P7'!Q10)</f>
        <v>311.757714</v>
      </c>
      <c r="L8">
        <v>12</v>
      </c>
    </row>
    <row r="9" spans="1:11" ht="15.75">
      <c r="A9" s="65"/>
      <c r="B9" s="66"/>
      <c r="C9" s="116"/>
      <c r="D9" s="66"/>
      <c r="E9" s="68"/>
      <c r="F9" s="69"/>
      <c r="G9" s="69"/>
      <c r="H9" s="120"/>
      <c r="I9" s="120"/>
      <c r="J9" s="120"/>
      <c r="K9" s="116"/>
    </row>
    <row r="10" spans="1:12" ht="15.75">
      <c r="A10" s="65">
        <v>1</v>
      </c>
      <c r="B10" s="66">
        <f>IF('P2'!A9="","",'P2'!A9)</f>
        <v>94</v>
      </c>
      <c r="C10" s="116">
        <f>IF('P2'!B9="","",'P2'!B9)</f>
        <v>92.1</v>
      </c>
      <c r="D10" s="66" t="str">
        <f>IF('P2'!C9="","",'P2'!C9)</f>
        <v>M1</v>
      </c>
      <c r="E10" s="68">
        <f>IF('P2'!D9="","",'P2'!D9)</f>
        <v>26566</v>
      </c>
      <c r="F10" s="69" t="str">
        <f>IF('P2'!F9="","",'P2'!F9)</f>
        <v>Jarle Hammersvik</v>
      </c>
      <c r="G10" s="69" t="str">
        <f>IF('P2'!G9="","",'P2'!G9)</f>
        <v>Haugesund VK</v>
      </c>
      <c r="H10" s="120">
        <f>IF('P2'!N9=0,"",'P2'!N9)</f>
        <v>108</v>
      </c>
      <c r="I10" s="120">
        <f>IF('P2'!O9=0,"",'P2'!O9)</f>
        <v>140</v>
      </c>
      <c r="J10" s="120">
        <f>IF('P2'!P9=0,"",'P2'!P9)</f>
        <v>248</v>
      </c>
      <c r="K10" s="116">
        <f>IF('P2'!Q9=0,"",'P2'!Q9)</f>
        <v>284.653408</v>
      </c>
      <c r="L10">
        <v>12</v>
      </c>
    </row>
    <row r="11" spans="1:11" ht="15.75">
      <c r="A11" s="65"/>
      <c r="B11" s="66"/>
      <c r="C11" s="116"/>
      <c r="D11" s="66"/>
      <c r="E11" s="68"/>
      <c r="F11" s="69"/>
      <c r="G11" s="69"/>
      <c r="H11" s="120"/>
      <c r="I11" s="120"/>
      <c r="J11" s="120"/>
      <c r="K11" s="116"/>
    </row>
    <row r="12" spans="1:12" ht="15.75">
      <c r="A12" s="65">
        <v>1</v>
      </c>
      <c r="B12" s="66">
        <f>IF('P7'!A16="","",'P7'!A16)</f>
        <v>94</v>
      </c>
      <c r="C12" s="116">
        <f>IF('P7'!B16="","",'P7'!B16)</f>
        <v>90</v>
      </c>
      <c r="D12" s="66" t="str">
        <f>IF('P7'!C16="","",'P7'!C16)</f>
        <v>M2</v>
      </c>
      <c r="E12" s="68">
        <f>IF('P7'!D16="","",'P7'!D16)</f>
        <v>25366</v>
      </c>
      <c r="F12" s="69" t="str">
        <f>IF('P7'!F16="","",'P7'!F16)</f>
        <v>Lars-Thomas Grønlien</v>
      </c>
      <c r="G12" s="69" t="str">
        <f>IF('P7'!G16="","",'P7'!G16)</f>
        <v>Oslo AK</v>
      </c>
      <c r="H12" s="120">
        <f>IF('P7'!N16=0,"",'P7'!N16)</f>
        <v>95</v>
      </c>
      <c r="I12" s="120">
        <f>IF('P7'!O16=0,"",'P7'!O16)</f>
        <v>115</v>
      </c>
      <c r="J12" s="120">
        <f>IF('P7'!P16=0,"",'P7'!P16)</f>
        <v>210</v>
      </c>
      <c r="K12" s="116">
        <f>IF('P7'!Q16=0,"",'P7'!Q16)</f>
        <v>243.50360999999998</v>
      </c>
      <c r="L12">
        <v>12</v>
      </c>
    </row>
    <row r="13" spans="1:11" ht="15.75">
      <c r="A13" s="65"/>
      <c r="B13" s="66"/>
      <c r="C13" s="116"/>
      <c r="D13" s="66"/>
      <c r="E13" s="68"/>
      <c r="F13" s="69"/>
      <c r="G13" s="69"/>
      <c r="H13" s="120"/>
      <c r="I13" s="120"/>
      <c r="J13" s="120"/>
      <c r="K13" s="116"/>
    </row>
    <row r="14" spans="1:12" ht="15.75">
      <c r="A14" s="65">
        <v>1</v>
      </c>
      <c r="B14" s="66">
        <f>IF('P3'!A9="","",'P3'!A9)</f>
        <v>105</v>
      </c>
      <c r="C14" s="116">
        <f>IF('P3'!B9="","",'P3'!B9)</f>
        <v>102.3</v>
      </c>
      <c r="D14" s="66" t="str">
        <f>IF('P3'!C9="","",'P3'!C9)</f>
        <v>M2</v>
      </c>
      <c r="E14" s="68">
        <f>IF('P3'!D9="","",'P3'!D9)</f>
        <v>25021</v>
      </c>
      <c r="F14" s="69" t="str">
        <f>IF('P3'!F9="","",'P3'!F9)</f>
        <v>Dag Rønnevik</v>
      </c>
      <c r="G14" s="69" t="str">
        <f>IF('P3'!G9="","",'P3'!G9)</f>
        <v>Tysvær VK</v>
      </c>
      <c r="H14" s="120">
        <f>IF('P3'!N9=0,"",'P3'!N9)</f>
        <v>100</v>
      </c>
      <c r="I14" s="120">
        <f>IF('P3'!O9=0,"",'P3'!O9)</f>
        <v>110</v>
      </c>
      <c r="J14" s="120">
        <f>IF('P3'!P9=0,"",'P3'!P9)</f>
        <v>210</v>
      </c>
      <c r="K14" s="116">
        <f>IF('P3'!Q9=0,"",'P3'!Q9)</f>
        <v>231.17577</v>
      </c>
      <c r="L14">
        <v>12</v>
      </c>
    </row>
    <row r="15" spans="1:11" ht="15.75">
      <c r="A15" s="65"/>
      <c r="B15" s="66"/>
      <c r="C15" s="116"/>
      <c r="D15" s="66"/>
      <c r="E15" s="68"/>
      <c r="F15" s="69"/>
      <c r="G15" s="69"/>
      <c r="H15" s="120"/>
      <c r="I15" s="120"/>
      <c r="J15" s="120"/>
      <c r="K15" s="116"/>
    </row>
    <row r="16" spans="1:12" ht="15.75">
      <c r="A16" s="65">
        <v>1</v>
      </c>
      <c r="B16" s="66">
        <f>IF('P2'!A10="","",'P2'!A10)</f>
        <v>85</v>
      </c>
      <c r="C16" s="116">
        <f>IF('P2'!B10="","",'P2'!B10)</f>
        <v>84</v>
      </c>
      <c r="D16" s="66" t="str">
        <f>IF('P2'!C10="","",'P2'!C10)</f>
        <v>M3</v>
      </c>
      <c r="E16" s="68">
        <f>IF('P2'!D10="","",'P2'!D10)</f>
        <v>23136</v>
      </c>
      <c r="F16" s="69" t="str">
        <f>IF('P2'!F10="","",'P2'!F10)</f>
        <v>Torgeir Tønnesen</v>
      </c>
      <c r="G16" s="69" t="str">
        <f>IF('P2'!G10="","",'P2'!G10)</f>
        <v>AK Bjørgvin</v>
      </c>
      <c r="H16" s="120">
        <f>IF('P2'!N10=0,"",'P2'!N10)</f>
        <v>95</v>
      </c>
      <c r="I16" s="120">
        <f>IF('P2'!O10=0,"",'P2'!O10)</f>
        <v>115</v>
      </c>
      <c r="J16" s="120">
        <f>IF('P2'!P10=0,"",'P2'!P10)</f>
        <v>210</v>
      </c>
      <c r="K16" s="116">
        <f>IF('P2'!Q10=0,"",'P2'!Q10)</f>
        <v>251.57643000000002</v>
      </c>
      <c r="L16">
        <v>12</v>
      </c>
    </row>
    <row r="17" spans="1:11" ht="15.75">
      <c r="A17" s="65"/>
      <c r="B17" s="66"/>
      <c r="C17" s="116"/>
      <c r="D17" s="66"/>
      <c r="E17" s="68"/>
      <c r="F17" s="69"/>
      <c r="G17" s="69"/>
      <c r="H17" s="120"/>
      <c r="I17" s="120"/>
      <c r="J17" s="120"/>
      <c r="K17" s="116"/>
    </row>
    <row r="18" spans="1:12" ht="15.75">
      <c r="A18" s="65">
        <v>1</v>
      </c>
      <c r="B18" s="66">
        <f>IF('P2'!A12="","",'P2'!A12)</f>
        <v>94</v>
      </c>
      <c r="C18" s="116">
        <f>IF('P2'!B12="","",'P2'!B12)</f>
        <v>94</v>
      </c>
      <c r="D18" s="66" t="str">
        <f>IF('P2'!C12="","",'P2'!C12)</f>
        <v>M3</v>
      </c>
      <c r="E18" s="68">
        <f>IF('P2'!D12="","",'P2'!D12)</f>
        <v>23560</v>
      </c>
      <c r="F18" s="69" t="str">
        <f>IF('P2'!F12="","",'P2'!F12)</f>
        <v>Ole Erik Raad</v>
      </c>
      <c r="G18" s="69" t="str">
        <f>IF('P2'!G12="","",'P2'!G12)</f>
        <v>Trondheim AK</v>
      </c>
      <c r="H18" s="120">
        <f>IF('P2'!N12=0,"",'P2'!N12)</f>
        <v>106</v>
      </c>
      <c r="I18" s="120">
        <f>IF('P2'!O12=0,"",'P2'!O12)</f>
        <v>126</v>
      </c>
      <c r="J18" s="120">
        <f>IF('P2'!P12=0,"",'P2'!P12)</f>
        <v>232</v>
      </c>
      <c r="K18" s="116">
        <f>IF('P2'!Q12=0,"",'P2'!Q12)</f>
        <v>263.979344</v>
      </c>
      <c r="L18">
        <v>12</v>
      </c>
    </row>
    <row r="19" spans="1:12" ht="15.75">
      <c r="A19" s="65">
        <v>2</v>
      </c>
      <c r="B19" s="66">
        <f>IF('P2'!A13="","",'P2'!A13)</f>
        <v>94</v>
      </c>
      <c r="C19" s="116">
        <f>IF('P2'!B13="","",'P2'!B13)</f>
        <v>93.8</v>
      </c>
      <c r="D19" s="66" t="str">
        <f>IF('P2'!C13="","",'P2'!C13)</f>
        <v>M3</v>
      </c>
      <c r="E19" s="68">
        <f>IF('P2'!D13="","",'P2'!D13)</f>
        <v>23441</v>
      </c>
      <c r="F19" s="69" t="str">
        <f>IF('P2'!F13="","",'P2'!F13)</f>
        <v>Ole Jakob Aas</v>
      </c>
      <c r="G19" s="69" t="str">
        <f>IF('P2'!G13="","",'P2'!G13)</f>
        <v>T &amp; IL National</v>
      </c>
      <c r="H19" s="120">
        <f>IF('P2'!N13=0,"",'P2'!N13)</f>
        <v>106</v>
      </c>
      <c r="I19" s="120">
        <f>IF('P2'!O13=0,"",'P2'!O13)</f>
        <v>125</v>
      </c>
      <c r="J19" s="120">
        <f>IF('P2'!P13=0,"",'P2'!P13)</f>
        <v>231</v>
      </c>
      <c r="K19" s="116">
        <f>IF('P2'!Q13=0,"",'P2'!Q13)</f>
        <v>263.076891</v>
      </c>
      <c r="L19">
        <v>10</v>
      </c>
    </row>
    <row r="20" spans="1:12" ht="15.75">
      <c r="A20" s="65">
        <v>3</v>
      </c>
      <c r="B20" s="66">
        <f>IF('P2'!A14="","",'P2'!A14)</f>
        <v>94</v>
      </c>
      <c r="C20" s="116">
        <f>IF('P2'!B14="","",'P2'!B14)</f>
        <v>93.5</v>
      </c>
      <c r="D20" s="66" t="str">
        <f>IF('P2'!C14="","",'P2'!C14)</f>
        <v>M3</v>
      </c>
      <c r="E20" s="68">
        <f>IF('P2'!D14="","",'P2'!D14)</f>
        <v>22864</v>
      </c>
      <c r="F20" s="69" t="str">
        <f>IF('P2'!F14="","",'P2'!F14)</f>
        <v>Petter N. Sæterdal</v>
      </c>
      <c r="G20" s="69" t="str">
        <f>IF('P2'!G14="","",'P2'!G14)</f>
        <v>AK Bjørgvin</v>
      </c>
      <c r="H20" s="120">
        <f>IF('P2'!N14=0,"",'P2'!N14)</f>
        <v>100</v>
      </c>
      <c r="I20" s="120">
        <f>IF('P2'!O14=0,"",'P2'!O14)</f>
        <v>125</v>
      </c>
      <c r="J20" s="120">
        <f>IF('P2'!P14=0,"",'P2'!P14)</f>
        <v>225</v>
      </c>
      <c r="K20" s="116">
        <f>IF('P2'!Q14=0,"",'P2'!Q14)</f>
        <v>256.590675</v>
      </c>
      <c r="L20">
        <v>9</v>
      </c>
    </row>
    <row r="21" spans="1:11" ht="15.75">
      <c r="A21" s="65"/>
      <c r="B21" s="66">
        <f>IF('P9'!A22="","",'P9'!A22)</f>
      </c>
      <c r="C21" s="116">
        <f>IF('P9'!B22="","",'P9'!B22)</f>
      </c>
      <c r="D21" s="66">
        <f>IF('P9'!C22="","",'P9'!C22)</f>
      </c>
      <c r="E21" s="68">
        <f>IF('P9'!D22="","",'P9'!D22)</f>
      </c>
      <c r="F21" s="69">
        <f>IF('P9'!F22="","",'P9'!F22)</f>
      </c>
      <c r="G21" s="69">
        <f>IF('P9'!G22="","",'P9'!G22)</f>
      </c>
      <c r="H21" s="120">
        <f>IF('P9'!N22=0,"",'P9'!N22)</f>
      </c>
      <c r="I21" s="120">
        <f>IF('P9'!O22=0,"",'P9'!O22)</f>
      </c>
      <c r="J21" s="120">
        <f>IF('P9'!P22=0,"",'P9'!P22)</f>
      </c>
      <c r="K21" s="116">
        <f>IF('P9'!Q22=0,"",'P9'!Q22)</f>
      </c>
    </row>
    <row r="22" spans="1:12" ht="15.75">
      <c r="A22" s="65">
        <v>1</v>
      </c>
      <c r="B22" s="66">
        <f>IF('P3'!A10="","",'P3'!A10)</f>
        <v>105</v>
      </c>
      <c r="C22" s="116">
        <f>IF('P3'!B10="","",'P3'!B10)</f>
        <v>99.8</v>
      </c>
      <c r="D22" s="66" t="str">
        <f>IF('P3'!C10="","",'P3'!C10)</f>
        <v>M3</v>
      </c>
      <c r="E22" s="68">
        <f>IF('P3'!D10="","",'P3'!D10)</f>
        <v>23941</v>
      </c>
      <c r="F22" s="69" t="str">
        <f>IF('P3'!F10="","",'P3'!F10)</f>
        <v>Tor Steinar Herikstad</v>
      </c>
      <c r="G22" s="69" t="str">
        <f>IF('P3'!G10="","",'P3'!G10)</f>
        <v>Vigrestad IK</v>
      </c>
      <c r="H22" s="120">
        <f>IF('P3'!N10=0,"",'P3'!N10)</f>
        <v>85</v>
      </c>
      <c r="I22" s="120">
        <f>IF('P3'!O10=0,"",'P3'!O10)</f>
        <v>110</v>
      </c>
      <c r="J22" s="120">
        <f>IF('P3'!P10=0,"",'P3'!P10)</f>
        <v>195</v>
      </c>
      <c r="K22" s="116">
        <f>IF('P3'!Q10=0,"",'P3'!Q10)</f>
        <v>216.63915</v>
      </c>
      <c r="L22">
        <v>12</v>
      </c>
    </row>
    <row r="23" spans="1:11" ht="15.75">
      <c r="A23" s="65"/>
      <c r="B23" s="66"/>
      <c r="C23" s="116"/>
      <c r="D23" s="66"/>
      <c r="E23" s="68"/>
      <c r="F23" s="69"/>
      <c r="G23" s="69"/>
      <c r="H23" s="120"/>
      <c r="I23" s="120"/>
      <c r="J23" s="120"/>
      <c r="K23" s="116"/>
    </row>
    <row r="24" spans="1:12" ht="15.75">
      <c r="A24" s="65">
        <v>1</v>
      </c>
      <c r="B24" s="66">
        <f>IF('P1'!A9="","",'P1'!A9)</f>
        <v>77</v>
      </c>
      <c r="C24" s="116">
        <f>IF('P1'!B9="","",'P1'!B9)</f>
        <v>76.6</v>
      </c>
      <c r="D24" s="66" t="str">
        <f>IF('P1'!C9="","",'P1'!C9)</f>
        <v>M4</v>
      </c>
      <c r="E24" s="68">
        <f>IF('P1'!D9="","",'P1'!D9)</f>
        <v>21177</v>
      </c>
      <c r="F24" s="69" t="str">
        <f>IF('P1'!F9="","",'P1'!F9)</f>
        <v>Vidar Sæland</v>
      </c>
      <c r="G24" s="69" t="str">
        <f>IF('P1'!G9="","",'P1'!G9)</f>
        <v>Vigrestad IK</v>
      </c>
      <c r="H24" s="120">
        <f>IF('P1'!N9=0,"",'P1'!N9)</f>
        <v>75</v>
      </c>
      <c r="I24" s="120">
        <f>IF('P1'!O9=0,"",'P1'!O9)</f>
        <v>100</v>
      </c>
      <c r="J24" s="120">
        <f>IF('P1'!P9=0,"",'P1'!P9)</f>
        <v>175</v>
      </c>
      <c r="K24" s="118">
        <f>IF('P1'!Q9=0,"",'P1'!Q9)</f>
        <v>220.10135</v>
      </c>
      <c r="L24">
        <v>12</v>
      </c>
    </row>
    <row r="25" spans="1:11" ht="15.75">
      <c r="A25" s="65"/>
      <c r="B25" s="66"/>
      <c r="C25" s="116"/>
      <c r="D25" s="66"/>
      <c r="E25" s="68"/>
      <c r="F25" s="69"/>
      <c r="G25" s="69"/>
      <c r="H25" s="120"/>
      <c r="I25" s="120"/>
      <c r="J25" s="120"/>
      <c r="K25" s="118"/>
    </row>
    <row r="26" spans="1:12" ht="15.75">
      <c r="A26" s="65">
        <v>1</v>
      </c>
      <c r="B26" s="66">
        <f>IF('P2'!A15="","",'P2'!A15)</f>
        <v>85</v>
      </c>
      <c r="C26" s="116">
        <f>IF('P2'!B15="","",'P2'!B15)</f>
        <v>84.2</v>
      </c>
      <c r="D26" s="66" t="str">
        <f>IF('P2'!C15="","",'P2'!C15)</f>
        <v>M4</v>
      </c>
      <c r="E26" s="68">
        <f>IF('P2'!D15="","",'P2'!D15)</f>
        <v>20742</v>
      </c>
      <c r="F26" s="69" t="str">
        <f>IF('P2'!F15="","",'P2'!F15)</f>
        <v>Arne Larsen</v>
      </c>
      <c r="G26" s="69" t="str">
        <f>IF('P2'!G15="","",'P2'!G15)</f>
        <v>Tambarskjelvar IL</v>
      </c>
      <c r="H26" s="120">
        <f>IF('P2'!N15=0,"",'P2'!N15)</f>
        <v>80</v>
      </c>
      <c r="I26" s="120">
        <f>IF('P2'!O15=0,"",'P2'!O15)</f>
        <v>90</v>
      </c>
      <c r="J26" s="120">
        <f>IF('P2'!P15=0,"",'P2'!P15)</f>
        <v>170</v>
      </c>
      <c r="K26" s="116">
        <f>IF('P2'!Q15=0,"",'P2'!Q15)</f>
        <v>203.41724</v>
      </c>
      <c r="L26">
        <v>12</v>
      </c>
    </row>
    <row r="27" spans="1:11" ht="15.75">
      <c r="A27" s="65"/>
      <c r="B27" s="66"/>
      <c r="C27" s="116"/>
      <c r="D27" s="66"/>
      <c r="E27" s="68"/>
      <c r="F27" s="69"/>
      <c r="G27" s="69"/>
      <c r="H27" s="120"/>
      <c r="I27" s="120"/>
      <c r="J27" s="120"/>
      <c r="K27" s="118"/>
    </row>
    <row r="28" spans="1:12" ht="15.75">
      <c r="A28" s="65">
        <v>1</v>
      </c>
      <c r="B28" s="66">
        <f>IF('P2'!A16="","",'P2'!A16)</f>
        <v>94</v>
      </c>
      <c r="C28" s="116">
        <f>IF('P2'!B16="","",'P2'!B16)</f>
        <v>93.3</v>
      </c>
      <c r="D28" s="66" t="str">
        <f>IF('P2'!C16="","",'P2'!C16)</f>
        <v>M4</v>
      </c>
      <c r="E28" s="68">
        <f>IF('P2'!D16="","",'P2'!D16)</f>
        <v>22050</v>
      </c>
      <c r="F28" s="69" t="str">
        <f>IF('P2'!F16="","",'P2'!F16)</f>
        <v>Trond Kvilhaug</v>
      </c>
      <c r="G28" s="69" t="str">
        <f>IF('P2'!G16="","",'P2'!G16)</f>
        <v>Nidelv IL</v>
      </c>
      <c r="H28" s="120">
        <f>IF('P2'!N16=0,"",'P2'!N16)</f>
        <v>93</v>
      </c>
      <c r="I28" s="120">
        <f>IF('P2'!O16=0,"",'P2'!O16)</f>
        <v>110</v>
      </c>
      <c r="J28" s="120">
        <f>IF('P2'!P16=0,"",'P2'!P16)</f>
        <v>203</v>
      </c>
      <c r="K28" s="116">
        <f>IF('P2'!Q16=0,"",'P2'!Q16)</f>
        <v>231.71191399999998</v>
      </c>
      <c r="L28">
        <v>12</v>
      </c>
    </row>
    <row r="29" spans="1:11" ht="15.75">
      <c r="A29" s="65"/>
      <c r="B29" s="66"/>
      <c r="C29" s="116"/>
      <c r="D29" s="66"/>
      <c r="E29" s="68"/>
      <c r="F29" s="69"/>
      <c r="G29" s="69"/>
      <c r="H29" s="120"/>
      <c r="I29" s="120"/>
      <c r="J29" s="120"/>
      <c r="K29" s="116"/>
    </row>
    <row r="30" spans="1:12" ht="15.75">
      <c r="A30" s="65">
        <v>1</v>
      </c>
      <c r="B30" s="66" t="str">
        <f>IF('P3'!A12="","",'P3'!A12)</f>
        <v>+105</v>
      </c>
      <c r="C30" s="116">
        <f>IF('P3'!B12="","",'P3'!B12)</f>
        <v>114.5</v>
      </c>
      <c r="D30" s="66" t="str">
        <f>IF('P3'!C12="","",'P3'!C12)</f>
        <v>M4</v>
      </c>
      <c r="E30" s="68">
        <f>IF('P3'!D12="","",'P3'!D12)</f>
        <v>20834</v>
      </c>
      <c r="F30" s="69" t="str">
        <f>IF('P3'!F12="","",'P3'!F12)</f>
        <v>Ove Varlid</v>
      </c>
      <c r="G30" s="69" t="str">
        <f>IF('P3'!G12="","",'P3'!G12)</f>
        <v>Tambarskjelvar IL</v>
      </c>
      <c r="H30" s="120">
        <f>IF('P3'!N12=0,"",'P3'!N12)</f>
        <v>106</v>
      </c>
      <c r="I30" s="120">
        <f>IF('P3'!O12=0,"",'P3'!O12)</f>
        <v>130</v>
      </c>
      <c r="J30" s="120">
        <f>IF('P3'!P12=0,"",'P3'!P12)</f>
        <v>236</v>
      </c>
      <c r="K30" s="116">
        <f>IF('P3'!Q12=0,"",'P3'!Q12)</f>
        <v>250.499132</v>
      </c>
      <c r="L30">
        <v>12</v>
      </c>
    </row>
    <row r="31" spans="1:11" ht="15.75">
      <c r="A31" s="65"/>
      <c r="B31" s="66"/>
      <c r="C31" s="116"/>
      <c r="D31" s="66"/>
      <c r="E31" s="68"/>
      <c r="F31" s="69"/>
      <c r="G31" s="69"/>
      <c r="H31" s="120"/>
      <c r="I31" s="120"/>
      <c r="J31" s="120"/>
      <c r="K31" s="116"/>
    </row>
    <row r="32" spans="1:12" ht="15.75">
      <c r="A32" s="65">
        <v>1</v>
      </c>
      <c r="B32" s="66">
        <f>IF('P2'!A17="","",'P2'!A17)</f>
        <v>94</v>
      </c>
      <c r="C32" s="116">
        <f>IF('P2'!B17="","",'P2'!B17)</f>
        <v>93.5</v>
      </c>
      <c r="D32" s="66" t="str">
        <f>IF('P2'!C17="","",'P2'!C17)</f>
        <v>M5</v>
      </c>
      <c r="E32" s="68">
        <f>IF('P2'!D17="","",'P2'!D17)</f>
        <v>19856</v>
      </c>
      <c r="F32" s="69" t="str">
        <f>IF('P2'!F17="","",'P2'!F17)</f>
        <v>Tom Farsund</v>
      </c>
      <c r="G32" s="69" t="str">
        <f>IF('P2'!G17="","",'P2'!G17)</f>
        <v>Førde IL</v>
      </c>
      <c r="H32" s="120">
        <f>IF('P2'!N17=0,"",'P2'!N17)</f>
        <v>94</v>
      </c>
      <c r="I32" s="120">
        <f>IF('P2'!O17=0,"",'P2'!O17)</f>
        <v>118</v>
      </c>
      <c r="J32" s="120">
        <f>IF('P2'!P17=0,"",'P2'!P17)</f>
        <v>212</v>
      </c>
      <c r="K32" s="116">
        <f>IF('P2'!Q17=0,"",'P2'!Q17)</f>
        <v>241.76543599999997</v>
      </c>
      <c r="L32">
        <v>12</v>
      </c>
    </row>
    <row r="33" spans="1:12" ht="15.75">
      <c r="A33" s="65">
        <v>2</v>
      </c>
      <c r="B33" s="66">
        <f>IF('P2'!A18="","",'P2'!A18)</f>
        <v>94</v>
      </c>
      <c r="C33" s="116">
        <f>IF('P2'!B18="","",'P2'!B18)</f>
        <v>92.6</v>
      </c>
      <c r="D33" s="66" t="str">
        <f>IF('P2'!C18="","",'P2'!C18)</f>
        <v>M5</v>
      </c>
      <c r="E33" s="68">
        <f>IF('P2'!D18="","",'P2'!D18)</f>
        <v>19656</v>
      </c>
      <c r="F33" s="69" t="str">
        <f>IF('P2'!F18="","",'P2'!F18)</f>
        <v>Johan Thonerud</v>
      </c>
      <c r="G33" s="69" t="str">
        <f>IF('P2'!G18="","",'P2'!G18)</f>
        <v>Spydeberg Atletene</v>
      </c>
      <c r="H33" s="120">
        <f>IF('P2'!N18=0,"",'P2'!N18)</f>
        <v>87</v>
      </c>
      <c r="I33" s="120">
        <f>IF('P2'!O18=0,"",'P2'!O18)</f>
        <v>105</v>
      </c>
      <c r="J33" s="120">
        <f>IF('P2'!P18=0,"",'P2'!P18)</f>
        <v>192</v>
      </c>
      <c r="K33" s="116">
        <f>IF('P2'!Q18=0,"",'P2'!Q18)</f>
        <v>219.862464</v>
      </c>
      <c r="L33">
        <v>10</v>
      </c>
    </row>
    <row r="34" spans="1:11" ht="15.75">
      <c r="A34" s="65"/>
      <c r="B34" s="66"/>
      <c r="C34" s="116"/>
      <c r="D34" s="66"/>
      <c r="E34" s="68"/>
      <c r="F34" s="69"/>
      <c r="G34" s="69"/>
      <c r="H34" s="120"/>
      <c r="I34" s="120"/>
      <c r="J34" s="120"/>
      <c r="K34" s="116"/>
    </row>
    <row r="35" spans="1:12" ht="15.75">
      <c r="A35" s="65">
        <v>1</v>
      </c>
      <c r="B35" s="66">
        <f>IF('P1'!A10="","",'P1'!A10)</f>
        <v>77</v>
      </c>
      <c r="C35" s="116">
        <f>IF('P1'!B10="","",'P1'!B10)</f>
        <v>75.6</v>
      </c>
      <c r="D35" s="66" t="str">
        <f>IF('P1'!C10="","",'P1'!C10)</f>
        <v>M6</v>
      </c>
      <c r="E35" s="68">
        <f>IF('P1'!D10="","",'P1'!D10)</f>
        <v>17397</v>
      </c>
      <c r="F35" s="69" t="str">
        <f>IF('P1'!F10="","",'P1'!F10)</f>
        <v>Sigvald Monsen</v>
      </c>
      <c r="G35" s="69" t="str">
        <f>IF('P1'!G10="","",'P1'!G10)</f>
        <v>Stavanger VK</v>
      </c>
      <c r="H35" s="120">
        <f>IF('P1'!N10=0,"",'P1'!N10)</f>
        <v>65</v>
      </c>
      <c r="I35" s="120">
        <f>IF('P1'!O10=0,"",'P1'!O10)</f>
        <v>85</v>
      </c>
      <c r="J35" s="120">
        <f>IF('P1'!P10=0,"",'P1'!P10)</f>
        <v>150</v>
      </c>
      <c r="K35" s="118">
        <f>IF('P1'!Q10=0,"",'P1'!Q10)</f>
        <v>190.06065</v>
      </c>
      <c r="L35">
        <v>12</v>
      </c>
    </row>
    <row r="36" spans="1:11" ht="15.75">
      <c r="A36" s="65"/>
      <c r="B36" s="66"/>
      <c r="C36" s="116"/>
      <c r="D36" s="66"/>
      <c r="E36" s="68"/>
      <c r="F36" s="69"/>
      <c r="G36" s="69"/>
      <c r="H36" s="120"/>
      <c r="I36" s="120"/>
      <c r="J36" s="120"/>
      <c r="K36" s="116"/>
    </row>
    <row r="37" spans="1:12" ht="15.75">
      <c r="A37" s="65">
        <v>1</v>
      </c>
      <c r="B37" s="66">
        <f>IF('P3'!A13="","",'P3'!A13)</f>
        <v>85</v>
      </c>
      <c r="C37" s="116">
        <f>IF('P3'!B13="","",'P3'!B13)</f>
        <v>83.5</v>
      </c>
      <c r="D37" s="66" t="str">
        <f>IF('P3'!C13="","",'P3'!C13)</f>
        <v>M7</v>
      </c>
      <c r="E37" s="68">
        <f>IF('P3'!D13="","",'P3'!D13)</f>
        <v>16012</v>
      </c>
      <c r="F37" s="69" t="str">
        <f>IF('P3'!F13="","",'P3'!F13)</f>
        <v>Leif Ugelstad</v>
      </c>
      <c r="G37" s="69" t="str">
        <f>IF('P3'!G13="","",'P3'!G13)</f>
        <v>Trondheim AK</v>
      </c>
      <c r="H37" s="120">
        <f>IF('P3'!N13=0,"",'P3'!N13)</f>
        <v>63</v>
      </c>
      <c r="I37" s="120">
        <f>IF('P3'!O13=0,"",'P3'!O13)</f>
        <v>78</v>
      </c>
      <c r="J37" s="120">
        <f>IF('P3'!P13=0,"",'P3'!P13)</f>
        <v>141</v>
      </c>
      <c r="K37" s="116">
        <f>IF('P3'!Q13=0,"",'P3'!Q13)</f>
        <v>169.41883199999998</v>
      </c>
      <c r="L37">
        <v>12</v>
      </c>
    </row>
    <row r="38" spans="1:11" ht="15.75">
      <c r="A38" s="65"/>
      <c r="B38" s="66"/>
      <c r="C38" s="116"/>
      <c r="D38" s="66"/>
      <c r="E38" s="68"/>
      <c r="F38" s="69"/>
      <c r="G38" s="69"/>
      <c r="H38" s="120"/>
      <c r="I38" s="120"/>
      <c r="J38" s="120"/>
      <c r="K38" s="116"/>
    </row>
    <row r="39" spans="1:12" ht="15.75">
      <c r="A39" s="65">
        <v>1</v>
      </c>
      <c r="B39" s="66">
        <f>IF('P1'!A12="","",'P1'!A12)</f>
        <v>77</v>
      </c>
      <c r="C39" s="116">
        <f>IF('P1'!B12="","",'P1'!B12)</f>
        <v>71.8</v>
      </c>
      <c r="D39" s="66" t="str">
        <f>IF('P1'!C12="","",'P1'!C12)</f>
        <v>M7</v>
      </c>
      <c r="E39" s="68">
        <f>IF('P1'!D12="","",'P1'!D12)</f>
        <v>16375</v>
      </c>
      <c r="F39" s="69" t="str">
        <f>IF('P1'!F12="","",'P1'!F12)</f>
        <v>Kåre Sagmyr</v>
      </c>
      <c r="G39" s="69" t="str">
        <f>IF('P1'!G12="","",'P1'!G12)</f>
        <v>Nidelv IL</v>
      </c>
      <c r="H39" s="120">
        <f>IF('P1'!N12=0,"",'P1'!N12)</f>
        <v>50</v>
      </c>
      <c r="I39" s="120">
        <f>IF('P1'!O12=0,"",'P1'!O12)</f>
        <v>50</v>
      </c>
      <c r="J39" s="120">
        <f>IF('P1'!P12=0,"",'P1'!P12)</f>
        <v>100</v>
      </c>
      <c r="K39" s="118">
        <f>IF('P1'!Q12=0,"",'P1'!Q12)</f>
        <v>130.5924</v>
      </c>
      <c r="L39">
        <v>12</v>
      </c>
    </row>
    <row r="40" spans="1:11" ht="15.75">
      <c r="A40" s="65"/>
      <c r="B40" s="66"/>
      <c r="C40" s="116"/>
      <c r="D40" s="66"/>
      <c r="E40" s="68"/>
      <c r="F40" s="69"/>
      <c r="G40" s="69"/>
      <c r="H40" s="120"/>
      <c r="I40" s="120"/>
      <c r="J40" s="120"/>
      <c r="K40" s="118"/>
    </row>
    <row r="41" spans="1:12" ht="15.75">
      <c r="A41" s="65">
        <v>1</v>
      </c>
      <c r="B41" s="66">
        <f>IF('P3'!A14="","",'P3'!A14)</f>
        <v>94</v>
      </c>
      <c r="C41" s="116">
        <f>IF('P3'!B14="","",'P3'!B14)</f>
        <v>93.3</v>
      </c>
      <c r="D41" s="66" t="str">
        <f>IF('P3'!C14="","",'P3'!C14)</f>
        <v>M7</v>
      </c>
      <c r="E41" s="68">
        <f>IF('P3'!D14="","",'P3'!D14)</f>
        <v>16079</v>
      </c>
      <c r="F41" s="69" t="str">
        <f>IF('P3'!F14="","",'P3'!F14)</f>
        <v>Leif Hepsø</v>
      </c>
      <c r="G41" s="69" t="str">
        <f>IF('P3'!G14="","",'P3'!G14)</f>
        <v>Namsos VK</v>
      </c>
      <c r="H41" s="120">
        <f>IF('P3'!N14=0,"",'P3'!N14)</f>
        <v>66</v>
      </c>
      <c r="I41" s="120">
        <f>IF('P3'!O14=0,"",'P3'!O14)</f>
        <v>96</v>
      </c>
      <c r="J41" s="120">
        <f>IF('P3'!P14=0,"",'P3'!P14)</f>
        <v>162</v>
      </c>
      <c r="K41" s="116">
        <f>IF('P3'!Q14=0,"",'P3'!Q14)</f>
        <v>184.91295599999998</v>
      </c>
      <c r="L41">
        <v>12</v>
      </c>
    </row>
    <row r="42" spans="1:11" ht="15.75">
      <c r="A42" s="65"/>
      <c r="B42" s="66"/>
      <c r="C42" s="116"/>
      <c r="D42" s="66"/>
      <c r="E42" s="68"/>
      <c r="F42" s="69"/>
      <c r="G42" s="69"/>
      <c r="H42" s="120"/>
      <c r="I42" s="120"/>
      <c r="J42" s="120"/>
      <c r="K42" s="116"/>
    </row>
    <row r="43" spans="1:12" ht="15.75">
      <c r="A43" s="65">
        <v>1</v>
      </c>
      <c r="B43" s="66" t="str">
        <f>IF('P3'!A15="","",'P3'!A15)</f>
        <v>+105</v>
      </c>
      <c r="C43" s="116">
        <f>IF('P3'!B15="","",'P3'!B15)</f>
        <v>107.5</v>
      </c>
      <c r="D43" s="66" t="str">
        <f>IF('P3'!C15="","",'P3'!C15)</f>
        <v>M7</v>
      </c>
      <c r="E43" s="68">
        <f>IF('P3'!D15="","",'P3'!D15)</f>
        <v>16227</v>
      </c>
      <c r="F43" s="69" t="str">
        <f>IF('P3'!F15="","",'P3'!F15)</f>
        <v>Jan Nystrøm</v>
      </c>
      <c r="G43" s="69" t="str">
        <f>IF('P3'!G15="","",'P3'!G15)</f>
        <v>Trondheim AK</v>
      </c>
      <c r="H43" s="120">
        <f>IF('P3'!N15=0,"",'P3'!N15)</f>
        <v>85</v>
      </c>
      <c r="I43" s="120">
        <f>IF('P3'!O15=0,"",'P3'!O15)</f>
        <v>108</v>
      </c>
      <c r="J43" s="120">
        <f>IF('P3'!P15=0,"",'P3'!P15)</f>
        <v>193</v>
      </c>
      <c r="K43" s="116">
        <f>IF('P3'!Q15=0,"",'P3'!Q15)</f>
        <v>208.858231</v>
      </c>
      <c r="L43">
        <v>12</v>
      </c>
    </row>
    <row r="44" spans="1:11" ht="15.75">
      <c r="A44" s="65"/>
      <c r="B44" s="66"/>
      <c r="C44" s="116"/>
      <c r="D44" s="66"/>
      <c r="E44" s="68"/>
      <c r="F44" s="69"/>
      <c r="G44" s="69"/>
      <c r="H44" s="120"/>
      <c r="I44" s="120"/>
      <c r="J44" s="120"/>
      <c r="K44" s="116"/>
    </row>
    <row r="45" spans="1:12" ht="15.75">
      <c r="A45" s="65">
        <v>1</v>
      </c>
      <c r="B45" s="66">
        <f>IF('P1'!A11="","",'P1'!A11)</f>
        <v>77</v>
      </c>
      <c r="C45" s="116">
        <f>IF('P1'!B11="","",'P1'!B11)</f>
        <v>76</v>
      </c>
      <c r="D45" s="66" t="str">
        <f>IF('P1'!C11="","",'P1'!C11)</f>
        <v>M8</v>
      </c>
      <c r="E45" s="68">
        <f>IF('P1'!D11="","",'P1'!D11)</f>
        <v>13176</v>
      </c>
      <c r="F45" s="69" t="str">
        <f>IF('P1'!F11="","",'P1'!F11)</f>
        <v>Bjørn Lie</v>
      </c>
      <c r="G45" s="69" t="str">
        <f>IF('P1'!G11="","",'P1'!G11)</f>
        <v>Namsos VK</v>
      </c>
      <c r="H45" s="120">
        <f>IF('P1'!N11=0,"",'P1'!N11)</f>
        <v>40</v>
      </c>
      <c r="I45" s="120">
        <f>IF('P1'!O11=0,"",'P1'!O11)</f>
        <v>50</v>
      </c>
      <c r="J45" s="120">
        <f>IF('P1'!P11=0,"",'P1'!P11)</f>
        <v>90</v>
      </c>
      <c r="K45" s="118">
        <f>IF('P1'!Q11=0,"",'P1'!Q11)</f>
        <v>113.69619</v>
      </c>
      <c r="L45">
        <v>12</v>
      </c>
    </row>
    <row r="46" spans="1:11" ht="15.75">
      <c r="A46" s="65"/>
      <c r="B46" s="66"/>
      <c r="C46" s="116"/>
      <c r="D46" s="66"/>
      <c r="E46" s="68"/>
      <c r="F46" s="69"/>
      <c r="G46" s="69"/>
      <c r="H46" s="120"/>
      <c r="I46" s="120"/>
      <c r="J46" s="120"/>
      <c r="K46" s="118"/>
    </row>
    <row r="47" spans="1:12" ht="15.75">
      <c r="A47" s="65">
        <v>1</v>
      </c>
      <c r="B47" s="66">
        <f>IF('P3'!A16="","",'P3'!A16)</f>
        <v>85</v>
      </c>
      <c r="C47" s="116">
        <f>IF('P3'!B16="","",'P3'!B16)</f>
        <v>84.4</v>
      </c>
      <c r="D47" s="66" t="str">
        <f>IF('P3'!C16="","",'P3'!C16)</f>
        <v>M8</v>
      </c>
      <c r="E47" s="68">
        <f>IF('P3'!D16="","",'P3'!D16)</f>
        <v>14761</v>
      </c>
      <c r="F47" s="69" t="str">
        <f>IF('P3'!F16="","",'P3'!F16)</f>
        <v>Roald Bjerkholt</v>
      </c>
      <c r="G47" s="69" t="str">
        <f>IF('P3'!G16="","",'P3'!G16)</f>
        <v>Larvik AK</v>
      </c>
      <c r="H47" s="120">
        <f>IF('P3'!N16=0,"",'P3'!N16)</f>
        <v>55</v>
      </c>
      <c r="I47" s="120">
        <f>IF('P3'!O16=0,"",'P3'!O16)</f>
        <v>65</v>
      </c>
      <c r="J47" s="120">
        <f>IF('P3'!P16=0,"",'P3'!P16)</f>
        <v>120</v>
      </c>
      <c r="K47" s="116">
        <f>IF('P3'!Q16=0,"",'P3'!Q16)</f>
        <v>143.42052</v>
      </c>
      <c r="L47">
        <v>12</v>
      </c>
    </row>
    <row r="48" spans="1:11" ht="15.75">
      <c r="A48" s="65"/>
      <c r="B48" s="66"/>
      <c r="C48" s="116"/>
      <c r="D48" s="66"/>
      <c r="E48" s="68"/>
      <c r="F48" s="69"/>
      <c r="G48" s="69"/>
      <c r="H48" s="120"/>
      <c r="I48" s="120"/>
      <c r="J48" s="120"/>
      <c r="K48" s="116"/>
    </row>
    <row r="49" spans="1:12" ht="15.75">
      <c r="A49" s="65">
        <v>1</v>
      </c>
      <c r="B49" s="66">
        <f>IF('P3'!A17="","",'P3'!A17)</f>
        <v>105</v>
      </c>
      <c r="C49" s="116">
        <f>IF('P3'!B17="","",'P3'!B17)</f>
        <v>97.9</v>
      </c>
      <c r="D49" s="66" t="str">
        <f>IF('P3'!C17="","",'P3'!C17)</f>
        <v>M8</v>
      </c>
      <c r="E49" s="68">
        <f>IF('P3'!D17="","",'P3'!D17)</f>
        <v>14941</v>
      </c>
      <c r="F49" s="69" t="str">
        <f>IF('P3'!F17="","",'P3'!F17)</f>
        <v>Per Marstad</v>
      </c>
      <c r="G49" s="69" t="str">
        <f>IF('P3'!G17="","",'P3'!G17)</f>
        <v>Tønsberg-Kam.</v>
      </c>
      <c r="H49" s="120">
        <f>IF('P3'!N17=0,"",'P3'!N17)</f>
        <v>68</v>
      </c>
      <c r="I49" s="120">
        <f>IF('P3'!O17=0,"",'P3'!O17)</f>
        <v>86</v>
      </c>
      <c r="J49" s="120">
        <f>IF('P3'!P17=0,"",'P3'!P17)</f>
        <v>154</v>
      </c>
      <c r="K49" s="116">
        <f>IF('P3'!Q17=0,"",'P3'!Q17)</f>
        <v>172.361266</v>
      </c>
      <c r="L49">
        <v>12</v>
      </c>
    </row>
    <row r="50" spans="1:11" ht="15.75">
      <c r="A50" s="65"/>
      <c r="B50" s="66"/>
      <c r="C50" s="116"/>
      <c r="D50" s="66"/>
      <c r="E50" s="68"/>
      <c r="F50" s="69"/>
      <c r="G50" s="69"/>
      <c r="H50" s="120"/>
      <c r="I50" s="120"/>
      <c r="J50" s="120"/>
      <c r="K50" s="116"/>
    </row>
    <row r="51" spans="1:12" ht="15.75">
      <c r="A51" s="65">
        <v>1</v>
      </c>
      <c r="B51" s="66">
        <f>IF('P1'!A13="","",'P1'!A13)</f>
        <v>77</v>
      </c>
      <c r="C51" s="116">
        <f>IF('P1'!B13="","",'P1'!B13)</f>
        <v>71.9</v>
      </c>
      <c r="D51" s="66" t="str">
        <f>IF('P1'!C13="","",'P1'!C13)</f>
        <v>M10</v>
      </c>
      <c r="E51" s="68">
        <f>IF('P1'!D13="","",'P1'!D13)</f>
        <v>9844</v>
      </c>
      <c r="F51" s="69" t="str">
        <f>IF('P1'!F13="","",'P1'!F13)</f>
        <v>Tormod Jensen</v>
      </c>
      <c r="G51" s="69" t="str">
        <f>IF('P1'!G13="","",'P1'!G13)</f>
        <v>Larvik AK</v>
      </c>
      <c r="H51" s="120">
        <f>IF('P1'!N13=0,"",'P1'!N13)</f>
        <v>38</v>
      </c>
      <c r="I51" s="120">
        <f>IF('P1'!O13=0,"",'P1'!O13)</f>
        <v>43</v>
      </c>
      <c r="J51" s="120">
        <f>IF('P1'!P13=0,"",'P1'!P13)</f>
        <v>81</v>
      </c>
      <c r="K51" s="118">
        <f>IF('P1'!Q13=0,"",'P1'!Q13)</f>
        <v>105.691149</v>
      </c>
      <c r="L51">
        <v>12</v>
      </c>
    </row>
    <row r="52" spans="1:11" ht="15.75">
      <c r="A52" s="65"/>
      <c r="B52" s="66"/>
      <c r="C52" s="116"/>
      <c r="D52" s="66"/>
      <c r="E52" s="68"/>
      <c r="F52" s="69"/>
      <c r="G52" s="69"/>
      <c r="H52" s="120"/>
      <c r="I52" s="120"/>
      <c r="J52" s="120"/>
      <c r="K52" s="118"/>
    </row>
    <row r="53" spans="1:11" ht="15.75">
      <c r="A53" s="65"/>
      <c r="B53" s="66">
        <f>IF('P2'!A11="","",'P2'!A11)</f>
        <v>85</v>
      </c>
      <c r="C53" s="116">
        <f>IF('P2'!B11="","",'P2'!B11)</f>
        <v>82.9</v>
      </c>
      <c r="D53" s="66" t="str">
        <f>IF('P2'!C11="","",'P2'!C11)</f>
        <v>M3</v>
      </c>
      <c r="E53" s="68">
        <f>IF('P2'!D11="","",'P2'!D11)</f>
        <v>22528</v>
      </c>
      <c r="F53" s="69" t="str">
        <f>IF('P2'!F11="","",'P2'!F11)</f>
        <v>Terje Gulvik</v>
      </c>
      <c r="G53" s="69" t="str">
        <f>IF('P2'!G11="","",'P2'!G11)</f>
        <v>Larvik AK</v>
      </c>
      <c r="H53" s="120">
        <f>IF('P2'!N11=0,"",'P2'!N11)</f>
      </c>
      <c r="I53" s="120">
        <f>IF('P2'!O11=0,"",'P2'!O11)</f>
      </c>
      <c r="J53" s="120">
        <f>IF('P2'!P11=0,"",'P2'!P11)</f>
      </c>
      <c r="K53" s="116">
        <f>IF('P2'!Q11=0,"",'P2'!Q11)</f>
      </c>
    </row>
    <row r="54" spans="1:11" ht="15.75">
      <c r="A54" s="65"/>
      <c r="B54" s="66">
        <f>IF('P3'!A11="","",'P3'!A11)</f>
        <v>105</v>
      </c>
      <c r="C54" s="116">
        <f>IF('P3'!B11="","",'P3'!B11)</f>
        <v>104.5</v>
      </c>
      <c r="D54" s="66" t="str">
        <f>IF('P3'!C11="","",'P3'!C11)</f>
        <v>M4</v>
      </c>
      <c r="E54" s="68">
        <f>IF('P3'!D11="","",'P3'!D11)</f>
        <v>21266</v>
      </c>
      <c r="F54" s="69" t="str">
        <f>IF('P3'!F11="","",'P3'!F11)</f>
        <v>Bernt Petter Andersen</v>
      </c>
      <c r="G54" s="69" t="str">
        <f>IF('P3'!G11="","",'P3'!G11)</f>
        <v>Stavanger VK</v>
      </c>
      <c r="H54" s="120">
        <f>IF('P3'!N11=0,"",'P3'!N11)</f>
      </c>
      <c r="I54" s="120">
        <f>IF('P3'!O11=0,"",'P3'!O11)</f>
      </c>
      <c r="J54" s="120">
        <f>IF('P3'!P11=0,"",'P3'!P11)</f>
      </c>
      <c r="K54" s="116">
        <f>IF('P3'!Q11=0,"",'P3'!Q11)</f>
      </c>
    </row>
    <row r="55" spans="1:11" ht="15.75">
      <c r="A55" s="65"/>
      <c r="B55" s="66"/>
      <c r="C55" s="116"/>
      <c r="D55" s="66"/>
      <c r="E55" s="68"/>
      <c r="F55" s="69"/>
      <c r="G55" s="69"/>
      <c r="H55" s="120"/>
      <c r="I55" s="120"/>
      <c r="J55" s="120"/>
      <c r="K55" s="116"/>
    </row>
    <row r="56" spans="5:11" ht="18">
      <c r="E56" s="162" t="s">
        <v>89</v>
      </c>
      <c r="F56" s="162"/>
      <c r="G56" s="162"/>
      <c r="K56"/>
    </row>
    <row r="57" spans="5:11" ht="18">
      <c r="E57" s="150"/>
      <c r="F57" s="151" t="s">
        <v>73</v>
      </c>
      <c r="G57" s="152">
        <f>SUM(L8,L26,L30)</f>
        <v>36</v>
      </c>
      <c r="K57"/>
    </row>
    <row r="58" spans="5:11" ht="18">
      <c r="E58" s="150"/>
      <c r="F58" s="151" t="s">
        <v>52</v>
      </c>
      <c r="G58" s="152">
        <f>SUM(L18,L37,L43)</f>
        <v>36</v>
      </c>
      <c r="K58"/>
    </row>
    <row r="59" spans="5:11" ht="18">
      <c r="E59" s="150"/>
      <c r="F59" s="151" t="s">
        <v>88</v>
      </c>
      <c r="G59" s="152">
        <f>SUM(L4,L22,L24)</f>
        <v>36</v>
      </c>
      <c r="K59"/>
    </row>
    <row r="60" spans="5:11" ht="18">
      <c r="E60" s="150"/>
      <c r="F60" s="151" t="s">
        <v>85</v>
      </c>
      <c r="G60" s="152">
        <f>SUM(L47,L51)</f>
        <v>24</v>
      </c>
      <c r="K60"/>
    </row>
    <row r="61" spans="5:11" ht="18">
      <c r="E61" s="150"/>
      <c r="F61" s="151" t="s">
        <v>86</v>
      </c>
      <c r="G61" s="152">
        <f>SUM(L41,L45)</f>
        <v>24</v>
      </c>
      <c r="K61"/>
    </row>
    <row r="62" spans="5:11" ht="18">
      <c r="E62" s="150"/>
      <c r="F62" s="151" t="s">
        <v>77</v>
      </c>
      <c r="G62" s="152">
        <f>SUM(L28,L39)</f>
        <v>24</v>
      </c>
      <c r="K62"/>
    </row>
    <row r="63" spans="5:11" ht="18">
      <c r="E63" s="150"/>
      <c r="F63" s="151" t="s">
        <v>78</v>
      </c>
      <c r="G63" s="152">
        <f>SUM(L16,L20)</f>
        <v>21</v>
      </c>
      <c r="K63"/>
    </row>
    <row r="64" spans="5:11" ht="18">
      <c r="E64" s="150"/>
      <c r="F64" s="151" t="s">
        <v>81</v>
      </c>
      <c r="G64" s="152">
        <f>SUM(L10)</f>
        <v>12</v>
      </c>
      <c r="K64"/>
    </row>
    <row r="65" spans="5:11" ht="18">
      <c r="E65" s="150"/>
      <c r="F65" s="151" t="s">
        <v>84</v>
      </c>
      <c r="G65" s="152">
        <f>SUM(L32)</f>
        <v>12</v>
      </c>
      <c r="K65"/>
    </row>
    <row r="66" spans="5:11" ht="18">
      <c r="E66" s="150"/>
      <c r="F66" s="151" t="s">
        <v>87</v>
      </c>
      <c r="G66" s="152">
        <f>SUM(L12)</f>
        <v>12</v>
      </c>
      <c r="K66"/>
    </row>
    <row r="67" spans="5:11" ht="18">
      <c r="E67" s="150"/>
      <c r="F67" s="151" t="s">
        <v>74</v>
      </c>
      <c r="G67" s="152">
        <f>SUM(L35)</f>
        <v>12</v>
      </c>
      <c r="K67"/>
    </row>
    <row r="68" spans="5:11" ht="18">
      <c r="E68" s="150"/>
      <c r="F68" s="151" t="s">
        <v>90</v>
      </c>
      <c r="G68" s="152">
        <f>SUM(L14)</f>
        <v>12</v>
      </c>
      <c r="K68"/>
    </row>
    <row r="69" spans="5:11" ht="18">
      <c r="E69" s="150"/>
      <c r="F69" s="151" t="s">
        <v>79</v>
      </c>
      <c r="G69" s="152">
        <f>SUM(L49)</f>
        <v>12</v>
      </c>
      <c r="K69"/>
    </row>
    <row r="70" spans="5:11" ht="18">
      <c r="E70" s="150"/>
      <c r="F70" s="151" t="s">
        <v>82</v>
      </c>
      <c r="G70" s="152">
        <f>SUM(L33)</f>
        <v>10</v>
      </c>
      <c r="K70" t="s">
        <v>24</v>
      </c>
    </row>
    <row r="71" spans="5:11" ht="18">
      <c r="E71" s="150"/>
      <c r="F71" s="151" t="s">
        <v>76</v>
      </c>
      <c r="G71" s="152">
        <f>SUM(L19)</f>
        <v>10</v>
      </c>
      <c r="K71"/>
    </row>
  </sheetData>
  <sheetProtection/>
  <mergeCells count="7">
    <mergeCell ref="E56:G56"/>
    <mergeCell ref="A3:K3"/>
    <mergeCell ref="A6:K6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  <rowBreaks count="1" manualBreakCount="1">
    <brk id="55" max="1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84"/>
  <sheetViews>
    <sheetView zoomScalePageLayoutView="0" workbookViewId="0" topLeftCell="A1">
      <pane ySplit="2" topLeftCell="BM3" activePane="bottomLeft" state="frozen"/>
      <selection pane="topLeft" activeCell="F2" sqref="F2"/>
      <selection pane="bottomLeft" activeCell="F2" sqref="F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117" customWidth="1"/>
    <col min="4" max="4" width="5.421875" style="0" customWidth="1"/>
    <col min="5" max="5" width="10.28125" style="75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17" customWidth="1"/>
    <col min="12" max="12" width="9.8515625" style="0" customWidth="1"/>
  </cols>
  <sheetData>
    <row r="1" spans="1:11" s="106" customFormat="1" ht="33.75">
      <c r="A1" s="164" t="s">
        <v>47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07" customFormat="1" ht="26.25" customHeight="1">
      <c r="A2" s="165" t="str">
        <f>IF('P1'!H5&gt;0,'P1'!H5,"")</f>
        <v>Trondheim AK</v>
      </c>
      <c r="B2" s="165"/>
      <c r="C2" s="165"/>
      <c r="D2" s="165"/>
      <c r="E2" s="165"/>
      <c r="F2" s="165" t="str">
        <f>IF('P1'!M5&gt;0,'P1'!M5,"")</f>
        <v>Trondheim Spektrum</v>
      </c>
      <c r="G2" s="165"/>
      <c r="H2" s="166" t="s">
        <v>91</v>
      </c>
      <c r="I2" s="166"/>
      <c r="J2" s="166"/>
      <c r="K2" s="166"/>
    </row>
    <row r="3" spans="1:11" s="105" customFormat="1" ht="26.25">
      <c r="A3" s="163" t="s">
        <v>209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2" ht="15.75">
      <c r="A4" s="65">
        <v>1</v>
      </c>
      <c r="B4" s="66">
        <f>IF('P8'!A9="","",'P8'!A9)</f>
        <v>69</v>
      </c>
      <c r="C4" s="116">
        <f>IF('P8'!B9="","",'P8'!B9)</f>
        <v>65.2</v>
      </c>
      <c r="D4" s="66" t="str">
        <f>IF('P8'!C9="","",'P8'!C9)</f>
        <v>SK</v>
      </c>
      <c r="E4" s="68">
        <f>IF('P8'!D9="","",'P8'!D9)</f>
        <v>30112</v>
      </c>
      <c r="F4" s="69" t="str">
        <f>IF('P8'!F9="","",'P8'!F9)</f>
        <v>Ruth Kasirye</v>
      </c>
      <c r="G4" s="69" t="str">
        <f>IF('P8'!G9="","",'P8'!G9)</f>
        <v>Tønsberg-Kam.</v>
      </c>
      <c r="H4" s="120">
        <f>IF('P8'!N9=0,"",'P8'!N9)</f>
        <v>102</v>
      </c>
      <c r="I4" s="120">
        <f>IF('P8'!O9=0,"",'P8'!O9)</f>
        <v>125</v>
      </c>
      <c r="J4" s="120">
        <f>IF('P8'!P9=0,"",'P8'!P9)</f>
        <v>227</v>
      </c>
      <c r="K4" s="116">
        <f>IF('P8'!Q9=0,"",'P8'!Q9)</f>
        <v>276.292369</v>
      </c>
      <c r="L4">
        <v>25</v>
      </c>
    </row>
    <row r="5" spans="1:12" ht="15.75">
      <c r="A5" s="65">
        <v>2</v>
      </c>
      <c r="B5" s="66">
        <f>IF('P8'!A13="","",'P8'!A13)</f>
        <v>75</v>
      </c>
      <c r="C5" s="116">
        <f>IF('P8'!B13="","",'P8'!B13)</f>
        <v>69.4</v>
      </c>
      <c r="D5" s="66" t="str">
        <f>IF('P8'!C13="","",'P8'!C13)</f>
        <v>SK</v>
      </c>
      <c r="E5" s="68">
        <f>IF('P8'!D13="","",'P8'!D13)</f>
        <v>32118</v>
      </c>
      <c r="F5" s="69" t="str">
        <f>IF('P8'!F13="","",'P8'!F13)</f>
        <v>Anja Evelin Jordalen</v>
      </c>
      <c r="G5" s="69" t="str">
        <f>IF('P8'!G13="","",'P8'!G13)</f>
        <v>AK Bjørgvin</v>
      </c>
      <c r="H5" s="120">
        <f>IF('P8'!N13=0,"",'P8'!N13)</f>
        <v>92</v>
      </c>
      <c r="I5" s="120">
        <f>IF('P8'!O13=0,"",'P8'!O13)</f>
        <v>113</v>
      </c>
      <c r="J5" s="120">
        <f>IF('P8'!P13=0,"",'P8'!P13)</f>
        <v>205</v>
      </c>
      <c r="K5" s="116">
        <f>IF('P8'!Q13=0,"",'P8'!Q13)</f>
        <v>240.763275</v>
      </c>
      <c r="L5">
        <v>23</v>
      </c>
    </row>
    <row r="6" spans="1:12" ht="15.75">
      <c r="A6" s="65">
        <v>3</v>
      </c>
      <c r="B6" s="66">
        <f>IF('P6'!A10="","",'P6'!A10)</f>
        <v>53</v>
      </c>
      <c r="C6" s="116">
        <f>IF('P6'!B10="","",'P6'!B10)</f>
        <v>52.5</v>
      </c>
      <c r="D6" s="66" t="str">
        <f>IF('P6'!C10="","",'P6'!C10)</f>
        <v>SK</v>
      </c>
      <c r="E6" s="68">
        <f>IF('P6'!D10="","",'P6'!D10)</f>
        <v>32342</v>
      </c>
      <c r="F6" s="69" t="str">
        <f>IF('P6'!F10="","",'P6'!F10)</f>
        <v>Camilla Carlsen</v>
      </c>
      <c r="G6" s="69" t="str">
        <f>IF('P6'!G10="","",'P6'!G10)</f>
        <v>AK Bjørgvin</v>
      </c>
      <c r="H6" s="120">
        <f>IF('P6'!N10=0,"",'P6'!N10)</f>
        <v>61</v>
      </c>
      <c r="I6" s="120">
        <f>IF('P6'!O10=0,"",'P6'!O10)</f>
        <v>70</v>
      </c>
      <c r="J6" s="120">
        <f>IF('P6'!P10=0,"",'P6'!P10)</f>
        <v>131</v>
      </c>
      <c r="K6" s="116">
        <f>IF('P6'!Q10=0,"",'P6'!Q10)</f>
        <v>185.557439</v>
      </c>
      <c r="L6">
        <v>21</v>
      </c>
    </row>
    <row r="7" spans="1:12" ht="15.75">
      <c r="A7" s="65">
        <v>4</v>
      </c>
      <c r="B7" s="66" t="str">
        <f>IF('P6'!A17="","",'P6'!A17)</f>
        <v>+75</v>
      </c>
      <c r="C7" s="116">
        <f>IF('P6'!B17="","",'P6'!B17)</f>
        <v>75.6</v>
      </c>
      <c r="D7" s="66" t="str">
        <f>IF('P6'!C17="","",'P6'!C17)</f>
        <v>JK</v>
      </c>
      <c r="E7" s="68">
        <f>IF('P6'!D17="","",'P6'!D17)</f>
        <v>32990</v>
      </c>
      <c r="F7" s="69" t="str">
        <f>IF('P6'!F17="","",'P6'!F17)</f>
        <v>Trude Raad</v>
      </c>
      <c r="G7" s="69" t="str">
        <f>IF('P6'!G17="","",'P6'!G17)</f>
        <v>Tambarskjelvar IL</v>
      </c>
      <c r="H7" s="120">
        <f>IF('P6'!N17=0,"",'P6'!N17)</f>
        <v>67</v>
      </c>
      <c r="I7" s="120">
        <f>IF('P6'!O17=0,"",'P6'!O17)</f>
        <v>86</v>
      </c>
      <c r="J7" s="120">
        <f>IF('P6'!P17=0,"",'P6'!P17)</f>
        <v>153</v>
      </c>
      <c r="K7" s="116">
        <f>IF('P6'!Q17=0,"",'P6'!Q17)</f>
        <v>172.10633399999998</v>
      </c>
      <c r="L7">
        <v>20</v>
      </c>
    </row>
    <row r="8" spans="1:12" ht="15.75">
      <c r="A8" s="65">
        <v>5</v>
      </c>
      <c r="B8" s="66">
        <f>IF('P6'!A11="","",'P6'!A11)</f>
        <v>53</v>
      </c>
      <c r="C8" s="116">
        <f>IF('P6'!B11="","",'P6'!B11)</f>
        <v>51.5</v>
      </c>
      <c r="D8" s="66" t="str">
        <f>IF('P6'!C11="","",'P6'!C11)</f>
        <v>SK</v>
      </c>
      <c r="E8" s="68">
        <f>IF('P6'!D11="","",'P6'!D11)</f>
        <v>30752</v>
      </c>
      <c r="F8" s="69" t="str">
        <f>IF('P6'!F11="","",'P6'!F11)</f>
        <v>Veronica Weiseth</v>
      </c>
      <c r="G8" s="69" t="str">
        <f>IF('P6'!G11="","",'P6'!G11)</f>
        <v>Tambarskjelvar IL</v>
      </c>
      <c r="H8" s="120">
        <f>IF('P6'!N11=0,"",'P6'!N11)</f>
        <v>50</v>
      </c>
      <c r="I8" s="120">
        <f>IF('P6'!O11=0,"",'P6'!O11)</f>
        <v>61</v>
      </c>
      <c r="J8" s="120">
        <f>IF('P6'!P11=0,"",'P6'!P11)</f>
        <v>111</v>
      </c>
      <c r="K8" s="116">
        <f>IF('P6'!Q11=0,"",'P6'!Q11)</f>
        <v>159.691149</v>
      </c>
      <c r="L8">
        <v>19</v>
      </c>
    </row>
    <row r="9" spans="1:12" ht="15.75">
      <c r="A9" s="65">
        <v>6</v>
      </c>
      <c r="B9" s="66" t="str">
        <f>IF('P6'!A16="","",'P6'!A16)</f>
        <v>+75</v>
      </c>
      <c r="C9" s="116">
        <f>IF('P6'!B16="","",'P6'!B16)</f>
        <v>75.4</v>
      </c>
      <c r="D9" s="66" t="str">
        <f>IF('P6'!C16="","",'P6'!C16)</f>
        <v>K2</v>
      </c>
      <c r="E9" s="68">
        <f>IF('P6'!D16="","",'P6'!D16)</f>
        <v>25389</v>
      </c>
      <c r="F9" s="69" t="str">
        <f>IF('P6'!F16="","",'P6'!F16)</f>
        <v>Ann Beatrice Høien</v>
      </c>
      <c r="G9" s="69" t="str">
        <f>IF('P6'!G16="","",'P6'!G16)</f>
        <v>Vigrestad IK</v>
      </c>
      <c r="H9" s="120">
        <f>IF('P6'!N16=0,"",'P6'!N16)</f>
        <v>65</v>
      </c>
      <c r="I9" s="120">
        <f>IF('P6'!O16=0,"",'P6'!O16)</f>
        <v>70</v>
      </c>
      <c r="J9" s="120">
        <f>IF('P6'!P16=0,"",'P6'!P16)</f>
        <v>135</v>
      </c>
      <c r="K9" s="116">
        <f>IF('P6'!Q16=0,"",'P6'!Q16)</f>
        <v>152.046045</v>
      </c>
      <c r="L9">
        <v>18</v>
      </c>
    </row>
    <row r="10" spans="1:12" ht="15.75">
      <c r="A10" s="65">
        <v>7</v>
      </c>
      <c r="B10" s="66">
        <f>IF('P8'!A12="","",'P8'!A12)</f>
        <v>69</v>
      </c>
      <c r="C10" s="116">
        <f>IF('P8'!B12="","",'P8'!B12)</f>
        <v>65.3</v>
      </c>
      <c r="D10" s="66" t="str">
        <f>IF('P8'!C12="","",'P8'!C12)</f>
        <v>JK</v>
      </c>
      <c r="E10" s="68">
        <f>IF('P8'!D12="","",'P8'!D12)</f>
        <v>33790</v>
      </c>
      <c r="F10" s="69" t="str">
        <f>IF('P8'!F12="","",'P8'!F12)</f>
        <v>Marthe Rygg Årdal</v>
      </c>
      <c r="G10" s="69" t="str">
        <f>IF('P8'!G12="","",'P8'!G12)</f>
        <v>Tambarskjelvar IL</v>
      </c>
      <c r="H10" s="120">
        <f>IF('P8'!N12=0,"",'P8'!N12)</f>
        <v>52</v>
      </c>
      <c r="I10" s="120">
        <f>IF('P8'!O12=0,"",'P8'!O12)</f>
        <v>73</v>
      </c>
      <c r="J10" s="120">
        <f>IF('P8'!P12=0,"",'P8'!P12)</f>
        <v>125</v>
      </c>
      <c r="K10" s="116">
        <f>IF('P8'!Q12=0,"",'P8'!Q12)</f>
        <v>152.003625</v>
      </c>
      <c r="L10">
        <v>17</v>
      </c>
    </row>
    <row r="11" spans="1:12" ht="15.75">
      <c r="A11" s="65">
        <v>8</v>
      </c>
      <c r="B11" s="66">
        <f>IF('P6'!A13="","",'P6'!A13)</f>
        <v>63</v>
      </c>
      <c r="C11" s="116">
        <f>IF('P6'!B13="","",'P6'!B13)</f>
        <v>60.8</v>
      </c>
      <c r="D11" s="66" t="str">
        <f>IF('P6'!C13="","",'P6'!C13)</f>
        <v>SK</v>
      </c>
      <c r="E11" s="68">
        <f>IF('P6'!D13="","",'P6'!D13)</f>
        <v>28195</v>
      </c>
      <c r="F11" s="69" t="str">
        <f>IF('P6'!F13="","",'P6'!F13)</f>
        <v>Britt Viljugrein</v>
      </c>
      <c r="G11" s="69" t="str">
        <f>IF('P6'!G13="","",'P6'!G13)</f>
        <v>Tønsberg-Kam.</v>
      </c>
      <c r="H11" s="120">
        <f>IF('P6'!N13=0,"",'P6'!N13)</f>
        <v>51</v>
      </c>
      <c r="I11" s="120">
        <f>IF('P6'!O13=0,"",'P6'!O13)</f>
        <v>68</v>
      </c>
      <c r="J11" s="120">
        <f>IF('P6'!P13=0,"",'P6'!P13)</f>
        <v>119</v>
      </c>
      <c r="K11" s="116">
        <f>IF('P6'!Q13=0,"",'P6'!Q13)</f>
        <v>151.386683</v>
      </c>
      <c r="L11">
        <v>16</v>
      </c>
    </row>
    <row r="12" spans="1:12" ht="15.75">
      <c r="A12" s="65">
        <v>9</v>
      </c>
      <c r="B12" s="66">
        <f>IF('P6'!A9="","",'P6'!A9)</f>
        <v>53</v>
      </c>
      <c r="C12" s="116">
        <f>IF('P6'!B9="","",'P6'!B9)</f>
        <v>52.1</v>
      </c>
      <c r="D12" s="66" t="str">
        <f>IF('P6'!C9="","",'P6'!C9)</f>
        <v>JK</v>
      </c>
      <c r="E12" s="68">
        <f>IF('P6'!D9="","",'P6'!D9)</f>
        <v>33955</v>
      </c>
      <c r="F12" s="69" t="str">
        <f>IF('P6'!F9="","",'P6'!F9)</f>
        <v>Sandra Trædal</v>
      </c>
      <c r="G12" s="69" t="str">
        <f>IF('P6'!G9="","",'P6'!G9)</f>
        <v>Tambarskjelvar IL</v>
      </c>
      <c r="H12" s="120">
        <f>IF('P6'!N9=0,"",'P6'!N9)</f>
        <v>44</v>
      </c>
      <c r="I12" s="120">
        <f>IF('P6'!O9=0,"",'P6'!O9)</f>
        <v>57</v>
      </c>
      <c r="J12" s="120">
        <f>IF('P6'!P9=0,"",'P6'!P9)</f>
        <v>101</v>
      </c>
      <c r="K12" s="116">
        <f>IF('P6'!Q9=0,"",'P6'!Q9)</f>
        <v>143.944695</v>
      </c>
      <c r="L12">
        <v>15</v>
      </c>
    </row>
    <row r="13" spans="1:12" ht="15.75">
      <c r="A13" s="65">
        <v>10</v>
      </c>
      <c r="B13" s="66" t="str">
        <f>IF('P6'!A15="","",'P6'!A15)</f>
        <v>+75</v>
      </c>
      <c r="C13" s="116">
        <f>IF('P6'!B15="","",'P6'!B15)</f>
        <v>89.6</v>
      </c>
      <c r="D13" s="66" t="str">
        <f>IF('P6'!C15="","",'P6'!C15)</f>
        <v>SK</v>
      </c>
      <c r="E13" s="68">
        <f>IF('P6'!D15="","",'P6'!D15)</f>
        <v>31467</v>
      </c>
      <c r="F13" s="69" t="str">
        <f>IF('P6'!F15="","",'P6'!F15)</f>
        <v>Stine Hoøy</v>
      </c>
      <c r="G13" s="69" t="str">
        <f>IF('P6'!G15="","",'P6'!G15)</f>
        <v>Hitra VK</v>
      </c>
      <c r="H13" s="120">
        <f>IF('P6'!N15=0,"",'P6'!N15)</f>
        <v>62</v>
      </c>
      <c r="I13" s="120">
        <f>IF('P6'!O15=0,"",'P6'!O15)</f>
        <v>70</v>
      </c>
      <c r="J13" s="120">
        <f>IF('P6'!P15=0,"",'P6'!P15)</f>
        <v>132</v>
      </c>
      <c r="K13" s="116">
        <f>IF('P6'!Q15=0,"",'P6'!Q15)</f>
        <v>139.039692</v>
      </c>
      <c r="L13">
        <v>14</v>
      </c>
    </row>
    <row r="14" spans="1:12" ht="15" customHeight="1">
      <c r="A14" s="65">
        <v>11</v>
      </c>
      <c r="B14" s="66">
        <f>IF('P8'!A10="","",'P8'!A10)</f>
        <v>69</v>
      </c>
      <c r="C14" s="116">
        <f>IF('P8'!B10="","",'P8'!B10)</f>
        <v>66</v>
      </c>
      <c r="D14" s="66" t="str">
        <f>IF('P8'!C10="","",'P8'!C10)</f>
        <v>JK</v>
      </c>
      <c r="E14" s="68">
        <f>IF('P8'!D10="","",'P8'!D10)</f>
        <v>33678</v>
      </c>
      <c r="F14" s="69" t="str">
        <f>IF('P8'!F10="","",'P8'!F10)</f>
        <v>Elise Øygard</v>
      </c>
      <c r="G14" s="69" t="str">
        <f>IF('P8'!G10="","",'P8'!G10)</f>
        <v>Tambarskjelvar IL</v>
      </c>
      <c r="H14" s="120">
        <f>IF('P8'!N10=0,"",'P8'!N10)</f>
        <v>45</v>
      </c>
      <c r="I14" s="120">
        <f>IF('P8'!O10=0,"",'P8'!O10)</f>
        <v>63</v>
      </c>
      <c r="J14" s="120">
        <f>IF('P8'!P10=0,"",'P8'!P10)</f>
        <v>108</v>
      </c>
      <c r="K14" s="116">
        <f>IF('P8'!Q10=0,"",'P8'!Q10)</f>
        <v>130.501476</v>
      </c>
      <c r="L14">
        <v>13</v>
      </c>
    </row>
    <row r="15" spans="1:12" ht="15.75">
      <c r="A15" s="65">
        <v>12</v>
      </c>
      <c r="B15" s="66">
        <f>IF('P6'!A14="","",'P6'!A14)</f>
        <v>63</v>
      </c>
      <c r="C15" s="116">
        <f>IF('P6'!B14="","",'P6'!B14)</f>
        <v>62.5</v>
      </c>
      <c r="D15" s="66" t="str">
        <f>IF('P6'!C14="","",'P6'!C14)</f>
        <v>JK</v>
      </c>
      <c r="E15" s="68">
        <f>IF('P6'!D14="","",'P6'!D14)</f>
        <v>33735</v>
      </c>
      <c r="F15" s="69" t="str">
        <f>IF('P6'!F14="","",'P6'!F14)</f>
        <v>Marit Årdalsbakke</v>
      </c>
      <c r="G15" s="69" t="str">
        <f>IF('P6'!G14="","",'P6'!G14)</f>
        <v>Tambarskjelvar IL</v>
      </c>
      <c r="H15" s="120">
        <f>IF('P6'!N14=0,"",'P6'!N14)</f>
        <v>47</v>
      </c>
      <c r="I15" s="120">
        <f>IF('P6'!O14=0,"",'P6'!O14)</f>
        <v>57</v>
      </c>
      <c r="J15" s="120">
        <f>IF('P6'!P14=0,"",'P6'!P14)</f>
        <v>104</v>
      </c>
      <c r="K15" s="116">
        <f>IF('P6'!Q14=0,"",'P6'!Q14)</f>
        <v>129.94644</v>
      </c>
      <c r="L15">
        <v>12</v>
      </c>
    </row>
    <row r="16" spans="1:12" ht="15.75">
      <c r="A16" s="65">
        <v>13</v>
      </c>
      <c r="B16" s="66">
        <f>IF('P8'!A11="","",'P8'!A11)</f>
        <v>69</v>
      </c>
      <c r="C16" s="116">
        <f>IF('P8'!B11="","",'P8'!B11)</f>
        <v>67.2</v>
      </c>
      <c r="D16" s="66" t="str">
        <f>IF('P8'!C11="","",'P8'!C11)</f>
        <v>SK</v>
      </c>
      <c r="E16" s="68">
        <f>IF('P8'!D11="","",'P8'!D11)</f>
        <v>31365</v>
      </c>
      <c r="F16" s="69" t="str">
        <f>IF('P8'!F11="","",'P8'!F11)</f>
        <v>Marianne Hasfjord</v>
      </c>
      <c r="G16" s="69" t="str">
        <f>IF('P8'!G11="","",'P8'!G11)</f>
        <v>AK Bjørgvin</v>
      </c>
      <c r="H16" s="120">
        <f>IF('P8'!N11=0,"",'P8'!N11)</f>
        <v>42</v>
      </c>
      <c r="I16" s="120">
        <f>IF('P8'!O11=0,"",'P8'!O11)</f>
        <v>65</v>
      </c>
      <c r="J16" s="120">
        <f>IF('P8'!P11=0,"",'P8'!P11)</f>
        <v>107</v>
      </c>
      <c r="K16" s="116">
        <f>IF('P8'!Q11=0,"",'P8'!Q11)</f>
        <v>127.94631999999999</v>
      </c>
      <c r="L16">
        <v>11</v>
      </c>
    </row>
    <row r="17" spans="1:12" ht="15.75">
      <c r="A17" s="65">
        <v>14</v>
      </c>
      <c r="B17" s="66">
        <f>IF('P6'!A12="","",'P6'!A12)</f>
        <v>58</v>
      </c>
      <c r="C17" s="116">
        <f>IF('P6'!B12="","",'P6'!B12)</f>
        <v>55.5</v>
      </c>
      <c r="D17" s="66" t="str">
        <f>IF('P6'!C12="","",'P6'!C12)</f>
        <v>UK</v>
      </c>
      <c r="E17" s="68">
        <f>IF('P6'!D12="","",'P6'!D12)</f>
        <v>34065</v>
      </c>
      <c r="F17" s="69" t="str">
        <f>IF('P6'!F12="","",'P6'!F12)</f>
        <v>Sunniva Bruland</v>
      </c>
      <c r="G17" s="69" t="str">
        <f>IF('P6'!G12="","",'P6'!G12)</f>
        <v>Tambarskjelvar IL</v>
      </c>
      <c r="H17" s="120">
        <f>IF('P6'!N12=0,"",'P6'!N12)</f>
        <v>40</v>
      </c>
      <c r="I17" s="120">
        <f>IF('P6'!O12=0,"",'P6'!O12)</f>
        <v>54</v>
      </c>
      <c r="J17" s="120">
        <f>IF('P6'!P12=0,"",'P6'!P12)</f>
        <v>94</v>
      </c>
      <c r="K17" s="116">
        <f>IF('P6'!Q12=0,"",'P6'!Q12)</f>
        <v>127.543054</v>
      </c>
      <c r="L17">
        <v>10</v>
      </c>
    </row>
    <row r="18" spans="1:12" ht="15.75">
      <c r="A18" s="65">
        <v>15</v>
      </c>
      <c r="B18" s="66">
        <f>IF('P8'!A14="","",'P8'!A14)</f>
        <v>75</v>
      </c>
      <c r="C18" s="116">
        <f>IF('P8'!B14="","",'P8'!B14)</f>
        <v>72.5</v>
      </c>
      <c r="D18" s="66" t="str">
        <f>IF('P8'!C14="","",'P8'!C14)</f>
        <v>SK</v>
      </c>
      <c r="E18" s="68">
        <f>IF('P8'!D14="","",'P8'!D14)</f>
        <v>32442</v>
      </c>
      <c r="F18" s="69" t="str">
        <f>IF('P8'!F14="","",'P8'!F14)</f>
        <v>Siri Walaker</v>
      </c>
      <c r="G18" s="69" t="str">
        <f>IF('P8'!G14="","",'P8'!G14)</f>
        <v>Haugesund VK</v>
      </c>
      <c r="H18" s="120">
        <f>IF('P8'!N14=0,"",'P8'!N14)</f>
        <v>45</v>
      </c>
      <c r="I18" s="120">
        <f>IF('P8'!O14=0,"",'P8'!O14)</f>
        <v>64</v>
      </c>
      <c r="J18" s="120">
        <f>IF('P8'!P14=0,"",'P8'!P14)</f>
        <v>109</v>
      </c>
      <c r="K18" s="116">
        <f>IF('P8'!Q14=0,"",'P8'!Q14)</f>
        <v>125.121645</v>
      </c>
      <c r="L18">
        <v>9</v>
      </c>
    </row>
    <row r="19" spans="1:12" ht="15.75">
      <c r="A19" s="65">
        <v>16</v>
      </c>
      <c r="B19" s="66">
        <f>IF('P8'!A15="","",'P8'!A15)</f>
        <v>75</v>
      </c>
      <c r="C19" s="116">
        <f>IF('P8'!B15="","",'P8'!B15)</f>
        <v>74.1</v>
      </c>
      <c r="D19" s="66" t="str">
        <f>IF('P8'!C15="","",'P8'!C15)</f>
        <v>JK</v>
      </c>
      <c r="E19" s="68">
        <f>IF('P8'!D15="","",'P8'!D15)</f>
        <v>33178</v>
      </c>
      <c r="F19" s="69" t="str">
        <f>IF('P8'!F15="","",'P8'!F15)</f>
        <v>Oda S. Leiknes</v>
      </c>
      <c r="G19" s="69" t="str">
        <f>IF('P8'!G15="","",'P8'!G15)</f>
        <v>AK Bjørgvin</v>
      </c>
      <c r="H19" s="120">
        <f>IF('P8'!N15=0,"",'P8'!N15)</f>
        <v>47</v>
      </c>
      <c r="I19" s="120">
        <f>IF('P8'!O15=0,"",'P8'!O15)</f>
        <v>62</v>
      </c>
      <c r="J19" s="120">
        <f>IF('P8'!P15=0,"",'P8'!P15)</f>
        <v>109</v>
      </c>
      <c r="K19" s="116">
        <f>IF('P8'!Q15=0,"",'P8'!Q15)</f>
        <v>123.781817</v>
      </c>
      <c r="L19">
        <v>8</v>
      </c>
    </row>
    <row r="20" ht="12.75">
      <c r="A20" s="55"/>
    </row>
    <row r="21" spans="1:11" s="105" customFormat="1" ht="26.25">
      <c r="A21" s="163" t="s">
        <v>46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</row>
    <row r="22" spans="1:12" ht="15.75">
      <c r="A22" s="65">
        <v>1</v>
      </c>
      <c r="B22" s="66">
        <f>IF('P7'!A21="","",'P7'!A21)</f>
        <v>94</v>
      </c>
      <c r="C22" s="116">
        <f>IF('P7'!B21="","",'P7'!B21)</f>
        <v>92.4</v>
      </c>
      <c r="D22" s="66" t="str">
        <f>IF('P7'!C21="","",'P7'!C21)</f>
        <v>SM</v>
      </c>
      <c r="E22" s="68">
        <f>IF('P7'!D21="","",'P7'!D21)</f>
        <v>29863</v>
      </c>
      <c r="F22" s="69" t="str">
        <f>IF('P7'!F21="","",'P7'!F21)</f>
        <v>Per Hordnes</v>
      </c>
      <c r="G22" s="69" t="str">
        <f>IF('P7'!G21="","",'P7'!G21)</f>
        <v>AK Bjørgvin</v>
      </c>
      <c r="H22" s="120">
        <f>IF('P7'!N21=0,"",'P7'!N21)</f>
        <v>150</v>
      </c>
      <c r="I22" s="120">
        <f>IF('P7'!O21=0,"",'P7'!O21)</f>
        <v>180</v>
      </c>
      <c r="J22" s="120">
        <f>IF('P7'!P21=0,"",'P7'!P21)</f>
        <v>330</v>
      </c>
      <c r="K22" s="116">
        <f>IF('P7'!Q21=0,"",'P7'!Q21)</f>
        <v>378.24039</v>
      </c>
      <c r="L22">
        <v>25</v>
      </c>
    </row>
    <row r="23" spans="1:12" ht="16.5" customHeight="1">
      <c r="A23" s="65">
        <v>2</v>
      </c>
      <c r="B23" s="66">
        <f>IF('P7'!A11="","",'P7'!A11)</f>
        <v>85</v>
      </c>
      <c r="C23" s="116">
        <f>IF('P7'!B11="","",'P7'!B11)</f>
        <v>84.5</v>
      </c>
      <c r="D23" s="66" t="str">
        <f>IF('P7'!C11="","",'P7'!C11)</f>
        <v>SM </v>
      </c>
      <c r="E23" s="68">
        <f>IF('P7'!D11="","",'P7'!D11)</f>
        <v>32285</v>
      </c>
      <c r="F23" s="69" t="str">
        <f>IF('P7'!F11="","",'P7'!F11)</f>
        <v>Jarleif Amdal</v>
      </c>
      <c r="G23" s="69" t="str">
        <f>IF('P7'!G11="","",'P7'!G11)</f>
        <v>Vigrestad IK</v>
      </c>
      <c r="H23" s="120">
        <f>IF('P7'!N11=0,"",'P7'!N11)</f>
        <v>140</v>
      </c>
      <c r="I23" s="120">
        <f>IF('P7'!O11=0,"",'P7'!O11)</f>
        <v>174</v>
      </c>
      <c r="J23" s="120">
        <f>IF('P7'!P11=0,"",'P7'!P11)</f>
        <v>314</v>
      </c>
      <c r="K23" s="116">
        <f>IF('P7'!Q11=0,"",'P7'!Q11)</f>
        <v>375.064836</v>
      </c>
      <c r="L23">
        <v>23</v>
      </c>
    </row>
    <row r="24" spans="1:12" ht="15.75">
      <c r="A24" s="65">
        <v>3</v>
      </c>
      <c r="B24" s="66">
        <f>IF('P9'!A10="","",'P9'!A10)</f>
        <v>105</v>
      </c>
      <c r="C24" s="116">
        <f>IF('P9'!B10="","",'P9'!B10)</f>
        <v>96.1</v>
      </c>
      <c r="D24" s="66" t="str">
        <f>IF('P9'!C10="","",'P9'!C10)</f>
        <v>SM</v>
      </c>
      <c r="E24" s="68">
        <f>IF('P9'!D10="","",'P9'!D10)</f>
        <v>27865</v>
      </c>
      <c r="F24" s="69" t="str">
        <f>IF('P9'!F10="","",'P9'!F10)</f>
        <v>Richard Markeng</v>
      </c>
      <c r="G24" s="69" t="str">
        <f>IF('P9'!G10="","",'P9'!G10)</f>
        <v>Tønsberg-Kam.</v>
      </c>
      <c r="H24" s="120">
        <f>IF('P9'!N10=0,"",'P9'!N10)</f>
        <v>140</v>
      </c>
      <c r="I24" s="120">
        <f>IF('P9'!O10=0,"",'P9'!O10)</f>
        <v>170</v>
      </c>
      <c r="J24" s="120">
        <f>IF('P9'!P10=0,"",'P9'!P10)</f>
        <v>310</v>
      </c>
      <c r="K24" s="116">
        <f>IF('P9'!Q10=0,"",'P9'!Q10)</f>
        <v>349.5343</v>
      </c>
      <c r="L24">
        <v>21</v>
      </c>
    </row>
    <row r="25" spans="1:12" ht="15.75">
      <c r="A25" s="65">
        <v>4</v>
      </c>
      <c r="B25" s="66">
        <f>IF('P5'!A14="","",'P5'!A14)</f>
        <v>77</v>
      </c>
      <c r="C25" s="116">
        <f>IF('P5'!B14="","",'P5'!B14)</f>
        <v>75.6</v>
      </c>
      <c r="D25" s="66" t="str">
        <f>IF('P5'!C14="","",'P5'!C14)</f>
        <v>SM</v>
      </c>
      <c r="E25" s="68">
        <f>IF('P5'!D14="","",'P5'!D14)</f>
        <v>28656</v>
      </c>
      <c r="F25" s="69" t="str">
        <f>IF('P5'!F14="","",'P5'!F14)</f>
        <v>Ronny Matnisdal</v>
      </c>
      <c r="G25" s="69" t="str">
        <f>IF('P5'!G14="","",'P5'!G14)</f>
        <v>Vigrestad IK</v>
      </c>
      <c r="H25" s="120">
        <f>IF('P5'!N14=0,"",'P5'!N14)</f>
        <v>123</v>
      </c>
      <c r="I25" s="120">
        <f>IF('P5'!O14=0,"",'P5'!O14)</f>
        <v>145</v>
      </c>
      <c r="J25" s="120">
        <f>IF('P5'!P14=0,"",'P5'!P14)</f>
        <v>268</v>
      </c>
      <c r="K25" s="116">
        <f>IF('P5'!Q14=0,"",'P5'!Q14)</f>
        <v>339.57502800000003</v>
      </c>
      <c r="L25">
        <v>20</v>
      </c>
    </row>
    <row r="26" spans="1:12" ht="15.75">
      <c r="A26" s="65">
        <v>5</v>
      </c>
      <c r="B26" s="66">
        <f>IF('P7'!A13="","",'P7'!A13)</f>
        <v>85</v>
      </c>
      <c r="C26" s="116">
        <f>IF('P7'!B13="","",'P7'!B13)</f>
        <v>84.9</v>
      </c>
      <c r="D26" s="66" t="str">
        <f>IF('P7'!C13="","",'P7'!C13)</f>
        <v>SM </v>
      </c>
      <c r="E26" s="68">
        <f>IF('P7'!D13="","",'P7'!D13)</f>
        <v>30139</v>
      </c>
      <c r="F26" s="69" t="str">
        <f>IF('P7'!F13="","",'P7'!F13)</f>
        <v>Jostein Frøyd</v>
      </c>
      <c r="G26" s="69" t="str">
        <f>IF('P7'!G13="","",'P7'!G13)</f>
        <v>Larvik AK</v>
      </c>
      <c r="H26" s="120">
        <f>IF('P7'!N13=0,"",'P7'!N13)</f>
        <v>130</v>
      </c>
      <c r="I26" s="120">
        <f>IF('P7'!O13=0,"",'P7'!O13)</f>
        <v>150</v>
      </c>
      <c r="J26" s="120">
        <f>IF('P7'!P13=0,"",'P7'!P13)</f>
        <v>280</v>
      </c>
      <c r="K26" s="116">
        <f>IF('P7'!Q13=0,"",'P7'!Q13)</f>
        <v>333.6788</v>
      </c>
      <c r="L26">
        <v>19</v>
      </c>
    </row>
    <row r="27" spans="1:12" ht="15.75">
      <c r="A27" s="65">
        <v>6</v>
      </c>
      <c r="B27" s="66" t="str">
        <f>IF('P9'!A17="","",'P9'!A17)</f>
        <v>+105</v>
      </c>
      <c r="C27" s="116">
        <f>IF('P9'!B17="","",'P9'!B17)</f>
        <v>136.4</v>
      </c>
      <c r="D27" s="66" t="str">
        <f>IF('P9'!C17="","",'P9'!C17)</f>
        <v>JM</v>
      </c>
      <c r="E27" s="68">
        <f>IF('P9'!D17="","",'P9'!D17)</f>
        <v>33062</v>
      </c>
      <c r="F27" s="69" t="str">
        <f>IF('P9'!F17="","",'P9'!F17)</f>
        <v>Vebjørn Varlid</v>
      </c>
      <c r="G27" s="69" t="str">
        <f>IF('P9'!G17="","",'P9'!G17)</f>
        <v>Tambarskjelvar IL</v>
      </c>
      <c r="H27" s="120">
        <f>IF('P9'!N17=0,"",'P9'!N17)</f>
        <v>150</v>
      </c>
      <c r="I27" s="120">
        <f>IF('P9'!O17=0,"",'P9'!O17)</f>
        <v>175</v>
      </c>
      <c r="J27" s="120">
        <f>IF('P9'!P17=0,"",'P9'!P17)</f>
        <v>325</v>
      </c>
      <c r="K27" s="116">
        <f>IF('P9'!Q17=0,"",'P9'!Q17)</f>
        <v>331.62025</v>
      </c>
      <c r="L27">
        <v>18</v>
      </c>
    </row>
    <row r="28" spans="1:12" ht="15.75">
      <c r="A28" s="65">
        <v>7</v>
      </c>
      <c r="B28" s="66">
        <f>IF('P4'!A10="","",'P4'!A10)</f>
        <v>77</v>
      </c>
      <c r="C28" s="116">
        <f>IF('P4'!B10="","",'P4'!B10)</f>
        <v>74.3</v>
      </c>
      <c r="D28" s="66" t="str">
        <f>IF('P4'!C10="","",'P4'!C10)</f>
        <v>SM</v>
      </c>
      <c r="E28" s="68">
        <f>IF('P4'!D10="","",'P4'!D10)</f>
        <v>29046</v>
      </c>
      <c r="F28" s="69" t="str">
        <f>IF('P4'!F10="","",'P4'!F10)</f>
        <v>Klaus Jungbluth</v>
      </c>
      <c r="G28" s="69" t="str">
        <f>IF('P4'!G10="","",'P4'!G10)</f>
        <v>Trondheim AK</v>
      </c>
      <c r="H28" s="120">
        <f>IF('P4'!N10=0,"",'P4'!N10)</f>
        <v>121</v>
      </c>
      <c r="I28" s="120">
        <f>IF('P4'!O10=0,"",'P4'!O10)</f>
        <v>135</v>
      </c>
      <c r="J28" s="120">
        <f>IF('P4'!P10=0,"",'P4'!P10)</f>
        <v>256</v>
      </c>
      <c r="K28" s="116">
        <f>IF('P4'!Q10=0,"",'P4'!Q10)</f>
        <v>327.615744</v>
      </c>
      <c r="L28">
        <v>17</v>
      </c>
    </row>
    <row r="29" spans="1:12" ht="15.75">
      <c r="A29" s="65">
        <v>8</v>
      </c>
      <c r="B29" s="66">
        <f>IF('P5'!A16="","",'P5'!A16)</f>
        <v>77</v>
      </c>
      <c r="C29" s="116">
        <f>IF('P5'!B16="","",'P5'!B16)</f>
        <v>76.9</v>
      </c>
      <c r="D29" s="66" t="str">
        <f>IF('P5'!C16="","",'P5'!C16)</f>
        <v>SM</v>
      </c>
      <c r="E29" s="68">
        <f>IF('P5'!D16="","",'P5'!D16)</f>
        <v>29459</v>
      </c>
      <c r="F29" s="69" t="str">
        <f>IF('P5'!F16="","",'P5'!F16)</f>
        <v>Steinar Kvame</v>
      </c>
      <c r="G29" s="69" t="str">
        <f>IF('P5'!G16="","",'P5'!G16)</f>
        <v>Tambarskjelvar IL</v>
      </c>
      <c r="H29" s="120">
        <f>IF('P5'!N16=0,"",'P5'!N16)</f>
        <v>120</v>
      </c>
      <c r="I29" s="120">
        <f>IF('P5'!O16=0,"",'P5'!O16)</f>
        <v>140</v>
      </c>
      <c r="J29" s="120">
        <f>IF('P5'!P16=0,"",'P5'!P16)</f>
        <v>260</v>
      </c>
      <c r="K29" s="116">
        <f>IF('P5'!Q16=0,"",'P5'!Q16)</f>
        <v>326.29558</v>
      </c>
      <c r="L29">
        <v>16</v>
      </c>
    </row>
    <row r="30" spans="1:12" ht="15.75">
      <c r="A30" s="65">
        <v>9</v>
      </c>
      <c r="B30" s="66">
        <f>IF('P5'!A17="","",'P5'!A17)</f>
        <v>77</v>
      </c>
      <c r="C30" s="116">
        <f>IF('P5'!B17="","",'P5'!B17)</f>
        <v>77</v>
      </c>
      <c r="D30" s="66" t="str">
        <f>IF('P5'!C17="","",'P5'!C17)</f>
        <v>SM</v>
      </c>
      <c r="E30" s="68">
        <f>IF('P5'!D17="","",'P5'!D17)</f>
        <v>31696</v>
      </c>
      <c r="F30" s="69" t="str">
        <f>IF('P5'!F17="","",'P5'!F17)</f>
        <v>Yngve Apneseth</v>
      </c>
      <c r="G30" s="69" t="str">
        <f>IF('P5'!G17="","",'P5'!G17)</f>
        <v>Tambarskjelvar IL</v>
      </c>
      <c r="H30" s="120">
        <f>IF('P5'!N17=0,"",'P5'!N17)</f>
        <v>117</v>
      </c>
      <c r="I30" s="120">
        <f>IF('P5'!O17=0,"",'P5'!O17)</f>
        <v>140</v>
      </c>
      <c r="J30" s="120">
        <f>IF('P5'!P17=0,"",'P5'!P17)</f>
        <v>257</v>
      </c>
      <c r="K30" s="116">
        <f>IF('P5'!Q17=0,"",'P5'!Q17)</f>
        <v>322.297532</v>
      </c>
      <c r="L30">
        <v>15</v>
      </c>
    </row>
    <row r="31" spans="1:12" ht="15.75">
      <c r="A31" s="65">
        <v>10</v>
      </c>
      <c r="B31" s="66">
        <f>IF('P9'!A12="","",'P9'!A12)</f>
        <v>105</v>
      </c>
      <c r="C31" s="116">
        <f>IF('P9'!B12="","",'P9'!B12)</f>
        <v>103.3</v>
      </c>
      <c r="D31" s="66" t="str">
        <f>IF('P9'!C12="","",'P9'!C12)</f>
        <v>SM</v>
      </c>
      <c r="E31" s="68">
        <f>IF('P9'!D12="","",'P9'!D12)</f>
        <v>27849</v>
      </c>
      <c r="F31" s="69" t="str">
        <f>IF('P9'!F12="","",'P9'!F12)</f>
        <v>Børge Aadland</v>
      </c>
      <c r="G31" s="69" t="str">
        <f>IF('P9'!G12="","",'P9'!G12)</f>
        <v>AK Bjørgvin</v>
      </c>
      <c r="H31" s="120">
        <f>IF('P9'!N12=0,"",'P9'!N12)</f>
        <v>125</v>
      </c>
      <c r="I31" s="120">
        <f>IF('P9'!O12=0,"",'P9'!O12)</f>
        <v>168</v>
      </c>
      <c r="J31" s="120">
        <f>IF('P9'!P12=0,"",'P9'!P12)</f>
        <v>293</v>
      </c>
      <c r="K31" s="116">
        <f>IF('P9'!Q12=0,"",'P9'!Q12)</f>
        <v>321.42217200000005</v>
      </c>
      <c r="L31">
        <v>14</v>
      </c>
    </row>
    <row r="32" spans="1:12" ht="15.75">
      <c r="A32" s="65">
        <v>11</v>
      </c>
      <c r="B32" s="66">
        <f>IF('P7'!A9="","",'P7'!A9)</f>
        <v>85</v>
      </c>
      <c r="C32" s="116">
        <f>IF('P7'!B9="","",'P7'!B9)</f>
        <v>84.1</v>
      </c>
      <c r="D32" s="66" t="str">
        <f>IF('P7'!C9="","",'P7'!C9)</f>
        <v>SM</v>
      </c>
      <c r="E32" s="68">
        <f>IF('P7'!D9="","",'P7'!D9)</f>
        <v>32393</v>
      </c>
      <c r="F32" s="69" t="str">
        <f>IF('P7'!F9="","",'P7'!F9)</f>
        <v>Håvard Grostad</v>
      </c>
      <c r="G32" s="69" t="str">
        <f>IF('P7'!G9="","",'P7'!G9)</f>
        <v>Nidelv IL</v>
      </c>
      <c r="H32" s="120">
        <f>IF('P7'!N9=0,"",'P7'!N9)</f>
        <v>123</v>
      </c>
      <c r="I32" s="120">
        <f>IF('P7'!O9=0,"",'P7'!O9)</f>
        <v>145</v>
      </c>
      <c r="J32" s="120">
        <f>IF('P7'!P9=0,"",'P7'!P9)</f>
        <v>268</v>
      </c>
      <c r="K32" s="116">
        <f>IF('P7'!Q9=0,"",'P7'!Q9)</f>
        <v>320.870236</v>
      </c>
      <c r="L32">
        <v>13</v>
      </c>
    </row>
    <row r="33" spans="1:12" ht="15.75">
      <c r="A33" s="65">
        <v>12</v>
      </c>
      <c r="B33" s="66" t="str">
        <f>IF('P9'!A18="","",'P9'!A18)</f>
        <v>+105</v>
      </c>
      <c r="C33" s="116">
        <f>IF('P9'!B18="","",'P9'!B18)</f>
        <v>125.6</v>
      </c>
      <c r="D33" s="66" t="str">
        <f>IF('P9'!C18="","",'P9'!C18)</f>
        <v>SM</v>
      </c>
      <c r="E33" s="68">
        <f>IF('P9'!D18="","",'P9'!D18)</f>
        <v>29981</v>
      </c>
      <c r="F33" s="69" t="str">
        <f>IF('P9'!F18="","",'P9'!F18)</f>
        <v>Kenneth Heidenberg</v>
      </c>
      <c r="G33" s="69" t="str">
        <f>IF('P9'!G18="","",'P9'!G18)</f>
        <v>T &amp; IL National</v>
      </c>
      <c r="H33" s="120">
        <f>IF('P9'!N18=0,"",'P9'!N18)</f>
        <v>140</v>
      </c>
      <c r="I33" s="120">
        <f>IF('P9'!O18=0,"",'P9'!O18)</f>
        <v>164</v>
      </c>
      <c r="J33" s="120">
        <f>IF('P9'!P18=0,"",'P9'!P18)</f>
        <v>304</v>
      </c>
      <c r="K33" s="116">
        <f>IF('P9'!Q18=0,"",'P9'!Q18)</f>
        <v>315.19419200000004</v>
      </c>
      <c r="L33">
        <v>12</v>
      </c>
    </row>
    <row r="34" spans="1:12" ht="15.75">
      <c r="A34" s="65">
        <v>13</v>
      </c>
      <c r="B34" s="66">
        <f>IF('P9'!A11="","",'P9'!A11)</f>
        <v>105</v>
      </c>
      <c r="C34" s="116">
        <f>IF('P9'!B11="","",'P9'!B11)</f>
        <v>103.9</v>
      </c>
      <c r="D34" s="66" t="str">
        <f>IF('P9'!C11="","",'P9'!C11)</f>
        <v>SM</v>
      </c>
      <c r="E34" s="68">
        <f>IF('P9'!D11="","",'P9'!D11)</f>
        <v>31593</v>
      </c>
      <c r="F34" s="69" t="str">
        <f>IF('P9'!F11="","",'P9'!F11)</f>
        <v>Per A. Lier</v>
      </c>
      <c r="G34" s="69" t="str">
        <f>IF('P9'!G11="","",'P9'!G11)</f>
        <v>Tønsberg-Kam.</v>
      </c>
      <c r="H34" s="120">
        <f>IF('P9'!N11=0,"",'P9'!N11)</f>
        <v>130</v>
      </c>
      <c r="I34" s="120">
        <f>IF('P9'!O11=0,"",'P9'!O11)</f>
        <v>157</v>
      </c>
      <c r="J34" s="120">
        <f>IF('P9'!P11=0,"",'P9'!P11)</f>
        <v>287</v>
      </c>
      <c r="K34" s="116">
        <f>IF('P9'!Q11=0,"",'P9'!Q11)</f>
        <v>314.196694</v>
      </c>
      <c r="L34">
        <v>11</v>
      </c>
    </row>
    <row r="35" spans="1:12" ht="15.75">
      <c r="A35" s="65">
        <v>14</v>
      </c>
      <c r="B35" s="66">
        <f>IF('P7'!A10="","",'P7'!A10)</f>
        <v>85</v>
      </c>
      <c r="C35" s="116">
        <f>IF('P7'!B10="","",'P7'!B10)</f>
        <v>84.5</v>
      </c>
      <c r="D35" s="66" t="str">
        <f>IF('P7'!C10="","",'P7'!C10)</f>
        <v>M1</v>
      </c>
      <c r="E35" s="68">
        <f>IF('P7'!D10="","",'P7'!D10)</f>
        <v>26413</v>
      </c>
      <c r="F35" s="69" t="str">
        <f>IF('P7'!F10="","",'P7'!F10)</f>
        <v>Odd Gunnar Røyseth</v>
      </c>
      <c r="G35" s="69" t="str">
        <f>IF('P7'!G10="","",'P7'!G10)</f>
        <v>Tambarskjelvar IL</v>
      </c>
      <c r="H35" s="120">
        <f>IF('P7'!N10=0,"",'P7'!N10)</f>
        <v>114</v>
      </c>
      <c r="I35" s="120">
        <f>IF('P7'!O10=0,"",'P7'!O10)</f>
        <v>147</v>
      </c>
      <c r="J35" s="120">
        <f>IF('P7'!P10=0,"",'P7'!P10)</f>
        <v>261</v>
      </c>
      <c r="K35" s="116">
        <f>IF('P7'!Q10=0,"",'P7'!Q10)</f>
        <v>311.757714</v>
      </c>
      <c r="L35">
        <v>10</v>
      </c>
    </row>
    <row r="36" spans="1:12" ht="15.75">
      <c r="A36" s="65">
        <v>15</v>
      </c>
      <c r="B36" s="66">
        <f>IF('P4'!A13="","",'P4'!A13)</f>
        <v>94</v>
      </c>
      <c r="C36" s="116">
        <f>IF('P4'!B13="","",'P4'!B13)</f>
        <v>93.8</v>
      </c>
      <c r="D36" s="66" t="str">
        <f>IF('P4'!C13="","",'P4'!C13)</f>
        <v>SM</v>
      </c>
      <c r="E36" s="68">
        <f>IF('P4'!D13="","",'P4'!D13)</f>
        <v>31033</v>
      </c>
      <c r="F36" s="69" t="str">
        <f>IF('P4'!F13="","",'P4'!F13)</f>
        <v>Lubomir Kafonek</v>
      </c>
      <c r="G36" s="69" t="str">
        <f>IF('P4'!G13="","",'P4'!G13)</f>
        <v>Trondheim AK</v>
      </c>
      <c r="H36" s="120">
        <f>IF('P4'!N13=0,"",'P4'!N13)</f>
        <v>121</v>
      </c>
      <c r="I36" s="120">
        <f>IF('P4'!O13=0,"",'P4'!O13)</f>
        <v>150</v>
      </c>
      <c r="J36" s="120">
        <f>IF('P4'!P13=0,"",'P4'!P13)</f>
        <v>271</v>
      </c>
      <c r="K36" s="116">
        <f>IF('P4'!Q13=0,"",'P4'!Q13)</f>
        <v>308.631331</v>
      </c>
      <c r="L36">
        <v>9</v>
      </c>
    </row>
    <row r="37" spans="1:12" ht="15.75">
      <c r="A37" s="65">
        <v>16</v>
      </c>
      <c r="B37" s="66">
        <f>IF('P5'!A18="","",'P5'!A18)</f>
        <v>77</v>
      </c>
      <c r="C37" s="116">
        <f>IF('P5'!B18="","",'P5'!B18)</f>
        <v>76.5</v>
      </c>
      <c r="D37" s="66" t="str">
        <f>IF('P5'!C18="","",'P5'!C18)</f>
        <v>SM</v>
      </c>
      <c r="E37" s="68">
        <f>IF('P5'!D18="","",'P5'!D18)</f>
        <v>32519</v>
      </c>
      <c r="F37" s="69" t="str">
        <f>IF('P5'!F18="","",'P5'!F18)</f>
        <v>Leik Simon Aas</v>
      </c>
      <c r="G37" s="69" t="str">
        <f>IF('P5'!G18="","",'P5'!G18)</f>
        <v>T &amp; IL National</v>
      </c>
      <c r="H37" s="120">
        <f>IF('P5'!N18=0,"",'P5'!N18)</f>
        <v>112</v>
      </c>
      <c r="I37" s="120">
        <f>IF('P5'!O18=0,"",'P5'!O18)</f>
        <v>132</v>
      </c>
      <c r="J37" s="120">
        <f>IF('P5'!P18=0,"",'P5'!P18)</f>
        <v>244</v>
      </c>
      <c r="K37" s="116">
        <f>IF('P5'!Q18=0,"",'P5'!Q18)</f>
        <v>307.10864799999996</v>
      </c>
      <c r="L37">
        <v>8</v>
      </c>
    </row>
    <row r="38" spans="1:12" ht="15.75">
      <c r="A38" s="65">
        <v>17</v>
      </c>
      <c r="B38" s="66" t="str">
        <f>IF('P9'!A15="","",'P9'!A15)</f>
        <v>+105</v>
      </c>
      <c r="C38" s="116">
        <f>IF('P9'!B15="","",'P9'!B15)</f>
        <v>108.1</v>
      </c>
      <c r="D38" s="66" t="str">
        <f>IF('P9'!C15="","",'P9'!C15)</f>
        <v>SM</v>
      </c>
      <c r="E38" s="68">
        <f>IF('P9'!D15="","",'P9'!D15)</f>
        <v>29902</v>
      </c>
      <c r="F38" s="69" t="str">
        <f>IF('P9'!F15="","",'P9'!F15)</f>
        <v>Lars V. Jahnsen</v>
      </c>
      <c r="G38" s="69" t="str">
        <f>IF('P9'!G15="","",'P9'!G15)</f>
        <v>Tønsberg-Kam.</v>
      </c>
      <c r="H38" s="120">
        <f>IF('P9'!N15=0,"",'P9'!N15)</f>
        <v>123</v>
      </c>
      <c r="I38" s="120">
        <f>IF('P9'!O15=0,"",'P9'!O15)</f>
        <v>157</v>
      </c>
      <c r="J38" s="120">
        <f>IF('P9'!P15=0,"",'P9'!P15)</f>
        <v>280</v>
      </c>
      <c r="K38" s="116">
        <f>IF('P9'!Q15=0,"",'P9'!Q15)</f>
        <v>302.45712</v>
      </c>
      <c r="L38">
        <v>7</v>
      </c>
    </row>
    <row r="39" spans="1:12" ht="15.75">
      <c r="A39" s="65">
        <v>18</v>
      </c>
      <c r="B39" s="66">
        <f>IF('P7'!A17="","",'P7'!A17)</f>
        <v>94</v>
      </c>
      <c r="C39" s="116">
        <f>IF('P7'!B17="","",'P7'!B17)</f>
        <v>93.9</v>
      </c>
      <c r="D39" s="66" t="str">
        <f>IF('P7'!C17="","",'P7'!C17)</f>
        <v>JM</v>
      </c>
      <c r="E39" s="68">
        <f>IF('P7'!D17="","",'P7'!D17)</f>
        <v>33929</v>
      </c>
      <c r="F39" s="69" t="str">
        <f>IF('P7'!F17="","",'P7'!F17)</f>
        <v>Sindre Rørstadbotnen</v>
      </c>
      <c r="G39" s="69" t="str">
        <f>IF('P7'!G17="","",'P7'!G17)</f>
        <v>Tambarskjelvar IL</v>
      </c>
      <c r="H39" s="120">
        <f>IF('P7'!N17=0,"",'P7'!N17)</f>
        <v>115</v>
      </c>
      <c r="I39" s="120">
        <f>IF('P7'!O17=0,"",'P7'!O17)</f>
        <v>150</v>
      </c>
      <c r="J39" s="120">
        <f>IF('P7'!P17=0,"",'P7'!P17)</f>
        <v>265</v>
      </c>
      <c r="K39" s="116">
        <f>IF('P7'!Q17=0,"",'P7'!Q17)</f>
        <v>301.663015</v>
      </c>
      <c r="L39">
        <v>6</v>
      </c>
    </row>
    <row r="40" spans="1:12" ht="15.75">
      <c r="A40" s="65">
        <v>19</v>
      </c>
      <c r="B40" s="66">
        <f>IF('P7'!A12="","",'P7'!A12)</f>
        <v>85</v>
      </c>
      <c r="C40" s="116">
        <f>IF('P7'!B12="","",'P7'!B12)</f>
        <v>79.1</v>
      </c>
      <c r="D40" s="66" t="str">
        <f>IF('P7'!C12="","",'P7'!C12)</f>
        <v>SM</v>
      </c>
      <c r="E40" s="68">
        <f>IF('P7'!D12="","",'P7'!D12)</f>
        <v>32655</v>
      </c>
      <c r="F40" s="69" t="str">
        <f>IF('P7'!F12="","",'P7'!F12)</f>
        <v>Alexander Hanssen</v>
      </c>
      <c r="G40" s="69" t="str">
        <f>IF('P7'!G12="","",'P7'!G12)</f>
        <v>Nidelv IL</v>
      </c>
      <c r="H40" s="120">
        <f>IF('P7'!N12=0,"",'P7'!N12)</f>
        <v>105</v>
      </c>
      <c r="I40" s="120">
        <f>IF('P7'!O12=0,"",'P7'!O12)</f>
        <v>130</v>
      </c>
      <c r="J40" s="120">
        <f>IF('P7'!P12=0,"",'P7'!P12)</f>
        <v>235</v>
      </c>
      <c r="K40" s="116">
        <f>IF('P7'!Q12=0,"",'P7'!Q12)</f>
        <v>290.40689</v>
      </c>
      <c r="L40">
        <v>5</v>
      </c>
    </row>
    <row r="41" spans="1:12" ht="15.75">
      <c r="A41" s="65">
        <v>20</v>
      </c>
      <c r="B41" s="66">
        <f>IF('P5'!A13="","",'P5'!A13)</f>
        <v>69</v>
      </c>
      <c r="C41" s="116">
        <f>IF('P5'!B13="","",'P5'!B13)</f>
        <v>68.3</v>
      </c>
      <c r="D41" s="66" t="str">
        <f>IF('P5'!C13="","",'P5'!C13)</f>
        <v>SM</v>
      </c>
      <c r="E41" s="68">
        <f>IF('P5'!D13="","",'P5'!D13)</f>
        <v>30555</v>
      </c>
      <c r="F41" s="69" t="str">
        <f>IF('P5'!F13="","",'P5'!F13)</f>
        <v>Morten Johannessen</v>
      </c>
      <c r="G41" s="69" t="str">
        <f>IF('P5'!G13="","",'P5'!G13)</f>
        <v>Trondheim AK</v>
      </c>
      <c r="H41" s="120">
        <f>IF('P5'!N13=0,"",'P5'!N13)</f>
        <v>91</v>
      </c>
      <c r="I41" s="120">
        <f>IF('P5'!O13=0,"",'P5'!O13)</f>
        <v>121</v>
      </c>
      <c r="J41" s="120">
        <f>IF('P5'!P13=0,"",'P5'!P13)</f>
        <v>212</v>
      </c>
      <c r="K41" s="116">
        <f>IF('P5'!Q13=0,"",'P5'!Q13)</f>
        <v>285.572056</v>
      </c>
      <c r="L41">
        <v>4</v>
      </c>
    </row>
    <row r="42" spans="1:12" ht="15.75">
      <c r="A42" s="65">
        <v>21</v>
      </c>
      <c r="B42" s="66">
        <f>IF('P2'!A9="","",'P2'!A9)</f>
        <v>94</v>
      </c>
      <c r="C42" s="116">
        <f>IF('P2'!B9="","",'P2'!B9)</f>
        <v>92.1</v>
      </c>
      <c r="D42" s="66" t="str">
        <f>IF('P2'!C9="","",'P2'!C9)</f>
        <v>M1</v>
      </c>
      <c r="E42" s="68">
        <f>IF('P2'!D9="","",'P2'!D9)</f>
        <v>26566</v>
      </c>
      <c r="F42" s="69" t="str">
        <f>IF('P2'!F9="","",'P2'!F9)</f>
        <v>Jarle Hammersvik</v>
      </c>
      <c r="G42" s="69" t="str">
        <f>IF('P2'!G9="","",'P2'!G9)</f>
        <v>Haugesund VK</v>
      </c>
      <c r="H42" s="120">
        <f>IF('P2'!N9=0,"",'P2'!N9)</f>
        <v>108</v>
      </c>
      <c r="I42" s="120">
        <f>IF('P2'!O9=0,"",'P2'!O9)</f>
        <v>140</v>
      </c>
      <c r="J42" s="120">
        <f>IF('P2'!P9=0,"",'P2'!P9)</f>
        <v>248</v>
      </c>
      <c r="K42" s="116">
        <f>IF('P2'!Q9=0,"",'P2'!Q9)</f>
        <v>284.653408</v>
      </c>
      <c r="L42">
        <v>3</v>
      </c>
    </row>
    <row r="43" spans="1:12" ht="15.75">
      <c r="A43" s="65">
        <v>22</v>
      </c>
      <c r="B43" s="66" t="str">
        <f>IF('P9'!A16="","",'P9'!A16)</f>
        <v>+105</v>
      </c>
      <c r="C43" s="116">
        <f>IF('P9'!B16="","",'P9'!B16)</f>
        <v>111.9</v>
      </c>
      <c r="D43" s="66" t="str">
        <f>IF('P9'!C16="","",'P9'!C16)</f>
        <v>SM</v>
      </c>
      <c r="E43" s="68">
        <f>IF('P9'!D16="","",'P9'!D16)</f>
        <v>32442</v>
      </c>
      <c r="F43" s="69" t="str">
        <f>IF('P9'!F16="","",'P9'!F16)</f>
        <v>Jon Peter Ueland</v>
      </c>
      <c r="G43" s="69" t="str">
        <f>IF('P9'!G16="","",'P9'!G16)</f>
        <v>Vigrestad IK</v>
      </c>
      <c r="H43" s="120">
        <f>IF('P9'!N16=0,"",'P9'!N16)</f>
        <v>112</v>
      </c>
      <c r="I43" s="120">
        <f>IF('P9'!O16=0,"",'P9'!O16)</f>
        <v>150</v>
      </c>
      <c r="J43" s="120">
        <f>IF('P9'!P16=0,"",'P9'!P16)</f>
        <v>262</v>
      </c>
      <c r="K43" s="116">
        <f>IF('P9'!Q16=0,"",'P9'!Q16)</f>
        <v>279.97398599999997</v>
      </c>
      <c r="L43">
        <v>2</v>
      </c>
    </row>
    <row r="44" spans="1:12" ht="15.75">
      <c r="A44" s="65">
        <v>23</v>
      </c>
      <c r="B44" s="66">
        <f>IF('P7'!A20="","",'P7'!A20)</f>
        <v>94</v>
      </c>
      <c r="C44" s="116">
        <f>IF('P7'!B20="","",'P7'!B20)</f>
        <v>91.4</v>
      </c>
      <c r="D44" s="66" t="str">
        <f>IF('P7'!C20="","",'P7'!C20)</f>
        <v>SM</v>
      </c>
      <c r="E44" s="68">
        <f>IF('P7'!D20="","",'P7'!D20)</f>
        <v>31164</v>
      </c>
      <c r="F44" s="69" t="str">
        <f>IF('P7'!F20="","",'P7'!F20)</f>
        <v>Alexander Schive Bjerck</v>
      </c>
      <c r="G44" s="69" t="str">
        <f>IF('P7'!G20="","",'P7'!G20)</f>
        <v>AK Bjørgvin</v>
      </c>
      <c r="H44" s="120">
        <f>IF('P7'!N20=0,"",'P7'!N20)</f>
        <v>106</v>
      </c>
      <c r="I44" s="120">
        <f>IF('P7'!O20=0,"",'P7'!O20)</f>
        <v>137</v>
      </c>
      <c r="J44" s="120">
        <f>IF('P7'!P20=0,"",'P7'!P20)</f>
        <v>243</v>
      </c>
      <c r="K44" s="116">
        <f>IF('P7'!Q20=0,"",'P7'!Q20)</f>
        <v>279.843903</v>
      </c>
      <c r="L44">
        <v>1</v>
      </c>
    </row>
    <row r="45" spans="1:12" ht="15.75">
      <c r="A45" s="65">
        <v>24</v>
      </c>
      <c r="B45" s="66">
        <f>IF('P7'!A19="","",'P7'!A19)</f>
        <v>94</v>
      </c>
      <c r="C45" s="116">
        <f>IF('P7'!B19="","",'P7'!B19)</f>
        <v>90.6</v>
      </c>
      <c r="D45" s="66" t="str">
        <f>IF('P7'!C19="","",'P7'!C19)</f>
        <v>JM</v>
      </c>
      <c r="E45" s="68">
        <f>IF('P7'!D19="","",'P7'!D19)</f>
        <v>32990</v>
      </c>
      <c r="F45" s="69" t="str">
        <f>IF('P7'!F19="","",'P7'!F19)</f>
        <v>Dag A. Klethagen</v>
      </c>
      <c r="G45" s="69" t="str">
        <f>IF('P7'!G19="","",'P7'!G19)</f>
        <v>Gjøvik AK</v>
      </c>
      <c r="H45" s="120">
        <f>IF('P7'!N19=0,"",'P7'!N19)</f>
        <v>108</v>
      </c>
      <c r="I45" s="120">
        <f>IF('P7'!O19=0,"",'P7'!O19)</f>
        <v>133</v>
      </c>
      <c r="J45" s="120">
        <f>IF('P7'!P19=0,"",'P7'!P19)</f>
        <v>241</v>
      </c>
      <c r="K45" s="116">
        <f>IF('P7'!Q19=0,"",'P7'!Q19)</f>
        <v>278.620582</v>
      </c>
      <c r="L45">
        <v>1</v>
      </c>
    </row>
    <row r="46" spans="1:12" ht="15.75">
      <c r="A46" s="65">
        <v>25</v>
      </c>
      <c r="B46" s="66">
        <f>IF('P9'!A14="","",'P9'!A14)</f>
        <v>105</v>
      </c>
      <c r="C46" s="116">
        <f>IF('P9'!B14="","",'P9'!B14)</f>
        <v>104.2</v>
      </c>
      <c r="D46" s="66" t="str">
        <f>IF('P9'!C14="","",'P9'!C14)</f>
        <v>SM</v>
      </c>
      <c r="E46" s="68">
        <f>IF('P9'!D14="","",'P9'!D14)</f>
        <v>32542</v>
      </c>
      <c r="F46" s="69" t="str">
        <f>IF('P9'!F14="","",'P9'!F14)</f>
        <v>Ove Hordnes</v>
      </c>
      <c r="G46" s="69" t="str">
        <f>IF('P9'!G14="","",'P9'!G14)</f>
        <v>AK Bjørgvin</v>
      </c>
      <c r="H46" s="120">
        <f>IF('P9'!N14=0,"",'P9'!N14)</f>
        <v>110</v>
      </c>
      <c r="I46" s="120">
        <f>IF('P9'!O14=0,"",'P9'!O14)</f>
        <v>140</v>
      </c>
      <c r="J46" s="120">
        <f>IF('P9'!P14=0,"",'P9'!P14)</f>
        <v>250</v>
      </c>
      <c r="K46" s="116">
        <f>IF('P9'!Q14=0,"",'P9'!Q14)</f>
        <v>273.41425</v>
      </c>
      <c r="L46">
        <v>1</v>
      </c>
    </row>
    <row r="47" spans="1:12" ht="15.75">
      <c r="A47" s="65">
        <v>26</v>
      </c>
      <c r="B47" s="66">
        <f>IF('P9'!A13="","",'P9'!A13)</f>
        <v>105</v>
      </c>
      <c r="C47" s="116">
        <f>IF('P9'!B13="","",'P9'!B13)</f>
        <v>99.7</v>
      </c>
      <c r="D47" s="66" t="str">
        <f>IF('P9'!C13="","",'P9'!C13)</f>
        <v>SM</v>
      </c>
      <c r="E47" s="68">
        <f>IF('P9'!D13="","",'P9'!D13)</f>
        <v>31931</v>
      </c>
      <c r="F47" s="69" t="str">
        <f>IF('P9'!F13="","",'P9'!F13)</f>
        <v>Kim Helge Moe</v>
      </c>
      <c r="G47" s="69" t="str">
        <f>IF('P9'!G13="","",'P9'!G13)</f>
        <v>Vigrestad IK</v>
      </c>
      <c r="H47" s="120">
        <f>IF('P9'!N13=0,"",'P9'!N13)</f>
        <v>108</v>
      </c>
      <c r="I47" s="120">
        <f>IF('P9'!O13=0,"",'P9'!O13)</f>
        <v>135</v>
      </c>
      <c r="J47" s="120">
        <f>IF('P9'!P13=0,"",'P9'!P13)</f>
        <v>243</v>
      </c>
      <c r="K47" s="116">
        <f>IF('P9'!Q13=0,"",'P9'!Q13)</f>
        <v>270.068499</v>
      </c>
      <c r="L47">
        <v>1</v>
      </c>
    </row>
    <row r="48" spans="1:12" ht="15.75">
      <c r="A48" s="65">
        <v>27</v>
      </c>
      <c r="B48" s="66">
        <f>IF('P5'!A9="","",'P5'!A9)</f>
        <v>56</v>
      </c>
      <c r="C48" s="116">
        <f>IF('P5'!B9="","",'P5'!B9)</f>
        <v>55.9</v>
      </c>
      <c r="D48" s="66" t="str">
        <f>IF('P5'!C9="","",'P5'!C9)</f>
        <v>UM</v>
      </c>
      <c r="E48" s="68">
        <f>IF('P5'!D9="","",'P5'!D9)</f>
        <v>34579</v>
      </c>
      <c r="F48" s="69" t="str">
        <f>IF('P5'!F9="","",'P5'!F9)</f>
        <v>Jantsen Øverås</v>
      </c>
      <c r="G48" s="69" t="str">
        <f>IF('P5'!G9="","",'P5'!G9)</f>
        <v>Tambarskjelvar IL</v>
      </c>
      <c r="H48" s="120">
        <f>IF('P5'!N9=0,"",'P5'!N9)</f>
        <v>77</v>
      </c>
      <c r="I48" s="120">
        <f>IF('P5'!O9=0,"",'P5'!O9)</f>
        <v>95</v>
      </c>
      <c r="J48" s="120">
        <f>IF('P5'!P9=0,"",'P5'!P9)</f>
        <v>172</v>
      </c>
      <c r="K48" s="116">
        <f>IF('P5'!Q9=0,"",'P5'!Q9)</f>
        <v>266.869868</v>
      </c>
      <c r="L48">
        <v>1</v>
      </c>
    </row>
    <row r="49" spans="1:12" ht="15.75">
      <c r="A49" s="65">
        <v>28</v>
      </c>
      <c r="B49" s="66">
        <f>IF('P2'!A12="","",'P2'!A12)</f>
        <v>94</v>
      </c>
      <c r="C49" s="116">
        <f>IF('P2'!B12="","",'P2'!B12)</f>
        <v>94</v>
      </c>
      <c r="D49" s="66" t="str">
        <f>IF('P2'!C12="","",'P2'!C12)</f>
        <v>M3</v>
      </c>
      <c r="E49" s="68">
        <f>IF('P2'!D12="","",'P2'!D12)</f>
        <v>23560</v>
      </c>
      <c r="F49" s="69" t="str">
        <f>IF('P2'!F12="","",'P2'!F12)</f>
        <v>Ole Erik Raad</v>
      </c>
      <c r="G49" s="69" t="str">
        <f>IF('P2'!G12="","",'P2'!G12)</f>
        <v>Trondheim AK</v>
      </c>
      <c r="H49" s="120">
        <f>IF('P2'!N12=0,"",'P2'!N12)</f>
        <v>106</v>
      </c>
      <c r="I49" s="120">
        <f>IF('P2'!O12=0,"",'P2'!O12)</f>
        <v>126</v>
      </c>
      <c r="J49" s="120">
        <f>IF('P2'!P12=0,"",'P2'!P12)</f>
        <v>232</v>
      </c>
      <c r="K49" s="116">
        <f>IF('P2'!Q12=0,"",'P2'!Q12)</f>
        <v>263.979344</v>
      </c>
      <c r="L49">
        <v>1</v>
      </c>
    </row>
    <row r="50" spans="1:12" ht="15.75">
      <c r="A50" s="65">
        <v>29</v>
      </c>
      <c r="B50" s="66">
        <f>IF('P2'!A13="","",'P2'!A13)</f>
        <v>94</v>
      </c>
      <c r="C50" s="116">
        <f>IF('P2'!B13="","",'P2'!B13)</f>
        <v>93.8</v>
      </c>
      <c r="D50" s="66" t="str">
        <f>IF('P2'!C13="","",'P2'!C13)</f>
        <v>M3</v>
      </c>
      <c r="E50" s="68">
        <f>IF('P2'!D13="","",'P2'!D13)</f>
        <v>23441</v>
      </c>
      <c r="F50" s="69" t="str">
        <f>IF('P2'!F13="","",'P2'!F13)</f>
        <v>Ole Jakob Aas</v>
      </c>
      <c r="G50" s="69" t="str">
        <f>IF('P2'!G13="","",'P2'!G13)</f>
        <v>T &amp; IL National</v>
      </c>
      <c r="H50" s="120">
        <f>IF('P2'!N13=0,"",'P2'!N13)</f>
        <v>106</v>
      </c>
      <c r="I50" s="120">
        <f>IF('P2'!O13=0,"",'P2'!O13)</f>
        <v>125</v>
      </c>
      <c r="J50" s="120">
        <f>IF('P2'!P13=0,"",'P2'!P13)</f>
        <v>231</v>
      </c>
      <c r="K50" s="116">
        <f>IF('P2'!Q13=0,"",'P2'!Q13)</f>
        <v>263.076891</v>
      </c>
      <c r="L50">
        <v>1</v>
      </c>
    </row>
    <row r="51" spans="1:12" ht="15.75">
      <c r="A51" s="65">
        <v>30</v>
      </c>
      <c r="B51" s="66">
        <f>IF('P5'!A10="","",'P5'!A10)</f>
        <v>56</v>
      </c>
      <c r="C51" s="116">
        <f>IF('P5'!B10="","",'P5'!B10)</f>
        <v>55.3</v>
      </c>
      <c r="D51" s="66" t="str">
        <f>IF('P5'!C10="","",'P5'!C10)</f>
        <v>JM</v>
      </c>
      <c r="E51" s="68">
        <f>IF('P5'!D10="","",'P5'!D10)</f>
        <v>33679</v>
      </c>
      <c r="F51" s="69" t="str">
        <f>IF('P5'!F10="","",'P5'!F10)</f>
        <v>Thomas Eide</v>
      </c>
      <c r="G51" s="69" t="str">
        <f>IF('P5'!G10="","",'P5'!G10)</f>
        <v>Stavanger VK</v>
      </c>
      <c r="H51" s="120">
        <f>IF('P5'!N10=0,"",'P5'!N10)</f>
        <v>73</v>
      </c>
      <c r="I51" s="120">
        <f>IF('P5'!O10=0,"",'P5'!O10)</f>
        <v>95</v>
      </c>
      <c r="J51" s="120">
        <f>IF('P5'!P10=0,"",'P5'!P10)</f>
        <v>168</v>
      </c>
      <c r="K51" s="116">
        <f>IF('P5'!Q10=0,"",'P5'!Q10)</f>
        <v>262.860024</v>
      </c>
      <c r="L51">
        <v>1</v>
      </c>
    </row>
    <row r="52" spans="1:12" ht="15.75">
      <c r="A52" s="65">
        <v>31</v>
      </c>
      <c r="B52" s="66">
        <f>IF('P7'!A15="","",'P7'!A15)</f>
        <v>85</v>
      </c>
      <c r="C52" s="116">
        <f>IF('P7'!B15="","",'P7'!B15)</f>
        <v>82.9</v>
      </c>
      <c r="D52" s="66" t="str">
        <f>IF('P7'!C15="","",'P7'!C15)</f>
        <v>JM</v>
      </c>
      <c r="E52" s="68">
        <f>IF('P7'!D15="","",'P7'!D15)</f>
        <v>33458</v>
      </c>
      <c r="F52" s="69" t="str">
        <f>IF('P7'!F15="","",'P7'!F15)</f>
        <v>Erik Moen Birkeland</v>
      </c>
      <c r="G52" s="69" t="str">
        <f>IF('P7'!G15="","",'P7'!G15)</f>
        <v>Stavanger VK</v>
      </c>
      <c r="H52" s="120">
        <f>IF('P7'!N15=0,"",'P7'!N15)</f>
        <v>93</v>
      </c>
      <c r="I52" s="120">
        <f>IF('P7'!O15=0,"",'P7'!O15)</f>
        <v>120</v>
      </c>
      <c r="J52" s="120">
        <f>IF('P7'!P15=0,"",'P7'!P15)</f>
        <v>213</v>
      </c>
      <c r="K52" s="116">
        <f>IF('P7'!Q15=0,"",'P7'!Q15)</f>
        <v>256.860321</v>
      </c>
      <c r="L52">
        <v>1</v>
      </c>
    </row>
    <row r="53" spans="1:12" ht="15.75">
      <c r="A53" s="65">
        <v>32</v>
      </c>
      <c r="B53" s="66">
        <f>IF('P2'!A14="","",'P2'!A14)</f>
        <v>94</v>
      </c>
      <c r="C53" s="116">
        <f>IF('P2'!B14="","",'P2'!B14)</f>
        <v>93.5</v>
      </c>
      <c r="D53" s="66" t="str">
        <f>IF('P2'!C14="","",'P2'!C14)</f>
        <v>M3</v>
      </c>
      <c r="E53" s="68">
        <f>IF('P2'!D14="","",'P2'!D14)</f>
        <v>22864</v>
      </c>
      <c r="F53" s="69" t="str">
        <f>IF('P2'!F14="","",'P2'!F14)</f>
        <v>Petter N. Sæterdal</v>
      </c>
      <c r="G53" s="69" t="str">
        <f>IF('P2'!G14="","",'P2'!G14)</f>
        <v>AK Bjørgvin</v>
      </c>
      <c r="H53" s="120">
        <f>IF('P2'!N14=0,"",'P2'!N14)</f>
        <v>100</v>
      </c>
      <c r="I53" s="120">
        <f>IF('P2'!O14=0,"",'P2'!O14)</f>
        <v>125</v>
      </c>
      <c r="J53" s="120">
        <f>IF('P2'!P14=0,"",'P2'!P14)</f>
        <v>225</v>
      </c>
      <c r="K53" s="116">
        <f>IF('P2'!Q14=0,"",'P2'!Q14)</f>
        <v>256.590675</v>
      </c>
      <c r="L53">
        <v>1</v>
      </c>
    </row>
    <row r="54" spans="1:12" ht="15.75">
      <c r="A54" s="65">
        <v>33</v>
      </c>
      <c r="B54" s="66">
        <f>IF('P2'!A10="","",'P2'!A10)</f>
        <v>85</v>
      </c>
      <c r="C54" s="116">
        <f>IF('P2'!B10="","",'P2'!B10)</f>
        <v>84</v>
      </c>
      <c r="D54" s="66" t="str">
        <f>IF('P2'!C10="","",'P2'!C10)</f>
        <v>M3</v>
      </c>
      <c r="E54" s="68">
        <f>IF('P2'!D10="","",'P2'!D10)</f>
        <v>23136</v>
      </c>
      <c r="F54" s="69" t="str">
        <f>IF('P2'!F10="","",'P2'!F10)</f>
        <v>Torgeir Tønnesen</v>
      </c>
      <c r="G54" s="69" t="str">
        <f>IF('P2'!G10="","",'P2'!G10)</f>
        <v>AK Bjørgvin</v>
      </c>
      <c r="H54" s="120">
        <f>IF('P2'!N10=0,"",'P2'!N10)</f>
        <v>95</v>
      </c>
      <c r="I54" s="120">
        <f>IF('P2'!O10=0,"",'P2'!O10)</f>
        <v>115</v>
      </c>
      <c r="J54" s="120">
        <f>IF('P2'!P10=0,"",'P2'!P10)</f>
        <v>210</v>
      </c>
      <c r="K54" s="116">
        <f>IF('P2'!Q10=0,"",'P2'!Q10)</f>
        <v>251.57643000000002</v>
      </c>
      <c r="L54">
        <v>1</v>
      </c>
    </row>
    <row r="55" spans="1:12" ht="15.75">
      <c r="A55" s="65">
        <v>34</v>
      </c>
      <c r="B55" s="66">
        <f>IF('P7'!A18="","",'P7'!A18)</f>
        <v>94</v>
      </c>
      <c r="C55" s="116">
        <f>IF('P7'!B18="","",'P7'!B18)</f>
        <v>86</v>
      </c>
      <c r="D55" s="66" t="str">
        <f>IF('P7'!C18="","",'P7'!C18)</f>
        <v>JM</v>
      </c>
      <c r="E55" s="68">
        <f>IF('P7'!D18="","",'P7'!D18)</f>
        <v>33520</v>
      </c>
      <c r="F55" s="69" t="str">
        <f>IF('P7'!F18="","",'P7'!F18)</f>
        <v>Stein Inge Holstad</v>
      </c>
      <c r="G55" s="69" t="str">
        <f>IF('P7'!G18="","",'P7'!G18)</f>
        <v>Tambarskjelvar IL</v>
      </c>
      <c r="H55" s="120">
        <f>IF('P7'!N18=0,"",'P7'!N18)</f>
        <v>95</v>
      </c>
      <c r="I55" s="120">
        <f>IF('P7'!O18=0,"",'P7'!O18)</f>
        <v>117</v>
      </c>
      <c r="J55" s="120">
        <f>IF('P7'!P18=0,"",'P7'!P18)</f>
        <v>212</v>
      </c>
      <c r="K55" s="116">
        <f>IF('P7'!Q18=0,"",'P7'!Q18)</f>
        <v>251.07138799999998</v>
      </c>
      <c r="L55">
        <v>1</v>
      </c>
    </row>
    <row r="56" spans="1:12" ht="15.75">
      <c r="A56" s="65">
        <v>35</v>
      </c>
      <c r="B56" s="66">
        <f>IF('P5'!A11="","",'P5'!A11)</f>
        <v>62</v>
      </c>
      <c r="C56" s="116">
        <f>IF('P5'!B11="","",'P5'!B11)</f>
        <v>60.7</v>
      </c>
      <c r="D56" s="66" t="str">
        <f>IF('P5'!C11="","",'P5'!C11)</f>
        <v>JM</v>
      </c>
      <c r="E56" s="68">
        <f>IF('P5'!D11="","",'P5'!D11)</f>
        <v>33317</v>
      </c>
      <c r="F56" s="69" t="str">
        <f>IF('P5'!F11="","",'P5'!F11)</f>
        <v>Sigurd Hedberg</v>
      </c>
      <c r="G56" s="69" t="str">
        <f>IF('P5'!G11="","",'P5'!G11)</f>
        <v>Tønsberg-Kam.</v>
      </c>
      <c r="H56" s="120">
        <f>IF('P5'!N11=0,"",'P5'!N11)</f>
        <v>72</v>
      </c>
      <c r="I56" s="120">
        <f>IF('P5'!O11=0,"",'P5'!O11)</f>
        <v>100</v>
      </c>
      <c r="J56" s="120">
        <f>IF('P5'!P11=0,"",'P5'!P11)</f>
        <v>172</v>
      </c>
      <c r="K56" s="116">
        <f>IF('P5'!Q11=0,"",'P5'!Q11)</f>
        <v>250.96777999999998</v>
      </c>
      <c r="L56">
        <v>1</v>
      </c>
    </row>
    <row r="57" spans="1:12" ht="15.75">
      <c r="A57" s="65">
        <v>36</v>
      </c>
      <c r="B57" s="66" t="str">
        <f>IF('P3'!A12="","",'P3'!A12)</f>
        <v>+105</v>
      </c>
      <c r="C57" s="116">
        <f>IF('P3'!B12="","",'P3'!B12)</f>
        <v>114.5</v>
      </c>
      <c r="D57" s="66" t="str">
        <f>IF('P3'!C12="","",'P3'!C12)</f>
        <v>M4</v>
      </c>
      <c r="E57" s="68">
        <f>IF('P3'!D12="","",'P3'!D12)</f>
        <v>20834</v>
      </c>
      <c r="F57" s="69" t="str">
        <f>IF('P3'!F12="","",'P3'!F12)</f>
        <v>Ove Varlid</v>
      </c>
      <c r="G57" s="69" t="str">
        <f>IF('P3'!G12="","",'P3'!G12)</f>
        <v>Tambarskjelvar IL</v>
      </c>
      <c r="H57" s="120">
        <f>IF('P3'!N12=0,"",'P3'!N12)</f>
        <v>106</v>
      </c>
      <c r="I57" s="120">
        <f>IF('P3'!O12=0,"",'P3'!O12)</f>
        <v>130</v>
      </c>
      <c r="J57" s="120">
        <f>IF('P3'!P12=0,"",'P3'!P12)</f>
        <v>236</v>
      </c>
      <c r="K57" s="116">
        <f>IF('P3'!Q12=0,"",'P3'!Q12)</f>
        <v>250.499132</v>
      </c>
      <c r="L57">
        <v>1</v>
      </c>
    </row>
    <row r="58" spans="1:12" ht="15.75">
      <c r="A58" s="65">
        <v>37</v>
      </c>
      <c r="B58" s="66">
        <f>IF('P7'!A16="","",'P7'!A16)</f>
        <v>94</v>
      </c>
      <c r="C58" s="116">
        <f>IF('P7'!B16="","",'P7'!B16)</f>
        <v>90</v>
      </c>
      <c r="D58" s="66" t="str">
        <f>IF('P7'!C16="","",'P7'!C16)</f>
        <v>M2</v>
      </c>
      <c r="E58" s="68">
        <f>IF('P7'!D16="","",'P7'!D16)</f>
        <v>25366</v>
      </c>
      <c r="F58" s="69" t="str">
        <f>IF('P7'!F16="","",'P7'!F16)</f>
        <v>Lars-Thomas Grønlien</v>
      </c>
      <c r="G58" s="69" t="str">
        <f>IF('P7'!G16="","",'P7'!G16)</f>
        <v>Oslo AK</v>
      </c>
      <c r="H58" s="120">
        <f>IF('P7'!N16=0,"",'P7'!N16)</f>
        <v>95</v>
      </c>
      <c r="I58" s="120">
        <f>IF('P7'!O16=0,"",'P7'!O16)</f>
        <v>115</v>
      </c>
      <c r="J58" s="120">
        <f>IF('P7'!P16=0,"",'P7'!P16)</f>
        <v>210</v>
      </c>
      <c r="K58" s="116">
        <f>IF('P7'!Q16=0,"",'P7'!Q16)</f>
        <v>243.50360999999998</v>
      </c>
      <c r="L58">
        <v>1</v>
      </c>
    </row>
    <row r="59" spans="1:12" ht="15.75">
      <c r="A59" s="65">
        <v>38</v>
      </c>
      <c r="B59" s="66">
        <f>IF('P2'!A17="","",'P2'!A17)</f>
        <v>94</v>
      </c>
      <c r="C59" s="116">
        <f>IF('P2'!B17="","",'P2'!B17)</f>
        <v>93.5</v>
      </c>
      <c r="D59" s="66" t="str">
        <f>IF('P2'!C17="","",'P2'!C17)</f>
        <v>M5</v>
      </c>
      <c r="E59" s="68">
        <f>IF('P2'!D17="","",'P2'!D17)</f>
        <v>19856</v>
      </c>
      <c r="F59" s="69" t="str">
        <f>IF('P2'!F17="","",'P2'!F17)</f>
        <v>Tom Farsund</v>
      </c>
      <c r="G59" s="69" t="str">
        <f>IF('P2'!G17="","",'P2'!G17)</f>
        <v>Førde IL</v>
      </c>
      <c r="H59" s="120">
        <f>IF('P2'!N17=0,"",'P2'!N17)</f>
        <v>94</v>
      </c>
      <c r="I59" s="120">
        <f>IF('P2'!O17=0,"",'P2'!O17)</f>
        <v>118</v>
      </c>
      <c r="J59" s="120">
        <f>IF('P2'!P17=0,"",'P2'!P17)</f>
        <v>212</v>
      </c>
      <c r="K59" s="116">
        <f>IF('P2'!Q17=0,"",'P2'!Q17)</f>
        <v>241.76543599999997</v>
      </c>
      <c r="L59">
        <v>1</v>
      </c>
    </row>
    <row r="60" spans="1:12" ht="15.75">
      <c r="A60" s="65">
        <v>39</v>
      </c>
      <c r="B60" s="66">
        <f>IF('P5'!A12="","",'P5'!A12)</f>
        <v>62</v>
      </c>
      <c r="C60" s="116">
        <f>IF('P5'!B12="","",'P5'!B12)</f>
        <v>60.6</v>
      </c>
      <c r="D60" s="66" t="str">
        <f>IF('P5'!C12="","",'P5'!C12)</f>
        <v>UM</v>
      </c>
      <c r="E60" s="68">
        <f>IF('P5'!D12="","",'P5'!D12)</f>
        <v>34477</v>
      </c>
      <c r="F60" s="69" t="str">
        <f>IF('P5'!F12="","",'P5'!F12)</f>
        <v>Even H. Walaker</v>
      </c>
      <c r="G60" s="69" t="str">
        <f>IF('P5'!G12="","",'P5'!G12)</f>
        <v>Tønsberg-Kam.</v>
      </c>
      <c r="H60" s="120">
        <f>IF('P5'!N12=0,"",'P5'!N12)</f>
        <v>72</v>
      </c>
      <c r="I60" s="120">
        <f>IF('P5'!O12=0,"",'P5'!O12)</f>
        <v>92</v>
      </c>
      <c r="J60" s="120">
        <f>IF('P5'!P12=0,"",'P5'!P12)</f>
        <v>164</v>
      </c>
      <c r="K60" s="116">
        <f>IF('P5'!Q12=0,"",'P5'!Q12)</f>
        <v>239.57841599999998</v>
      </c>
      <c r="L60">
        <v>1</v>
      </c>
    </row>
    <row r="61" spans="1:12" ht="15.75">
      <c r="A61" s="65">
        <v>40</v>
      </c>
      <c r="B61" s="66">
        <f>IF('P4'!A12="","",'P4'!A12)</f>
        <v>94</v>
      </c>
      <c r="C61" s="116">
        <f>IF('P4'!B12="","",'P4'!B12)</f>
        <v>89</v>
      </c>
      <c r="D61" s="66" t="str">
        <f>IF('P4'!C12="","",'P4'!C12)</f>
        <v>JM</v>
      </c>
      <c r="E61" s="68">
        <f>IF('P4'!D12="","",'P4'!D12)</f>
        <v>33446</v>
      </c>
      <c r="F61" s="69" t="str">
        <f>IF('P4'!F12="","",'P4'!F12)</f>
        <v>Erlend Kraggerud</v>
      </c>
      <c r="G61" s="69" t="str">
        <f>IF('P4'!G12="","",'P4'!G12)</f>
        <v>Spydeberg Atletene</v>
      </c>
      <c r="H61" s="120">
        <f>IF('P4'!N12=0,"",'P4'!N12)</f>
        <v>91</v>
      </c>
      <c r="I61" s="120">
        <f>IF('P4'!O12=0,"",'P4'!O12)</f>
        <v>114</v>
      </c>
      <c r="J61" s="120">
        <f>IF('P4'!P12=0,"",'P4'!P12)</f>
        <v>205</v>
      </c>
      <c r="K61" s="116">
        <f>IF('P4'!Q12=0,"",'P4'!Q12)</f>
        <v>238.91212499999997</v>
      </c>
      <c r="L61">
        <v>1</v>
      </c>
    </row>
    <row r="62" spans="1:12" ht="15.75">
      <c r="A62" s="65">
        <v>41</v>
      </c>
      <c r="B62" s="66">
        <f>IF('P5'!A15="","",'P5'!A15)</f>
        <v>77</v>
      </c>
      <c r="C62" s="116">
        <f>IF('P5'!B15="","",'P5'!B15)</f>
        <v>76.7</v>
      </c>
      <c r="D62" s="66" t="str">
        <f>IF('P5'!C15="","",'P5'!C15)</f>
        <v>JM</v>
      </c>
      <c r="E62" s="68">
        <f>IF('P5'!D15="","",'P5'!D15)</f>
        <v>33683</v>
      </c>
      <c r="F62" s="69" t="str">
        <f>IF('P5'!F15="","",'P5'!F15)</f>
        <v>Markus Settemsdal</v>
      </c>
      <c r="G62" s="69" t="str">
        <f>IF('P5'!G15="","",'P5'!G15)</f>
        <v>Nidelv IL</v>
      </c>
      <c r="H62" s="120">
        <f>IF('P5'!N15=0,"",'P5'!N15)</f>
        <v>80</v>
      </c>
      <c r="I62" s="120">
        <f>IF('P5'!O15=0,"",'P5'!O15)</f>
        <v>105</v>
      </c>
      <c r="J62" s="120">
        <f>IF('P5'!P15=0,"",'P5'!P15)</f>
        <v>185</v>
      </c>
      <c r="K62" s="116">
        <f>IF('P5'!Q15=0,"",'P5'!Q15)</f>
        <v>232.50910999999996</v>
      </c>
      <c r="L62">
        <v>1</v>
      </c>
    </row>
    <row r="63" spans="1:12" ht="15.75">
      <c r="A63" s="65">
        <v>42</v>
      </c>
      <c r="B63" s="66">
        <f>IF('P2'!A16="","",'P2'!A16)</f>
        <v>94</v>
      </c>
      <c r="C63" s="116">
        <f>IF('P2'!B16="","",'P2'!B16)</f>
        <v>93.3</v>
      </c>
      <c r="D63" s="66" t="str">
        <f>IF('P2'!C16="","",'P2'!C16)</f>
        <v>M4</v>
      </c>
      <c r="E63" s="68">
        <f>IF('P2'!D16="","",'P2'!D16)</f>
        <v>22050</v>
      </c>
      <c r="F63" s="69" t="str">
        <f>IF('P2'!F16="","",'P2'!F16)</f>
        <v>Trond Kvilhaug</v>
      </c>
      <c r="G63" s="69" t="str">
        <f>IF('P2'!G16="","",'P2'!G16)</f>
        <v>Nidelv IL</v>
      </c>
      <c r="H63" s="120">
        <f>IF('P2'!N16=0,"",'P2'!N16)</f>
        <v>93</v>
      </c>
      <c r="I63" s="120">
        <f>IF('P2'!O16=0,"",'P2'!O16)</f>
        <v>110</v>
      </c>
      <c r="J63" s="120">
        <f>IF('P2'!P16=0,"",'P2'!P16)</f>
        <v>203</v>
      </c>
      <c r="K63" s="116">
        <f>IF('P2'!Q16=0,"",'P2'!Q16)</f>
        <v>231.71191399999998</v>
      </c>
      <c r="L63">
        <v>1</v>
      </c>
    </row>
    <row r="64" spans="1:12" ht="15.75">
      <c r="A64" s="65">
        <v>43</v>
      </c>
      <c r="B64" s="66">
        <f>IF('P3'!A9="","",'P3'!A9)</f>
        <v>105</v>
      </c>
      <c r="C64" s="116">
        <f>IF('P3'!B9="","",'P3'!B9)</f>
        <v>102.3</v>
      </c>
      <c r="D64" s="66" t="str">
        <f>IF('P3'!C9="","",'P3'!C9)</f>
        <v>M2</v>
      </c>
      <c r="E64" s="68">
        <f>IF('P3'!D9="","",'P3'!D9)</f>
        <v>25021</v>
      </c>
      <c r="F64" s="69" t="str">
        <f>IF('P3'!F9="","",'P3'!F9)</f>
        <v>Dag Rønnevik</v>
      </c>
      <c r="G64" s="69" t="str">
        <f>IF('P3'!G9="","",'P3'!G9)</f>
        <v>Tysvær VK</v>
      </c>
      <c r="H64" s="120">
        <f>IF('P3'!N9=0,"",'P3'!N9)</f>
        <v>100</v>
      </c>
      <c r="I64" s="120">
        <f>IF('P3'!O9=0,"",'P3'!O9)</f>
        <v>110</v>
      </c>
      <c r="J64" s="120">
        <f>IF('P3'!P9=0,"",'P3'!P9)</f>
        <v>210</v>
      </c>
      <c r="K64" s="116">
        <f>IF('P3'!Q9=0,"",'P3'!Q9)</f>
        <v>231.17577</v>
      </c>
      <c r="L64">
        <v>1</v>
      </c>
    </row>
    <row r="65" spans="1:12" ht="15.75">
      <c r="A65" s="65">
        <v>44</v>
      </c>
      <c r="B65" s="66">
        <f>IF('P1'!A9="","",'P1'!A9)</f>
        <v>77</v>
      </c>
      <c r="C65" s="116">
        <f>IF('P1'!B9="","",'P1'!B9)</f>
        <v>76.6</v>
      </c>
      <c r="D65" s="66" t="str">
        <f>IF('P1'!C9="","",'P1'!C9)</f>
        <v>M4</v>
      </c>
      <c r="E65" s="68">
        <f>IF('P1'!D9="","",'P1'!D9)</f>
        <v>21177</v>
      </c>
      <c r="F65" s="69" t="str">
        <f>IF('P1'!F9="","",'P1'!F9)</f>
        <v>Vidar Sæland</v>
      </c>
      <c r="G65" s="69" t="str">
        <f>IF('P1'!G9="","",'P1'!G9)</f>
        <v>Vigrestad IK</v>
      </c>
      <c r="H65" s="120">
        <f>IF('P1'!N9=0,"",'P1'!N9)</f>
        <v>75</v>
      </c>
      <c r="I65" s="120">
        <f>IF('P1'!O9=0,"",'P1'!O9)</f>
        <v>100</v>
      </c>
      <c r="J65" s="120">
        <f>IF('P1'!P9=0,"",'P1'!P9)</f>
        <v>175</v>
      </c>
      <c r="K65" s="118">
        <f>IF('P1'!Q9=0,"",'P1'!Q9)</f>
        <v>220.10135</v>
      </c>
      <c r="L65">
        <v>1</v>
      </c>
    </row>
    <row r="66" spans="1:12" ht="15.75">
      <c r="A66" s="65">
        <v>45</v>
      </c>
      <c r="B66" s="66">
        <f>IF('P2'!A18="","",'P2'!A18)</f>
        <v>94</v>
      </c>
      <c r="C66" s="116">
        <f>IF('P2'!B18="","",'P2'!B18)</f>
        <v>92.6</v>
      </c>
      <c r="D66" s="66" t="str">
        <f>IF('P2'!C18="","",'P2'!C18)</f>
        <v>M5</v>
      </c>
      <c r="E66" s="68">
        <f>IF('P2'!D18="","",'P2'!D18)</f>
        <v>19656</v>
      </c>
      <c r="F66" s="69" t="str">
        <f>IF('P2'!F18="","",'P2'!F18)</f>
        <v>Johan Thonerud</v>
      </c>
      <c r="G66" s="69" t="str">
        <f>IF('P2'!G18="","",'P2'!G18)</f>
        <v>Spydeberg Atletene</v>
      </c>
      <c r="H66" s="120">
        <f>IF('P2'!N18=0,"",'P2'!N18)</f>
        <v>87</v>
      </c>
      <c r="I66" s="120">
        <f>IF('P2'!O18=0,"",'P2'!O18)</f>
        <v>105</v>
      </c>
      <c r="J66" s="120">
        <f>IF('P2'!P18=0,"",'P2'!P18)</f>
        <v>192</v>
      </c>
      <c r="K66" s="116">
        <f>IF('P2'!Q18=0,"",'P2'!Q18)</f>
        <v>219.862464</v>
      </c>
      <c r="L66">
        <v>1</v>
      </c>
    </row>
    <row r="67" spans="1:12" ht="15.75">
      <c r="A67" s="65">
        <v>46</v>
      </c>
      <c r="B67" s="66">
        <f>IF('P3'!A10="","",'P3'!A10)</f>
        <v>105</v>
      </c>
      <c r="C67" s="116">
        <f>IF('P3'!B10="","",'P3'!B10)</f>
        <v>99.8</v>
      </c>
      <c r="D67" s="66" t="str">
        <f>IF('P3'!C10="","",'P3'!C10)</f>
        <v>M3</v>
      </c>
      <c r="E67" s="68">
        <f>IF('P3'!D10="","",'P3'!D10)</f>
        <v>23941</v>
      </c>
      <c r="F67" s="69" t="str">
        <f>IF('P3'!F10="","",'P3'!F10)</f>
        <v>Tor Steinar Herikstad</v>
      </c>
      <c r="G67" s="69" t="str">
        <f>IF('P3'!G10="","",'P3'!G10)</f>
        <v>Vigrestad IK</v>
      </c>
      <c r="H67" s="120">
        <f>IF('P3'!N10=0,"",'P3'!N10)</f>
        <v>85</v>
      </c>
      <c r="I67" s="120">
        <f>IF('P3'!O10=0,"",'P3'!O10)</f>
        <v>110</v>
      </c>
      <c r="J67" s="120">
        <f>IF('P3'!P10=0,"",'P3'!P10)</f>
        <v>195</v>
      </c>
      <c r="K67" s="116">
        <f>IF('P3'!Q10=0,"",'P3'!Q10)</f>
        <v>216.63915</v>
      </c>
      <c r="L67">
        <v>1</v>
      </c>
    </row>
    <row r="68" spans="1:12" ht="15.75">
      <c r="A68" s="65">
        <v>47</v>
      </c>
      <c r="B68" s="66" t="str">
        <f>IF('P3'!A15="","",'P3'!A15)</f>
        <v>+105</v>
      </c>
      <c r="C68" s="116">
        <f>IF('P3'!B15="","",'P3'!B15)</f>
        <v>107.5</v>
      </c>
      <c r="D68" s="66" t="str">
        <f>IF('P3'!C15="","",'P3'!C15)</f>
        <v>M7</v>
      </c>
      <c r="E68" s="68">
        <f>IF('P3'!D15="","",'P3'!D15)</f>
        <v>16227</v>
      </c>
      <c r="F68" s="69" t="str">
        <f>IF('P3'!F15="","",'P3'!F15)</f>
        <v>Jan Nystrøm</v>
      </c>
      <c r="G68" s="69" t="str">
        <f>IF('P3'!G15="","",'P3'!G15)</f>
        <v>Trondheim AK</v>
      </c>
      <c r="H68" s="120">
        <f>IF('P3'!N15=0,"",'P3'!N15)</f>
        <v>85</v>
      </c>
      <c r="I68" s="120">
        <f>IF('P3'!O15=0,"",'P3'!O15)</f>
        <v>108</v>
      </c>
      <c r="J68" s="120">
        <f>IF('P3'!P15=0,"",'P3'!P15)</f>
        <v>193</v>
      </c>
      <c r="K68" s="116">
        <f>IF('P3'!Q15=0,"",'P3'!Q15)</f>
        <v>208.858231</v>
      </c>
      <c r="L68">
        <v>1</v>
      </c>
    </row>
    <row r="69" spans="1:12" ht="15.75">
      <c r="A69" s="65">
        <v>48</v>
      </c>
      <c r="B69" s="66">
        <f>IF('P2'!A15="","",'P2'!A15)</f>
        <v>85</v>
      </c>
      <c r="C69" s="116">
        <f>IF('P2'!B15="","",'P2'!B15)</f>
        <v>84.2</v>
      </c>
      <c r="D69" s="66" t="str">
        <f>IF('P2'!C15="","",'P2'!C15)</f>
        <v>M4</v>
      </c>
      <c r="E69" s="68">
        <f>IF('P2'!D15="","",'P2'!D15)</f>
        <v>20742</v>
      </c>
      <c r="F69" s="69" t="str">
        <f>IF('P2'!F15="","",'P2'!F15)</f>
        <v>Arne Larsen</v>
      </c>
      <c r="G69" s="69" t="str">
        <f>IF('P2'!G15="","",'P2'!G15)</f>
        <v>Tambarskjelvar IL</v>
      </c>
      <c r="H69" s="120">
        <f>IF('P2'!N15=0,"",'P2'!N15)</f>
        <v>80</v>
      </c>
      <c r="I69" s="120">
        <f>IF('P2'!O15=0,"",'P2'!O15)</f>
        <v>90</v>
      </c>
      <c r="J69" s="120">
        <f>IF('P2'!P15=0,"",'P2'!P15)</f>
        <v>170</v>
      </c>
      <c r="K69" s="116">
        <f>IF('P2'!Q15=0,"",'P2'!Q15)</f>
        <v>203.41724</v>
      </c>
      <c r="L69">
        <v>1</v>
      </c>
    </row>
    <row r="70" spans="1:12" ht="15.75">
      <c r="A70" s="65">
        <v>49</v>
      </c>
      <c r="B70" s="66">
        <f>IF('P1'!A10="","",'P1'!A10)</f>
        <v>77</v>
      </c>
      <c r="C70" s="116">
        <f>IF('P1'!B10="","",'P1'!B10)</f>
        <v>75.6</v>
      </c>
      <c r="D70" s="66" t="str">
        <f>IF('P1'!C10="","",'P1'!C10)</f>
        <v>M6</v>
      </c>
      <c r="E70" s="68">
        <f>IF('P1'!D10="","",'P1'!D10)</f>
        <v>17397</v>
      </c>
      <c r="F70" s="69" t="str">
        <f>IF('P1'!F10="","",'P1'!F10)</f>
        <v>Sigvald Monsen</v>
      </c>
      <c r="G70" s="69" t="str">
        <f>IF('P1'!G10="","",'P1'!G10)</f>
        <v>Stavanger VK</v>
      </c>
      <c r="H70" s="120">
        <f>IF('P1'!N10=0,"",'P1'!N10)</f>
        <v>65</v>
      </c>
      <c r="I70" s="120">
        <f>IF('P1'!O10=0,"",'P1'!O10)</f>
        <v>85</v>
      </c>
      <c r="J70" s="120">
        <f>IF('P1'!P10=0,"",'P1'!P10)</f>
        <v>150</v>
      </c>
      <c r="K70" s="118">
        <f>IF('P1'!Q10=0,"",'P1'!Q10)</f>
        <v>190.06065</v>
      </c>
      <c r="L70">
        <v>1</v>
      </c>
    </row>
    <row r="71" spans="1:12" ht="15.75">
      <c r="A71" s="65">
        <v>50</v>
      </c>
      <c r="B71" s="66">
        <f>IF('P3'!A14="","",'P3'!A14)</f>
        <v>94</v>
      </c>
      <c r="C71" s="116">
        <f>IF('P3'!B14="","",'P3'!B14)</f>
        <v>93.3</v>
      </c>
      <c r="D71" s="66" t="str">
        <f>IF('P3'!C14="","",'P3'!C14)</f>
        <v>M7</v>
      </c>
      <c r="E71" s="68">
        <f>IF('P3'!D14="","",'P3'!D14)</f>
        <v>16079</v>
      </c>
      <c r="F71" s="69" t="str">
        <f>IF('P3'!F14="","",'P3'!F14)</f>
        <v>Leif Hepsø</v>
      </c>
      <c r="G71" s="69" t="str">
        <f>IF('P3'!G14="","",'P3'!G14)</f>
        <v>Namsos VK</v>
      </c>
      <c r="H71" s="120">
        <f>IF('P3'!N14=0,"",'P3'!N14)</f>
        <v>66</v>
      </c>
      <c r="I71" s="120">
        <f>IF('P3'!O14=0,"",'P3'!O14)</f>
        <v>96</v>
      </c>
      <c r="J71" s="120">
        <f>IF('P3'!P14=0,"",'P3'!P14)</f>
        <v>162</v>
      </c>
      <c r="K71" s="116">
        <f>IF('P3'!Q14=0,"",'P3'!Q14)</f>
        <v>184.91295599999998</v>
      </c>
      <c r="L71">
        <v>1</v>
      </c>
    </row>
    <row r="72" spans="1:12" ht="15.75">
      <c r="A72" s="65">
        <v>51</v>
      </c>
      <c r="B72" s="66">
        <f>IF('P3'!A17="","",'P3'!A17)</f>
        <v>105</v>
      </c>
      <c r="C72" s="116">
        <f>IF('P3'!B17="","",'P3'!B17)</f>
        <v>97.9</v>
      </c>
      <c r="D72" s="66" t="str">
        <f>IF('P3'!C17="","",'P3'!C17)</f>
        <v>M8</v>
      </c>
      <c r="E72" s="68">
        <f>IF('P3'!D17="","",'P3'!D17)</f>
        <v>14941</v>
      </c>
      <c r="F72" s="69" t="str">
        <f>IF('P3'!F17="","",'P3'!F17)</f>
        <v>Per Marstad</v>
      </c>
      <c r="G72" s="69" t="str">
        <f>IF('P3'!G17="","",'P3'!G17)</f>
        <v>Tønsberg-Kam.</v>
      </c>
      <c r="H72" s="120">
        <f>IF('P3'!N17=0,"",'P3'!N17)</f>
        <v>68</v>
      </c>
      <c r="I72" s="120">
        <f>IF('P3'!O17=0,"",'P3'!O17)</f>
        <v>86</v>
      </c>
      <c r="J72" s="120">
        <f>IF('P3'!P17=0,"",'P3'!P17)</f>
        <v>154</v>
      </c>
      <c r="K72" s="116">
        <f>IF('P3'!Q17=0,"",'P3'!Q17)</f>
        <v>172.361266</v>
      </c>
      <c r="L72">
        <v>1</v>
      </c>
    </row>
    <row r="73" spans="1:12" ht="15.75">
      <c r="A73" s="65">
        <v>52</v>
      </c>
      <c r="B73" s="66">
        <f>IF('P3'!A13="","",'P3'!A13)</f>
        <v>85</v>
      </c>
      <c r="C73" s="116">
        <f>IF('P3'!B13="","",'P3'!B13)</f>
        <v>83.5</v>
      </c>
      <c r="D73" s="66" t="str">
        <f>IF('P3'!C13="","",'P3'!C13)</f>
        <v>M7</v>
      </c>
      <c r="E73" s="68">
        <f>IF('P3'!D13="","",'P3'!D13)</f>
        <v>16012</v>
      </c>
      <c r="F73" s="69" t="str">
        <f>IF('P3'!F13="","",'P3'!F13)</f>
        <v>Leif Ugelstad</v>
      </c>
      <c r="G73" s="69" t="str">
        <f>IF('P3'!G13="","",'P3'!G13)</f>
        <v>Trondheim AK</v>
      </c>
      <c r="H73" s="120">
        <f>IF('P3'!N13=0,"",'P3'!N13)</f>
        <v>63</v>
      </c>
      <c r="I73" s="120">
        <f>IF('P3'!O13=0,"",'P3'!O13)</f>
        <v>78</v>
      </c>
      <c r="J73" s="120">
        <f>IF('P3'!P13=0,"",'P3'!P13)</f>
        <v>141</v>
      </c>
      <c r="K73" s="116">
        <f>IF('P3'!Q13=0,"",'P3'!Q13)</f>
        <v>169.41883199999998</v>
      </c>
      <c r="L73">
        <v>1</v>
      </c>
    </row>
    <row r="74" spans="1:12" ht="15.75">
      <c r="A74" s="65">
        <v>53</v>
      </c>
      <c r="B74" s="66">
        <f>IF('P4'!A9="","",'P4'!A9)</f>
        <v>85</v>
      </c>
      <c r="C74" s="116">
        <f>IF('P4'!B9="","",'P4'!B9)</f>
        <v>84.6</v>
      </c>
      <c r="D74" s="66" t="str">
        <f>IF('P4'!C9="","",'P4'!C9)</f>
        <v>JM</v>
      </c>
      <c r="E74" s="68">
        <f>IF('P4'!D9="","",'P4'!D9)</f>
        <v>33686</v>
      </c>
      <c r="F74" s="69" t="str">
        <f>IF('P4'!F9="","",'P4'!F9)</f>
        <v>Kristian Håkonsen</v>
      </c>
      <c r="G74" s="69" t="str">
        <f>IF('P4'!G9="","",'P4'!G9)</f>
        <v>Spydeberg Atletene</v>
      </c>
      <c r="H74" s="120">
        <f>IF('P4'!N9=0,"",'P4'!N9)</f>
        <v>57</v>
      </c>
      <c r="I74" s="120">
        <f>IF('P4'!O9=0,"",'P4'!O9)</f>
        <v>75</v>
      </c>
      <c r="J74" s="120">
        <f>IF('P4'!P9=0,"",'P4'!P9)</f>
        <v>132</v>
      </c>
      <c r="K74" s="116">
        <f>IF('P4'!Q9=0,"",'P4'!Q9)</f>
        <v>157.57895999999997</v>
      </c>
      <c r="L74">
        <v>1</v>
      </c>
    </row>
    <row r="75" spans="1:12" ht="15.75">
      <c r="A75" s="65">
        <v>54</v>
      </c>
      <c r="B75" s="66">
        <f>IF('P3'!A18="","",'P3'!A18)</f>
        <v>105</v>
      </c>
      <c r="C75" s="116">
        <f>IF('P3'!B18="","",'P3'!B18)</f>
        <v>112</v>
      </c>
      <c r="D75" s="66" t="str">
        <f>IF('P3'!C18="","",'P3'!C18)</f>
        <v>M8</v>
      </c>
      <c r="E75" s="68">
        <f>IF('P3'!D18="","",'P3'!D18)</f>
        <v>13922</v>
      </c>
      <c r="F75" s="69" t="str">
        <f>IF('P3'!F18="","",'P3'!F18)</f>
        <v>Kåre Sømme</v>
      </c>
      <c r="G75" s="69" t="str">
        <f>IF('P3'!G18="","",'P3'!G18)</f>
        <v>Haugesund VK</v>
      </c>
      <c r="H75" s="120">
        <f>IF('P3'!N18=0,"",'P3'!N18)</f>
        <v>66</v>
      </c>
      <c r="I75" s="120">
        <f>IF('P3'!O18=0,"",'P3'!O18)</f>
        <v>80</v>
      </c>
      <c r="J75" s="120">
        <f>IF('P3'!P18=0,"",'P3'!P18)</f>
        <v>146</v>
      </c>
      <c r="K75" s="116">
        <f>IF('P3'!Q18=0,"",'P3'!Q18)</f>
        <v>155.97413600000002</v>
      </c>
      <c r="L75">
        <v>1</v>
      </c>
    </row>
    <row r="76" spans="1:12" ht="15.75">
      <c r="A76" s="65">
        <v>55</v>
      </c>
      <c r="B76" s="66">
        <f>IF('P3'!A16="","",'P3'!A16)</f>
        <v>85</v>
      </c>
      <c r="C76" s="116">
        <f>IF('P3'!B16="","",'P3'!B16)</f>
        <v>84.4</v>
      </c>
      <c r="D76" s="66" t="str">
        <f>IF('P3'!C16="","",'P3'!C16)</f>
        <v>M8</v>
      </c>
      <c r="E76" s="68">
        <f>IF('P3'!D16="","",'P3'!D16)</f>
        <v>14761</v>
      </c>
      <c r="F76" s="69" t="str">
        <f>IF('P3'!F16="","",'P3'!F16)</f>
        <v>Roald Bjerkholt</v>
      </c>
      <c r="G76" s="69" t="str">
        <f>IF('P3'!G16="","",'P3'!G16)</f>
        <v>Larvik AK</v>
      </c>
      <c r="H76" s="120">
        <f>IF('P3'!N16=0,"",'P3'!N16)</f>
        <v>55</v>
      </c>
      <c r="I76" s="120">
        <f>IF('P3'!O16=0,"",'P3'!O16)</f>
        <v>65</v>
      </c>
      <c r="J76" s="120">
        <f>IF('P3'!P16=0,"",'P3'!P16)</f>
        <v>120</v>
      </c>
      <c r="K76" s="116">
        <f>IF('P3'!Q16=0,"",'P3'!Q16)</f>
        <v>143.42052</v>
      </c>
      <c r="L76">
        <v>1</v>
      </c>
    </row>
    <row r="77" spans="1:12" ht="15.75">
      <c r="A77" s="65">
        <v>56</v>
      </c>
      <c r="B77" s="66">
        <f>IF('P1'!A12="","",'P1'!A12)</f>
        <v>77</v>
      </c>
      <c r="C77" s="116">
        <f>IF('P1'!B12="","",'P1'!B12)</f>
        <v>71.8</v>
      </c>
      <c r="D77" s="66" t="str">
        <f>IF('P1'!C12="","",'P1'!C12)</f>
        <v>M7</v>
      </c>
      <c r="E77" s="68">
        <f>IF('P1'!D12="","",'P1'!D12)</f>
        <v>16375</v>
      </c>
      <c r="F77" s="69" t="str">
        <f>IF('P1'!F12="","",'P1'!F12)</f>
        <v>Kåre Sagmyr</v>
      </c>
      <c r="G77" s="69" t="str">
        <f>IF('P1'!G12="","",'P1'!G12)</f>
        <v>Nidelv IL</v>
      </c>
      <c r="H77" s="120">
        <f>IF('P1'!N12=0,"",'P1'!N12)</f>
        <v>50</v>
      </c>
      <c r="I77" s="120">
        <f>IF('P1'!O12=0,"",'P1'!O12)</f>
        <v>50</v>
      </c>
      <c r="J77" s="120">
        <f>IF('P1'!P12=0,"",'P1'!P12)</f>
        <v>100</v>
      </c>
      <c r="K77" s="118">
        <f>IF('P1'!Q12=0,"",'P1'!Q12)</f>
        <v>130.5924</v>
      </c>
      <c r="L77">
        <v>1</v>
      </c>
    </row>
    <row r="78" spans="1:12" ht="15.75">
      <c r="A78" s="65">
        <v>57</v>
      </c>
      <c r="B78" s="66">
        <f>IF('P1'!A11="","",'P1'!A11)</f>
        <v>77</v>
      </c>
      <c r="C78" s="116">
        <f>IF('P1'!B11="","",'P1'!B11)</f>
        <v>76</v>
      </c>
      <c r="D78" s="66" t="str">
        <f>IF('P1'!C11="","",'P1'!C11)</f>
        <v>M8</v>
      </c>
      <c r="E78" s="68">
        <f>IF('P1'!D11="","",'P1'!D11)</f>
        <v>13176</v>
      </c>
      <c r="F78" s="69" t="str">
        <f>IF('P1'!F11="","",'P1'!F11)</f>
        <v>Bjørn Lie</v>
      </c>
      <c r="G78" s="69" t="str">
        <f>IF('P1'!G11="","",'P1'!G11)</f>
        <v>Namsos VK</v>
      </c>
      <c r="H78" s="120">
        <f>IF('P1'!N11=0,"",'P1'!N11)</f>
        <v>40</v>
      </c>
      <c r="I78" s="120">
        <f>IF('P1'!O11=0,"",'P1'!O11)</f>
        <v>50</v>
      </c>
      <c r="J78" s="120">
        <f>IF('P1'!P11=0,"",'P1'!P11)</f>
        <v>90</v>
      </c>
      <c r="K78" s="118">
        <f>IF('P1'!Q11=0,"",'P1'!Q11)</f>
        <v>113.69619</v>
      </c>
      <c r="L78">
        <v>1</v>
      </c>
    </row>
    <row r="79" spans="1:12" ht="15.75">
      <c r="A79" s="65">
        <v>58</v>
      </c>
      <c r="B79" s="66">
        <f>IF('P1'!A13="","",'P1'!A13)</f>
        <v>77</v>
      </c>
      <c r="C79" s="116">
        <f>IF('P1'!B13="","",'P1'!B13)</f>
        <v>71.9</v>
      </c>
      <c r="D79" s="66" t="str">
        <f>IF('P1'!C13="","",'P1'!C13)</f>
        <v>M10</v>
      </c>
      <c r="E79" s="68">
        <f>IF('P1'!D13="","",'P1'!D13)</f>
        <v>9844</v>
      </c>
      <c r="F79" s="69" t="str">
        <f>IF('P1'!F13="","",'P1'!F13)</f>
        <v>Tormod Jensen</v>
      </c>
      <c r="G79" s="69" t="str">
        <f>IF('P1'!G13="","",'P1'!G13)</f>
        <v>Larvik AK</v>
      </c>
      <c r="H79" s="120">
        <f>IF('P1'!N13=0,"",'P1'!N13)</f>
        <v>38</v>
      </c>
      <c r="I79" s="120">
        <f>IF('P1'!O13=0,"",'P1'!O13)</f>
        <v>43</v>
      </c>
      <c r="J79" s="120">
        <f>IF('P1'!P13=0,"",'P1'!P13)</f>
        <v>81</v>
      </c>
      <c r="K79" s="118">
        <f>IF('P1'!Q13=0,"",'P1'!Q13)</f>
        <v>105.691149</v>
      </c>
      <c r="L79">
        <v>1</v>
      </c>
    </row>
    <row r="80" spans="1:11" ht="15.75">
      <c r="A80" s="65"/>
      <c r="B80" s="66">
        <f>IF('P4'!A11="","",'P4'!A11)</f>
        <v>85</v>
      </c>
      <c r="C80" s="116">
        <f>IF('P4'!B11="","",'P4'!B11)</f>
        <v>80.6</v>
      </c>
      <c r="D80" s="66" t="str">
        <f>IF('P4'!C11="","",'P4'!C11)</f>
        <v>SM</v>
      </c>
      <c r="E80" s="68">
        <f>IF('P4'!D11="","",'P4'!D11)</f>
        <v>30528</v>
      </c>
      <c r="F80" s="69" t="str">
        <f>IF('P4'!F11="","",'P4'!F11)</f>
        <v>Per Christian Terum</v>
      </c>
      <c r="G80" s="69" t="str">
        <f>IF('P4'!G11="","",'P4'!G11)</f>
        <v>AK Bjørgvin</v>
      </c>
      <c r="H80" s="120">
        <f>IF('P4'!N11=0,"",'P4'!N11)</f>
      </c>
      <c r="I80" s="120">
        <f>IF('P4'!O11=0,"",'P4'!O11)</f>
        <v>111</v>
      </c>
      <c r="J80" s="120">
        <f>IF('P4'!P11=0,"",'P4'!P11)</f>
      </c>
      <c r="K80" s="116">
        <f>IF('P4'!Q11=0,"",'P4'!Q11)</f>
      </c>
    </row>
    <row r="81" spans="1:11" ht="15.75">
      <c r="A81" s="65"/>
      <c r="B81" s="66">
        <f>IF('P9'!A9="","",'P9'!A9)</f>
        <v>105</v>
      </c>
      <c r="C81" s="116">
        <f>IF('P9'!B9="","",'P9'!B9)</f>
        <v>103</v>
      </c>
      <c r="D81" s="66" t="str">
        <f>IF('P9'!C9="","",'P9'!C9)</f>
        <v>JM</v>
      </c>
      <c r="E81" s="68">
        <f>IF('P9'!D9="","",'P9'!D9)</f>
        <v>32914</v>
      </c>
      <c r="F81" s="69" t="str">
        <f>IF('P9'!F9="","",'P9'!F9)</f>
        <v>Øystein Robberstad</v>
      </c>
      <c r="G81" s="69" t="str">
        <f>IF('P9'!G9="","",'P9'!G9)</f>
        <v>Gjøvik AK</v>
      </c>
      <c r="H81" s="120">
        <f>IF('P9'!N9=0,"",'P9'!N9)</f>
        <v>142</v>
      </c>
      <c r="I81" s="120">
        <f>IF('P9'!O9=0,"",'P9'!O9)</f>
      </c>
      <c r="J81" s="120">
        <f>IF('P9'!P9=0,"",'P9'!P9)</f>
      </c>
      <c r="K81" s="116">
        <f>IF('P9'!Q9=0,"",'P9'!Q9)</f>
      </c>
    </row>
    <row r="82" spans="1:11" ht="15.75">
      <c r="A82" s="65"/>
      <c r="B82" s="66">
        <f>IF('P7'!A14="","",'P7'!A14)</f>
        <v>85</v>
      </c>
      <c r="C82" s="116">
        <f>IF('P7'!B14="","",'P7'!B14)</f>
        <v>83.6</v>
      </c>
      <c r="D82" s="66" t="str">
        <f>IF('P7'!C14="","",'P7'!C14)</f>
        <v>SM</v>
      </c>
      <c r="E82" s="68">
        <f>IF('P7'!D14="","",'P7'!D14)</f>
        <v>32470</v>
      </c>
      <c r="F82" s="69" t="str">
        <f>IF('P7'!F14="","",'P7'!F14)</f>
        <v>Runar Stikholmen</v>
      </c>
      <c r="G82" s="69" t="str">
        <f>IF('P7'!G14="","",'P7'!G14)</f>
        <v>AK Bjørgvin</v>
      </c>
      <c r="H82" s="120">
        <f>IF('P7'!N14=0,"",'P7'!N14)</f>
      </c>
      <c r="I82" s="120">
        <f>IF('P7'!O14=0,"",'P7'!O14)</f>
      </c>
      <c r="J82" s="120">
        <f>IF('P7'!P14=0,"",'P7'!P14)</f>
      </c>
      <c r="K82" s="116">
        <f>IF('P7'!Q14=0,"",'P7'!Q14)</f>
      </c>
    </row>
    <row r="83" spans="1:11" ht="15.75">
      <c r="A83" s="65"/>
      <c r="B83" s="66">
        <f>IF('P2'!A11="","",'P2'!A11)</f>
        <v>85</v>
      </c>
      <c r="C83" s="116">
        <f>IF('P2'!B11="","",'P2'!B11)</f>
        <v>82.9</v>
      </c>
      <c r="D83" s="66" t="str">
        <f>IF('P2'!C11="","",'P2'!C11)</f>
        <v>M3</v>
      </c>
      <c r="E83" s="68">
        <f>IF('P2'!D11="","",'P2'!D11)</f>
        <v>22528</v>
      </c>
      <c r="F83" s="69" t="str">
        <f>IF('P2'!F11="","",'P2'!F11)</f>
        <v>Terje Gulvik</v>
      </c>
      <c r="G83" s="69" t="str">
        <f>IF('P2'!G11="","",'P2'!G11)</f>
        <v>Larvik AK</v>
      </c>
      <c r="H83" s="120">
        <f>IF('P2'!N11=0,"",'P2'!N11)</f>
      </c>
      <c r="I83" s="120">
        <f>IF('P2'!O11=0,"",'P2'!O11)</f>
      </c>
      <c r="J83" s="120">
        <f>IF('P2'!P11=0,"",'P2'!P11)</f>
      </c>
      <c r="K83" s="116">
        <f>IF('P2'!Q11=0,"",'P2'!Q11)</f>
      </c>
    </row>
    <row r="84" spans="1:11" ht="15.75">
      <c r="A84" s="65"/>
      <c r="B84" s="66">
        <f>IF('P3'!A11="","",'P3'!A11)</f>
        <v>105</v>
      </c>
      <c r="C84" s="116">
        <f>IF('P3'!B11="","",'P3'!B11)</f>
        <v>104.5</v>
      </c>
      <c r="D84" s="66" t="str">
        <f>IF('P3'!C11="","",'P3'!C11)</f>
        <v>M4</v>
      </c>
      <c r="E84" s="68">
        <f>IF('P3'!D11="","",'P3'!D11)</f>
        <v>21266</v>
      </c>
      <c r="F84" s="69" t="str">
        <f>IF('P3'!F11="","",'P3'!F11)</f>
        <v>Bernt Petter Andersen</v>
      </c>
      <c r="G84" s="69" t="str">
        <f>IF('P3'!G11="","",'P3'!G11)</f>
        <v>Stavanger VK</v>
      </c>
      <c r="H84" s="120">
        <f>IF('P3'!N11=0,"",'P3'!N11)</f>
      </c>
      <c r="I84" s="120">
        <f>IF('P3'!O11=0,"",'P3'!O11)</f>
      </c>
      <c r="J84" s="120">
        <f>IF('P3'!P11=0,"",'P3'!P11)</f>
      </c>
      <c r="K84" s="116">
        <f>IF('P3'!Q11=0,"",'P3'!Q11)</f>
      </c>
    </row>
  </sheetData>
  <sheetProtection/>
  <mergeCells count="6">
    <mergeCell ref="A21:K21"/>
    <mergeCell ref="A3:K3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288"/>
  <sheetViews>
    <sheetView zoomScalePageLayoutView="0" workbookViewId="0" topLeftCell="A1">
      <pane ySplit="2" topLeftCell="BM3" activePane="bottomLeft" state="frozen"/>
      <selection pane="topLeft" activeCell="F2" sqref="F2"/>
      <selection pane="bottomLeft" activeCell="F2" sqref="F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117" customWidth="1"/>
    <col min="4" max="4" width="5.421875" style="0" customWidth="1"/>
    <col min="5" max="5" width="10.28125" style="75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17" customWidth="1"/>
    <col min="12" max="12" width="9.8515625" style="0" customWidth="1"/>
  </cols>
  <sheetData>
    <row r="1" spans="1:11" s="106" customFormat="1" ht="33.75">
      <c r="A1" s="164" t="s">
        <v>48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07" customFormat="1" ht="26.25" customHeight="1">
      <c r="A2" s="165" t="str">
        <f>IF('P1'!H5&gt;0,'P1'!H5,"")</f>
        <v>Trondheim AK</v>
      </c>
      <c r="B2" s="165"/>
      <c r="C2" s="165"/>
      <c r="D2" s="165"/>
      <c r="E2" s="165"/>
      <c r="F2" s="165" t="str">
        <f>IF('P1'!M5&gt;0,'P1'!M5,"")</f>
        <v>Trondheim Spektrum</v>
      </c>
      <c r="G2" s="165"/>
      <c r="H2" s="166" t="s">
        <v>91</v>
      </c>
      <c r="I2" s="166"/>
      <c r="J2" s="166"/>
      <c r="K2" s="166"/>
    </row>
    <row r="3" spans="1:12" ht="15.75">
      <c r="A3" s="65">
        <v>3</v>
      </c>
      <c r="B3" s="66">
        <f>IF('P7'!A19="","",'P7'!A19)</f>
        <v>94</v>
      </c>
      <c r="C3" s="116">
        <f>IF('P7'!B19="","",'P7'!B19)</f>
        <v>90.6</v>
      </c>
      <c r="D3" s="66" t="str">
        <f>IF('P7'!C19="","",'P7'!C19)</f>
        <v>JM</v>
      </c>
      <c r="E3" s="68">
        <f>IF('P7'!D19="","",'P7'!D19)</f>
        <v>32990</v>
      </c>
      <c r="F3" s="69" t="str">
        <f>IF('P7'!F19="","",'P7'!F19)</f>
        <v>Dag A. Klethagen</v>
      </c>
      <c r="G3" s="69" t="str">
        <f>IF('P7'!G19="","",'P7'!G19)</f>
        <v>Gjøvik AK</v>
      </c>
      <c r="H3" s="120">
        <f>IF('P7'!N19=0,"",'P7'!N19)</f>
        <v>108</v>
      </c>
      <c r="I3" s="120">
        <f>IF('P7'!O19=0,"",'P7'!O19)</f>
        <v>133</v>
      </c>
      <c r="J3" s="120">
        <f>IF('P7'!P19=0,"",'P7'!P19)</f>
        <v>241</v>
      </c>
      <c r="K3" s="116">
        <f>IF('P7'!Q19=0,"",'P7'!Q19)</f>
        <v>278.620582</v>
      </c>
      <c r="L3">
        <v>21</v>
      </c>
    </row>
    <row r="4" spans="1:12" ht="15.75">
      <c r="A4" s="65">
        <v>6</v>
      </c>
      <c r="B4" s="66">
        <f>IF('P7'!A15="","",'P7'!A15)</f>
        <v>85</v>
      </c>
      <c r="C4" s="116">
        <f>IF('P7'!B15="","",'P7'!B15)</f>
        <v>82.9</v>
      </c>
      <c r="D4" s="66" t="str">
        <f>IF('P7'!C15="","",'P7'!C15)</f>
        <v>JM</v>
      </c>
      <c r="E4" s="68">
        <f>IF('P7'!D15="","",'P7'!D15)</f>
        <v>33458</v>
      </c>
      <c r="F4" s="69" t="str">
        <f>IF('P7'!F15="","",'P7'!F15)</f>
        <v>Erik Moen Birkeland</v>
      </c>
      <c r="G4" s="69" t="str">
        <f>IF('P7'!G15="","",'P7'!G15)</f>
        <v>Stavanger VK</v>
      </c>
      <c r="H4" s="120">
        <f>IF('P7'!N15=0,"",'P7'!N15)</f>
        <v>93</v>
      </c>
      <c r="I4" s="120">
        <f>IF('P7'!O15=0,"",'P7'!O15)</f>
        <v>120</v>
      </c>
      <c r="J4" s="120">
        <f>IF('P7'!P15=0,"",'P7'!P15)</f>
        <v>213</v>
      </c>
      <c r="K4" s="116">
        <f>IF('P7'!Q15=0,"",'P7'!Q15)</f>
        <v>256.860321</v>
      </c>
      <c r="L4">
        <v>18</v>
      </c>
    </row>
    <row r="5" spans="1:12" ht="15.75">
      <c r="A5" s="65">
        <v>10</v>
      </c>
      <c r="B5" s="66">
        <f>IF('P4'!A12="","",'P4'!A12)</f>
        <v>94</v>
      </c>
      <c r="C5" s="116">
        <f>IF('P4'!B12="","",'P4'!B12)</f>
        <v>89</v>
      </c>
      <c r="D5" s="66" t="str">
        <f>IF('P4'!C12="","",'P4'!C12)</f>
        <v>JM</v>
      </c>
      <c r="E5" s="68">
        <f>IF('P4'!D12="","",'P4'!D12)</f>
        <v>33446</v>
      </c>
      <c r="F5" s="69" t="str">
        <f>IF('P4'!F12="","",'P4'!F12)</f>
        <v>Erlend Kraggerud</v>
      </c>
      <c r="G5" s="69" t="str">
        <f>IF('P4'!G12="","",'P4'!G12)</f>
        <v>Spydeberg Atletene</v>
      </c>
      <c r="H5" s="120">
        <f>IF('P4'!N12=0,"",'P4'!N12)</f>
        <v>91</v>
      </c>
      <c r="I5" s="120">
        <f>IF('P4'!O12=0,"",'P4'!O12)</f>
        <v>114</v>
      </c>
      <c r="J5" s="120">
        <f>IF('P4'!P12=0,"",'P4'!P12)</f>
        <v>205</v>
      </c>
      <c r="K5" s="116">
        <f>IF('P4'!Q12=0,"",'P4'!Q12)</f>
        <v>238.91212499999997</v>
      </c>
      <c r="L5">
        <v>14</v>
      </c>
    </row>
    <row r="6" spans="1:12" ht="15.75">
      <c r="A6" s="65">
        <v>9</v>
      </c>
      <c r="B6" s="66">
        <f>IF('P5'!A12="","",'P5'!A12)</f>
        <v>62</v>
      </c>
      <c r="C6" s="116">
        <f>IF('P5'!B12="","",'P5'!B12)</f>
        <v>60.6</v>
      </c>
      <c r="D6" s="66" t="str">
        <f>IF('P5'!C12="","",'P5'!C12)</f>
        <v>UM</v>
      </c>
      <c r="E6" s="68">
        <f>IF('P5'!D12="","",'P5'!D12)</f>
        <v>34477</v>
      </c>
      <c r="F6" s="69" t="str">
        <f>IF('P5'!F12="","",'P5'!F12)</f>
        <v>Even H. Walaker</v>
      </c>
      <c r="G6" s="69" t="str">
        <f>IF('P5'!G12="","",'P5'!G12)</f>
        <v>Tønsberg-Kam.</v>
      </c>
      <c r="H6" s="120">
        <f>IF('P5'!N12=0,"",'P5'!N12)</f>
        <v>72</v>
      </c>
      <c r="I6" s="120">
        <f>IF('P5'!O12=0,"",'P5'!O12)</f>
        <v>92</v>
      </c>
      <c r="J6" s="120">
        <f>IF('P5'!P12=0,"",'P5'!P12)</f>
        <v>164</v>
      </c>
      <c r="K6" s="116">
        <f>IF('P5'!Q12=0,"",'P5'!Q12)</f>
        <v>239.57841599999998</v>
      </c>
      <c r="L6">
        <v>15</v>
      </c>
    </row>
    <row r="7" spans="1:12" ht="15.75">
      <c r="A7" s="65">
        <v>4</v>
      </c>
      <c r="B7" s="66">
        <f>IF('P5'!A9="","",'P5'!A9)</f>
        <v>56</v>
      </c>
      <c r="C7" s="116">
        <f>IF('P5'!B9="","",'P5'!B9)</f>
        <v>55.9</v>
      </c>
      <c r="D7" s="66" t="str">
        <f>IF('P5'!C9="","",'P5'!C9)</f>
        <v>UM</v>
      </c>
      <c r="E7" s="68">
        <f>IF('P5'!D9="","",'P5'!D9)</f>
        <v>34579</v>
      </c>
      <c r="F7" s="69" t="str">
        <f>IF('P5'!F9="","",'P5'!F9)</f>
        <v>Jantsen Øverås</v>
      </c>
      <c r="G7" s="69" t="str">
        <f>IF('P5'!G9="","",'P5'!G9)</f>
        <v>Tambarskjelvar IL</v>
      </c>
      <c r="H7" s="120">
        <f>IF('P5'!N9=0,"",'P5'!N9)</f>
        <v>77</v>
      </c>
      <c r="I7" s="120">
        <f>IF('P5'!O9=0,"",'P5'!O9)</f>
        <v>95</v>
      </c>
      <c r="J7" s="120">
        <f>IF('P5'!P9=0,"",'P5'!P9)</f>
        <v>172</v>
      </c>
      <c r="K7" s="116">
        <f>IF('P5'!Q9=0,"",'P5'!Q9)</f>
        <v>266.869868</v>
      </c>
      <c r="L7">
        <v>20</v>
      </c>
    </row>
    <row r="8" spans="1:12" ht="15.75">
      <c r="A8" s="65">
        <v>12</v>
      </c>
      <c r="B8" s="66">
        <f>IF('P4'!A9="","",'P4'!A9)</f>
        <v>85</v>
      </c>
      <c r="C8" s="116">
        <f>IF('P4'!B9="","",'P4'!B9)</f>
        <v>84.6</v>
      </c>
      <c r="D8" s="66" t="str">
        <f>IF('P4'!C9="","",'P4'!C9)</f>
        <v>JM</v>
      </c>
      <c r="E8" s="68">
        <f>IF('P4'!D9="","",'P4'!D9)</f>
        <v>33686</v>
      </c>
      <c r="F8" s="69" t="str">
        <f>IF('P4'!F9="","",'P4'!F9)</f>
        <v>Kristian Håkonsen</v>
      </c>
      <c r="G8" s="69" t="str">
        <f>IF('P4'!G9="","",'P4'!G9)</f>
        <v>Spydeberg Atletene</v>
      </c>
      <c r="H8" s="120">
        <f>IF('P4'!N9=0,"",'P4'!N9)</f>
        <v>57</v>
      </c>
      <c r="I8" s="120">
        <f>IF('P4'!O9=0,"",'P4'!O9)</f>
        <v>75</v>
      </c>
      <c r="J8" s="120">
        <f>IF('P4'!P9=0,"",'P4'!P9)</f>
        <v>132</v>
      </c>
      <c r="K8" s="116">
        <f>IF('P4'!Q9=0,"",'P4'!Q9)</f>
        <v>157.57895999999997</v>
      </c>
      <c r="L8">
        <v>12</v>
      </c>
    </row>
    <row r="9" spans="1:12" ht="15.75">
      <c r="A9" s="65">
        <v>11</v>
      </c>
      <c r="B9" s="66">
        <f>IF('P5'!A15="","",'P5'!A15)</f>
        <v>77</v>
      </c>
      <c r="C9" s="116">
        <f>IF('P5'!B15="","",'P5'!B15)</f>
        <v>76.7</v>
      </c>
      <c r="D9" s="66" t="str">
        <f>IF('P5'!C15="","",'P5'!C15)</f>
        <v>JM</v>
      </c>
      <c r="E9" s="68">
        <f>IF('P5'!D15="","",'P5'!D15)</f>
        <v>33683</v>
      </c>
      <c r="F9" s="69" t="str">
        <f>IF('P5'!F15="","",'P5'!F15)</f>
        <v>Markus Settemsdal</v>
      </c>
      <c r="G9" s="69" t="str">
        <f>IF('P5'!G15="","",'P5'!G15)</f>
        <v>Nidelv IL</v>
      </c>
      <c r="H9" s="120">
        <f>IF('P5'!N15=0,"",'P5'!N15)</f>
        <v>80</v>
      </c>
      <c r="I9" s="120">
        <f>IF('P5'!O15=0,"",'P5'!O15)</f>
        <v>105</v>
      </c>
      <c r="J9" s="120">
        <f>IF('P5'!P15=0,"",'P5'!P15)</f>
        <v>185</v>
      </c>
      <c r="K9" s="116">
        <f>IF('P5'!Q15=0,"",'P5'!Q15)</f>
        <v>232.50910999999996</v>
      </c>
      <c r="L9">
        <v>13</v>
      </c>
    </row>
    <row r="10" spans="1:12" ht="15.75">
      <c r="A10" s="65">
        <v>8</v>
      </c>
      <c r="B10" s="66">
        <f>IF('P5'!A11="","",'P5'!A11)</f>
        <v>62</v>
      </c>
      <c r="C10" s="116">
        <f>IF('P5'!B11="","",'P5'!B11)</f>
        <v>60.7</v>
      </c>
      <c r="D10" s="66" t="str">
        <f>IF('P5'!C11="","",'P5'!C11)</f>
        <v>JM</v>
      </c>
      <c r="E10" s="68">
        <f>IF('P5'!D11="","",'P5'!D11)</f>
        <v>33317</v>
      </c>
      <c r="F10" s="69" t="str">
        <f>IF('P5'!F11="","",'P5'!F11)</f>
        <v>Sigurd Hedberg</v>
      </c>
      <c r="G10" s="69" t="str">
        <f>IF('P5'!G11="","",'P5'!G11)</f>
        <v>Tønsberg-Kam.</v>
      </c>
      <c r="H10" s="120">
        <f>IF('P5'!N11=0,"",'P5'!N11)</f>
        <v>72</v>
      </c>
      <c r="I10" s="120">
        <f>IF('P5'!O11=0,"",'P5'!O11)</f>
        <v>100</v>
      </c>
      <c r="J10" s="120">
        <f>IF('P5'!P11=0,"",'P5'!P11)</f>
        <v>172</v>
      </c>
      <c r="K10" s="116">
        <f>IF('P5'!Q11=0,"",'P5'!Q11)</f>
        <v>250.96777999999998</v>
      </c>
      <c r="L10">
        <v>16</v>
      </c>
    </row>
    <row r="11" spans="1:12" ht="15.75">
      <c r="A11" s="65">
        <v>2</v>
      </c>
      <c r="B11" s="66">
        <f>IF('P7'!A17="","",'P7'!A17)</f>
        <v>94</v>
      </c>
      <c r="C11" s="116">
        <f>IF('P7'!B17="","",'P7'!B17)</f>
        <v>93.9</v>
      </c>
      <c r="D11" s="66" t="str">
        <f>IF('P7'!C17="","",'P7'!C17)</f>
        <v>JM</v>
      </c>
      <c r="E11" s="68">
        <f>IF('P7'!D17="","",'P7'!D17)</f>
        <v>33929</v>
      </c>
      <c r="F11" s="69" t="str">
        <f>IF('P7'!F17="","",'P7'!F17)</f>
        <v>Sindre Rørstadbotnen</v>
      </c>
      <c r="G11" s="69" t="str">
        <f>IF('P7'!G17="","",'P7'!G17)</f>
        <v>Tambarskjelvar IL</v>
      </c>
      <c r="H11" s="120">
        <f>IF('P7'!N17=0,"",'P7'!N17)</f>
        <v>115</v>
      </c>
      <c r="I11" s="120">
        <f>IF('P7'!O17=0,"",'P7'!O17)</f>
        <v>150</v>
      </c>
      <c r="J11" s="120">
        <f>IF('P7'!P17=0,"",'P7'!P17)</f>
        <v>265</v>
      </c>
      <c r="K11" s="116">
        <f>IF('P7'!Q17=0,"",'P7'!Q17)</f>
        <v>301.663015</v>
      </c>
      <c r="L11">
        <v>23</v>
      </c>
    </row>
    <row r="12" spans="1:12" ht="15.75">
      <c r="A12" s="65">
        <v>7</v>
      </c>
      <c r="B12" s="66">
        <f>IF('P7'!A18="","",'P7'!A18)</f>
        <v>94</v>
      </c>
      <c r="C12" s="116">
        <f>IF('P7'!B18="","",'P7'!B18)</f>
        <v>86</v>
      </c>
      <c r="D12" s="66" t="str">
        <f>IF('P7'!C18="","",'P7'!C18)</f>
        <v>JM</v>
      </c>
      <c r="E12" s="68">
        <f>IF('P7'!D18="","",'P7'!D18)</f>
        <v>33520</v>
      </c>
      <c r="F12" s="69" t="str">
        <f>IF('P7'!F18="","",'P7'!F18)</f>
        <v>Stein Inge Holstad</v>
      </c>
      <c r="G12" s="69" t="str">
        <f>IF('P7'!G18="","",'P7'!G18)</f>
        <v>Tambarskjelvar IL</v>
      </c>
      <c r="H12" s="120">
        <f>IF('P7'!N18=0,"",'P7'!N18)</f>
        <v>95</v>
      </c>
      <c r="I12" s="120">
        <f>IF('P7'!O18=0,"",'P7'!O18)</f>
        <v>117</v>
      </c>
      <c r="J12" s="120">
        <f>IF('P7'!P18=0,"",'P7'!P18)</f>
        <v>212</v>
      </c>
      <c r="K12" s="116">
        <f>IF('P7'!Q18=0,"",'P7'!Q18)</f>
        <v>251.07138799999998</v>
      </c>
      <c r="L12">
        <v>17</v>
      </c>
    </row>
    <row r="13" spans="1:12" ht="15.75">
      <c r="A13" s="65">
        <v>5</v>
      </c>
      <c r="B13" s="66">
        <f>IF('P5'!A10="","",'P5'!A10)</f>
        <v>56</v>
      </c>
      <c r="C13" s="116">
        <f>IF('P5'!B10="","",'P5'!B10)</f>
        <v>55.3</v>
      </c>
      <c r="D13" s="66" t="str">
        <f>IF('P5'!C10="","",'P5'!C10)</f>
        <v>JM</v>
      </c>
      <c r="E13" s="68">
        <f>IF('P5'!D10="","",'P5'!D10)</f>
        <v>33679</v>
      </c>
      <c r="F13" s="69" t="str">
        <f>IF('P5'!F10="","",'P5'!F10)</f>
        <v>Thomas Eide</v>
      </c>
      <c r="G13" s="69" t="str">
        <f>IF('P5'!G10="","",'P5'!G10)</f>
        <v>Stavanger VK</v>
      </c>
      <c r="H13" s="120">
        <f>IF('P5'!N10=0,"",'P5'!N10)</f>
        <v>73</v>
      </c>
      <c r="I13" s="120">
        <f>IF('P5'!O10=0,"",'P5'!O10)</f>
        <v>95</v>
      </c>
      <c r="J13" s="120">
        <f>IF('P5'!P10=0,"",'P5'!P10)</f>
        <v>168</v>
      </c>
      <c r="K13" s="116">
        <f>IF('P5'!Q10=0,"",'P5'!Q10)</f>
        <v>262.860024</v>
      </c>
      <c r="L13">
        <v>19</v>
      </c>
    </row>
    <row r="14" spans="1:12" ht="15.75">
      <c r="A14" s="65">
        <v>1</v>
      </c>
      <c r="B14" s="66" t="str">
        <f>IF('P9'!A17="","",'P9'!A17)</f>
        <v>+105</v>
      </c>
      <c r="C14" s="116">
        <f>IF('P9'!B17="","",'P9'!B17)</f>
        <v>136.4</v>
      </c>
      <c r="D14" s="66" t="str">
        <f>IF('P9'!C17="","",'P9'!C17)</f>
        <v>JM</v>
      </c>
      <c r="E14" s="68">
        <f>IF('P9'!D17="","",'P9'!D17)</f>
        <v>33062</v>
      </c>
      <c r="F14" s="69" t="str">
        <f>IF('P9'!F17="","",'P9'!F17)</f>
        <v>Vebjørn Varlid</v>
      </c>
      <c r="G14" s="69" t="str">
        <f>IF('P9'!G17="","",'P9'!G17)</f>
        <v>Tambarskjelvar IL</v>
      </c>
      <c r="H14" s="120">
        <f>IF('P9'!N17=0,"",'P9'!N17)</f>
        <v>150</v>
      </c>
      <c r="I14" s="120">
        <f>IF('P9'!O17=0,"",'P9'!O17)</f>
        <v>175</v>
      </c>
      <c r="J14" s="120">
        <f>IF('P9'!P17=0,"",'P9'!P17)</f>
        <v>325</v>
      </c>
      <c r="K14" s="116">
        <f>IF('P9'!Q17=0,"",'P9'!Q17)</f>
        <v>331.62025</v>
      </c>
      <c r="L14">
        <v>25</v>
      </c>
    </row>
    <row r="15" spans="1:11" ht="15.75">
      <c r="A15" s="65"/>
      <c r="B15" s="66">
        <f>IF('P9'!A9="","",'P9'!A9)</f>
        <v>105</v>
      </c>
      <c r="C15" s="116">
        <f>IF('P9'!B9="","",'P9'!B9)</f>
        <v>103</v>
      </c>
      <c r="D15" s="66" t="str">
        <f>IF('P9'!C9="","",'P9'!C9)</f>
        <v>JM</v>
      </c>
      <c r="E15" s="68">
        <f>IF('P9'!D9="","",'P9'!D9)</f>
        <v>32914</v>
      </c>
      <c r="F15" s="69" t="str">
        <f>IF('P9'!F9="","",'P9'!F9)</f>
        <v>Øystein Robberstad</v>
      </c>
      <c r="G15" s="69" t="str">
        <f>IF('P9'!G9="","",'P9'!G9)</f>
        <v>Gjøvik AK</v>
      </c>
      <c r="H15" s="120">
        <f>IF('P9'!N9=0,"",'P9'!N9)</f>
        <v>142</v>
      </c>
      <c r="I15" s="120">
        <f>IF('P9'!O9=0,"",'P9'!O9)</f>
      </c>
      <c r="J15" s="120">
        <f>IF('P9'!P9=0,"",'P9'!P9)</f>
      </c>
      <c r="K15" s="116">
        <f>IF('P9'!Q9=0,"",'P9'!Q9)</f>
      </c>
    </row>
    <row r="16" ht="12.75">
      <c r="K16" s="119"/>
    </row>
    <row r="17" ht="12.75">
      <c r="K17" s="119"/>
    </row>
    <row r="18" ht="12.75">
      <c r="K18" s="119"/>
    </row>
    <row r="19" ht="12.75">
      <c r="K19" s="119"/>
    </row>
    <row r="20" ht="12.75">
      <c r="K20" s="119"/>
    </row>
    <row r="21" ht="12.75">
      <c r="K21" s="119"/>
    </row>
    <row r="22" ht="12.75">
      <c r="K22" s="119"/>
    </row>
    <row r="23" ht="12.75">
      <c r="K23" s="119"/>
    </row>
    <row r="24" ht="12.75">
      <c r="K24" s="119"/>
    </row>
    <row r="25" ht="12.75">
      <c r="K25" s="119"/>
    </row>
    <row r="26" ht="12.75">
      <c r="K26" s="119"/>
    </row>
    <row r="27" ht="12.75">
      <c r="K27" s="119"/>
    </row>
    <row r="28" ht="12.75">
      <c r="K28" s="119"/>
    </row>
    <row r="29" ht="12.75">
      <c r="K29" s="119"/>
    </row>
    <row r="30" ht="12.75">
      <c r="K30" s="119"/>
    </row>
    <row r="31" ht="12.75">
      <c r="K31" s="119"/>
    </row>
    <row r="32" ht="12.75">
      <c r="K32" s="119"/>
    </row>
    <row r="33" ht="12.75">
      <c r="K33" s="119"/>
    </row>
    <row r="34" ht="12.75">
      <c r="K34" s="119"/>
    </row>
    <row r="35" ht="12.75">
      <c r="K35" s="119"/>
    </row>
    <row r="36" ht="12.75">
      <c r="K36" s="119"/>
    </row>
    <row r="37" ht="12.75">
      <c r="K37" s="119"/>
    </row>
    <row r="38" ht="12.75">
      <c r="K38" s="119"/>
    </row>
    <row r="39" ht="12.75">
      <c r="K39" s="119"/>
    </row>
    <row r="40" ht="12.75">
      <c r="K40" s="119"/>
    </row>
    <row r="41" ht="12.75">
      <c r="K41" s="119"/>
    </row>
    <row r="42" ht="12.75">
      <c r="K42" s="119"/>
    </row>
    <row r="43" ht="12.75">
      <c r="K43" s="119"/>
    </row>
    <row r="44" ht="12.75">
      <c r="K44" s="119"/>
    </row>
    <row r="45" ht="12.75">
      <c r="K45" s="119"/>
    </row>
    <row r="46" ht="12.75">
      <c r="K46" s="119"/>
    </row>
    <row r="47" ht="12.75">
      <c r="K47" s="119"/>
    </row>
    <row r="48" ht="12.75">
      <c r="K48" s="119"/>
    </row>
    <row r="49" ht="12.75">
      <c r="K49" s="119"/>
    </row>
    <row r="50" ht="12.75">
      <c r="K50" s="119"/>
    </row>
    <row r="51" ht="12.75">
      <c r="K51" s="119"/>
    </row>
    <row r="52" ht="12.75">
      <c r="K52" s="119"/>
    </row>
    <row r="53" ht="12.75">
      <c r="K53" s="119"/>
    </row>
    <row r="54" ht="12.75">
      <c r="K54" s="119"/>
    </row>
    <row r="55" ht="12.75">
      <c r="K55" s="119"/>
    </row>
    <row r="56" ht="12.75">
      <c r="K56" s="119"/>
    </row>
    <row r="57" ht="12.75">
      <c r="K57" s="119"/>
    </row>
    <row r="58" ht="12.75">
      <c r="K58" s="119"/>
    </row>
    <row r="59" ht="12.75">
      <c r="K59" s="119"/>
    </row>
    <row r="60" ht="12.75">
      <c r="K60" s="119"/>
    </row>
    <row r="61" ht="12.75">
      <c r="K61" s="119"/>
    </row>
    <row r="62" ht="12.75">
      <c r="K62" s="119"/>
    </row>
    <row r="63" ht="12.75">
      <c r="K63" s="119"/>
    </row>
    <row r="64" ht="12.75">
      <c r="K64" s="119"/>
    </row>
    <row r="65" ht="12.75">
      <c r="K65" s="119"/>
    </row>
    <row r="66" ht="12.75">
      <c r="K66" s="119"/>
    </row>
    <row r="67" ht="12.75">
      <c r="K67" s="119"/>
    </row>
    <row r="68" ht="12.75">
      <c r="K68" s="119"/>
    </row>
    <row r="69" ht="12.75">
      <c r="K69" s="119"/>
    </row>
    <row r="70" ht="12.75">
      <c r="K70" s="119"/>
    </row>
    <row r="71" ht="12.75">
      <c r="K71" s="119"/>
    </row>
    <row r="72" ht="12.75">
      <c r="K72" s="119"/>
    </row>
    <row r="73" ht="12.75">
      <c r="K73" s="119"/>
    </row>
    <row r="74" ht="12.75">
      <c r="K74" s="119"/>
    </row>
    <row r="75" ht="12.75">
      <c r="K75" s="119"/>
    </row>
    <row r="76" ht="12.75">
      <c r="K76" s="119"/>
    </row>
    <row r="77" ht="12.75">
      <c r="K77" s="119"/>
    </row>
    <row r="78" ht="12.75">
      <c r="K78" s="119"/>
    </row>
    <row r="79" ht="12.75">
      <c r="K79" s="119"/>
    </row>
    <row r="80" ht="12.75">
      <c r="K80" s="119"/>
    </row>
    <row r="81" ht="12.75">
      <c r="K81" s="119"/>
    </row>
    <row r="82" ht="12.75">
      <c r="K82" s="119"/>
    </row>
    <row r="83" ht="12.75">
      <c r="K83" s="119"/>
    </row>
    <row r="84" ht="12.75">
      <c r="K84" s="119"/>
    </row>
    <row r="85" ht="12.75">
      <c r="K85" s="119"/>
    </row>
    <row r="86" ht="12.75">
      <c r="K86" s="119"/>
    </row>
    <row r="87" ht="12.75">
      <c r="K87" s="119"/>
    </row>
    <row r="88" ht="12.75">
      <c r="K88" s="119"/>
    </row>
    <row r="89" ht="12.75">
      <c r="K89" s="119"/>
    </row>
    <row r="90" ht="12.75">
      <c r="K90" s="119"/>
    </row>
    <row r="91" ht="12.75">
      <c r="K91" s="119"/>
    </row>
    <row r="92" ht="12.75">
      <c r="K92" s="119"/>
    </row>
    <row r="93" ht="12.75">
      <c r="K93" s="119"/>
    </row>
    <row r="94" ht="12.75">
      <c r="K94" s="119"/>
    </row>
    <row r="95" ht="12.75">
      <c r="K95" s="119"/>
    </row>
    <row r="96" ht="12.75">
      <c r="K96" s="119"/>
    </row>
    <row r="97" ht="12.75">
      <c r="K97" s="119"/>
    </row>
    <row r="98" ht="12.75">
      <c r="K98" s="119"/>
    </row>
    <row r="99" ht="12.75">
      <c r="K99" s="119"/>
    </row>
    <row r="100" ht="12.75">
      <c r="K100" s="119"/>
    </row>
    <row r="101" ht="12.75">
      <c r="K101" s="119"/>
    </row>
    <row r="102" ht="12.75">
      <c r="K102" s="119"/>
    </row>
    <row r="103" ht="12.75">
      <c r="K103" s="119"/>
    </row>
    <row r="104" ht="12.75">
      <c r="K104" s="119"/>
    </row>
    <row r="105" ht="12.75">
      <c r="K105" s="119"/>
    </row>
    <row r="106" ht="12.75">
      <c r="K106" s="119"/>
    </row>
    <row r="107" ht="12.75">
      <c r="K107" s="119"/>
    </row>
    <row r="108" ht="12.75">
      <c r="K108" s="119"/>
    </row>
    <row r="109" ht="12.75">
      <c r="K109" s="119"/>
    </row>
    <row r="110" ht="12.75">
      <c r="K110" s="119"/>
    </row>
    <row r="111" ht="12.75">
      <c r="K111" s="119"/>
    </row>
    <row r="112" ht="12.75">
      <c r="K112" s="119"/>
    </row>
    <row r="113" ht="12.75">
      <c r="K113" s="119"/>
    </row>
    <row r="114" ht="12.75">
      <c r="K114" s="119"/>
    </row>
    <row r="115" ht="12.75">
      <c r="K115" s="119"/>
    </row>
    <row r="116" ht="12.75">
      <c r="K116" s="119"/>
    </row>
    <row r="117" ht="12.75">
      <c r="K117" s="119"/>
    </row>
    <row r="118" ht="12.75">
      <c r="K118" s="119"/>
    </row>
    <row r="119" ht="12.75">
      <c r="K119" s="119"/>
    </row>
    <row r="120" ht="12.75">
      <c r="K120" s="119"/>
    </row>
    <row r="121" ht="12.75">
      <c r="K121" s="119"/>
    </row>
    <row r="122" ht="12.75">
      <c r="K122" s="119"/>
    </row>
    <row r="123" ht="12.75">
      <c r="K123" s="119"/>
    </row>
    <row r="124" ht="12.75">
      <c r="K124" s="119"/>
    </row>
    <row r="125" ht="12.75">
      <c r="K125" s="119"/>
    </row>
    <row r="126" ht="12.75">
      <c r="K126" s="119"/>
    </row>
    <row r="127" ht="12.75">
      <c r="K127" s="119"/>
    </row>
    <row r="128" ht="12.75">
      <c r="K128" s="119"/>
    </row>
    <row r="129" ht="12.75">
      <c r="K129" s="119"/>
    </row>
    <row r="130" ht="12.75">
      <c r="K130" s="119"/>
    </row>
    <row r="131" ht="12.75">
      <c r="K131" s="119"/>
    </row>
    <row r="132" ht="12.75">
      <c r="K132" s="119"/>
    </row>
    <row r="133" ht="12.75">
      <c r="K133" s="119"/>
    </row>
    <row r="134" ht="12.75">
      <c r="K134" s="119"/>
    </row>
    <row r="135" ht="12.75">
      <c r="K135" s="119"/>
    </row>
    <row r="136" ht="12.75">
      <c r="K136" s="119"/>
    </row>
    <row r="137" ht="12.75">
      <c r="K137" s="119"/>
    </row>
    <row r="138" ht="12.75">
      <c r="K138" s="119"/>
    </row>
    <row r="139" ht="12.75">
      <c r="K139" s="119"/>
    </row>
    <row r="140" ht="12.75">
      <c r="K140" s="119"/>
    </row>
    <row r="141" ht="12.75">
      <c r="K141" s="119"/>
    </row>
    <row r="142" ht="12.75">
      <c r="K142" s="119"/>
    </row>
    <row r="143" ht="12.75">
      <c r="K143" s="119"/>
    </row>
    <row r="144" ht="12.75">
      <c r="K144" s="119"/>
    </row>
    <row r="145" ht="12.75">
      <c r="K145" s="119"/>
    </row>
    <row r="146" ht="12.75">
      <c r="K146" s="119"/>
    </row>
    <row r="147" ht="12.75">
      <c r="K147" s="119"/>
    </row>
    <row r="148" ht="12.75">
      <c r="K148" s="119"/>
    </row>
    <row r="149" ht="12.75">
      <c r="K149" s="119"/>
    </row>
    <row r="150" ht="12.75">
      <c r="K150" s="119"/>
    </row>
    <row r="151" ht="12.75">
      <c r="K151" s="119"/>
    </row>
    <row r="152" ht="12.75">
      <c r="K152" s="119"/>
    </row>
    <row r="153" ht="12.75">
      <c r="K153" s="119"/>
    </row>
    <row r="154" ht="12.75">
      <c r="K154" s="119"/>
    </row>
    <row r="155" ht="12.75">
      <c r="K155" s="119"/>
    </row>
    <row r="156" ht="12.75">
      <c r="K156" s="119"/>
    </row>
    <row r="157" ht="12.75">
      <c r="K157" s="119"/>
    </row>
    <row r="158" ht="12.75">
      <c r="K158" s="119"/>
    </row>
    <row r="159" ht="12.75">
      <c r="K159" s="119"/>
    </row>
    <row r="160" ht="12.75">
      <c r="K160" s="119"/>
    </row>
    <row r="161" ht="12.75">
      <c r="K161" s="119"/>
    </row>
    <row r="162" ht="12.75">
      <c r="K162" s="119"/>
    </row>
    <row r="163" ht="12.75">
      <c r="K163" s="119"/>
    </row>
    <row r="164" ht="12.75">
      <c r="K164" s="119"/>
    </row>
    <row r="165" ht="12.75">
      <c r="K165" s="119"/>
    </row>
    <row r="166" ht="12.75">
      <c r="K166" s="119"/>
    </row>
    <row r="167" ht="12.75">
      <c r="K167" s="119"/>
    </row>
    <row r="168" ht="12.75">
      <c r="K168" s="119"/>
    </row>
    <row r="169" ht="12.75">
      <c r="K169" s="119"/>
    </row>
    <row r="170" ht="12.75">
      <c r="K170" s="119"/>
    </row>
    <row r="171" ht="12.75">
      <c r="K171" s="119"/>
    </row>
    <row r="172" ht="12.75">
      <c r="K172" s="119"/>
    </row>
    <row r="173" ht="12.75">
      <c r="K173" s="119"/>
    </row>
    <row r="174" ht="12.75">
      <c r="K174" s="119"/>
    </row>
    <row r="175" ht="12.75">
      <c r="K175" s="119"/>
    </row>
    <row r="176" ht="12.75">
      <c r="K176" s="119"/>
    </row>
    <row r="177" ht="12.75">
      <c r="K177" s="119"/>
    </row>
    <row r="178" ht="12.75">
      <c r="K178" s="119"/>
    </row>
    <row r="179" ht="12.75">
      <c r="K179" s="119"/>
    </row>
    <row r="180" ht="12.75">
      <c r="K180" s="119"/>
    </row>
    <row r="181" ht="12.75">
      <c r="K181" s="119"/>
    </row>
    <row r="182" ht="12.75">
      <c r="K182" s="119"/>
    </row>
    <row r="183" ht="12.75">
      <c r="K183" s="119"/>
    </row>
    <row r="184" ht="12.75">
      <c r="K184" s="119"/>
    </row>
    <row r="185" ht="12.75">
      <c r="K185" s="119"/>
    </row>
    <row r="186" ht="12.75">
      <c r="K186" s="119"/>
    </row>
    <row r="187" ht="12.75">
      <c r="K187" s="119"/>
    </row>
    <row r="188" ht="12.75">
      <c r="K188" s="119"/>
    </row>
    <row r="189" ht="12.75">
      <c r="K189" s="119"/>
    </row>
    <row r="190" ht="12.75">
      <c r="K190" s="119"/>
    </row>
    <row r="191" ht="12.75">
      <c r="K191" s="119"/>
    </row>
    <row r="192" ht="12.75">
      <c r="K192" s="119"/>
    </row>
    <row r="193" ht="12.75">
      <c r="K193" s="119"/>
    </row>
    <row r="194" ht="12.75">
      <c r="K194" s="119"/>
    </row>
    <row r="195" ht="12.75">
      <c r="K195" s="119"/>
    </row>
    <row r="196" ht="12.75">
      <c r="K196" s="119"/>
    </row>
    <row r="197" ht="12.75">
      <c r="K197" s="119"/>
    </row>
    <row r="198" ht="12.75">
      <c r="K198" s="119"/>
    </row>
    <row r="199" ht="12.75">
      <c r="K199" s="119"/>
    </row>
    <row r="200" ht="12.75">
      <c r="K200" s="119"/>
    </row>
    <row r="201" ht="12.75">
      <c r="K201" s="119"/>
    </row>
    <row r="202" ht="12.75">
      <c r="K202" s="119"/>
    </row>
    <row r="203" ht="12.75">
      <c r="K203" s="119"/>
    </row>
    <row r="204" ht="12.75">
      <c r="K204" s="119"/>
    </row>
    <row r="205" ht="12.75">
      <c r="K205" s="119"/>
    </row>
    <row r="206" ht="12.75">
      <c r="K206" s="119"/>
    </row>
    <row r="207" ht="12.75">
      <c r="K207" s="119"/>
    </row>
    <row r="208" ht="12.75">
      <c r="K208" s="119"/>
    </row>
    <row r="209" ht="12.75">
      <c r="K209" s="119"/>
    </row>
    <row r="210" ht="12.75">
      <c r="K210" s="119"/>
    </row>
    <row r="211" ht="12.75">
      <c r="K211" s="119"/>
    </row>
    <row r="212" ht="12.75">
      <c r="K212" s="119"/>
    </row>
    <row r="213" ht="12.75">
      <c r="K213" s="119"/>
    </row>
    <row r="214" ht="12.75">
      <c r="K214" s="119"/>
    </row>
    <row r="215" ht="12.75">
      <c r="K215" s="119"/>
    </row>
    <row r="216" ht="12.75">
      <c r="K216" s="119"/>
    </row>
    <row r="217" ht="12.75">
      <c r="K217" s="119"/>
    </row>
    <row r="218" ht="12.75">
      <c r="K218" s="119"/>
    </row>
    <row r="219" ht="12.75">
      <c r="K219" s="119"/>
    </row>
    <row r="220" ht="12.75">
      <c r="K220" s="119"/>
    </row>
    <row r="221" ht="12.75">
      <c r="K221" s="119"/>
    </row>
    <row r="222" ht="12.75">
      <c r="K222" s="119"/>
    </row>
    <row r="223" ht="12.75">
      <c r="K223" s="119"/>
    </row>
    <row r="224" ht="12.75">
      <c r="K224" s="119"/>
    </row>
    <row r="225" ht="12.75">
      <c r="K225" s="119"/>
    </row>
    <row r="226" ht="12.75">
      <c r="K226" s="119"/>
    </row>
    <row r="227" ht="12.75">
      <c r="K227" s="119"/>
    </row>
    <row r="228" ht="12.75">
      <c r="K228" s="119"/>
    </row>
    <row r="229" ht="12.75">
      <c r="K229" s="119"/>
    </row>
    <row r="230" ht="12.75">
      <c r="K230" s="119"/>
    </row>
    <row r="231" ht="12.75">
      <c r="K231" s="119"/>
    </row>
    <row r="232" ht="12.75">
      <c r="K232" s="119"/>
    </row>
    <row r="233" ht="12.75">
      <c r="K233" s="119"/>
    </row>
    <row r="234" ht="12.75">
      <c r="K234" s="119"/>
    </row>
    <row r="235" ht="12.75">
      <c r="K235" s="119"/>
    </row>
    <row r="236" ht="12.75">
      <c r="K236" s="119"/>
    </row>
    <row r="237" ht="12.75">
      <c r="K237" s="119"/>
    </row>
    <row r="238" ht="12.75">
      <c r="K238" s="119"/>
    </row>
    <row r="239" ht="12.75">
      <c r="K239" s="119"/>
    </row>
    <row r="240" ht="12.75">
      <c r="K240" s="119"/>
    </row>
    <row r="241" ht="12.75">
      <c r="K241" s="119"/>
    </row>
    <row r="242" ht="12.75">
      <c r="K242" s="119"/>
    </row>
    <row r="243" ht="12.75">
      <c r="K243" s="119"/>
    </row>
    <row r="244" ht="12.75">
      <c r="K244" s="119"/>
    </row>
    <row r="245" ht="12.75">
      <c r="K245" s="119"/>
    </row>
    <row r="246" ht="12.75">
      <c r="K246" s="119"/>
    </row>
    <row r="247" ht="12.75">
      <c r="K247" s="119"/>
    </row>
    <row r="248" ht="12.75">
      <c r="K248" s="119"/>
    </row>
    <row r="249" ht="12.75">
      <c r="K249" s="119"/>
    </row>
    <row r="250" ht="12.75">
      <c r="K250" s="119"/>
    </row>
    <row r="251" ht="12.75">
      <c r="K251" s="119"/>
    </row>
    <row r="252" ht="12.75">
      <c r="K252" s="119"/>
    </row>
    <row r="253" ht="12.75">
      <c r="K253" s="119"/>
    </row>
    <row r="254" ht="12.75">
      <c r="K254" s="119"/>
    </row>
    <row r="255" ht="12.75">
      <c r="K255" s="119"/>
    </row>
    <row r="256" ht="12.75">
      <c r="K256" s="119"/>
    </row>
    <row r="257" ht="12.75">
      <c r="K257" s="119"/>
    </row>
    <row r="258" ht="12.75">
      <c r="K258" s="119"/>
    </row>
    <row r="259" ht="12.75">
      <c r="K259" s="119"/>
    </row>
    <row r="260" ht="12.75">
      <c r="K260" s="119"/>
    </row>
    <row r="261" ht="12.75">
      <c r="K261" s="119"/>
    </row>
    <row r="262" ht="12.75">
      <c r="K262" s="119"/>
    </row>
    <row r="263" ht="12.75">
      <c r="K263" s="119"/>
    </row>
    <row r="264" ht="12.75">
      <c r="K264" s="119"/>
    </row>
    <row r="265" ht="12.75">
      <c r="K265" s="119"/>
    </row>
    <row r="266" ht="12.75">
      <c r="K266" s="119"/>
    </row>
    <row r="267" ht="12.75">
      <c r="K267" s="119"/>
    </row>
    <row r="268" ht="12.75">
      <c r="K268" s="119"/>
    </row>
    <row r="269" ht="12.75">
      <c r="K269" s="119"/>
    </row>
    <row r="270" ht="12.75">
      <c r="K270" s="119"/>
    </row>
    <row r="271" ht="12.75">
      <c r="K271" s="119"/>
    </row>
    <row r="272" ht="12.75">
      <c r="K272" s="119"/>
    </row>
    <row r="273" ht="12.75">
      <c r="K273" s="119"/>
    </row>
    <row r="274" ht="12.75">
      <c r="K274" s="119"/>
    </row>
    <row r="275" ht="12.75">
      <c r="K275" s="119"/>
    </row>
    <row r="276" ht="12.75">
      <c r="K276" s="119"/>
    </row>
    <row r="277" ht="12.75">
      <c r="K277" s="119"/>
    </row>
    <row r="278" ht="12.75">
      <c r="K278" s="119"/>
    </row>
    <row r="279" ht="12.75">
      <c r="K279" s="119"/>
    </row>
    <row r="280" ht="12.75">
      <c r="K280" s="119"/>
    </row>
    <row r="281" ht="12.75">
      <c r="K281" s="119"/>
    </row>
    <row r="282" ht="12.75">
      <c r="K282" s="119"/>
    </row>
    <row r="283" ht="12.75">
      <c r="K283" s="119"/>
    </row>
    <row r="284" ht="12.75">
      <c r="K284" s="119"/>
    </row>
    <row r="285" ht="12.75">
      <c r="K285" s="119"/>
    </row>
    <row r="286" ht="12.75">
      <c r="K286" s="119"/>
    </row>
    <row r="287" ht="12.75">
      <c r="K287" s="119"/>
    </row>
    <row r="288" ht="12.75">
      <c r="K288" s="119"/>
    </row>
    <row r="289" ht="12.75">
      <c r="K289" s="119"/>
    </row>
    <row r="290" ht="12.75">
      <c r="K290" s="119"/>
    </row>
    <row r="291" ht="12.75">
      <c r="K291" s="119"/>
    </row>
    <row r="292" ht="12.75">
      <c r="K292" s="119"/>
    </row>
    <row r="293" ht="12.75">
      <c r="K293" s="119"/>
    </row>
    <row r="294" ht="12.75">
      <c r="K294" s="119"/>
    </row>
    <row r="295" ht="12.75">
      <c r="K295" s="119"/>
    </row>
    <row r="296" ht="12.75">
      <c r="K296" s="119"/>
    </row>
    <row r="297" ht="12.75">
      <c r="K297" s="119"/>
    </row>
    <row r="298" ht="12.75">
      <c r="K298" s="119"/>
    </row>
    <row r="299" ht="12.75">
      <c r="K299" s="119"/>
    </row>
    <row r="300" ht="12.75">
      <c r="K300" s="119"/>
    </row>
    <row r="301" ht="12.75">
      <c r="K301" s="119"/>
    </row>
    <row r="302" ht="12.75">
      <c r="K302" s="119"/>
    </row>
    <row r="303" ht="12.75">
      <c r="K303" s="119"/>
    </row>
    <row r="304" ht="12.75">
      <c r="K304" s="119"/>
    </row>
    <row r="305" ht="12.75">
      <c r="K305" s="119"/>
    </row>
    <row r="306" ht="12.75">
      <c r="K306" s="119"/>
    </row>
    <row r="307" ht="12.75">
      <c r="K307" s="119"/>
    </row>
    <row r="308" ht="12.75">
      <c r="K308" s="119"/>
    </row>
    <row r="309" ht="12.75">
      <c r="K309" s="119"/>
    </row>
    <row r="310" ht="12.75">
      <c r="K310" s="119"/>
    </row>
    <row r="311" ht="12.75">
      <c r="K311" s="119"/>
    </row>
    <row r="312" ht="12.75">
      <c r="K312" s="119"/>
    </row>
    <row r="313" ht="12.75">
      <c r="K313" s="119"/>
    </row>
    <row r="314" ht="12.75">
      <c r="K314" s="119"/>
    </row>
    <row r="315" ht="12.75">
      <c r="K315" s="119"/>
    </row>
    <row r="316" ht="12.75">
      <c r="K316" s="119"/>
    </row>
    <row r="317" ht="12.75">
      <c r="K317" s="119"/>
    </row>
    <row r="318" ht="12.75">
      <c r="K318" s="119"/>
    </row>
    <row r="319" ht="12.75">
      <c r="K319" s="119"/>
    </row>
    <row r="320" ht="12.75">
      <c r="K320" s="119"/>
    </row>
    <row r="321" ht="12.75">
      <c r="K321" s="119"/>
    </row>
    <row r="322" ht="12.75">
      <c r="K322" s="119"/>
    </row>
    <row r="323" ht="12.75">
      <c r="K323" s="119"/>
    </row>
    <row r="324" ht="12.75">
      <c r="K324" s="119"/>
    </row>
    <row r="325" ht="12.75">
      <c r="K325" s="119"/>
    </row>
    <row r="326" ht="12.75">
      <c r="K326" s="119"/>
    </row>
    <row r="327" ht="12.75">
      <c r="K327" s="119"/>
    </row>
    <row r="328" ht="12.75">
      <c r="K328" s="119"/>
    </row>
    <row r="329" ht="12.75">
      <c r="K329" s="119"/>
    </row>
    <row r="330" ht="12.75">
      <c r="K330" s="119"/>
    </row>
    <row r="331" ht="12.75">
      <c r="K331" s="119"/>
    </row>
    <row r="332" ht="12.75">
      <c r="K332" s="119"/>
    </row>
    <row r="333" ht="12.75">
      <c r="K333" s="119"/>
    </row>
    <row r="334" ht="12.75">
      <c r="K334" s="119"/>
    </row>
    <row r="335" ht="12.75">
      <c r="K335" s="119"/>
    </row>
    <row r="336" ht="12.75">
      <c r="K336" s="119"/>
    </row>
    <row r="337" ht="12.75">
      <c r="K337" s="119"/>
    </row>
    <row r="338" ht="12.75">
      <c r="K338" s="119"/>
    </row>
    <row r="339" ht="12.75">
      <c r="K339" s="119"/>
    </row>
    <row r="340" ht="12.75">
      <c r="K340" s="119"/>
    </row>
    <row r="341" ht="12.75">
      <c r="K341" s="119"/>
    </row>
    <row r="342" ht="12.75">
      <c r="K342" s="119"/>
    </row>
    <row r="343" ht="12.75">
      <c r="K343" s="119"/>
    </row>
    <row r="344" ht="12.75">
      <c r="K344" s="119"/>
    </row>
    <row r="345" ht="12.75">
      <c r="K345" s="119"/>
    </row>
    <row r="346" ht="12.75">
      <c r="K346" s="119"/>
    </row>
    <row r="347" ht="12.75">
      <c r="K347" s="119"/>
    </row>
    <row r="348" ht="12.75">
      <c r="K348" s="119"/>
    </row>
    <row r="349" ht="12.75">
      <c r="K349" s="119"/>
    </row>
    <row r="350" ht="12.75">
      <c r="K350" s="119"/>
    </row>
    <row r="351" ht="12.75">
      <c r="K351" s="119"/>
    </row>
    <row r="352" ht="12.75">
      <c r="K352" s="119"/>
    </row>
    <row r="353" ht="12.75">
      <c r="K353" s="119"/>
    </row>
    <row r="354" ht="12.75">
      <c r="K354" s="119"/>
    </row>
    <row r="355" ht="12.75">
      <c r="K355" s="119"/>
    </row>
    <row r="356" ht="12.75">
      <c r="K356" s="119"/>
    </row>
    <row r="357" ht="12.75">
      <c r="K357" s="119"/>
    </row>
    <row r="358" ht="12.75">
      <c r="K358" s="119"/>
    </row>
    <row r="359" ht="12.75">
      <c r="K359" s="119"/>
    </row>
    <row r="360" ht="12.75">
      <c r="K360" s="119"/>
    </row>
    <row r="361" ht="12.75">
      <c r="K361" s="119"/>
    </row>
    <row r="362" ht="12.75">
      <c r="K362" s="119"/>
    </row>
    <row r="363" ht="12.75">
      <c r="K363" s="119"/>
    </row>
    <row r="364" ht="12.75">
      <c r="K364" s="119"/>
    </row>
    <row r="365" ht="12.75">
      <c r="K365" s="119"/>
    </row>
    <row r="366" ht="12.75">
      <c r="K366" s="119"/>
    </row>
    <row r="367" ht="12.75">
      <c r="K367" s="119"/>
    </row>
    <row r="368" ht="12.75">
      <c r="K368" s="119"/>
    </row>
    <row r="369" ht="12.75">
      <c r="K369" s="119"/>
    </row>
    <row r="370" ht="12.75">
      <c r="K370" s="119"/>
    </row>
    <row r="371" ht="12.75">
      <c r="K371" s="119"/>
    </row>
    <row r="372" ht="12.75">
      <c r="K372" s="119"/>
    </row>
    <row r="373" ht="12.75">
      <c r="K373" s="119"/>
    </row>
    <row r="374" ht="12.75">
      <c r="K374" s="119"/>
    </row>
    <row r="375" ht="12.75">
      <c r="K375" s="119"/>
    </row>
    <row r="376" ht="12.75">
      <c r="K376" s="119"/>
    </row>
    <row r="377" ht="12.75">
      <c r="K377" s="119"/>
    </row>
    <row r="378" ht="12.75">
      <c r="K378" s="119"/>
    </row>
    <row r="379" ht="12.75">
      <c r="K379" s="119"/>
    </row>
    <row r="380" ht="12.75">
      <c r="K380" s="119"/>
    </row>
    <row r="381" ht="12.75">
      <c r="K381" s="119"/>
    </row>
    <row r="382" ht="12.75">
      <c r="K382" s="119"/>
    </row>
    <row r="383" ht="12.75">
      <c r="K383" s="119"/>
    </row>
    <row r="384" ht="12.75">
      <c r="K384" s="119"/>
    </row>
    <row r="385" ht="12.75">
      <c r="K385" s="119"/>
    </row>
    <row r="386" ht="12.75">
      <c r="K386" s="119"/>
    </row>
    <row r="387" ht="12.75">
      <c r="K387" s="119"/>
    </row>
    <row r="388" ht="12.75">
      <c r="K388" s="119"/>
    </row>
    <row r="389" ht="12.75">
      <c r="K389" s="119"/>
    </row>
    <row r="390" ht="12.75">
      <c r="K390" s="119"/>
    </row>
    <row r="391" ht="12.75">
      <c r="K391" s="119"/>
    </row>
    <row r="392" ht="12.75">
      <c r="K392" s="119"/>
    </row>
    <row r="393" ht="12.75">
      <c r="K393" s="119"/>
    </row>
    <row r="394" ht="12.75">
      <c r="K394" s="119"/>
    </row>
    <row r="395" ht="12.75">
      <c r="K395" s="119"/>
    </row>
    <row r="396" ht="12.75">
      <c r="K396" s="119"/>
    </row>
    <row r="397" ht="12.75">
      <c r="K397" s="119"/>
    </row>
    <row r="398" ht="12.75">
      <c r="K398" s="119"/>
    </row>
    <row r="399" ht="12.75">
      <c r="K399" s="119"/>
    </row>
    <row r="400" ht="12.75">
      <c r="K400" s="119"/>
    </row>
    <row r="401" ht="12.75">
      <c r="K401" s="119"/>
    </row>
    <row r="402" ht="12.75">
      <c r="K402" s="119"/>
    </row>
    <row r="403" ht="12.75">
      <c r="K403" s="119"/>
    </row>
    <row r="404" ht="12.75">
      <c r="K404" s="119"/>
    </row>
    <row r="405" ht="12.75">
      <c r="K405" s="119"/>
    </row>
    <row r="406" ht="12.75">
      <c r="K406" s="119"/>
    </row>
    <row r="407" ht="12.75">
      <c r="K407" s="119"/>
    </row>
    <row r="408" ht="12.75">
      <c r="K408" s="119"/>
    </row>
    <row r="409" ht="12.75">
      <c r="K409" s="119"/>
    </row>
    <row r="410" ht="12.75">
      <c r="K410" s="119"/>
    </row>
    <row r="411" ht="12.75">
      <c r="K411" s="119"/>
    </row>
    <row r="412" ht="12.75">
      <c r="K412" s="119"/>
    </row>
    <row r="413" ht="12.75">
      <c r="K413" s="119"/>
    </row>
    <row r="414" ht="12.75">
      <c r="K414" s="119"/>
    </row>
    <row r="415" ht="12.75">
      <c r="K415" s="119"/>
    </row>
    <row r="416" ht="12.75">
      <c r="K416" s="119"/>
    </row>
    <row r="417" ht="12.75">
      <c r="K417" s="119"/>
    </row>
    <row r="418" ht="12.75">
      <c r="K418" s="119"/>
    </row>
    <row r="419" ht="12.75">
      <c r="K419" s="119"/>
    </row>
    <row r="420" ht="12.75">
      <c r="K420" s="119"/>
    </row>
    <row r="421" ht="12.75">
      <c r="K421" s="119"/>
    </row>
    <row r="422" ht="12.75">
      <c r="K422" s="119"/>
    </row>
    <row r="423" ht="12.75">
      <c r="K423" s="119"/>
    </row>
    <row r="424" ht="12.75">
      <c r="K424" s="119"/>
    </row>
    <row r="425" ht="12.75">
      <c r="K425" s="119"/>
    </row>
    <row r="426" ht="12.75">
      <c r="K426" s="119"/>
    </row>
    <row r="427" ht="12.75">
      <c r="K427" s="119"/>
    </row>
    <row r="428" ht="12.75">
      <c r="K428" s="119"/>
    </row>
    <row r="429" ht="12.75">
      <c r="K429" s="119"/>
    </row>
    <row r="430" ht="12.75">
      <c r="K430" s="119"/>
    </row>
    <row r="431" ht="12.75">
      <c r="K431" s="119"/>
    </row>
    <row r="432" ht="12.75">
      <c r="K432" s="119"/>
    </row>
    <row r="433" ht="12.75">
      <c r="K433" s="119"/>
    </row>
    <row r="434" ht="12.75">
      <c r="K434" s="119"/>
    </row>
    <row r="435" ht="12.75">
      <c r="K435" s="119"/>
    </row>
    <row r="436" ht="12.75">
      <c r="K436" s="119"/>
    </row>
    <row r="437" ht="12.75">
      <c r="K437" s="119"/>
    </row>
    <row r="438" ht="12.75">
      <c r="K438" s="119"/>
    </row>
    <row r="439" ht="12.75">
      <c r="K439" s="119"/>
    </row>
    <row r="440" ht="12.75">
      <c r="K440" s="119"/>
    </row>
    <row r="441" ht="12.75">
      <c r="K441" s="119"/>
    </row>
    <row r="442" ht="12.75">
      <c r="K442" s="119"/>
    </row>
    <row r="443" ht="12.75">
      <c r="K443" s="119"/>
    </row>
    <row r="444" ht="12.75">
      <c r="K444" s="119"/>
    </row>
    <row r="445" ht="12.75">
      <c r="K445" s="119"/>
    </row>
    <row r="446" ht="12.75">
      <c r="K446" s="119"/>
    </row>
    <row r="447" ht="12.75">
      <c r="K447" s="119"/>
    </row>
    <row r="448" ht="12.75">
      <c r="K448" s="119"/>
    </row>
    <row r="449" ht="12.75">
      <c r="K449" s="119"/>
    </row>
    <row r="450" ht="12.75">
      <c r="K450" s="119"/>
    </row>
    <row r="451" ht="12.75">
      <c r="K451" s="119"/>
    </row>
    <row r="452" ht="12.75">
      <c r="K452" s="119"/>
    </row>
    <row r="453" ht="12.75">
      <c r="K453" s="119"/>
    </row>
    <row r="454" ht="12.75">
      <c r="K454" s="119"/>
    </row>
    <row r="455" ht="12.75">
      <c r="K455" s="119"/>
    </row>
    <row r="456" ht="12.75">
      <c r="K456" s="119"/>
    </row>
    <row r="457" ht="12.75">
      <c r="K457" s="119"/>
    </row>
    <row r="458" ht="12.75">
      <c r="K458" s="119"/>
    </row>
    <row r="459" ht="12.75">
      <c r="K459" s="119"/>
    </row>
    <row r="460" ht="12.75">
      <c r="K460" s="119"/>
    </row>
    <row r="461" ht="12.75">
      <c r="K461" s="119"/>
    </row>
    <row r="462" ht="12.75">
      <c r="K462" s="119"/>
    </row>
    <row r="463" ht="12.75">
      <c r="K463" s="119"/>
    </row>
    <row r="464" ht="12.75">
      <c r="K464" s="119"/>
    </row>
    <row r="465" ht="12.75">
      <c r="K465" s="119"/>
    </row>
    <row r="466" ht="12.75">
      <c r="K466" s="119"/>
    </row>
    <row r="467" ht="12.75">
      <c r="K467" s="119"/>
    </row>
    <row r="468" ht="12.75">
      <c r="K468" s="119"/>
    </row>
    <row r="469" ht="12.75">
      <c r="K469" s="119"/>
    </row>
    <row r="470" ht="12.75">
      <c r="K470" s="119"/>
    </row>
    <row r="471" ht="12.75">
      <c r="K471" s="119"/>
    </row>
    <row r="472" ht="12.75">
      <c r="K472" s="119"/>
    </row>
    <row r="473" ht="12.75">
      <c r="K473" s="119"/>
    </row>
    <row r="474" ht="12.75">
      <c r="K474" s="119"/>
    </row>
    <row r="475" ht="12.75">
      <c r="K475" s="119"/>
    </row>
    <row r="476" ht="12.75">
      <c r="K476" s="119"/>
    </row>
    <row r="477" ht="12.75">
      <c r="K477" s="119"/>
    </row>
    <row r="478" ht="12.75">
      <c r="K478" s="119"/>
    </row>
    <row r="479" ht="12.75">
      <c r="K479" s="119"/>
    </row>
    <row r="480" ht="12.75">
      <c r="K480" s="119"/>
    </row>
    <row r="481" ht="12.75">
      <c r="K481" s="119"/>
    </row>
    <row r="482" ht="12.75">
      <c r="K482" s="119"/>
    </row>
    <row r="483" ht="12.75">
      <c r="K483" s="119"/>
    </row>
    <row r="484" ht="12.75">
      <c r="K484" s="119"/>
    </row>
    <row r="485" ht="12.75">
      <c r="K485" s="119"/>
    </row>
    <row r="486" ht="12.75">
      <c r="K486" s="119"/>
    </row>
    <row r="487" ht="12.75">
      <c r="K487" s="119"/>
    </row>
    <row r="488" ht="12.75">
      <c r="K488" s="119"/>
    </row>
    <row r="489" ht="12.75">
      <c r="K489" s="119"/>
    </row>
    <row r="490" ht="12.75">
      <c r="K490" s="119"/>
    </row>
    <row r="491" ht="12.75">
      <c r="K491" s="119"/>
    </row>
    <row r="492" ht="12.75">
      <c r="K492" s="119"/>
    </row>
    <row r="493" ht="12.75">
      <c r="K493" s="119"/>
    </row>
    <row r="494" ht="12.75">
      <c r="K494" s="119"/>
    </row>
    <row r="495" ht="12.75">
      <c r="K495" s="119"/>
    </row>
    <row r="496" ht="12.75">
      <c r="K496" s="119"/>
    </row>
    <row r="497" ht="12.75">
      <c r="K497" s="119"/>
    </row>
    <row r="498" ht="12.75">
      <c r="K498" s="119"/>
    </row>
    <row r="499" ht="12.75">
      <c r="K499" s="119"/>
    </row>
    <row r="500" ht="12.75">
      <c r="K500" s="119"/>
    </row>
    <row r="501" ht="12.75">
      <c r="K501" s="119"/>
    </row>
    <row r="502" ht="12.75">
      <c r="K502" s="119"/>
    </row>
    <row r="503" ht="12.75">
      <c r="K503" s="119"/>
    </row>
    <row r="504" ht="12.75">
      <c r="K504" s="119"/>
    </row>
    <row r="505" ht="12.75">
      <c r="K505" s="119"/>
    </row>
    <row r="506" ht="12.75">
      <c r="K506" s="119"/>
    </row>
    <row r="507" ht="12.75">
      <c r="K507" s="119"/>
    </row>
    <row r="508" ht="12.75">
      <c r="K508" s="119"/>
    </row>
    <row r="509" ht="12.75">
      <c r="K509" s="119"/>
    </row>
    <row r="510" ht="12.75">
      <c r="K510" s="119"/>
    </row>
    <row r="511" ht="12.75">
      <c r="K511" s="119"/>
    </row>
    <row r="512" ht="12.75">
      <c r="K512" s="119"/>
    </row>
    <row r="513" ht="12.75">
      <c r="K513" s="119"/>
    </row>
    <row r="514" ht="12.75">
      <c r="K514" s="119"/>
    </row>
    <row r="515" ht="12.75">
      <c r="K515" s="119"/>
    </row>
    <row r="516" ht="12.75">
      <c r="K516" s="119"/>
    </row>
    <row r="517" ht="12.75">
      <c r="K517" s="119"/>
    </row>
    <row r="518" ht="12.75">
      <c r="K518" s="119"/>
    </row>
    <row r="519" ht="12.75">
      <c r="K519" s="119"/>
    </row>
    <row r="520" ht="12.75">
      <c r="K520" s="119"/>
    </row>
    <row r="521" ht="12.75">
      <c r="K521" s="119"/>
    </row>
    <row r="522" ht="12.75">
      <c r="K522" s="119"/>
    </row>
    <row r="523" ht="12.75">
      <c r="K523" s="119"/>
    </row>
    <row r="524" ht="12.75">
      <c r="K524" s="119"/>
    </row>
    <row r="525" ht="12.75">
      <c r="K525" s="119"/>
    </row>
    <row r="526" ht="12.75">
      <c r="K526" s="119"/>
    </row>
    <row r="527" ht="12.75">
      <c r="K527" s="119"/>
    </row>
    <row r="528" ht="12.75">
      <c r="K528" s="119"/>
    </row>
    <row r="529" ht="12.75">
      <c r="K529" s="119"/>
    </row>
    <row r="530" ht="12.75">
      <c r="K530" s="119"/>
    </row>
    <row r="531" ht="12.75">
      <c r="K531" s="119"/>
    </row>
    <row r="532" ht="12.75">
      <c r="K532" s="119"/>
    </row>
    <row r="533" ht="12.75">
      <c r="K533" s="119"/>
    </row>
    <row r="534" ht="12.75">
      <c r="K534" s="119"/>
    </row>
    <row r="535" ht="12.75">
      <c r="K535" s="119"/>
    </row>
    <row r="536" ht="12.75">
      <c r="K536" s="119"/>
    </row>
    <row r="537" ht="12.75">
      <c r="K537" s="119"/>
    </row>
    <row r="538" ht="12.75">
      <c r="K538" s="119"/>
    </row>
    <row r="539" ht="12.75">
      <c r="K539" s="119"/>
    </row>
    <row r="540" ht="12.75">
      <c r="K540" s="119"/>
    </row>
    <row r="541" ht="12.75">
      <c r="K541" s="119"/>
    </row>
    <row r="542" ht="12.75">
      <c r="K542" s="119"/>
    </row>
    <row r="543" ht="12.75">
      <c r="K543" s="119"/>
    </row>
    <row r="544" ht="12.75">
      <c r="K544" s="119"/>
    </row>
    <row r="545" ht="12.75">
      <c r="K545" s="119"/>
    </row>
    <row r="546" ht="12.75">
      <c r="K546" s="119"/>
    </row>
    <row r="547" ht="12.75">
      <c r="K547" s="119"/>
    </row>
    <row r="548" ht="12.75">
      <c r="K548" s="119"/>
    </row>
    <row r="549" ht="12.75">
      <c r="K549" s="119"/>
    </row>
    <row r="550" ht="12.75">
      <c r="K550" s="119"/>
    </row>
    <row r="551" ht="12.75">
      <c r="K551" s="119"/>
    </row>
    <row r="552" ht="12.75">
      <c r="K552" s="119"/>
    </row>
    <row r="553" ht="12.75">
      <c r="K553" s="119"/>
    </row>
    <row r="554" ht="12.75">
      <c r="K554" s="119"/>
    </row>
    <row r="555" ht="12.75">
      <c r="K555" s="119"/>
    </row>
    <row r="556" ht="12.75">
      <c r="K556" s="119"/>
    </row>
    <row r="557" ht="12.75">
      <c r="K557" s="119"/>
    </row>
    <row r="558" ht="12.75">
      <c r="K558" s="119"/>
    </row>
    <row r="559" ht="12.75">
      <c r="K559" s="119"/>
    </row>
    <row r="560" ht="12.75">
      <c r="K560" s="119"/>
    </row>
    <row r="561" ht="12.75">
      <c r="K561" s="119"/>
    </row>
    <row r="562" ht="12.75">
      <c r="K562" s="119"/>
    </row>
    <row r="563" ht="12.75">
      <c r="K563" s="119"/>
    </row>
    <row r="564" ht="12.75">
      <c r="K564" s="119"/>
    </row>
    <row r="565" ht="12.75">
      <c r="K565" s="119"/>
    </row>
    <row r="566" ht="12.75">
      <c r="K566" s="119"/>
    </row>
    <row r="567" ht="12.75">
      <c r="K567" s="119"/>
    </row>
    <row r="568" ht="12.75">
      <c r="K568" s="119"/>
    </row>
    <row r="569" ht="12.75">
      <c r="K569" s="119"/>
    </row>
    <row r="570" ht="12.75">
      <c r="K570" s="119"/>
    </row>
    <row r="571" ht="12.75">
      <c r="K571" s="119"/>
    </row>
    <row r="572" ht="12.75">
      <c r="K572" s="119"/>
    </row>
    <row r="573" ht="12.75">
      <c r="K573" s="119"/>
    </row>
    <row r="574" ht="12.75">
      <c r="K574" s="119"/>
    </row>
    <row r="575" ht="12.75">
      <c r="K575" s="119"/>
    </row>
    <row r="576" ht="12.75">
      <c r="K576" s="119"/>
    </row>
    <row r="577" ht="12.75">
      <c r="K577" s="119"/>
    </row>
    <row r="578" ht="12.75">
      <c r="K578" s="119"/>
    </row>
    <row r="579" ht="12.75">
      <c r="K579" s="119"/>
    </row>
    <row r="580" ht="12.75">
      <c r="K580" s="119"/>
    </row>
    <row r="581" ht="12.75">
      <c r="K581" s="119"/>
    </row>
    <row r="582" ht="12.75">
      <c r="K582" s="119"/>
    </row>
    <row r="583" ht="12.75">
      <c r="K583" s="119"/>
    </row>
    <row r="584" ht="12.75">
      <c r="K584" s="119"/>
    </row>
    <row r="585" ht="12.75">
      <c r="K585" s="119"/>
    </row>
    <row r="586" ht="12.75">
      <c r="K586" s="119"/>
    </row>
    <row r="587" ht="12.75">
      <c r="K587" s="119"/>
    </row>
    <row r="588" ht="12.75">
      <c r="K588" s="119"/>
    </row>
    <row r="589" ht="12.75">
      <c r="K589" s="119"/>
    </row>
    <row r="590" ht="12.75">
      <c r="K590" s="119"/>
    </row>
    <row r="591" ht="12.75">
      <c r="K591" s="119"/>
    </row>
    <row r="592" ht="12.75">
      <c r="K592" s="119"/>
    </row>
    <row r="593" ht="12.75">
      <c r="K593" s="119"/>
    </row>
    <row r="594" ht="12.75">
      <c r="K594" s="119"/>
    </row>
    <row r="595" ht="12.75">
      <c r="K595" s="119"/>
    </row>
    <row r="596" ht="12.75">
      <c r="K596" s="119"/>
    </row>
    <row r="597" ht="12.75">
      <c r="K597" s="119"/>
    </row>
    <row r="598" ht="12.75">
      <c r="K598" s="119"/>
    </row>
    <row r="599" ht="12.75">
      <c r="K599" s="119"/>
    </row>
    <row r="600" ht="12.75">
      <c r="K600" s="119"/>
    </row>
    <row r="601" ht="12.75">
      <c r="K601" s="119"/>
    </row>
    <row r="602" ht="12.75">
      <c r="K602" s="119"/>
    </row>
    <row r="603" ht="12.75">
      <c r="K603" s="119"/>
    </row>
    <row r="604" ht="12.75">
      <c r="K604" s="119"/>
    </row>
    <row r="605" ht="12.75">
      <c r="K605" s="119"/>
    </row>
    <row r="606" ht="12.75">
      <c r="K606" s="119"/>
    </row>
    <row r="607" ht="12.75">
      <c r="K607" s="119"/>
    </row>
    <row r="608" ht="12.75">
      <c r="K608" s="119"/>
    </row>
    <row r="609" ht="12.75">
      <c r="K609" s="119"/>
    </row>
    <row r="610" ht="12.75">
      <c r="K610" s="119"/>
    </row>
    <row r="611" ht="12.75">
      <c r="K611" s="119"/>
    </row>
    <row r="612" ht="12.75">
      <c r="K612" s="119"/>
    </row>
    <row r="613" ht="12.75">
      <c r="K613" s="119"/>
    </row>
    <row r="614" ht="12.75">
      <c r="K614" s="119"/>
    </row>
    <row r="615" ht="12.75">
      <c r="K615" s="119"/>
    </row>
    <row r="616" ht="12.75">
      <c r="K616" s="119"/>
    </row>
    <row r="617" ht="12.75">
      <c r="K617" s="119"/>
    </row>
    <row r="618" ht="12.75">
      <c r="K618" s="119"/>
    </row>
    <row r="619" ht="12.75">
      <c r="K619" s="119"/>
    </row>
    <row r="620" ht="12.75">
      <c r="K620" s="119"/>
    </row>
    <row r="621" ht="12.75">
      <c r="K621" s="119"/>
    </row>
    <row r="622" ht="12.75">
      <c r="K622" s="119"/>
    </row>
    <row r="623" ht="12.75">
      <c r="K623" s="119"/>
    </row>
    <row r="624" ht="12.75">
      <c r="K624" s="119"/>
    </row>
    <row r="625" ht="12.75">
      <c r="K625" s="119"/>
    </row>
    <row r="626" ht="12.75">
      <c r="K626" s="119"/>
    </row>
    <row r="627" ht="12.75">
      <c r="K627" s="119"/>
    </row>
    <row r="628" ht="12.75">
      <c r="K628" s="119"/>
    </row>
    <row r="629" ht="12.75">
      <c r="K629" s="119"/>
    </row>
    <row r="630" ht="12.75">
      <c r="K630" s="119"/>
    </row>
    <row r="631" ht="12.75">
      <c r="K631" s="119"/>
    </row>
    <row r="632" ht="12.75">
      <c r="K632" s="119"/>
    </row>
    <row r="633" ht="12.75">
      <c r="K633" s="119"/>
    </row>
    <row r="634" ht="12.75">
      <c r="K634" s="119"/>
    </row>
    <row r="635" ht="12.75">
      <c r="K635" s="119"/>
    </row>
    <row r="636" ht="12.75">
      <c r="K636" s="119"/>
    </row>
    <row r="637" ht="12.75">
      <c r="K637" s="119"/>
    </row>
    <row r="638" ht="12.75">
      <c r="K638" s="119"/>
    </row>
    <row r="639" ht="12.75">
      <c r="K639" s="119"/>
    </row>
    <row r="640" ht="12.75">
      <c r="K640" s="119"/>
    </row>
    <row r="641" ht="12.75">
      <c r="K641" s="119"/>
    </row>
    <row r="642" ht="12.75">
      <c r="K642" s="119"/>
    </row>
    <row r="643" ht="12.75">
      <c r="K643" s="119"/>
    </row>
    <row r="644" ht="12.75">
      <c r="K644" s="119"/>
    </row>
    <row r="645" ht="12.75">
      <c r="K645" s="119"/>
    </row>
    <row r="646" ht="12.75">
      <c r="K646" s="119"/>
    </row>
    <row r="647" ht="12.75">
      <c r="K647" s="119"/>
    </row>
    <row r="648" ht="12.75">
      <c r="K648" s="119"/>
    </row>
    <row r="649" ht="12.75">
      <c r="K649" s="119"/>
    </row>
    <row r="650" ht="12.75">
      <c r="K650" s="119"/>
    </row>
    <row r="651" ht="12.75">
      <c r="K651" s="119"/>
    </row>
    <row r="652" ht="12.75">
      <c r="K652" s="119"/>
    </row>
    <row r="653" ht="12.75">
      <c r="K653" s="119"/>
    </row>
    <row r="654" ht="12.75">
      <c r="K654" s="119"/>
    </row>
    <row r="655" ht="12.75">
      <c r="K655" s="119"/>
    </row>
    <row r="656" ht="12.75">
      <c r="K656" s="119"/>
    </row>
    <row r="657" ht="12.75">
      <c r="K657" s="119"/>
    </row>
    <row r="658" ht="12.75">
      <c r="K658" s="119"/>
    </row>
    <row r="659" ht="12.75">
      <c r="K659" s="119"/>
    </row>
    <row r="660" ht="12.75">
      <c r="K660" s="119"/>
    </row>
    <row r="661" ht="12.75">
      <c r="K661" s="119"/>
    </row>
    <row r="662" ht="12.75">
      <c r="K662" s="119"/>
    </row>
    <row r="663" ht="12.75">
      <c r="K663" s="119"/>
    </row>
    <row r="664" ht="12.75">
      <c r="K664" s="119"/>
    </row>
    <row r="665" ht="12.75">
      <c r="K665" s="119"/>
    </row>
    <row r="666" ht="12.75">
      <c r="K666" s="119"/>
    </row>
    <row r="667" ht="12.75">
      <c r="K667" s="119"/>
    </row>
    <row r="668" ht="12.75">
      <c r="K668" s="119"/>
    </row>
    <row r="669" ht="12.75">
      <c r="K669" s="119"/>
    </row>
    <row r="670" ht="12.75">
      <c r="K670" s="119"/>
    </row>
    <row r="671" ht="12.75">
      <c r="K671" s="119"/>
    </row>
    <row r="672" ht="12.75">
      <c r="K672" s="119"/>
    </row>
    <row r="673" ht="12.75">
      <c r="K673" s="119"/>
    </row>
    <row r="674" ht="12.75">
      <c r="K674" s="119"/>
    </row>
    <row r="675" ht="12.75">
      <c r="K675" s="119"/>
    </row>
    <row r="676" ht="12.75">
      <c r="K676" s="119"/>
    </row>
    <row r="677" ht="12.75">
      <c r="K677" s="119"/>
    </row>
    <row r="678" ht="12.75">
      <c r="K678" s="119"/>
    </row>
    <row r="679" ht="12.75">
      <c r="K679" s="119"/>
    </row>
    <row r="680" ht="12.75">
      <c r="K680" s="119"/>
    </row>
    <row r="681" ht="12.75">
      <c r="K681" s="119"/>
    </row>
    <row r="682" ht="12.75">
      <c r="K682" s="119"/>
    </row>
    <row r="683" ht="12.75">
      <c r="K683" s="119"/>
    </row>
    <row r="684" ht="12.75">
      <c r="K684" s="119"/>
    </row>
    <row r="685" ht="12.75">
      <c r="K685" s="119"/>
    </row>
    <row r="686" ht="12.75">
      <c r="K686" s="119"/>
    </row>
    <row r="687" ht="12.75">
      <c r="K687" s="119"/>
    </row>
    <row r="688" ht="12.75">
      <c r="K688" s="119"/>
    </row>
    <row r="689" ht="12.75">
      <c r="K689" s="119"/>
    </row>
    <row r="690" ht="12.75">
      <c r="K690" s="119"/>
    </row>
    <row r="691" ht="12.75">
      <c r="K691" s="119"/>
    </row>
    <row r="692" ht="12.75">
      <c r="K692" s="119"/>
    </row>
    <row r="693" ht="12.75">
      <c r="K693" s="119"/>
    </row>
    <row r="694" ht="12.75">
      <c r="K694" s="119"/>
    </row>
    <row r="695" ht="12.75">
      <c r="K695" s="119"/>
    </row>
    <row r="696" ht="12.75">
      <c r="K696" s="119"/>
    </row>
    <row r="697" ht="12.75">
      <c r="K697" s="119"/>
    </row>
    <row r="698" ht="12.75">
      <c r="K698" s="119"/>
    </row>
    <row r="699" ht="12.75">
      <c r="K699" s="119"/>
    </row>
    <row r="700" ht="12.75">
      <c r="K700" s="119"/>
    </row>
    <row r="701" ht="12.75">
      <c r="K701" s="119"/>
    </row>
    <row r="702" ht="12.75">
      <c r="K702" s="119"/>
    </row>
    <row r="703" ht="12.75">
      <c r="K703" s="119"/>
    </row>
    <row r="704" ht="12.75">
      <c r="K704" s="119"/>
    </row>
    <row r="705" ht="12.75">
      <c r="K705" s="119"/>
    </row>
    <row r="706" ht="12.75">
      <c r="K706" s="119"/>
    </row>
    <row r="707" ht="12.75">
      <c r="K707" s="119"/>
    </row>
    <row r="708" ht="12.75">
      <c r="K708" s="119"/>
    </row>
    <row r="709" ht="12.75">
      <c r="K709" s="119"/>
    </row>
    <row r="710" ht="12.75">
      <c r="K710" s="119"/>
    </row>
    <row r="711" ht="12.75">
      <c r="K711" s="119"/>
    </row>
    <row r="712" ht="12.75">
      <c r="K712" s="119"/>
    </row>
    <row r="713" ht="12.75">
      <c r="K713" s="119"/>
    </row>
    <row r="714" ht="12.75">
      <c r="K714" s="119"/>
    </row>
    <row r="715" ht="12.75">
      <c r="K715" s="119"/>
    </row>
    <row r="716" ht="12.75">
      <c r="K716" s="119"/>
    </row>
    <row r="717" ht="12.75">
      <c r="K717" s="119"/>
    </row>
    <row r="718" ht="12.75">
      <c r="K718" s="119"/>
    </row>
    <row r="719" ht="12.75">
      <c r="K719" s="119"/>
    </row>
    <row r="720" ht="12.75">
      <c r="K720" s="119"/>
    </row>
    <row r="721" ht="12.75">
      <c r="K721" s="119"/>
    </row>
    <row r="722" ht="12.75">
      <c r="K722" s="119"/>
    </row>
    <row r="723" ht="12.75">
      <c r="K723" s="119"/>
    </row>
    <row r="724" ht="12.75">
      <c r="K724" s="119"/>
    </row>
    <row r="725" ht="12.75">
      <c r="K725" s="119"/>
    </row>
    <row r="726" ht="12.75">
      <c r="K726" s="119"/>
    </row>
    <row r="727" ht="12.75">
      <c r="K727" s="119"/>
    </row>
    <row r="728" ht="12.75">
      <c r="K728" s="119"/>
    </row>
    <row r="729" ht="12.75">
      <c r="K729" s="119"/>
    </row>
    <row r="730" ht="12.75">
      <c r="K730" s="119"/>
    </row>
    <row r="731" ht="12.75">
      <c r="K731" s="119"/>
    </row>
    <row r="732" ht="12.75">
      <c r="K732" s="119"/>
    </row>
    <row r="733" ht="12.75">
      <c r="K733" s="119"/>
    </row>
    <row r="734" ht="12.75">
      <c r="K734" s="119"/>
    </row>
    <row r="735" ht="12.75">
      <c r="K735" s="119"/>
    </row>
    <row r="736" ht="12.75">
      <c r="K736" s="119"/>
    </row>
    <row r="737" ht="12.75">
      <c r="K737" s="119"/>
    </row>
    <row r="738" ht="12.75">
      <c r="K738" s="119"/>
    </row>
    <row r="739" ht="12.75">
      <c r="K739" s="119"/>
    </row>
    <row r="740" ht="12.75">
      <c r="K740" s="119"/>
    </row>
    <row r="741" ht="12.75">
      <c r="K741" s="119"/>
    </row>
    <row r="742" ht="12.75">
      <c r="K742" s="119"/>
    </row>
    <row r="743" ht="12.75">
      <c r="K743" s="119"/>
    </row>
    <row r="744" ht="12.75">
      <c r="K744" s="119"/>
    </row>
    <row r="745" ht="12.75">
      <c r="K745" s="119"/>
    </row>
    <row r="746" ht="12.75">
      <c r="K746" s="119"/>
    </row>
    <row r="747" ht="12.75">
      <c r="K747" s="119"/>
    </row>
    <row r="748" ht="12.75">
      <c r="K748" s="119"/>
    </row>
    <row r="749" ht="12.75">
      <c r="K749" s="119"/>
    </row>
    <row r="750" ht="12.75">
      <c r="K750" s="119"/>
    </row>
    <row r="751" ht="12.75">
      <c r="K751" s="119"/>
    </row>
    <row r="752" ht="12.75">
      <c r="K752" s="119"/>
    </row>
    <row r="753" ht="12.75">
      <c r="K753" s="119"/>
    </row>
    <row r="754" ht="12.75">
      <c r="K754" s="119"/>
    </row>
    <row r="755" ht="12.75">
      <c r="K755" s="119"/>
    </row>
    <row r="756" ht="12.75">
      <c r="K756" s="119"/>
    </row>
    <row r="757" ht="12.75">
      <c r="K757" s="119"/>
    </row>
    <row r="758" ht="12.75">
      <c r="K758" s="119"/>
    </row>
    <row r="759" ht="12.75">
      <c r="K759" s="119"/>
    </row>
    <row r="760" ht="12.75">
      <c r="K760" s="119"/>
    </row>
    <row r="761" ht="12.75">
      <c r="K761" s="119"/>
    </row>
    <row r="762" ht="12.75">
      <c r="K762" s="119"/>
    </row>
    <row r="763" ht="12.75">
      <c r="K763" s="119"/>
    </row>
    <row r="764" ht="12.75">
      <c r="K764" s="119"/>
    </row>
    <row r="765" ht="12.75">
      <c r="K765" s="119"/>
    </row>
    <row r="766" ht="12.75">
      <c r="K766" s="119"/>
    </row>
    <row r="767" ht="12.75">
      <c r="K767" s="119"/>
    </row>
    <row r="768" ht="12.75">
      <c r="K768" s="119"/>
    </row>
    <row r="769" ht="12.75">
      <c r="K769" s="119"/>
    </row>
    <row r="770" ht="12.75">
      <c r="K770" s="119"/>
    </row>
    <row r="771" ht="12.75">
      <c r="K771" s="119"/>
    </row>
    <row r="772" ht="12.75">
      <c r="K772" s="119"/>
    </row>
    <row r="773" ht="12.75">
      <c r="K773" s="119"/>
    </row>
    <row r="774" ht="12.75">
      <c r="K774" s="119"/>
    </row>
    <row r="775" ht="12.75">
      <c r="K775" s="119"/>
    </row>
    <row r="776" ht="12.75">
      <c r="K776" s="119"/>
    </row>
    <row r="777" ht="12.75">
      <c r="K777" s="119"/>
    </row>
    <row r="778" ht="12.75">
      <c r="K778" s="119"/>
    </row>
    <row r="779" ht="12.75">
      <c r="K779" s="119"/>
    </row>
    <row r="780" ht="12.75">
      <c r="K780" s="119"/>
    </row>
    <row r="781" ht="12.75">
      <c r="K781" s="119"/>
    </row>
    <row r="782" ht="12.75">
      <c r="K782" s="119"/>
    </row>
    <row r="783" ht="12.75">
      <c r="K783" s="119"/>
    </row>
    <row r="784" ht="12.75">
      <c r="K784" s="119"/>
    </row>
    <row r="785" ht="12.75">
      <c r="K785" s="119"/>
    </row>
    <row r="786" ht="12.75">
      <c r="K786" s="119"/>
    </row>
    <row r="787" ht="12.75">
      <c r="K787" s="119"/>
    </row>
    <row r="788" ht="12.75">
      <c r="K788" s="119"/>
    </row>
    <row r="789" ht="12.75">
      <c r="K789" s="119"/>
    </row>
    <row r="790" ht="12.75">
      <c r="K790" s="119"/>
    </row>
    <row r="791" ht="12.75">
      <c r="K791" s="119"/>
    </row>
    <row r="792" ht="12.75">
      <c r="K792" s="119"/>
    </row>
    <row r="793" ht="12.75">
      <c r="K793" s="119"/>
    </row>
    <row r="794" ht="12.75">
      <c r="K794" s="119"/>
    </row>
    <row r="795" ht="12.75">
      <c r="K795" s="119"/>
    </row>
    <row r="796" ht="12.75">
      <c r="K796" s="119"/>
    </row>
    <row r="797" ht="12.75">
      <c r="K797" s="119"/>
    </row>
    <row r="798" ht="12.75">
      <c r="K798" s="119"/>
    </row>
    <row r="799" ht="12.75">
      <c r="K799" s="119"/>
    </row>
    <row r="800" ht="12.75">
      <c r="K800" s="119"/>
    </row>
    <row r="801" ht="12.75">
      <c r="K801" s="119"/>
    </row>
    <row r="802" ht="12.75">
      <c r="K802" s="119"/>
    </row>
    <row r="803" ht="12.75">
      <c r="K803" s="119"/>
    </row>
    <row r="804" ht="12.75">
      <c r="K804" s="119"/>
    </row>
    <row r="805" ht="12.75">
      <c r="K805" s="119"/>
    </row>
    <row r="806" ht="12.75">
      <c r="K806" s="119"/>
    </row>
    <row r="807" ht="12.75">
      <c r="K807" s="119"/>
    </row>
    <row r="808" ht="12.75">
      <c r="K808" s="119"/>
    </row>
    <row r="809" ht="12.75">
      <c r="K809" s="119"/>
    </row>
    <row r="810" ht="12.75">
      <c r="K810" s="119"/>
    </row>
    <row r="811" ht="12.75">
      <c r="K811" s="119"/>
    </row>
    <row r="812" ht="12.75">
      <c r="K812" s="119"/>
    </row>
    <row r="813" ht="12.75">
      <c r="K813" s="119"/>
    </row>
    <row r="814" ht="12.75">
      <c r="K814" s="119"/>
    </row>
    <row r="815" ht="12.75">
      <c r="K815" s="119"/>
    </row>
    <row r="816" ht="12.75">
      <c r="K816" s="119"/>
    </row>
    <row r="817" ht="12.75">
      <c r="K817" s="119"/>
    </row>
    <row r="818" ht="12.75">
      <c r="K818" s="119"/>
    </row>
    <row r="819" ht="12.75">
      <c r="K819" s="119"/>
    </row>
    <row r="820" ht="12.75">
      <c r="K820" s="119"/>
    </row>
    <row r="821" ht="12.75">
      <c r="K821" s="119"/>
    </row>
    <row r="822" ht="12.75">
      <c r="K822" s="119"/>
    </row>
    <row r="823" ht="12.75">
      <c r="K823" s="119"/>
    </row>
    <row r="824" ht="12.75">
      <c r="K824" s="119"/>
    </row>
    <row r="825" ht="12.75">
      <c r="K825" s="119"/>
    </row>
    <row r="826" ht="12.75">
      <c r="K826" s="119"/>
    </row>
    <row r="827" ht="12.75">
      <c r="K827" s="119"/>
    </row>
    <row r="828" ht="12.75">
      <c r="K828" s="119"/>
    </row>
    <row r="829" ht="12.75">
      <c r="K829" s="119"/>
    </row>
    <row r="830" ht="12.75">
      <c r="K830" s="119"/>
    </row>
    <row r="831" ht="12.75">
      <c r="K831" s="119"/>
    </row>
    <row r="832" ht="12.75">
      <c r="K832" s="119"/>
    </row>
    <row r="833" ht="12.75">
      <c r="K833" s="119"/>
    </row>
    <row r="834" ht="12.75">
      <c r="K834" s="119"/>
    </row>
    <row r="835" ht="12.75">
      <c r="K835" s="119"/>
    </row>
    <row r="836" ht="12.75">
      <c r="K836" s="119"/>
    </row>
    <row r="837" ht="12.75">
      <c r="K837" s="119"/>
    </row>
    <row r="838" ht="12.75">
      <c r="K838" s="119"/>
    </row>
    <row r="839" ht="12.75">
      <c r="K839" s="119"/>
    </row>
    <row r="840" ht="12.75">
      <c r="K840" s="119"/>
    </row>
    <row r="841" ht="12.75">
      <c r="K841" s="119"/>
    </row>
    <row r="842" ht="12.75">
      <c r="K842" s="119"/>
    </row>
    <row r="843" ht="12.75">
      <c r="K843" s="119"/>
    </row>
    <row r="844" ht="12.75">
      <c r="K844" s="119"/>
    </row>
    <row r="845" ht="12.75">
      <c r="K845" s="119"/>
    </row>
    <row r="846" ht="12.75">
      <c r="K846" s="119"/>
    </row>
    <row r="847" ht="12.75">
      <c r="K847" s="119"/>
    </row>
    <row r="848" ht="12.75">
      <c r="K848" s="119"/>
    </row>
    <row r="849" ht="12.75">
      <c r="K849" s="119"/>
    </row>
    <row r="850" ht="12.75">
      <c r="K850" s="119"/>
    </row>
    <row r="851" ht="12.75">
      <c r="K851" s="119"/>
    </row>
    <row r="852" ht="12.75">
      <c r="K852" s="119"/>
    </row>
    <row r="853" ht="12.75">
      <c r="K853" s="119"/>
    </row>
    <row r="854" ht="12.75">
      <c r="K854" s="119"/>
    </row>
    <row r="855" ht="12.75">
      <c r="K855" s="119"/>
    </row>
    <row r="856" ht="12.75">
      <c r="K856" s="119"/>
    </row>
    <row r="857" ht="12.75">
      <c r="K857" s="119"/>
    </row>
    <row r="858" ht="12.75">
      <c r="K858" s="119"/>
    </row>
    <row r="859" ht="12.75">
      <c r="K859" s="119"/>
    </row>
    <row r="860" ht="12.75">
      <c r="K860" s="119"/>
    </row>
    <row r="861" ht="12.75">
      <c r="K861" s="119"/>
    </row>
    <row r="862" ht="12.75">
      <c r="K862" s="119"/>
    </row>
    <row r="863" ht="12.75">
      <c r="K863" s="119"/>
    </row>
    <row r="864" ht="12.75">
      <c r="K864" s="119"/>
    </row>
    <row r="865" ht="12.75">
      <c r="K865" s="119"/>
    </row>
    <row r="866" ht="12.75">
      <c r="K866" s="119"/>
    </row>
    <row r="867" ht="12.75">
      <c r="K867" s="119"/>
    </row>
    <row r="868" ht="12.75">
      <c r="K868" s="119"/>
    </row>
    <row r="869" ht="12.75">
      <c r="K869" s="119"/>
    </row>
    <row r="870" ht="12.75">
      <c r="K870" s="119"/>
    </row>
    <row r="871" ht="12.75">
      <c r="K871" s="119"/>
    </row>
    <row r="872" ht="12.75">
      <c r="K872" s="119"/>
    </row>
    <row r="873" ht="12.75">
      <c r="K873" s="119"/>
    </row>
    <row r="874" ht="12.75">
      <c r="K874" s="119"/>
    </row>
    <row r="875" ht="12.75">
      <c r="K875" s="119"/>
    </row>
    <row r="876" ht="12.75">
      <c r="K876" s="119"/>
    </row>
    <row r="877" ht="12.75">
      <c r="K877" s="119"/>
    </row>
    <row r="878" ht="12.75">
      <c r="K878" s="119"/>
    </row>
    <row r="879" ht="12.75">
      <c r="K879" s="119"/>
    </row>
    <row r="880" ht="12.75">
      <c r="K880" s="119"/>
    </row>
    <row r="881" ht="12.75">
      <c r="K881" s="119"/>
    </row>
    <row r="882" ht="12.75">
      <c r="K882" s="119"/>
    </row>
    <row r="883" ht="12.75">
      <c r="K883" s="119"/>
    </row>
    <row r="884" ht="12.75">
      <c r="K884" s="119"/>
    </row>
    <row r="885" ht="12.75">
      <c r="K885" s="119"/>
    </row>
    <row r="886" ht="12.75">
      <c r="K886" s="119"/>
    </row>
    <row r="887" ht="12.75">
      <c r="K887" s="119"/>
    </row>
    <row r="888" ht="12.75">
      <c r="K888" s="119"/>
    </row>
    <row r="889" ht="12.75">
      <c r="K889" s="119"/>
    </row>
    <row r="890" ht="12.75">
      <c r="K890" s="119"/>
    </row>
    <row r="891" ht="12.75">
      <c r="K891" s="119"/>
    </row>
    <row r="892" ht="12.75">
      <c r="K892" s="119"/>
    </row>
    <row r="893" ht="12.75">
      <c r="K893" s="119"/>
    </row>
    <row r="894" ht="12.75">
      <c r="K894" s="119"/>
    </row>
    <row r="895" ht="12.75">
      <c r="K895" s="119"/>
    </row>
    <row r="896" ht="12.75">
      <c r="K896" s="119"/>
    </row>
    <row r="897" ht="12.75">
      <c r="K897" s="119"/>
    </row>
    <row r="898" ht="12.75">
      <c r="K898" s="119"/>
    </row>
    <row r="899" ht="12.75">
      <c r="K899" s="119"/>
    </row>
    <row r="900" ht="12.75">
      <c r="K900" s="119"/>
    </row>
    <row r="901" ht="12.75">
      <c r="K901" s="119"/>
    </row>
    <row r="902" ht="12.75">
      <c r="K902" s="119"/>
    </row>
    <row r="903" ht="12.75">
      <c r="K903" s="119"/>
    </row>
    <row r="904" ht="12.75">
      <c r="K904" s="119"/>
    </row>
    <row r="905" ht="12.75">
      <c r="K905" s="119"/>
    </row>
    <row r="906" ht="12.75">
      <c r="K906" s="119"/>
    </row>
    <row r="907" ht="12.75">
      <c r="K907" s="119"/>
    </row>
    <row r="908" ht="12.75">
      <c r="K908" s="119"/>
    </row>
    <row r="909" ht="12.75">
      <c r="K909" s="119"/>
    </row>
    <row r="910" ht="12.75">
      <c r="K910" s="119"/>
    </row>
    <row r="911" ht="12.75">
      <c r="K911" s="119"/>
    </row>
    <row r="912" ht="12.75">
      <c r="K912" s="119"/>
    </row>
    <row r="913" ht="12.75">
      <c r="K913" s="119"/>
    </row>
    <row r="914" ht="12.75">
      <c r="K914" s="119"/>
    </row>
    <row r="915" ht="12.75">
      <c r="K915" s="119"/>
    </row>
    <row r="916" ht="12.75">
      <c r="K916" s="119"/>
    </row>
    <row r="917" ht="12.75">
      <c r="K917" s="119"/>
    </row>
    <row r="918" ht="12.75">
      <c r="K918" s="119"/>
    </row>
    <row r="919" ht="12.75">
      <c r="K919" s="119"/>
    </row>
    <row r="920" ht="12.75">
      <c r="K920" s="119"/>
    </row>
    <row r="921" ht="12.75">
      <c r="K921" s="119"/>
    </row>
    <row r="922" ht="12.75">
      <c r="K922" s="119"/>
    </row>
    <row r="923" ht="12.75">
      <c r="K923" s="119"/>
    </row>
    <row r="924" ht="12.75">
      <c r="K924" s="119"/>
    </row>
    <row r="925" ht="12.75">
      <c r="K925" s="119"/>
    </row>
    <row r="926" ht="12.75">
      <c r="K926" s="119"/>
    </row>
    <row r="927" ht="12.75">
      <c r="K927" s="119"/>
    </row>
    <row r="928" ht="12.75">
      <c r="K928" s="119"/>
    </row>
    <row r="929" ht="12.75">
      <c r="K929" s="119"/>
    </row>
    <row r="930" ht="12.75">
      <c r="K930" s="119"/>
    </row>
    <row r="931" ht="12.75">
      <c r="K931" s="119"/>
    </row>
    <row r="932" ht="12.75">
      <c r="K932" s="119"/>
    </row>
    <row r="933" ht="12.75">
      <c r="K933" s="119"/>
    </row>
    <row r="934" ht="12.75">
      <c r="K934" s="119"/>
    </row>
    <row r="935" ht="12.75">
      <c r="K935" s="119"/>
    </row>
    <row r="936" ht="12.75">
      <c r="K936" s="119"/>
    </row>
    <row r="937" ht="12.75">
      <c r="K937" s="119"/>
    </row>
    <row r="938" ht="12.75">
      <c r="K938" s="119"/>
    </row>
    <row r="939" ht="12.75">
      <c r="K939" s="119"/>
    </row>
    <row r="940" ht="12.75">
      <c r="K940" s="119"/>
    </row>
    <row r="941" ht="12.75">
      <c r="K941" s="119"/>
    </row>
    <row r="942" ht="12.75">
      <c r="K942" s="119"/>
    </row>
    <row r="943" ht="12.75">
      <c r="K943" s="119"/>
    </row>
    <row r="944" ht="12.75">
      <c r="K944" s="119"/>
    </row>
    <row r="945" ht="12.75">
      <c r="K945" s="119"/>
    </row>
    <row r="946" ht="12.75">
      <c r="K946" s="119"/>
    </row>
    <row r="947" ht="12.75">
      <c r="K947" s="119"/>
    </row>
    <row r="948" ht="12.75">
      <c r="K948" s="119"/>
    </row>
    <row r="949" ht="12.75">
      <c r="K949" s="119"/>
    </row>
    <row r="950" ht="12.75">
      <c r="K950" s="119"/>
    </row>
    <row r="951" ht="12.75">
      <c r="K951" s="119"/>
    </row>
    <row r="952" ht="12.75">
      <c r="K952" s="119"/>
    </row>
    <row r="953" ht="12.75">
      <c r="K953" s="119"/>
    </row>
    <row r="954" ht="12.75">
      <c r="K954" s="119"/>
    </row>
    <row r="955" ht="12.75">
      <c r="K955" s="119"/>
    </row>
    <row r="956" ht="12.75">
      <c r="K956" s="119"/>
    </row>
    <row r="957" ht="12.75">
      <c r="K957" s="119"/>
    </row>
    <row r="958" ht="12.75">
      <c r="K958" s="119"/>
    </row>
    <row r="959" ht="12.75">
      <c r="K959" s="119"/>
    </row>
    <row r="960" ht="12.75">
      <c r="K960" s="119"/>
    </row>
    <row r="961" ht="12.75">
      <c r="K961" s="119"/>
    </row>
    <row r="962" ht="12.75">
      <c r="K962" s="119"/>
    </row>
    <row r="963" ht="12.75">
      <c r="K963" s="119"/>
    </row>
    <row r="964" ht="12.75">
      <c r="K964" s="119"/>
    </row>
    <row r="965" ht="12.75">
      <c r="K965" s="119"/>
    </row>
    <row r="966" ht="12.75">
      <c r="K966" s="119"/>
    </row>
    <row r="967" ht="12.75">
      <c r="K967" s="119"/>
    </row>
    <row r="968" ht="12.75">
      <c r="K968" s="119"/>
    </row>
    <row r="969" ht="12.75">
      <c r="K969" s="119"/>
    </row>
    <row r="970" ht="12.75">
      <c r="K970" s="119"/>
    </row>
    <row r="971" ht="12.75">
      <c r="K971" s="119"/>
    </row>
    <row r="972" ht="12.75">
      <c r="K972" s="119"/>
    </row>
    <row r="973" ht="12.75">
      <c r="K973" s="119"/>
    </row>
    <row r="974" ht="12.75">
      <c r="K974" s="119"/>
    </row>
    <row r="975" ht="12.75">
      <c r="K975" s="119"/>
    </row>
    <row r="976" ht="12.75">
      <c r="K976" s="119"/>
    </row>
    <row r="977" ht="12.75">
      <c r="K977" s="119"/>
    </row>
    <row r="978" ht="12.75">
      <c r="K978" s="119"/>
    </row>
    <row r="979" ht="12.75">
      <c r="K979" s="119"/>
    </row>
    <row r="980" ht="12.75">
      <c r="K980" s="119"/>
    </row>
    <row r="981" ht="12.75">
      <c r="K981" s="119"/>
    </row>
    <row r="982" ht="12.75">
      <c r="K982" s="119"/>
    </row>
    <row r="983" ht="12.75">
      <c r="K983" s="119"/>
    </row>
    <row r="984" ht="12.75">
      <c r="K984" s="119"/>
    </row>
    <row r="985" ht="12.75">
      <c r="K985" s="119"/>
    </row>
    <row r="986" ht="12.75">
      <c r="K986" s="119"/>
    </row>
    <row r="987" ht="12.75">
      <c r="K987" s="119"/>
    </row>
    <row r="988" ht="12.75">
      <c r="K988" s="119"/>
    </row>
    <row r="989" ht="12.75">
      <c r="K989" s="119"/>
    </row>
    <row r="990" ht="12.75">
      <c r="K990" s="119"/>
    </row>
    <row r="991" ht="12.75">
      <c r="K991" s="119"/>
    </row>
    <row r="992" ht="12.75">
      <c r="K992" s="119"/>
    </row>
    <row r="993" ht="12.75">
      <c r="K993" s="119"/>
    </row>
    <row r="994" ht="12.75">
      <c r="K994" s="119"/>
    </row>
    <row r="995" ht="12.75">
      <c r="K995" s="119"/>
    </row>
    <row r="996" ht="12.75">
      <c r="K996" s="119"/>
    </row>
    <row r="997" ht="12.75">
      <c r="K997" s="119"/>
    </row>
    <row r="998" ht="12.75">
      <c r="K998" s="119"/>
    </row>
    <row r="999" ht="12.75">
      <c r="K999" s="119"/>
    </row>
    <row r="1000" ht="12.75">
      <c r="K1000" s="119"/>
    </row>
    <row r="1001" ht="12.75">
      <c r="K1001" s="119"/>
    </row>
    <row r="1002" ht="12.75">
      <c r="K1002" s="119"/>
    </row>
    <row r="1003" ht="12.75">
      <c r="K1003" s="119"/>
    </row>
    <row r="1004" ht="12.75">
      <c r="K1004" s="119"/>
    </row>
    <row r="1005" ht="12.75">
      <c r="K1005" s="119"/>
    </row>
    <row r="1006" ht="12.75">
      <c r="K1006" s="119"/>
    </row>
    <row r="1007" ht="12.75">
      <c r="K1007" s="119"/>
    </row>
    <row r="1008" ht="12.75">
      <c r="K1008" s="119"/>
    </row>
    <row r="1009" ht="12.75">
      <c r="K1009" s="119"/>
    </row>
    <row r="1010" ht="12.75">
      <c r="K1010" s="119"/>
    </row>
    <row r="1011" ht="12.75">
      <c r="K1011" s="119"/>
    </row>
    <row r="1012" ht="12.75">
      <c r="K1012" s="119"/>
    </row>
    <row r="1013" ht="12.75">
      <c r="K1013" s="119"/>
    </row>
    <row r="1014" ht="12.75">
      <c r="K1014" s="119"/>
    </row>
    <row r="1015" ht="12.75">
      <c r="K1015" s="119"/>
    </row>
    <row r="1016" ht="12.75">
      <c r="K1016" s="119"/>
    </row>
    <row r="1017" ht="12.75">
      <c r="K1017" s="119"/>
    </row>
    <row r="1018" ht="12.75">
      <c r="K1018" s="119"/>
    </row>
    <row r="1019" ht="12.75">
      <c r="K1019" s="119"/>
    </row>
    <row r="1020" ht="12.75">
      <c r="K1020" s="119"/>
    </row>
    <row r="1021" ht="12.75">
      <c r="K1021" s="119"/>
    </row>
    <row r="1022" ht="12.75">
      <c r="K1022" s="119"/>
    </row>
    <row r="1023" ht="12.75">
      <c r="K1023" s="119"/>
    </row>
    <row r="1024" ht="12.75">
      <c r="K1024" s="119"/>
    </row>
    <row r="1025" ht="12.75">
      <c r="K1025" s="119"/>
    </row>
    <row r="1026" ht="12.75">
      <c r="K1026" s="119"/>
    </row>
    <row r="1027" ht="12.75">
      <c r="K1027" s="119"/>
    </row>
    <row r="1028" ht="12.75">
      <c r="K1028" s="119"/>
    </row>
    <row r="1029" ht="12.75">
      <c r="K1029" s="119"/>
    </row>
    <row r="1030" ht="12.75">
      <c r="K1030" s="119"/>
    </row>
    <row r="1031" ht="12.75">
      <c r="K1031" s="119"/>
    </row>
    <row r="1032" ht="12.75">
      <c r="K1032" s="119"/>
    </row>
    <row r="1033" ht="12.75">
      <c r="K1033" s="119"/>
    </row>
    <row r="1034" ht="12.75">
      <c r="K1034" s="119"/>
    </row>
    <row r="1035" ht="12.75">
      <c r="K1035" s="119"/>
    </row>
    <row r="1036" ht="12.75">
      <c r="K1036" s="119"/>
    </row>
    <row r="1037" ht="12.75">
      <c r="K1037" s="119"/>
    </row>
    <row r="1038" ht="12.75">
      <c r="K1038" s="119"/>
    </row>
    <row r="1039" ht="12.75">
      <c r="K1039" s="119"/>
    </row>
    <row r="1040" ht="12.75">
      <c r="K1040" s="119"/>
    </row>
    <row r="1041" ht="12.75">
      <c r="K1041" s="119"/>
    </row>
    <row r="1042" ht="12.75">
      <c r="K1042" s="119"/>
    </row>
    <row r="1043" ht="12.75">
      <c r="K1043" s="119"/>
    </row>
    <row r="1044" ht="12.75">
      <c r="K1044" s="119"/>
    </row>
    <row r="1045" ht="12.75">
      <c r="K1045" s="119"/>
    </row>
    <row r="1046" ht="12.75">
      <c r="K1046" s="119"/>
    </row>
    <row r="1047" ht="12.75">
      <c r="K1047" s="119"/>
    </row>
    <row r="1048" ht="12.75">
      <c r="K1048" s="119"/>
    </row>
    <row r="1049" ht="12.75">
      <c r="K1049" s="119"/>
    </row>
    <row r="1050" ht="12.75">
      <c r="K1050" s="119"/>
    </row>
    <row r="1051" ht="12.75">
      <c r="K1051" s="119"/>
    </row>
    <row r="1052" ht="12.75">
      <c r="K1052" s="119"/>
    </row>
    <row r="1053" ht="12.75">
      <c r="K1053" s="119"/>
    </row>
    <row r="1054" ht="12.75">
      <c r="K1054" s="119"/>
    </row>
    <row r="1055" ht="12.75">
      <c r="K1055" s="119"/>
    </row>
    <row r="1056" ht="12.75">
      <c r="K1056" s="119"/>
    </row>
    <row r="1057" ht="12.75">
      <c r="K1057" s="119"/>
    </row>
    <row r="1058" ht="12.75">
      <c r="K1058" s="119"/>
    </row>
    <row r="1059" ht="12.75">
      <c r="K1059" s="119"/>
    </row>
    <row r="1060" ht="12.75">
      <c r="K1060" s="119"/>
    </row>
    <row r="1061" ht="12.75">
      <c r="K1061" s="119"/>
    </row>
    <row r="1062" ht="12.75">
      <c r="K1062" s="119"/>
    </row>
    <row r="1063" ht="12.75">
      <c r="K1063" s="119"/>
    </row>
    <row r="1064" ht="12.75">
      <c r="K1064" s="119"/>
    </row>
    <row r="1065" ht="12.75">
      <c r="K1065" s="119"/>
    </row>
    <row r="1066" ht="12.75">
      <c r="K1066" s="119"/>
    </row>
    <row r="1067" ht="12.75">
      <c r="K1067" s="119"/>
    </row>
    <row r="1068" ht="12.75">
      <c r="K1068" s="119"/>
    </row>
    <row r="1069" ht="12.75">
      <c r="K1069" s="119"/>
    </row>
    <row r="1070" ht="12.75">
      <c r="K1070" s="119"/>
    </row>
    <row r="1071" ht="12.75">
      <c r="K1071" s="119"/>
    </row>
    <row r="1072" ht="12.75">
      <c r="K1072" s="119"/>
    </row>
    <row r="1073" ht="12.75">
      <c r="K1073" s="119"/>
    </row>
    <row r="1074" ht="12.75">
      <c r="K1074" s="119"/>
    </row>
    <row r="1075" ht="12.75">
      <c r="K1075" s="119"/>
    </row>
    <row r="1076" ht="12.75">
      <c r="K1076" s="119"/>
    </row>
    <row r="1077" ht="12.75">
      <c r="K1077" s="119"/>
    </row>
    <row r="1078" ht="12.75">
      <c r="K1078" s="119"/>
    </row>
    <row r="1079" ht="12.75">
      <c r="K1079" s="119"/>
    </row>
    <row r="1080" ht="12.75">
      <c r="K1080" s="119"/>
    </row>
    <row r="1081" ht="12.75">
      <c r="K1081" s="119"/>
    </row>
    <row r="1082" ht="12.75">
      <c r="K1082" s="119"/>
    </row>
    <row r="1083" ht="12.75">
      <c r="K1083" s="119"/>
    </row>
    <row r="1084" ht="12.75">
      <c r="K1084" s="119"/>
    </row>
    <row r="1085" ht="12.75">
      <c r="K1085" s="119"/>
    </row>
    <row r="1086" ht="12.75">
      <c r="K1086" s="119"/>
    </row>
    <row r="1087" ht="12.75">
      <c r="K1087" s="119"/>
    </row>
    <row r="1088" ht="12.75">
      <c r="K1088" s="119"/>
    </row>
    <row r="1089" ht="12.75">
      <c r="K1089" s="119"/>
    </row>
    <row r="1090" ht="12.75">
      <c r="K1090" s="119"/>
    </row>
    <row r="1091" ht="12.75">
      <c r="K1091" s="119"/>
    </row>
    <row r="1092" ht="12.75">
      <c r="K1092" s="119"/>
    </row>
    <row r="1093" ht="12.75">
      <c r="K1093" s="119"/>
    </row>
    <row r="1094" ht="12.75">
      <c r="K1094" s="119"/>
    </row>
    <row r="1095" ht="12.75">
      <c r="K1095" s="119"/>
    </row>
    <row r="1096" ht="12.75">
      <c r="K1096" s="119"/>
    </row>
    <row r="1097" ht="12.75">
      <c r="K1097" s="119"/>
    </row>
    <row r="1098" ht="12.75">
      <c r="K1098" s="119"/>
    </row>
    <row r="1099" ht="12.75">
      <c r="K1099" s="119"/>
    </row>
    <row r="1100" ht="12.75">
      <c r="K1100" s="119"/>
    </row>
    <row r="1101" ht="12.75">
      <c r="K1101" s="119"/>
    </row>
    <row r="1102" ht="12.75">
      <c r="K1102" s="119"/>
    </row>
    <row r="1103" ht="12.75">
      <c r="K1103" s="119"/>
    </row>
    <row r="1104" ht="12.75">
      <c r="K1104" s="119"/>
    </row>
    <row r="1105" ht="12.75">
      <c r="K1105" s="119"/>
    </row>
    <row r="1106" ht="12.75">
      <c r="K1106" s="119"/>
    </row>
    <row r="1107" ht="12.75">
      <c r="K1107" s="119"/>
    </row>
    <row r="1108" ht="12.75">
      <c r="K1108" s="119"/>
    </row>
    <row r="1109" ht="12.75">
      <c r="K1109" s="119"/>
    </row>
    <row r="1110" ht="12.75">
      <c r="K1110" s="119"/>
    </row>
    <row r="1111" ht="12.75">
      <c r="K1111" s="119"/>
    </row>
    <row r="1112" ht="12.75">
      <c r="K1112" s="119"/>
    </row>
    <row r="1113" ht="12.75">
      <c r="K1113" s="119"/>
    </row>
    <row r="1114" ht="12.75">
      <c r="K1114" s="119"/>
    </row>
    <row r="1115" ht="12.75">
      <c r="K1115" s="119"/>
    </row>
    <row r="1116" ht="12.75">
      <c r="K1116" s="119"/>
    </row>
    <row r="1117" ht="12.75">
      <c r="K1117" s="119"/>
    </row>
    <row r="1118" ht="12.75">
      <c r="K1118" s="119"/>
    </row>
    <row r="1119" ht="12.75">
      <c r="K1119" s="119"/>
    </row>
    <row r="1120" ht="12.75">
      <c r="K1120" s="119"/>
    </row>
    <row r="1121" ht="12.75">
      <c r="K1121" s="119"/>
    </row>
    <row r="1122" ht="12.75">
      <c r="K1122" s="119"/>
    </row>
    <row r="1123" ht="12.75">
      <c r="K1123" s="119"/>
    </row>
    <row r="1124" ht="12.75">
      <c r="K1124" s="119"/>
    </row>
    <row r="1125" ht="12.75">
      <c r="K1125" s="119"/>
    </row>
    <row r="1126" ht="12.75">
      <c r="K1126" s="119"/>
    </row>
    <row r="1127" ht="12.75">
      <c r="K1127" s="119"/>
    </row>
    <row r="1128" ht="12.75">
      <c r="K1128" s="119"/>
    </row>
    <row r="1129" ht="12.75">
      <c r="K1129" s="119"/>
    </row>
    <row r="1130" ht="12.75">
      <c r="K1130" s="119"/>
    </row>
    <row r="1131" ht="12.75">
      <c r="K1131" s="119"/>
    </row>
    <row r="1132" ht="12.75">
      <c r="K1132" s="119"/>
    </row>
    <row r="1133" ht="12.75">
      <c r="K1133" s="119"/>
    </row>
    <row r="1134" ht="12.75">
      <c r="K1134" s="119"/>
    </row>
    <row r="1135" ht="12.75">
      <c r="K1135" s="119"/>
    </row>
    <row r="1136" ht="12.75">
      <c r="K1136" s="119"/>
    </row>
    <row r="1137" ht="12.75">
      <c r="K1137" s="119"/>
    </row>
    <row r="1138" ht="12.75">
      <c r="K1138" s="119"/>
    </row>
    <row r="1139" ht="12.75">
      <c r="K1139" s="119"/>
    </row>
    <row r="1140" ht="12.75">
      <c r="K1140" s="119"/>
    </row>
    <row r="1141" ht="12.75">
      <c r="K1141" s="119"/>
    </row>
    <row r="1142" ht="12.75">
      <c r="K1142" s="119"/>
    </row>
    <row r="1143" ht="12.75">
      <c r="K1143" s="119"/>
    </row>
    <row r="1144" ht="12.75">
      <c r="K1144" s="119"/>
    </row>
    <row r="1145" ht="12.75">
      <c r="K1145" s="119"/>
    </row>
    <row r="1146" ht="12.75">
      <c r="K1146" s="119"/>
    </row>
    <row r="1147" ht="12.75">
      <c r="K1147" s="119"/>
    </row>
    <row r="1148" ht="12.75">
      <c r="K1148" s="119"/>
    </row>
    <row r="1149" ht="12.75">
      <c r="K1149" s="119"/>
    </row>
    <row r="1150" ht="12.75">
      <c r="K1150" s="119"/>
    </row>
    <row r="1151" ht="12.75">
      <c r="K1151" s="119"/>
    </row>
    <row r="1152" ht="12.75">
      <c r="K1152" s="119"/>
    </row>
    <row r="1153" ht="12.75">
      <c r="K1153" s="119"/>
    </row>
    <row r="1154" ht="12.75">
      <c r="K1154" s="119"/>
    </row>
    <row r="1155" ht="12.75">
      <c r="K1155" s="119"/>
    </row>
    <row r="1156" ht="12.75">
      <c r="K1156" s="119"/>
    </row>
    <row r="1157" ht="12.75">
      <c r="K1157" s="119"/>
    </row>
    <row r="1158" ht="12.75">
      <c r="K1158" s="119"/>
    </row>
    <row r="1159" ht="12.75">
      <c r="K1159" s="119"/>
    </row>
    <row r="1160" ht="12.75">
      <c r="K1160" s="119"/>
    </row>
    <row r="1161" ht="12.75">
      <c r="K1161" s="119"/>
    </row>
    <row r="1162" ht="12.75">
      <c r="K1162" s="119"/>
    </row>
    <row r="1163" ht="12.75">
      <c r="K1163" s="119"/>
    </row>
    <row r="1164" ht="12.75">
      <c r="K1164" s="119"/>
    </row>
    <row r="1165" ht="12.75">
      <c r="K1165" s="119"/>
    </row>
    <row r="1166" ht="12.75">
      <c r="K1166" s="119"/>
    </row>
    <row r="1167" ht="12.75">
      <c r="K1167" s="119"/>
    </row>
    <row r="1168" ht="12.75">
      <c r="K1168" s="119"/>
    </row>
    <row r="1169" ht="12.75">
      <c r="K1169" s="119"/>
    </row>
    <row r="1170" ht="12.75">
      <c r="K1170" s="119"/>
    </row>
    <row r="1171" ht="12.75">
      <c r="K1171" s="119"/>
    </row>
    <row r="1172" ht="12.75">
      <c r="K1172" s="119"/>
    </row>
    <row r="1173" ht="12.75">
      <c r="K1173" s="119"/>
    </row>
    <row r="1174" ht="12.75">
      <c r="K1174" s="119"/>
    </row>
    <row r="1175" ht="12.75">
      <c r="K1175" s="119"/>
    </row>
    <row r="1176" ht="12.75">
      <c r="K1176" s="119"/>
    </row>
    <row r="1177" ht="12.75">
      <c r="K1177" s="119"/>
    </row>
    <row r="1178" ht="12.75">
      <c r="K1178" s="119"/>
    </row>
    <row r="1179" ht="12.75">
      <c r="K1179" s="119"/>
    </row>
    <row r="1180" ht="12.75">
      <c r="K1180" s="119"/>
    </row>
    <row r="1181" ht="12.75">
      <c r="K1181" s="119"/>
    </row>
    <row r="1182" ht="12.75">
      <c r="K1182" s="119"/>
    </row>
    <row r="1183" ht="12.75">
      <c r="K1183" s="119"/>
    </row>
    <row r="1184" ht="12.75">
      <c r="K1184" s="119"/>
    </row>
    <row r="1185" ht="12.75">
      <c r="K1185" s="119"/>
    </row>
    <row r="1186" ht="12.75">
      <c r="K1186" s="119"/>
    </row>
    <row r="1187" ht="12.75">
      <c r="K1187" s="119"/>
    </row>
    <row r="1188" ht="12.75">
      <c r="K1188" s="119"/>
    </row>
    <row r="1189" ht="12.75">
      <c r="K1189" s="119"/>
    </row>
    <row r="1190" ht="12.75">
      <c r="K1190" s="119"/>
    </row>
    <row r="1191" ht="12.75">
      <c r="K1191" s="119"/>
    </row>
    <row r="1192" ht="12.75">
      <c r="K1192" s="119"/>
    </row>
    <row r="1193" ht="12.75">
      <c r="K1193" s="119"/>
    </row>
    <row r="1194" ht="12.75">
      <c r="K1194" s="119"/>
    </row>
    <row r="1195" ht="12.75">
      <c r="K1195" s="119"/>
    </row>
    <row r="1196" ht="12.75">
      <c r="K1196" s="119"/>
    </row>
    <row r="1197" ht="12.75">
      <c r="K1197" s="119"/>
    </row>
    <row r="1198" ht="12.75">
      <c r="K1198" s="119"/>
    </row>
    <row r="1199" ht="12.75">
      <c r="K1199" s="119"/>
    </row>
    <row r="1200" ht="12.75">
      <c r="K1200" s="119"/>
    </row>
    <row r="1201" ht="12.75">
      <c r="K1201" s="119"/>
    </row>
    <row r="1202" ht="12.75">
      <c r="K1202" s="119"/>
    </row>
    <row r="1203" ht="12.75">
      <c r="K1203" s="119"/>
    </row>
    <row r="1204" ht="12.75">
      <c r="K1204" s="119"/>
    </row>
    <row r="1205" ht="12.75">
      <c r="K1205" s="119"/>
    </row>
    <row r="1206" ht="12.75">
      <c r="K1206" s="119"/>
    </row>
    <row r="1207" ht="12.75">
      <c r="K1207" s="119"/>
    </row>
    <row r="1208" ht="12.75">
      <c r="K1208" s="119"/>
    </row>
    <row r="1209" ht="12.75">
      <c r="K1209" s="119"/>
    </row>
    <row r="1210" ht="12.75">
      <c r="K1210" s="119"/>
    </row>
    <row r="1211" ht="12.75">
      <c r="K1211" s="119"/>
    </row>
    <row r="1212" ht="12.75">
      <c r="K1212" s="119"/>
    </row>
    <row r="1213" ht="12.75">
      <c r="K1213" s="119"/>
    </row>
    <row r="1214" ht="12.75">
      <c r="K1214" s="119"/>
    </row>
    <row r="1215" ht="12.75">
      <c r="K1215" s="119"/>
    </row>
    <row r="1216" ht="12.75">
      <c r="K1216" s="119"/>
    </row>
    <row r="1217" ht="12.75">
      <c r="K1217" s="119"/>
    </row>
    <row r="1218" ht="12.75">
      <c r="K1218" s="119"/>
    </row>
    <row r="1219" ht="12.75">
      <c r="K1219" s="119"/>
    </row>
    <row r="1220" ht="12.75">
      <c r="K1220" s="119"/>
    </row>
    <row r="1221" ht="12.75">
      <c r="K1221" s="119"/>
    </row>
    <row r="1222" ht="12.75">
      <c r="K1222" s="119"/>
    </row>
    <row r="1223" ht="12.75">
      <c r="K1223" s="119"/>
    </row>
    <row r="1224" ht="12.75">
      <c r="K1224" s="119"/>
    </row>
    <row r="1225" ht="12.75">
      <c r="K1225" s="119"/>
    </row>
    <row r="1226" ht="12.75">
      <c r="K1226" s="119"/>
    </row>
    <row r="1227" ht="12.75">
      <c r="K1227" s="119"/>
    </row>
    <row r="1228" ht="12.75">
      <c r="K1228" s="119"/>
    </row>
    <row r="1229" ht="12.75">
      <c r="K1229" s="119"/>
    </row>
    <row r="1230" ht="12.75">
      <c r="K1230" s="119"/>
    </row>
    <row r="1231" ht="12.75">
      <c r="K1231" s="119"/>
    </row>
    <row r="1232" ht="12.75">
      <c r="K1232" s="119"/>
    </row>
    <row r="1233" ht="12.75">
      <c r="K1233" s="119"/>
    </row>
    <row r="1234" ht="12.75">
      <c r="K1234" s="119"/>
    </row>
    <row r="1235" ht="12.75">
      <c r="K1235" s="119"/>
    </row>
    <row r="1236" ht="12.75">
      <c r="K1236" s="119"/>
    </row>
    <row r="1237" ht="12.75">
      <c r="K1237" s="119"/>
    </row>
    <row r="1238" ht="12.75">
      <c r="K1238" s="119"/>
    </row>
    <row r="1239" ht="12.75">
      <c r="K1239" s="119"/>
    </row>
    <row r="1240" ht="12.75">
      <c r="K1240" s="119"/>
    </row>
    <row r="1241" ht="12.75">
      <c r="K1241" s="119"/>
    </row>
    <row r="1242" ht="12.75">
      <c r="K1242" s="119"/>
    </row>
    <row r="1243" ht="12.75">
      <c r="K1243" s="119"/>
    </row>
    <row r="1244" ht="12.75">
      <c r="K1244" s="119"/>
    </row>
    <row r="1245" ht="12.75">
      <c r="K1245" s="119"/>
    </row>
    <row r="1246" ht="12.75">
      <c r="K1246" s="119"/>
    </row>
    <row r="1247" ht="12.75">
      <c r="K1247" s="119"/>
    </row>
    <row r="1248" ht="12.75">
      <c r="K1248" s="119"/>
    </row>
    <row r="1249" ht="12.75">
      <c r="K1249" s="119"/>
    </row>
    <row r="1250" ht="12.75">
      <c r="K1250" s="119"/>
    </row>
    <row r="1251" ht="12.75">
      <c r="K1251" s="119"/>
    </row>
    <row r="1252" ht="12.75">
      <c r="K1252" s="119"/>
    </row>
    <row r="1253" ht="12.75">
      <c r="K1253" s="119"/>
    </row>
    <row r="1254" ht="12.75">
      <c r="K1254" s="119"/>
    </row>
    <row r="1255" ht="12.75">
      <c r="K1255" s="119"/>
    </row>
    <row r="1256" ht="12.75">
      <c r="K1256" s="119"/>
    </row>
    <row r="1257" ht="12.75">
      <c r="K1257" s="119"/>
    </row>
    <row r="1258" ht="12.75">
      <c r="K1258" s="119"/>
    </row>
    <row r="1259" ht="12.75">
      <c r="K1259" s="119"/>
    </row>
    <row r="1260" ht="12.75">
      <c r="K1260" s="119"/>
    </row>
    <row r="1261" ht="12.75">
      <c r="K1261" s="119"/>
    </row>
    <row r="1262" ht="12.75">
      <c r="K1262" s="119"/>
    </row>
    <row r="1263" ht="12.75">
      <c r="K1263" s="119"/>
    </row>
    <row r="1264" ht="12.75">
      <c r="K1264" s="119"/>
    </row>
    <row r="1265" ht="12.75">
      <c r="K1265" s="119"/>
    </row>
    <row r="1266" ht="12.75">
      <c r="K1266" s="119"/>
    </row>
    <row r="1267" ht="12.75">
      <c r="K1267" s="119"/>
    </row>
    <row r="1268" ht="12.75">
      <c r="K1268" s="119"/>
    </row>
    <row r="1269" ht="12.75">
      <c r="K1269" s="119"/>
    </row>
    <row r="1270" ht="12.75">
      <c r="K1270" s="119"/>
    </row>
    <row r="1271" ht="12.75">
      <c r="K1271" s="119"/>
    </row>
    <row r="1272" ht="12.75">
      <c r="K1272" s="119"/>
    </row>
    <row r="1273" ht="12.75">
      <c r="K1273" s="119"/>
    </row>
    <row r="1274" ht="12.75">
      <c r="K1274" s="119"/>
    </row>
    <row r="1275" ht="12.75">
      <c r="K1275" s="119"/>
    </row>
    <row r="1276" ht="12.75">
      <c r="K1276" s="119"/>
    </row>
    <row r="1277" ht="12.75">
      <c r="K1277" s="119"/>
    </row>
    <row r="1278" ht="12.75">
      <c r="K1278" s="119"/>
    </row>
    <row r="1279" ht="12.75">
      <c r="K1279" s="119"/>
    </row>
    <row r="1280" ht="12.75">
      <c r="K1280" s="119"/>
    </row>
    <row r="1281" ht="12.75">
      <c r="K1281" s="119"/>
    </row>
    <row r="1282" ht="12.75">
      <c r="K1282" s="119"/>
    </row>
    <row r="1283" ht="12.75">
      <c r="K1283" s="119"/>
    </row>
    <row r="1284" ht="12.75">
      <c r="K1284" s="119"/>
    </row>
    <row r="1285" ht="12.75">
      <c r="K1285" s="119"/>
    </row>
    <row r="1286" ht="12.75">
      <c r="K1286" s="119"/>
    </row>
    <row r="1287" ht="12.75">
      <c r="K1287" s="119"/>
    </row>
    <row r="1288" ht="12.75">
      <c r="K1288" s="119"/>
    </row>
  </sheetData>
  <sheetProtection/>
  <mergeCells count="4"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Q36"/>
  <sheetViews>
    <sheetView zoomScalePageLayoutView="0" workbookViewId="0" topLeftCell="A1">
      <pane ySplit="2" topLeftCell="BM3" activePane="bottomLeft" state="frozen"/>
      <selection pane="topLeft" activeCell="F2" sqref="F2"/>
      <selection pane="bottomLeft" activeCell="F2" sqref="F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8.28125" style="0" customWidth="1"/>
    <col min="4" max="4" width="5.421875" style="0" customWidth="1"/>
    <col min="5" max="5" width="10.28125" style="75" customWidth="1"/>
    <col min="6" max="6" width="29.7109375" style="17" customWidth="1"/>
    <col min="7" max="7" width="21.7109375" style="17" customWidth="1"/>
    <col min="8" max="10" width="6.8515625" style="0" customWidth="1"/>
    <col min="11" max="11" width="9.7109375" style="117" customWidth="1"/>
    <col min="17" max="17" width="11.8515625" style="0" hidden="1" customWidth="1"/>
  </cols>
  <sheetData>
    <row r="1" spans="1:11" s="106" customFormat="1" ht="33.75">
      <c r="A1" s="164" t="s">
        <v>49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s="107" customFormat="1" ht="26.25" customHeight="1">
      <c r="A2" s="165" t="str">
        <f>IF('P1'!H5&gt;0,'P1'!H5,"")</f>
        <v>Trondheim AK</v>
      </c>
      <c r="B2" s="165"/>
      <c r="C2" s="165"/>
      <c r="D2" s="165"/>
      <c r="E2" s="165"/>
      <c r="F2" s="165" t="str">
        <f>IF('P1'!M5&gt;0,'P1'!M5,"")</f>
        <v>Trondheim Spektrum</v>
      </c>
      <c r="G2" s="165"/>
      <c r="H2" s="166" t="s">
        <v>91</v>
      </c>
      <c r="I2" s="166"/>
      <c r="J2" s="166"/>
      <c r="K2" s="166"/>
    </row>
    <row r="3" spans="1:11" ht="26.25">
      <c r="A3" s="163" t="s">
        <v>28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7" ht="15.75">
      <c r="A4" s="65">
        <v>1</v>
      </c>
      <c r="B4" s="66" t="str">
        <f>IF('P6'!A16="","",'P6'!A16)</f>
        <v>+75</v>
      </c>
      <c r="C4" s="67">
        <f>IF('P6'!B16="","",'P6'!B16)</f>
        <v>75.4</v>
      </c>
      <c r="D4" s="66" t="str">
        <f>IF('P6'!C16="","",'P6'!C16)</f>
        <v>K2</v>
      </c>
      <c r="E4" s="68">
        <f>IF('P6'!D16="","",'P6'!D16)</f>
        <v>25389</v>
      </c>
      <c r="F4" s="69" t="str">
        <f>IF('P6'!F16="","",'P6'!F16)</f>
        <v>Ann Beatrice Høien</v>
      </c>
      <c r="G4" s="69" t="str">
        <f>IF('P6'!G16="","",'P6'!G16)</f>
        <v>Vigrestad IK</v>
      </c>
      <c r="H4" s="120">
        <f>IF('P6'!N16=0,"",'P6'!N16)</f>
        <v>65</v>
      </c>
      <c r="I4" s="120">
        <f>IF('P6'!O16=0,"",'P6'!O16)</f>
        <v>70</v>
      </c>
      <c r="J4" s="120">
        <f>IF('P6'!P16=0,"",'P6'!P16)</f>
        <v>135</v>
      </c>
      <c r="K4" s="116">
        <f>IF(OR(E4="",C4="",Q4=""),0,10^(0.784780654*LOG10(C4/173.961)^2)*J4*(IF(ABS(1900-YEAR((Q4+1)-E4))&lt;29,0,(VLOOKUP((YEAR(Q4)-YEAR(E4)),'Meltzer-Malone'!$A$3:$B$63,2)))))</f>
        <v>196.49560758225428</v>
      </c>
      <c r="Q4" s="104">
        <v>40243</v>
      </c>
    </row>
    <row r="5" spans="1:17" ht="12" customHeight="1">
      <c r="A5" s="65"/>
      <c r="B5" s="66"/>
      <c r="C5" s="67"/>
      <c r="D5" s="66"/>
      <c r="E5" s="68"/>
      <c r="F5" s="69"/>
      <c r="G5" s="69"/>
      <c r="H5" s="120"/>
      <c r="I5" s="120"/>
      <c r="J5" s="120"/>
      <c r="K5" s="116"/>
      <c r="Q5" s="104"/>
    </row>
    <row r="6" spans="1:11" ht="26.25">
      <c r="A6" s="163" t="s">
        <v>29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7" ht="15.75">
      <c r="A7" s="65">
        <v>1</v>
      </c>
      <c r="B7" s="66" t="str">
        <f>IF('P3'!A15="","",'P3'!A15)</f>
        <v>+105</v>
      </c>
      <c r="C7" s="67">
        <f>IF('P3'!B15="","",'P3'!B15)</f>
        <v>107.5</v>
      </c>
      <c r="D7" s="66" t="str">
        <f>IF('P3'!C15="","",'P3'!C15)</f>
        <v>M7</v>
      </c>
      <c r="E7" s="68">
        <f>IF('P3'!D15="","",'P3'!D15)</f>
        <v>16227</v>
      </c>
      <c r="F7" s="69" t="str">
        <f>IF('P3'!F15="","",'P3'!F15)</f>
        <v>Jan Nystrøm</v>
      </c>
      <c r="G7" s="69" t="str">
        <f>IF('P3'!G15="","",'P3'!G15)</f>
        <v>Trondheim AK</v>
      </c>
      <c r="H7" s="120">
        <f>IF('P3'!N15=0,"",'P3'!N15)</f>
        <v>85</v>
      </c>
      <c r="I7" s="120">
        <f>IF('P3'!O15=0,"",'P3'!O15)</f>
        <v>108</v>
      </c>
      <c r="J7" s="120">
        <f>IF('P3'!P15=0,"",'P3'!P15)</f>
        <v>193</v>
      </c>
      <c r="K7" s="116">
        <f>IF(OR(E7="",C7="",Q7=""),0,10^(0.784780654*LOG10(C7/173.961)^2)*J7*(IF(ABS(1900-YEAR((Q7+1)-E7))&lt;29,0,(VLOOKUP((YEAR(Q7)-YEAR(E7)),'Meltzer-Malone'!$A$3:$B$63,2)))))</f>
        <v>349.0020767431912</v>
      </c>
      <c r="Q7" s="104">
        <v>40242</v>
      </c>
    </row>
    <row r="8" spans="1:17" ht="15.75">
      <c r="A8" s="65">
        <v>2</v>
      </c>
      <c r="B8" s="66">
        <f>IF('P1'!A13="","",'P1'!A13)</f>
        <v>77</v>
      </c>
      <c r="C8" s="67">
        <f>IF('P1'!B13="","",'P1'!B13)</f>
        <v>71.9</v>
      </c>
      <c r="D8" s="66" t="str">
        <f>IF('P1'!C13="","",'P1'!C13)</f>
        <v>M10</v>
      </c>
      <c r="E8" s="68">
        <f>IF('P1'!D13="","",'P1'!D13)</f>
        <v>9844</v>
      </c>
      <c r="F8" s="69" t="str">
        <f>IF('P1'!F13="","",'P1'!F13)</f>
        <v>Tormod Jensen</v>
      </c>
      <c r="G8" s="69" t="str">
        <f>IF('P1'!G13="","",'P1'!G13)</f>
        <v>Larvik AK</v>
      </c>
      <c r="H8" s="120">
        <f>IF('P1'!N13=0,"",'P1'!N13)</f>
        <v>38</v>
      </c>
      <c r="I8" s="120">
        <f>IF('P1'!O13=0,"",'P1'!O13)</f>
        <v>43</v>
      </c>
      <c r="J8" s="120">
        <f>IF('P1'!P13=0,"",'P1'!P13)</f>
        <v>81</v>
      </c>
      <c r="K8" s="116">
        <f>IF(OR(E8="",C8="",Q8=""),0,10^(0.784780654*LOG10(C8/173.961)^2)*J8*(IF(ABS(1900-YEAR((Q8+1)-E8))&lt;29,0,(VLOOKUP((YEAR(Q8)-YEAR(E8)),'Meltzer-Malone'!$A$3:$B$63,2)))))</f>
        <v>347.5126002761391</v>
      </c>
      <c r="Q8" s="104">
        <v>40243</v>
      </c>
    </row>
    <row r="9" spans="1:17" ht="15.75">
      <c r="A9" s="65">
        <v>3</v>
      </c>
      <c r="B9" s="66">
        <f>IF('P7'!A10="","",'P7'!A10)</f>
        <v>85</v>
      </c>
      <c r="C9" s="67">
        <f>IF('P7'!B10="","",'P7'!B10)</f>
        <v>84.5</v>
      </c>
      <c r="D9" s="66" t="str">
        <f>IF('P7'!C10="","",'P7'!C10)</f>
        <v>M1</v>
      </c>
      <c r="E9" s="68">
        <f>IF('P7'!D10="","",'P7'!D10)</f>
        <v>26413</v>
      </c>
      <c r="F9" s="69" t="str">
        <f>IF('P7'!F10="","",'P7'!F10)</f>
        <v>Odd Gunnar Røyseth</v>
      </c>
      <c r="G9" s="69" t="str">
        <f>IF('P7'!G10="","",'P7'!G10)</f>
        <v>Tambarskjelvar IL</v>
      </c>
      <c r="H9" s="120">
        <f>IF('P7'!N10=0,"",'P7'!N10)</f>
        <v>114</v>
      </c>
      <c r="I9" s="120">
        <f>IF('P7'!O10=0,"",'P7'!O10)</f>
        <v>147</v>
      </c>
      <c r="J9" s="120">
        <f>IF('P7'!P10=0,"",'P7'!P10)</f>
        <v>261</v>
      </c>
      <c r="K9" s="116">
        <f>IF(OR(E9="",C9="",Q9=""),0,10^(0.784780654*LOG10(C9/173.961)^2)*J9*(IF(ABS(1900-YEAR((Q9+1)-E9))&lt;29,0,(VLOOKUP((YEAR(Q9)-YEAR(E9)),'Meltzer-Malone'!$A$3:$B$63,2)))))</f>
        <v>346.9864570089583</v>
      </c>
      <c r="Q9" s="104">
        <v>40242</v>
      </c>
    </row>
    <row r="10" spans="1:17" ht="15.75">
      <c r="A10" s="65">
        <v>4</v>
      </c>
      <c r="B10" s="66">
        <f>IF('P2'!A17="","",'P2'!A17)</f>
        <v>94</v>
      </c>
      <c r="C10" s="67">
        <f>IF('P2'!B17="","",'P2'!B17)</f>
        <v>93.5</v>
      </c>
      <c r="D10" s="66" t="str">
        <f>IF('P2'!C17="","",'P2'!C17)</f>
        <v>M5</v>
      </c>
      <c r="E10" s="68">
        <f>IF('P2'!D17="","",'P2'!D17)</f>
        <v>19856</v>
      </c>
      <c r="F10" s="69" t="str">
        <f>IF('P2'!F17="","",'P2'!F17)</f>
        <v>Tom Farsund</v>
      </c>
      <c r="G10" s="69" t="str">
        <f>IF('P2'!G17="","",'P2'!G17)</f>
        <v>Førde IL</v>
      </c>
      <c r="H10" s="120">
        <f>IF('P2'!N17=0,"",'P2'!N17)</f>
        <v>94</v>
      </c>
      <c r="I10" s="120">
        <f>IF('P2'!O17=0,"",'P2'!O17)</f>
        <v>118</v>
      </c>
      <c r="J10" s="120">
        <f>IF('P2'!P17=0,"",'P2'!P17)</f>
        <v>212</v>
      </c>
      <c r="K10" s="116">
        <f>IF(OR(E10="",C10="",Q10=""),0,10^(0.784780654*LOG10(C10/173.961)^2)*J10*(IF(ABS(1900-YEAR((Q10+1)-E10))&lt;29,0,(VLOOKUP((YEAR(Q10)-YEAR(E10)),'Meltzer-Malone'!$A$3:$B$63,2)))))</f>
        <v>334.60322425803355</v>
      </c>
      <c r="Q10" s="104">
        <v>40242</v>
      </c>
    </row>
    <row r="11" spans="1:17" ht="15.75">
      <c r="A11" s="65">
        <v>5</v>
      </c>
      <c r="B11" s="66">
        <f>IF('P3'!A17="","",'P3'!A17)</f>
        <v>105</v>
      </c>
      <c r="C11" s="67">
        <f>IF('P3'!B17="","",'P3'!B17)</f>
        <v>97.9</v>
      </c>
      <c r="D11" s="66" t="str">
        <f>IF('P3'!C17="","",'P3'!C17)</f>
        <v>M8</v>
      </c>
      <c r="E11" s="68">
        <f>IF('P3'!D17="","",'P3'!D17)</f>
        <v>14941</v>
      </c>
      <c r="F11" s="69" t="str">
        <f>IF('P3'!F17="","",'P3'!F17)</f>
        <v>Per Marstad</v>
      </c>
      <c r="G11" s="69" t="str">
        <f>IF('P3'!G17="","",'P3'!G17)</f>
        <v>Tønsberg-Kam.</v>
      </c>
      <c r="H11" s="120">
        <f>IF('P3'!N17=0,"",'P3'!N17)</f>
        <v>68</v>
      </c>
      <c r="I11" s="120">
        <f>IF('P3'!O17=0,"",'P3'!O17)</f>
        <v>86</v>
      </c>
      <c r="J11" s="120">
        <f>IF('P3'!P17=0,"",'P3'!P17)</f>
        <v>154</v>
      </c>
      <c r="K11" s="116">
        <f>IF(OR(E11="",C11="",Q11=""),0,10^(0.784780654*LOG10(C11/173.961)^2)*J11*(IF(ABS(1900-YEAR((Q11+1)-E11))&lt;29,0,(VLOOKUP((YEAR(Q11)-YEAR(E11)),'Meltzer-Malone'!$A$3:$B$63,2)))))</f>
        <v>333.1744199909569</v>
      </c>
      <c r="Q11" s="104">
        <v>40242</v>
      </c>
    </row>
    <row r="12" spans="1:17" ht="15.75">
      <c r="A12" s="65">
        <v>6</v>
      </c>
      <c r="B12" s="66" t="str">
        <f>IF('P3'!A12="","",'P3'!A12)</f>
        <v>+105</v>
      </c>
      <c r="C12" s="67">
        <f>IF('P3'!B12="","",'P3'!B12)</f>
        <v>114.5</v>
      </c>
      <c r="D12" s="66" t="str">
        <f>IF('P3'!C12="","",'P3'!C12)</f>
        <v>M4</v>
      </c>
      <c r="E12" s="68">
        <f>IF('P3'!D12="","",'P3'!D12)</f>
        <v>20834</v>
      </c>
      <c r="F12" s="69" t="str">
        <f>IF('P3'!F12="","",'P3'!F12)</f>
        <v>Ove Varlid</v>
      </c>
      <c r="G12" s="69" t="str">
        <f>IF('P3'!G12="","",'P3'!G12)</f>
        <v>Tambarskjelvar IL</v>
      </c>
      <c r="H12" s="120">
        <f>IF('P3'!N12=0,"",'P3'!N12)</f>
        <v>106</v>
      </c>
      <c r="I12" s="120">
        <f>IF('P3'!O12=0,"",'P3'!O12)</f>
        <v>130</v>
      </c>
      <c r="J12" s="120">
        <f>IF('P3'!P12=0,"",'P3'!P12)</f>
        <v>236</v>
      </c>
      <c r="K12" s="116">
        <f>IF(OR(E12="",C12="",Q12=""),0,10^(0.784780654*LOG10(C12/173.961)^2)*J12*(IF(ABS(1900-YEAR((Q12+1)-E12))&lt;29,0,(VLOOKUP((YEAR(Q12)-YEAR(E12)),'Meltzer-Malone'!$A$3:$B$63,2)))))</f>
        <v>323.8953353312637</v>
      </c>
      <c r="Q12" s="104">
        <v>40242</v>
      </c>
    </row>
    <row r="13" spans="1:17" ht="15.75">
      <c r="A13" s="65">
        <v>7</v>
      </c>
      <c r="B13" s="66">
        <f>IF('P3'!A18="","",'P3'!A18)</f>
        <v>105</v>
      </c>
      <c r="C13" s="67">
        <f>IF('P3'!B18="","",'P3'!B18)</f>
        <v>112</v>
      </c>
      <c r="D13" s="66" t="str">
        <f>IF('P3'!C18="","",'P3'!C18)</f>
        <v>M8</v>
      </c>
      <c r="E13" s="68">
        <f>IF('P3'!D18="","",'P3'!D18)</f>
        <v>13922</v>
      </c>
      <c r="F13" s="69" t="str">
        <f>IF('P3'!F18="","",'P3'!F18)</f>
        <v>Kåre Sømme</v>
      </c>
      <c r="G13" s="69" t="str">
        <f>IF('P3'!G18="","",'P3'!G18)</f>
        <v>Haugesund VK</v>
      </c>
      <c r="H13" s="120">
        <f>IF('P3'!N18=0,"",'P3'!N18)</f>
        <v>66</v>
      </c>
      <c r="I13" s="120">
        <f>IF('P3'!O18=0,"",'P3'!O18)</f>
        <v>80</v>
      </c>
      <c r="J13" s="120">
        <f>IF('P3'!P18=0,"",'P3'!P18)</f>
        <v>146</v>
      </c>
      <c r="K13" s="116">
        <f>IF(OR(E13="",C13="",Q13=""),0,10^(0.784780654*LOG10(C13/173.961)^2)*J13*(IF(ABS(1900-YEAR((Q13+1)-E13))&lt;29,0,(VLOOKUP((YEAR(Q13)-YEAR(E13)),'Meltzer-Malone'!$A$3:$B$63,2)))))</f>
        <v>320.21490490322026</v>
      </c>
      <c r="Q13" s="104">
        <v>40242</v>
      </c>
    </row>
    <row r="14" spans="1:17" ht="15.75">
      <c r="A14" s="65">
        <v>8</v>
      </c>
      <c r="B14" s="66">
        <f>IF('P2'!A12="","",'P2'!A12)</f>
        <v>94</v>
      </c>
      <c r="C14" s="67">
        <f>IF('P2'!B12="","",'P2'!B12)</f>
        <v>94</v>
      </c>
      <c r="D14" s="66" t="str">
        <f>IF('P2'!C12="","",'P2'!C12)</f>
        <v>M3</v>
      </c>
      <c r="E14" s="68">
        <f>IF('P2'!D12="","",'P2'!D12)</f>
        <v>23560</v>
      </c>
      <c r="F14" s="69" t="str">
        <f>IF('P2'!F12="","",'P2'!F12)</f>
        <v>Ole Erik Raad</v>
      </c>
      <c r="G14" s="69" t="str">
        <f>IF('P2'!G12="","",'P2'!G12)</f>
        <v>Trondheim AK</v>
      </c>
      <c r="H14" s="120">
        <f>IF('P2'!N12=0,"",'P2'!N12)</f>
        <v>106</v>
      </c>
      <c r="I14" s="120">
        <f>IF('P2'!O12=0,"",'P2'!O12)</f>
        <v>126</v>
      </c>
      <c r="J14" s="120">
        <f>IF('P2'!P12=0,"",'P2'!P12)</f>
        <v>232</v>
      </c>
      <c r="K14" s="116">
        <f>IF(OR(E14="",C14="",Q14=""),0,10^(0.784780654*LOG10(C14/173.961)^2)*J14*(IF(ABS(1900-YEAR((Q14+1)-E14))&lt;29,0,(VLOOKUP((YEAR(Q14)-YEAR(E14)),'Meltzer-Malone'!$A$3:$B$63,2)))))</f>
        <v>318.6231762185647</v>
      </c>
      <c r="Q14" s="104">
        <v>40242</v>
      </c>
    </row>
    <row r="15" spans="1:17" ht="15.75">
      <c r="A15" s="65">
        <v>9</v>
      </c>
      <c r="B15" s="66">
        <f>IF('P2'!A13="","",'P2'!A13)</f>
        <v>94</v>
      </c>
      <c r="C15" s="67">
        <f>IF('P2'!B13="","",'P2'!B13)</f>
        <v>93.8</v>
      </c>
      <c r="D15" s="66" t="str">
        <f>IF('P2'!C13="","",'P2'!C13)</f>
        <v>M3</v>
      </c>
      <c r="E15" s="68">
        <f>IF('P2'!D13="","",'P2'!D13)</f>
        <v>23441</v>
      </c>
      <c r="F15" s="69" t="str">
        <f>IF('P2'!F13="","",'P2'!F13)</f>
        <v>Ole Jakob Aas</v>
      </c>
      <c r="G15" s="69" t="str">
        <f>IF('P2'!G13="","",'P2'!G13)</f>
        <v>T &amp; IL National</v>
      </c>
      <c r="H15" s="120">
        <f>IF('P2'!N13=0,"",'P2'!N13)</f>
        <v>106</v>
      </c>
      <c r="I15" s="120">
        <f>IF('P2'!O13=0,"",'P2'!O13)</f>
        <v>125</v>
      </c>
      <c r="J15" s="120">
        <f>IF('P2'!P13=0,"",'P2'!P13)</f>
        <v>231</v>
      </c>
      <c r="K15" s="116">
        <f>IF(OR(E15="",C15="",Q15=""),0,10^(0.784780654*LOG10(C15/173.961)^2)*J15*(IF(ABS(1900-YEAR((Q15+1)-E15))&lt;29,0,(VLOOKUP((YEAR(Q15)-YEAR(E15)),'Meltzer-Malone'!$A$3:$B$63,2)))))</f>
        <v>317.53393718932597</v>
      </c>
      <c r="Q15" s="104">
        <v>40242</v>
      </c>
    </row>
    <row r="16" spans="1:17" ht="15.75">
      <c r="A16" s="65">
        <v>10</v>
      </c>
      <c r="B16" s="66">
        <f>IF('P2'!A9="","",'P2'!A9)</f>
        <v>94</v>
      </c>
      <c r="C16" s="67">
        <f>IF('P2'!B9="","",'P2'!B9)</f>
        <v>92.1</v>
      </c>
      <c r="D16" s="66" t="str">
        <f>IF('P2'!C9="","",'P2'!C9)</f>
        <v>M1</v>
      </c>
      <c r="E16" s="68">
        <f>IF('P2'!D9="","",'P2'!D9)</f>
        <v>26566</v>
      </c>
      <c r="F16" s="69" t="str">
        <f>IF('P2'!F9="","",'P2'!F9)</f>
        <v>Jarle Hammersvik</v>
      </c>
      <c r="G16" s="69" t="str">
        <f>IF('P2'!G9="","",'P2'!G9)</f>
        <v>Haugesund VK</v>
      </c>
      <c r="H16" s="120">
        <f>IF('P2'!N9=0,"",'P2'!N9)</f>
        <v>108</v>
      </c>
      <c r="I16" s="120">
        <f>IF('P2'!O9=0,"",'P2'!O9)</f>
        <v>140</v>
      </c>
      <c r="J16" s="120">
        <f>IF('P2'!P9=0,"",'P2'!P9)</f>
        <v>248</v>
      </c>
      <c r="K16" s="116">
        <f>IF(OR(E16="",C16="",Q16=""),0,10^(0.784780654*LOG10(C16/173.961)^2)*J16*(IF(ABS(1900-YEAR((Q16+1)-E16))&lt;29,0,(VLOOKUP((YEAR(Q16)-YEAR(E16)),'Meltzer-Malone'!$A$3:$B$63,2)))))</f>
        <v>316.8192885593595</v>
      </c>
      <c r="Q16" s="104">
        <v>40242</v>
      </c>
    </row>
    <row r="17" spans="1:17" ht="15.75">
      <c r="A17" s="65">
        <v>11</v>
      </c>
      <c r="B17" s="66">
        <f>IF('P2'!A14="","",'P2'!A14)</f>
        <v>94</v>
      </c>
      <c r="C17" s="67">
        <f>IF('P2'!B14="","",'P2'!B14)</f>
        <v>93.5</v>
      </c>
      <c r="D17" s="66" t="str">
        <f>IF('P2'!C14="","",'P2'!C14)</f>
        <v>M3</v>
      </c>
      <c r="E17" s="68">
        <f>IF('P2'!D14="","",'P2'!D14)</f>
        <v>22864</v>
      </c>
      <c r="F17" s="69" t="str">
        <f>IF('P2'!F14="","",'P2'!F14)</f>
        <v>Petter N. Sæterdal</v>
      </c>
      <c r="G17" s="69" t="str">
        <f>IF('P2'!G14="","",'P2'!G14)</f>
        <v>AK Bjørgvin</v>
      </c>
      <c r="H17" s="120">
        <f>IF('P2'!N14=0,"",'P2'!N14)</f>
        <v>100</v>
      </c>
      <c r="I17" s="120">
        <f>IF('P2'!O14=0,"",'P2'!O14)</f>
        <v>125</v>
      </c>
      <c r="J17" s="120">
        <f>IF('P2'!P14=0,"",'P2'!P14)</f>
        <v>225</v>
      </c>
      <c r="K17" s="116">
        <f>IF(OR(E17="",C17="",Q17=""),0,10^(0.784780654*LOG10(C17/173.961)^2)*J17*(IF(ABS(1900-YEAR((Q17+1)-E17))&lt;29,0,(VLOOKUP((YEAR(Q17)-YEAR(E17)),'Meltzer-Malone'!$A$3:$B$63,2)))))</f>
        <v>314.5800367119457</v>
      </c>
      <c r="Q17" s="104">
        <v>40242</v>
      </c>
    </row>
    <row r="18" spans="1:17" ht="15.75">
      <c r="A18" s="65">
        <v>12</v>
      </c>
      <c r="B18" s="66">
        <f>IF('P2'!A18="","",'P2'!A18)</f>
        <v>94</v>
      </c>
      <c r="C18" s="67">
        <f>IF('P2'!B18="","",'P2'!B18)</f>
        <v>92.6</v>
      </c>
      <c r="D18" s="66" t="str">
        <f>IF('P2'!C18="","",'P2'!C18)</f>
        <v>M5</v>
      </c>
      <c r="E18" s="68">
        <f>IF('P2'!D18="","",'P2'!D18)</f>
        <v>19656</v>
      </c>
      <c r="F18" s="69" t="str">
        <f>IF('P2'!F18="","",'P2'!F18)</f>
        <v>Johan Thonerud</v>
      </c>
      <c r="G18" s="69" t="str">
        <f>IF('P2'!G18="","",'P2'!G18)</f>
        <v>Spydeberg Atletene</v>
      </c>
      <c r="H18" s="120">
        <f>IF('P2'!N18=0,"",'P2'!N18)</f>
        <v>87</v>
      </c>
      <c r="I18" s="120">
        <f>IF('P2'!O18=0,"",'P2'!O18)</f>
        <v>105</v>
      </c>
      <c r="J18" s="120">
        <f>IF('P2'!P18=0,"",'P2'!P18)</f>
        <v>192</v>
      </c>
      <c r="K18" s="116">
        <f>IF(OR(E18="",C18="",Q18=""),0,10^(0.784780654*LOG10(C18/173.961)^2)*J18*(IF(ABS(1900-YEAR((Q18+1)-E18))&lt;29,0,(VLOOKUP((YEAR(Q18)-YEAR(E18)),'Meltzer-Malone'!$A$3:$B$63,2)))))</f>
        <v>311.5450622951179</v>
      </c>
      <c r="Q18" s="104">
        <v>40242</v>
      </c>
    </row>
    <row r="19" spans="1:17" ht="15.75">
      <c r="A19" s="65">
        <v>13</v>
      </c>
      <c r="B19" s="66">
        <f>IF('P3'!A14="","",'P3'!A14)</f>
        <v>94</v>
      </c>
      <c r="C19" s="67">
        <f>IF('P3'!B14="","",'P3'!B14)</f>
        <v>93.3</v>
      </c>
      <c r="D19" s="66" t="str">
        <f>IF('P3'!C14="","",'P3'!C14)</f>
        <v>M7</v>
      </c>
      <c r="E19" s="68">
        <f>IF('P3'!D14="","",'P3'!D14)</f>
        <v>16079</v>
      </c>
      <c r="F19" s="69" t="str">
        <f>IF('P3'!F14="","",'P3'!F14)</f>
        <v>Leif Hepsø</v>
      </c>
      <c r="G19" s="69" t="str">
        <f>IF('P3'!G14="","",'P3'!G14)</f>
        <v>Namsos VK</v>
      </c>
      <c r="H19" s="120">
        <f>IF('P3'!N14=0,"",'P3'!N14)</f>
        <v>66</v>
      </c>
      <c r="I19" s="120">
        <f>IF('P3'!O14=0,"",'P3'!O14)</f>
        <v>96</v>
      </c>
      <c r="J19" s="120">
        <f>IF('P3'!P14=0,"",'P3'!P14)</f>
        <v>162</v>
      </c>
      <c r="K19" s="116">
        <f>IF(OR(E19="",C19="",Q19=""),0,10^(0.784780654*LOG10(C19/173.961)^2)*J19*(IF(ABS(1900-YEAR((Q19+1)-E19))&lt;29,0,(VLOOKUP((YEAR(Q19)-YEAR(E19)),'Meltzer-Malone'!$A$3:$B$63,2)))))</f>
        <v>308.9896208757063</v>
      </c>
      <c r="Q19" s="104">
        <v>40242</v>
      </c>
    </row>
    <row r="20" spans="1:17" ht="15.75">
      <c r="A20" s="65">
        <v>14</v>
      </c>
      <c r="B20" s="66">
        <f>IF('P2'!A10="","",'P2'!A10)</f>
        <v>85</v>
      </c>
      <c r="C20" s="67">
        <f>IF('P2'!B10="","",'P2'!B10)</f>
        <v>84</v>
      </c>
      <c r="D20" s="66" t="str">
        <f>IF('P2'!C10="","",'P2'!C10)</f>
        <v>M3</v>
      </c>
      <c r="E20" s="68">
        <f>IF('P2'!D10="","",'P2'!D10)</f>
        <v>23136</v>
      </c>
      <c r="F20" s="69" t="str">
        <f>IF('P2'!F10="","",'P2'!F10)</f>
        <v>Torgeir Tønnesen</v>
      </c>
      <c r="G20" s="69" t="str">
        <f>IF('P2'!G10="","",'P2'!G10)</f>
        <v>AK Bjørgvin</v>
      </c>
      <c r="H20" s="120">
        <f>IF('P2'!N10=0,"",'P2'!N10)</f>
        <v>95</v>
      </c>
      <c r="I20" s="120">
        <f>IF('P2'!O10=0,"",'P2'!O10)</f>
        <v>115</v>
      </c>
      <c r="J20" s="120">
        <f>IF('P2'!P10=0,"",'P2'!P10)</f>
        <v>210</v>
      </c>
      <c r="K20" s="116">
        <f>IF(OR(E20="",C20="",Q20=""),0,10^(0.784780654*LOG10(C20/173.961)^2)*J20*(IF(ABS(1900-YEAR((Q20+1)-E20))&lt;29,0,(VLOOKUP((YEAR(Q20)-YEAR(E20)),'Meltzer-Malone'!$A$3:$B$63,2)))))</f>
        <v>306.1685408325661</v>
      </c>
      <c r="L20" s="67"/>
      <c r="Q20" s="104">
        <v>40242</v>
      </c>
    </row>
    <row r="21" spans="1:17" ht="15.75">
      <c r="A21" s="65">
        <v>15</v>
      </c>
      <c r="B21" s="66">
        <f>IF('P1'!A10="","",'P1'!A10)</f>
        <v>77</v>
      </c>
      <c r="C21" s="67">
        <f>IF('P1'!B10="","",'P1'!B10)</f>
        <v>75.6</v>
      </c>
      <c r="D21" s="66" t="str">
        <f>IF('P1'!C10="","",'P1'!C10)</f>
        <v>M6</v>
      </c>
      <c r="E21" s="68">
        <f>IF('P1'!D10="","",'P1'!D10)</f>
        <v>17397</v>
      </c>
      <c r="F21" s="69" t="str">
        <f>IF('P1'!F10="","",'P1'!F10)</f>
        <v>Sigvald Monsen</v>
      </c>
      <c r="G21" s="69" t="str">
        <f>IF('P1'!G10="","",'P1'!G10)</f>
        <v>Stavanger VK</v>
      </c>
      <c r="H21" s="120">
        <f>IF('P1'!N10=0,"",'P1'!N10)</f>
        <v>65</v>
      </c>
      <c r="I21" s="120">
        <f>IF('P1'!O10=0,"",'P1'!O10)</f>
        <v>85</v>
      </c>
      <c r="J21" s="120">
        <f>IF('P1'!P10=0,"",'P1'!P10)</f>
        <v>150</v>
      </c>
      <c r="K21" s="116">
        <f>IF(OR(E21="",C21="",Q21=""),0,10^(0.784780654*LOG10(C21/173.961)^2)*J21*(IF(ABS(1900-YEAR((Q21+1)-E21))&lt;29,0,(VLOOKUP((YEAR(Q21)-YEAR(E21)),'Meltzer-Malone'!$A$3:$B$63,2)))))</f>
        <v>301.05616169151017</v>
      </c>
      <c r="Q21" s="104">
        <v>40242</v>
      </c>
    </row>
    <row r="22" spans="1:17" ht="15.75">
      <c r="A22" s="65">
        <v>16</v>
      </c>
      <c r="B22" s="66">
        <f>IF('P3'!A13="","",'P3'!A13)</f>
        <v>85</v>
      </c>
      <c r="C22" s="67">
        <f>IF('P3'!B13="","",'P3'!B13)</f>
        <v>83.5</v>
      </c>
      <c r="D22" s="66" t="str">
        <f>IF('P3'!C13="","",'P3'!C13)</f>
        <v>M7</v>
      </c>
      <c r="E22" s="68">
        <f>IF('P3'!D13="","",'P3'!D13)</f>
        <v>16012</v>
      </c>
      <c r="F22" s="69" t="str">
        <f>IF('P3'!F13="","",'P3'!F13)</f>
        <v>Leif Ugelstad</v>
      </c>
      <c r="G22" s="69" t="str">
        <f>IF('P3'!G13="","",'P3'!G13)</f>
        <v>Trondheim AK</v>
      </c>
      <c r="H22" s="120">
        <f>IF('P3'!N13=0,"",'P3'!N13)</f>
        <v>63</v>
      </c>
      <c r="I22" s="120">
        <f>IF('P3'!O13=0,"",'P3'!O13)</f>
        <v>78</v>
      </c>
      <c r="J22" s="120">
        <f>IF('P3'!P13=0,"",'P3'!P13)</f>
        <v>141</v>
      </c>
      <c r="K22" s="116">
        <f>IF(OR(E22="",C22="",Q22=""),0,10^(0.784780654*LOG10(C22/173.961)^2)*J22*(IF(ABS(1900-YEAR((Q22+1)-E22))&lt;29,0,(VLOOKUP((YEAR(Q22)-YEAR(E22)),'Meltzer-Malone'!$A$3:$B$63,2)))))</f>
        <v>291.2310290653851</v>
      </c>
      <c r="Q22" s="104">
        <v>40242</v>
      </c>
    </row>
    <row r="23" spans="1:17" ht="15.75">
      <c r="A23" s="65">
        <v>17</v>
      </c>
      <c r="B23" s="66">
        <f>IF('P2'!A16="","",'P2'!A16)</f>
        <v>94</v>
      </c>
      <c r="C23" s="67">
        <f>IF('P2'!B16="","",'P2'!B16)</f>
        <v>93.3</v>
      </c>
      <c r="D23" s="66" t="str">
        <f>IF('P2'!C16="","",'P2'!C16)</f>
        <v>M4</v>
      </c>
      <c r="E23" s="68">
        <f>IF('P2'!D16="","",'P2'!D16)</f>
        <v>22050</v>
      </c>
      <c r="F23" s="69" t="str">
        <f>IF('P2'!F16="","",'P2'!F16)</f>
        <v>Trond Kvilhaug</v>
      </c>
      <c r="G23" s="69" t="str">
        <f>IF('P2'!G16="","",'P2'!G16)</f>
        <v>Nidelv IL</v>
      </c>
      <c r="H23" s="120">
        <f>IF('P2'!N16=0,"",'P2'!N16)</f>
        <v>93</v>
      </c>
      <c r="I23" s="120">
        <f>IF('P2'!O16=0,"",'P2'!O16)</f>
        <v>110</v>
      </c>
      <c r="J23" s="120">
        <f>IF('P2'!P16=0,"",'P2'!P16)</f>
        <v>203</v>
      </c>
      <c r="K23" s="116">
        <f>IF(OR(E23="",C23="",Q23=""),0,10^(0.784780654*LOG10(C23/173.961)^2)*J23*(IF(ABS(1900-YEAR((Q23+1)-E23))&lt;29,0,(VLOOKUP((YEAR(Q23)-YEAR(E23)),'Meltzer-Malone'!$A$3:$B$63,2)))))</f>
        <v>288.01797565568813</v>
      </c>
      <c r="Q23" s="104">
        <v>40242</v>
      </c>
    </row>
    <row r="24" spans="1:17" ht="15.75">
      <c r="A24" s="65">
        <v>18</v>
      </c>
      <c r="B24" s="66">
        <f>IF('P1'!A9="","",'P1'!A9)</f>
        <v>77</v>
      </c>
      <c r="C24" s="67">
        <f>IF('P1'!B9="","",'P1'!B9)</f>
        <v>76.6</v>
      </c>
      <c r="D24" s="66" t="str">
        <f>IF('P1'!C9="","",'P1'!C9)</f>
        <v>M4</v>
      </c>
      <c r="E24" s="68">
        <f>IF('P1'!D9="","",'P1'!D9)</f>
        <v>21177</v>
      </c>
      <c r="F24" s="69" t="str">
        <f>IF('P1'!F9="","",'P1'!F9)</f>
        <v>Vidar Sæland</v>
      </c>
      <c r="G24" s="69" t="str">
        <f>IF('P1'!G9="","",'P1'!G9)</f>
        <v>Vigrestad IK</v>
      </c>
      <c r="H24" s="120">
        <f>IF('P1'!N9=0,"",'P1'!N9)</f>
        <v>75</v>
      </c>
      <c r="I24" s="120">
        <f>IF('P1'!O9=0,"",'P1'!O9)</f>
        <v>100</v>
      </c>
      <c r="J24" s="120">
        <f>IF('P1'!P9=0,"",'P1'!P9)</f>
        <v>175</v>
      </c>
      <c r="K24" s="116">
        <f>IF(OR(E24="",C24="",Q24=""),0,10^(0.784780654*LOG10(C24/173.961)^2)*J24*(IF(ABS(1900-YEAR((Q24+1)-E24))&lt;29,0,(VLOOKUP((YEAR(Q24)-YEAR(E24)),'Meltzer-Malone'!$A$3:$B$63,2)))))</f>
        <v>284.59105673266066</v>
      </c>
      <c r="L24" s="67"/>
      <c r="Q24" s="104">
        <v>40242</v>
      </c>
    </row>
    <row r="25" spans="1:17" ht="15.75">
      <c r="A25" s="65">
        <v>19</v>
      </c>
      <c r="B25" s="66">
        <f>IF('P7'!A16="","",'P7'!A16)</f>
        <v>94</v>
      </c>
      <c r="C25" s="67">
        <f>IF('P7'!B16="","",'P7'!B16)</f>
        <v>90</v>
      </c>
      <c r="D25" s="66" t="str">
        <f>IF('P7'!C16="","",'P7'!C16)</f>
        <v>M2</v>
      </c>
      <c r="E25" s="68">
        <f>IF('P7'!D16="","",'P7'!D16)</f>
        <v>25366</v>
      </c>
      <c r="F25" s="69" t="str">
        <f>IF('P7'!F16="","",'P7'!F16)</f>
        <v>Lars-Thomas Grønlien</v>
      </c>
      <c r="G25" s="69" t="str">
        <f>IF('P7'!G16="","",'P7'!G16)</f>
        <v>Oslo AK</v>
      </c>
      <c r="H25" s="120">
        <f>IF('P7'!N16=0,"",'P7'!N16)</f>
        <v>95</v>
      </c>
      <c r="I25" s="120">
        <f>IF('P7'!O16=0,"",'P7'!O16)</f>
        <v>115</v>
      </c>
      <c r="J25" s="120">
        <f>IF('P7'!P16=0,"",'P7'!P16)</f>
        <v>210</v>
      </c>
      <c r="K25" s="116">
        <f>IF(OR(E25="",C25="",Q25=""),0,10^(0.784780654*LOG10(C25/173.961)^2)*J25*(IF(ABS(1900-YEAR((Q25+1)-E25))&lt;29,0,(VLOOKUP((YEAR(Q25)-YEAR(E25)),'Meltzer-Malone'!$A$3:$B$63,2)))))</f>
        <v>279.2985349792833</v>
      </c>
      <c r="Q25" s="104">
        <v>40242</v>
      </c>
    </row>
    <row r="26" spans="1:17" ht="15.75">
      <c r="A26" s="65">
        <v>20</v>
      </c>
      <c r="B26" s="66">
        <f>IF('P3'!A16="","",'P3'!A16)</f>
        <v>85</v>
      </c>
      <c r="C26" s="67">
        <f>IF('P3'!B16="","",'P3'!B16)</f>
        <v>84.4</v>
      </c>
      <c r="D26" s="66" t="str">
        <f>IF('P3'!C16="","",'P3'!C16)</f>
        <v>M8</v>
      </c>
      <c r="E26" s="68">
        <f>IF('P3'!D16="","",'P3'!D16)</f>
        <v>14761</v>
      </c>
      <c r="F26" s="69" t="str">
        <f>IF('P3'!F16="","",'P3'!F16)</f>
        <v>Roald Bjerkholt</v>
      </c>
      <c r="G26" s="69" t="str">
        <f>IF('P3'!G16="","",'P3'!G16)</f>
        <v>Larvik AK</v>
      </c>
      <c r="H26" s="120">
        <f>IF('P3'!N16=0,"",'P3'!N16)</f>
        <v>55</v>
      </c>
      <c r="I26" s="120">
        <f>IF('P3'!O16=0,"",'P3'!O16)</f>
        <v>65</v>
      </c>
      <c r="J26" s="120">
        <f>IF('P3'!P16=0,"",'P3'!P16)</f>
        <v>120</v>
      </c>
      <c r="K26" s="116">
        <f>IF(OR(E26="",C26="",Q26=""),0,10^(0.784780654*LOG10(C26/173.961)^2)*J26*(IF(ABS(1900-YEAR((Q26+1)-E26))&lt;29,0,(VLOOKUP((YEAR(Q26)-YEAR(E26)),'Meltzer-Malone'!$A$3:$B$63,2)))))</f>
        <v>277.2319526470346</v>
      </c>
      <c r="Q26" s="104">
        <v>40243</v>
      </c>
    </row>
    <row r="27" spans="1:17" ht="15.75">
      <c r="A27" s="65">
        <v>21</v>
      </c>
      <c r="B27" s="66">
        <f>IF('P2'!A15="","",'P2'!A15)</f>
        <v>85</v>
      </c>
      <c r="C27" s="67">
        <f>IF('P2'!B15="","",'P2'!B15)</f>
        <v>84.2</v>
      </c>
      <c r="D27" s="66" t="str">
        <f>IF('P2'!C15="","",'P2'!C15)</f>
        <v>M4</v>
      </c>
      <c r="E27" s="68">
        <f>IF('P2'!D15="","",'P2'!D15)</f>
        <v>20742</v>
      </c>
      <c r="F27" s="69" t="str">
        <f>IF('P2'!F15="","",'P2'!F15)</f>
        <v>Arne Larsen</v>
      </c>
      <c r="G27" s="69" t="str">
        <f>IF('P2'!G15="","",'P2'!G15)</f>
        <v>Tambarskjelvar IL</v>
      </c>
      <c r="H27" s="120">
        <f>IF('P2'!N15=0,"",'P2'!N15)</f>
        <v>80</v>
      </c>
      <c r="I27" s="120">
        <f>IF('P2'!O15=0,"",'P2'!O15)</f>
        <v>90</v>
      </c>
      <c r="J27" s="120">
        <f>IF('P2'!P15=0,"",'P2'!P15)</f>
        <v>170</v>
      </c>
      <c r="K27" s="116">
        <f>IF(OR(E27="",C27="",Q27=""),0,10^(0.784780654*LOG10(C27/173.961)^2)*J27*(IF(ABS(1900-YEAR((Q27+1)-E27))&lt;29,0,(VLOOKUP((YEAR(Q27)-YEAR(E27)),'Meltzer-Malone'!$A$3:$B$63,2)))))</f>
        <v>268.3074386722949</v>
      </c>
      <c r="Q27" s="104">
        <v>40243</v>
      </c>
    </row>
    <row r="28" spans="1:17" ht="15.75">
      <c r="A28" s="65">
        <v>22</v>
      </c>
      <c r="B28" s="66">
        <f>IF('P3'!A9="","",'P3'!A9)</f>
        <v>105</v>
      </c>
      <c r="C28" s="67">
        <f>IF('P3'!B9="","",'P3'!B9)</f>
        <v>102.3</v>
      </c>
      <c r="D28" s="66" t="str">
        <f>IF('P3'!C9="","",'P3'!C9)</f>
        <v>M2</v>
      </c>
      <c r="E28" s="68">
        <f>IF('P3'!D9="","",'P3'!D9)</f>
        <v>25021</v>
      </c>
      <c r="F28" s="69" t="str">
        <f>IF('P3'!F9="","",'P3'!F9)</f>
        <v>Dag Rønnevik</v>
      </c>
      <c r="G28" s="69" t="str">
        <f>IF('P3'!G9="","",'P3'!G9)</f>
        <v>Tysvær VK</v>
      </c>
      <c r="H28" s="120">
        <f>IF('P3'!N9=0,"",'P3'!N9)</f>
        <v>100</v>
      </c>
      <c r="I28" s="120">
        <f>IF('P3'!O9=0,"",'P3'!O9)</f>
        <v>110</v>
      </c>
      <c r="J28" s="120">
        <f>IF('P3'!P9=0,"",'P3'!P9)</f>
        <v>210</v>
      </c>
      <c r="K28" s="116">
        <f>IF(OR(E28="",C28="",Q28=""),0,10^(0.784780654*LOG10(C28/173.961)^2)*J28*(IF(ABS(1900-YEAR((Q28+1)-E28))&lt;29,0,(VLOOKUP((YEAR(Q28)-YEAR(E28)),'Meltzer-Malone'!$A$3:$B$63,2)))))</f>
        <v>267.70164588003223</v>
      </c>
      <c r="Q28" s="104">
        <v>40243</v>
      </c>
    </row>
    <row r="29" spans="1:17" ht="15.75">
      <c r="A29" s="65">
        <v>23</v>
      </c>
      <c r="B29" s="66">
        <f>IF('P3'!A10="","",'P3'!A10)</f>
        <v>105</v>
      </c>
      <c r="C29" s="67">
        <f>IF('P3'!B10="","",'P3'!B10)</f>
        <v>99.8</v>
      </c>
      <c r="D29" s="66" t="str">
        <f>IF('P3'!C10="","",'P3'!C10)</f>
        <v>M3</v>
      </c>
      <c r="E29" s="68">
        <f>IF('P3'!D10="","",'P3'!D10)</f>
        <v>23941</v>
      </c>
      <c r="F29" s="69" t="str">
        <f>IF('P3'!F10="","",'P3'!F10)</f>
        <v>Tor Steinar Herikstad</v>
      </c>
      <c r="G29" s="69" t="str">
        <f>IF('P3'!G10="","",'P3'!G10)</f>
        <v>Vigrestad IK</v>
      </c>
      <c r="H29" s="120">
        <f>IF('P3'!N10=0,"",'P3'!N10)</f>
        <v>85</v>
      </c>
      <c r="I29" s="120">
        <f>IF('P3'!O10=0,"",'P3'!O10)</f>
        <v>110</v>
      </c>
      <c r="J29" s="120">
        <f>IF('P3'!P10=0,"",'P3'!P10)</f>
        <v>195</v>
      </c>
      <c r="K29" s="116">
        <f>IF(OR(E29="",C29="",Q29=""),0,10^(0.784780654*LOG10(C29/173.961)^2)*J29*(IF(ABS(1900-YEAR((Q29+1)-E29))&lt;29,0,(VLOOKUP((YEAR(Q29)-YEAR(E29)),'Meltzer-Malone'!$A$3:$B$63,2)))))</f>
        <v>258.8838744817648</v>
      </c>
      <c r="Q29" s="104">
        <v>40242</v>
      </c>
    </row>
    <row r="30" spans="1:17" ht="15.75">
      <c r="A30" s="65">
        <v>24</v>
      </c>
      <c r="B30" s="66">
        <f>IF('P1'!A11="","",'P1'!A11)</f>
        <v>77</v>
      </c>
      <c r="C30" s="67">
        <f>IF('P1'!B11="","",'P1'!B11)</f>
        <v>76</v>
      </c>
      <c r="D30" s="66" t="str">
        <f>IF('P1'!C11="","",'P1'!C11)</f>
        <v>M8</v>
      </c>
      <c r="E30" s="68">
        <f>IF('P1'!D11="","",'P1'!D11)</f>
        <v>13176</v>
      </c>
      <c r="F30" s="69" t="str">
        <f>IF('P1'!F11="","",'P1'!F11)</f>
        <v>Bjørn Lie</v>
      </c>
      <c r="G30" s="69" t="str">
        <f>IF('P1'!G11="","",'P1'!G11)</f>
        <v>Namsos VK</v>
      </c>
      <c r="H30" s="120">
        <f>IF('P1'!N11=0,"",'P1'!N11)</f>
        <v>40</v>
      </c>
      <c r="I30" s="120">
        <f>IF('P1'!O11=0,"",'P1'!O11)</f>
        <v>50</v>
      </c>
      <c r="J30" s="120">
        <f>IF('P1'!P11=0,"",'P1'!P11)</f>
        <v>90</v>
      </c>
      <c r="K30" s="116">
        <f>IF(OR(E30="",C30="",Q30=""),0,10^(0.784780654*LOG10(C30/173.961)^2)*J30*(IF(ABS(1900-YEAR((Q30+1)-E30))&lt;29,0,(VLOOKUP((YEAR(Q30)-YEAR(E30)),'Meltzer-Malone'!$A$3:$B$63,2)))))</f>
        <v>240.23999382252865</v>
      </c>
      <c r="Q30" s="104">
        <v>40243</v>
      </c>
    </row>
    <row r="31" spans="1:17" ht="15.75">
      <c r="A31" s="65">
        <v>25</v>
      </c>
      <c r="B31" s="66">
        <f>IF('P1'!A12="","",'P1'!A12)</f>
        <v>77</v>
      </c>
      <c r="C31" s="67">
        <f>IF('P1'!B12="","",'P1'!B12)</f>
        <v>71.8</v>
      </c>
      <c r="D31" s="66" t="str">
        <f>IF('P1'!C12="","",'P1'!C12)</f>
        <v>M7</v>
      </c>
      <c r="E31" s="68">
        <f>IF('P1'!D12="","",'P1'!D12)</f>
        <v>16375</v>
      </c>
      <c r="F31" s="69" t="str">
        <f>IF('P1'!F12="","",'P1'!F12)</f>
        <v>Kåre Sagmyr</v>
      </c>
      <c r="G31" s="69" t="str">
        <f>IF('P1'!G12="","",'P1'!G12)</f>
        <v>Nidelv IL</v>
      </c>
      <c r="H31" s="120">
        <f>IF('P1'!N12=0,"",'P1'!N12)</f>
        <v>50</v>
      </c>
      <c r="I31" s="120">
        <f>IF('P1'!O12=0,"",'P1'!O12)</f>
        <v>50</v>
      </c>
      <c r="J31" s="120">
        <f>IF('P1'!P12=0,"",'P1'!P12)</f>
        <v>100</v>
      </c>
      <c r="K31" s="116">
        <f>IF(OR(E31="",C31="",Q31=""),0,10^(0.784780654*LOG10(C31/173.961)^2)*J31*(IF(ABS(1900-YEAR((Q31+1)-E31))&lt;29,0,(VLOOKUP((YEAR(Q31)-YEAR(E31)),'Meltzer-Malone'!$A$3:$B$63,2)))))</f>
        <v>218.2199785820118</v>
      </c>
      <c r="Q31" s="104">
        <v>40243</v>
      </c>
    </row>
    <row r="32" spans="1:17" ht="15.75">
      <c r="A32" s="65"/>
      <c r="B32" s="66">
        <f>IF('P2'!A11="","",'P2'!A11)</f>
        <v>85</v>
      </c>
      <c r="C32" s="67">
        <f>IF('P2'!B11="","",'P2'!B11)</f>
        <v>82.9</v>
      </c>
      <c r="D32" s="66" t="str">
        <f>IF('P2'!C11="","",'P2'!C11)</f>
        <v>M3</v>
      </c>
      <c r="E32" s="68">
        <f>IF('P2'!D11="","",'P2'!D11)</f>
        <v>22528</v>
      </c>
      <c r="F32" s="69" t="str">
        <f>IF('P2'!F11="","",'P2'!F11)</f>
        <v>Terje Gulvik</v>
      </c>
      <c r="G32" s="69" t="str">
        <f>IF('P2'!G11="","",'P2'!G11)</f>
        <v>Larvik AK</v>
      </c>
      <c r="H32" s="120">
        <f>IF('P2'!N11=0,"",'P2'!N11)</f>
      </c>
      <c r="I32" s="120">
        <f>IF('P2'!O11=0,"",'P2'!O11)</f>
      </c>
      <c r="J32" s="120">
        <f>IF('P2'!P11=0,"",'P2'!P11)</f>
      </c>
      <c r="K32" s="116" t="e">
        <f>IF(OR(E32="",C32="",Q32=""),0,10^(0.784780654*LOG10(C32/173.961)^2)*J32*(IF(ABS(1900-YEAR((Q32+1)-E32))&lt;29,0,(VLOOKUP((YEAR(Q32)-YEAR(E32)),'Meltzer-Malone'!$A$3:$B$63,2)))))</f>
        <v>#VALUE!</v>
      </c>
      <c r="Q32" s="104">
        <v>40242</v>
      </c>
    </row>
    <row r="33" spans="1:17" ht="15.75">
      <c r="A33" s="65"/>
      <c r="B33" s="66">
        <f>IF('P3'!A11="","",'P3'!A11)</f>
        <v>105</v>
      </c>
      <c r="C33" s="67">
        <f>IF('P3'!B11="","",'P3'!B11)</f>
        <v>104.5</v>
      </c>
      <c r="D33" s="66" t="str">
        <f>IF('P3'!C11="","",'P3'!C11)</f>
        <v>M4</v>
      </c>
      <c r="E33" s="68">
        <f>IF('P3'!D11="","",'P3'!D11)</f>
        <v>21266</v>
      </c>
      <c r="F33" s="69" t="str">
        <f>IF('P3'!F11="","",'P3'!F11)</f>
        <v>Bernt Petter Andersen</v>
      </c>
      <c r="G33" s="69" t="str">
        <f>IF('P3'!G11="","",'P3'!G11)</f>
        <v>Stavanger VK</v>
      </c>
      <c r="H33" s="120">
        <f>IF('P3'!N11=0,"",'P3'!N11)</f>
      </c>
      <c r="I33" s="120">
        <f>IF('P3'!O11=0,"",'P3'!O11)</f>
      </c>
      <c r="J33" s="120">
        <f>IF('P3'!P11=0,"",'P3'!P11)</f>
      </c>
      <c r="K33" s="116" t="e">
        <f>IF(OR(E33="",C33="",Q33=""),0,10^(0.784780654*LOG10(C33/173.961)^2)*J33*(IF(ABS(1900-YEAR((Q33+1)-E33))&lt;29,0,(VLOOKUP((YEAR(Q33)-YEAR(E33)),'Meltzer-Malone'!$A$3:$B$63,2)))))</f>
        <v>#VALUE!</v>
      </c>
      <c r="Q33" s="104">
        <v>40243</v>
      </c>
    </row>
    <row r="36" ht="12.75">
      <c r="H36" t="s">
        <v>24</v>
      </c>
    </row>
    <row r="43" ht="12" customHeight="1"/>
  </sheetData>
  <sheetProtection/>
  <mergeCells count="6">
    <mergeCell ref="A3:K3"/>
    <mergeCell ref="A6:K6"/>
    <mergeCell ref="A1:K1"/>
    <mergeCell ref="A2:E2"/>
    <mergeCell ref="F2:G2"/>
    <mergeCell ref="H2:K2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B6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2" width="11.421875" style="0" customWidth="1"/>
  </cols>
  <sheetData>
    <row r="1" spans="1:2" ht="12.75">
      <c r="A1" t="s">
        <v>36</v>
      </c>
      <c r="B1" s="81"/>
    </row>
    <row r="2" spans="1:2" ht="12.75">
      <c r="A2" t="s">
        <v>37</v>
      </c>
      <c r="B2" s="81" t="s">
        <v>14</v>
      </c>
    </row>
    <row r="3" spans="1:2" ht="12.75">
      <c r="A3">
        <v>30</v>
      </c>
      <c r="B3" s="81">
        <v>1</v>
      </c>
    </row>
    <row r="4" spans="1:2" ht="12.75">
      <c r="A4">
        <v>31</v>
      </c>
      <c r="B4" s="81">
        <v>1.014</v>
      </c>
    </row>
    <row r="5" spans="1:2" ht="12.75">
      <c r="A5">
        <v>32</v>
      </c>
      <c r="B5" s="81">
        <v>1.028</v>
      </c>
    </row>
    <row r="6" spans="1:2" ht="12.75">
      <c r="A6">
        <v>33</v>
      </c>
      <c r="B6" s="81">
        <v>1.043</v>
      </c>
    </row>
    <row r="7" spans="1:2" ht="12.75">
      <c r="A7">
        <v>34</v>
      </c>
      <c r="B7" s="81">
        <v>1.058</v>
      </c>
    </row>
    <row r="8" spans="1:2" ht="12.75">
      <c r="A8">
        <v>35</v>
      </c>
      <c r="B8" s="81">
        <v>1.072</v>
      </c>
    </row>
    <row r="9" spans="1:2" ht="12.75">
      <c r="A9">
        <v>36</v>
      </c>
      <c r="B9" s="81">
        <v>1.087</v>
      </c>
    </row>
    <row r="10" spans="1:2" ht="12.75">
      <c r="A10">
        <v>37</v>
      </c>
      <c r="B10" s="81">
        <v>1.1</v>
      </c>
    </row>
    <row r="11" spans="1:2" ht="12.75">
      <c r="A11">
        <v>38</v>
      </c>
      <c r="B11" s="81">
        <v>1.113</v>
      </c>
    </row>
    <row r="12" spans="1:2" ht="12.75">
      <c r="A12">
        <v>39</v>
      </c>
      <c r="B12" s="81">
        <v>1.125</v>
      </c>
    </row>
    <row r="13" spans="1:2" ht="12.75">
      <c r="A13">
        <v>40</v>
      </c>
      <c r="B13" s="81">
        <v>1.136</v>
      </c>
    </row>
    <row r="14" spans="1:2" ht="12.75">
      <c r="A14">
        <v>41</v>
      </c>
      <c r="B14" s="81">
        <v>1.147</v>
      </c>
    </row>
    <row r="15" spans="1:2" ht="12.75">
      <c r="A15">
        <v>42</v>
      </c>
      <c r="B15" s="81">
        <v>1.158</v>
      </c>
    </row>
    <row r="16" spans="1:2" ht="12.75">
      <c r="A16">
        <v>43</v>
      </c>
      <c r="B16" s="81">
        <v>1.17</v>
      </c>
    </row>
    <row r="17" spans="1:2" ht="12.75">
      <c r="A17">
        <v>44</v>
      </c>
      <c r="B17" s="81">
        <v>1.183</v>
      </c>
    </row>
    <row r="18" spans="1:2" ht="12.75">
      <c r="A18">
        <v>45</v>
      </c>
      <c r="B18" s="81">
        <v>1.195</v>
      </c>
    </row>
    <row r="19" spans="1:2" ht="12.75">
      <c r="A19">
        <v>46</v>
      </c>
      <c r="B19" s="81">
        <v>1.207</v>
      </c>
    </row>
    <row r="20" spans="1:2" ht="12.75">
      <c r="A20">
        <v>47</v>
      </c>
      <c r="B20" s="81">
        <v>1.217</v>
      </c>
    </row>
    <row r="21" spans="1:2" ht="12.75">
      <c r="A21">
        <v>48</v>
      </c>
      <c r="B21" s="81">
        <v>1.226</v>
      </c>
    </row>
    <row r="22" spans="1:2" ht="12.75">
      <c r="A22">
        <v>49</v>
      </c>
      <c r="B22" s="81">
        <v>1.234</v>
      </c>
    </row>
    <row r="23" spans="1:2" ht="12.75">
      <c r="A23">
        <v>50</v>
      </c>
      <c r="B23" s="81">
        <v>1.243</v>
      </c>
    </row>
    <row r="24" spans="1:2" ht="12.75">
      <c r="A24">
        <v>51</v>
      </c>
      <c r="B24" s="81">
        <v>1.255</v>
      </c>
    </row>
    <row r="25" spans="1:2" ht="12.75">
      <c r="A25">
        <v>52</v>
      </c>
      <c r="B25" s="81">
        <v>1.271</v>
      </c>
    </row>
    <row r="26" spans="1:2" ht="12.75">
      <c r="A26">
        <v>53</v>
      </c>
      <c r="B26" s="81">
        <v>1.293</v>
      </c>
    </row>
    <row r="27" spans="1:2" ht="12.75">
      <c r="A27">
        <v>54</v>
      </c>
      <c r="B27" s="81">
        <v>1.319</v>
      </c>
    </row>
    <row r="28" spans="1:2" ht="12.75">
      <c r="A28">
        <v>55</v>
      </c>
      <c r="B28" s="81">
        <v>1.35</v>
      </c>
    </row>
    <row r="29" spans="1:2" ht="12.75">
      <c r="A29">
        <v>56</v>
      </c>
      <c r="B29" s="81">
        <v>1.384</v>
      </c>
    </row>
    <row r="30" spans="1:2" ht="12.75">
      <c r="A30">
        <v>57</v>
      </c>
      <c r="B30" s="81">
        <v>1.417</v>
      </c>
    </row>
    <row r="31" spans="1:2" ht="12.75">
      <c r="A31">
        <v>58</v>
      </c>
      <c r="B31" s="81">
        <v>1.449</v>
      </c>
    </row>
    <row r="32" spans="1:2" ht="12.75">
      <c r="A32">
        <v>59</v>
      </c>
      <c r="B32" s="81">
        <v>1.48</v>
      </c>
    </row>
    <row r="33" spans="1:2" ht="12.75">
      <c r="A33">
        <v>60</v>
      </c>
      <c r="B33" s="81">
        <v>1.509</v>
      </c>
    </row>
    <row r="34" spans="1:2" ht="12.75">
      <c r="A34">
        <v>61</v>
      </c>
      <c r="B34" s="81">
        <v>1.536</v>
      </c>
    </row>
    <row r="35" spans="1:2" ht="12.75">
      <c r="A35">
        <v>62</v>
      </c>
      <c r="B35" s="81">
        <v>1.561</v>
      </c>
    </row>
    <row r="36" spans="1:2" ht="12.75">
      <c r="A36">
        <v>63</v>
      </c>
      <c r="B36" s="81">
        <v>1.584</v>
      </c>
    </row>
    <row r="37" spans="1:2" ht="12.75">
      <c r="A37">
        <v>64</v>
      </c>
      <c r="B37" s="81">
        <v>1.608</v>
      </c>
    </row>
    <row r="38" spans="1:2" ht="12.75">
      <c r="A38">
        <v>65</v>
      </c>
      <c r="B38" s="81">
        <v>1.636</v>
      </c>
    </row>
    <row r="39" spans="1:2" ht="12.75">
      <c r="A39">
        <v>66</v>
      </c>
      <c r="B39" s="81">
        <v>1.671</v>
      </c>
    </row>
    <row r="40" spans="1:2" ht="12.75">
      <c r="A40">
        <v>67</v>
      </c>
      <c r="B40" s="81">
        <v>1.719</v>
      </c>
    </row>
    <row r="41" spans="1:2" ht="12.75">
      <c r="A41">
        <v>68</v>
      </c>
      <c r="B41" s="81">
        <v>1.782</v>
      </c>
    </row>
    <row r="42" spans="1:2" ht="12.75">
      <c r="A42">
        <v>69</v>
      </c>
      <c r="B42" s="81">
        <v>1.856</v>
      </c>
    </row>
    <row r="43" spans="1:2" ht="12.75">
      <c r="A43">
        <v>70</v>
      </c>
      <c r="B43" s="81">
        <v>1.933</v>
      </c>
    </row>
    <row r="44" spans="1:2" ht="12.75">
      <c r="A44">
        <v>71</v>
      </c>
      <c r="B44" s="81">
        <v>2.002</v>
      </c>
    </row>
    <row r="45" spans="1:2" ht="12.75">
      <c r="A45">
        <v>72</v>
      </c>
      <c r="B45" s="81">
        <v>2.053</v>
      </c>
    </row>
    <row r="46" spans="1:2" ht="12.75">
      <c r="A46">
        <v>73</v>
      </c>
      <c r="B46" s="81">
        <v>2.087</v>
      </c>
    </row>
    <row r="47" spans="1:2" ht="12.75">
      <c r="A47">
        <v>74</v>
      </c>
      <c r="B47" s="81">
        <v>2.113</v>
      </c>
    </row>
    <row r="48" spans="1:2" ht="12.75">
      <c r="A48">
        <v>75</v>
      </c>
      <c r="B48" s="81">
        <v>2.142</v>
      </c>
    </row>
    <row r="49" spans="1:2" ht="12.75">
      <c r="A49">
        <v>76</v>
      </c>
      <c r="B49" s="81">
        <v>2.184</v>
      </c>
    </row>
    <row r="50" spans="1:2" ht="12.75">
      <c r="A50">
        <v>77</v>
      </c>
      <c r="B50" s="81">
        <v>2.251</v>
      </c>
    </row>
    <row r="51" spans="1:2" ht="12.75">
      <c r="A51">
        <v>78</v>
      </c>
      <c r="B51" s="81">
        <v>2.358</v>
      </c>
    </row>
    <row r="52" spans="1:2" ht="12.75">
      <c r="A52">
        <v>79</v>
      </c>
      <c r="B52" s="81">
        <v>2.5</v>
      </c>
    </row>
    <row r="53" spans="1:2" ht="12.75">
      <c r="A53">
        <v>80</v>
      </c>
      <c r="B53" s="81">
        <v>2.669</v>
      </c>
    </row>
    <row r="54" spans="1:2" ht="12.75">
      <c r="A54">
        <v>81</v>
      </c>
      <c r="B54" s="81">
        <v>2.849</v>
      </c>
    </row>
    <row r="55" spans="1:2" ht="12.75">
      <c r="A55">
        <v>82</v>
      </c>
      <c r="B55" s="81">
        <v>3.018</v>
      </c>
    </row>
    <row r="56" spans="1:2" ht="12.75">
      <c r="A56">
        <v>83</v>
      </c>
      <c r="B56" s="81">
        <v>3.166</v>
      </c>
    </row>
    <row r="57" spans="1:2" ht="12.75">
      <c r="A57">
        <v>84</v>
      </c>
      <c r="B57" s="81">
        <v>3.288</v>
      </c>
    </row>
    <row r="58" spans="1:2" ht="12.75">
      <c r="A58">
        <v>85</v>
      </c>
      <c r="B58" s="81">
        <v>3.386</v>
      </c>
    </row>
    <row r="59" spans="1:2" ht="12.75">
      <c r="A59">
        <v>86</v>
      </c>
      <c r="B59" s="81">
        <v>3.458</v>
      </c>
    </row>
    <row r="60" spans="1:2" ht="12.75">
      <c r="A60">
        <v>87</v>
      </c>
      <c r="B60" s="81">
        <v>3.508</v>
      </c>
    </row>
    <row r="61" spans="1:2" ht="12.75">
      <c r="A61">
        <v>88</v>
      </c>
      <c r="B61" s="81">
        <v>3.54</v>
      </c>
    </row>
    <row r="62" spans="1:2" ht="12.75">
      <c r="A62">
        <v>89</v>
      </c>
      <c r="B62" s="81">
        <v>3.559</v>
      </c>
    </row>
    <row r="63" spans="1:2" ht="12.75">
      <c r="A63">
        <v>90</v>
      </c>
      <c r="B63" s="81">
        <v>3.571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39"/>
  <sheetViews>
    <sheetView showGridLines="0" showRowColHeaders="0" showZeros="0" showOutlineSymbols="0" zoomScaleSheetLayoutView="75" zoomScalePageLayoutView="0" workbookViewId="0" topLeftCell="A1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40242</v>
      </c>
      <c r="R5" s="74" t="s">
        <v>32</v>
      </c>
      <c r="S5" s="78">
        <v>2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0">
        <v>94</v>
      </c>
      <c r="B9" s="131">
        <v>92.1</v>
      </c>
      <c r="C9" s="132" t="s">
        <v>124</v>
      </c>
      <c r="D9" s="133">
        <v>26566</v>
      </c>
      <c r="E9" s="134"/>
      <c r="F9" s="135" t="s">
        <v>125</v>
      </c>
      <c r="G9" s="135" t="s">
        <v>81</v>
      </c>
      <c r="H9" s="127">
        <v>108</v>
      </c>
      <c r="I9" s="128">
        <v>-113</v>
      </c>
      <c r="J9" s="128">
        <v>-115</v>
      </c>
      <c r="K9" s="127">
        <v>140</v>
      </c>
      <c r="L9" s="108">
        <v>-150</v>
      </c>
      <c r="M9" s="108">
        <v>-150</v>
      </c>
      <c r="N9" s="109">
        <f>IF(MAX(H9:J9)&lt;0,0,TRUNC(MAX(H9:J9)/1)*1)</f>
        <v>108</v>
      </c>
      <c r="O9" s="109">
        <f>IF(MAX(K9:M9)&lt;0,0,TRUNC(MAX(K9:M9)/1)*1)</f>
        <v>140</v>
      </c>
      <c r="P9" s="109">
        <f aca="true" t="shared" si="0" ref="P9:P24">IF(N9=0,0,IF(O9=0,0,SUM(N9:O9)))</f>
        <v>248</v>
      </c>
      <c r="Q9" s="110">
        <f aca="true" t="shared" si="1" ref="Q9:Q24">IF(P9=0,0,IF(OR(C9="UK",C9="JK",C9="SK",C9="K1",C9="K2",C9="K3",C9="K4",C9="K5",C9="K6"),SinclairW09(B9)*P9,Sinclair09(B9)*P9))</f>
        <v>284.653408</v>
      </c>
      <c r="R9" s="60">
        <v>1</v>
      </c>
      <c r="S9" s="60" t="s">
        <v>24</v>
      </c>
      <c r="T9" s="76">
        <f aca="true" t="shared" si="2" ref="T9:T24">IF(B9=0,0,IF(OR(C9="UK",C9="JK",C9="SK",C9="K1'",C9="K2",C9="K3",C9="K4",C9="K5",C9="K6"),SinclairW09(B9),Sinclair09(B9)))</f>
        <v>1.147796</v>
      </c>
      <c r="U9" s="18"/>
    </row>
    <row r="10" spans="1:21" s="19" customFormat="1" ht="19.5" customHeight="1">
      <c r="A10" s="130">
        <v>85</v>
      </c>
      <c r="B10" s="131">
        <v>84</v>
      </c>
      <c r="C10" s="132" t="s">
        <v>95</v>
      </c>
      <c r="D10" s="133">
        <v>23136</v>
      </c>
      <c r="E10" s="134"/>
      <c r="F10" s="135" t="s">
        <v>126</v>
      </c>
      <c r="G10" s="135" t="s">
        <v>78</v>
      </c>
      <c r="H10" s="127">
        <v>95</v>
      </c>
      <c r="I10" s="128">
        <v>-98</v>
      </c>
      <c r="J10" s="128">
        <v>-98</v>
      </c>
      <c r="K10" s="127">
        <v>115</v>
      </c>
      <c r="L10" s="108">
        <v>-120</v>
      </c>
      <c r="M10" s="108">
        <v>-120</v>
      </c>
      <c r="N10" s="109">
        <f aca="true" t="shared" si="3" ref="N10:N24">IF(MAX(H10:J10)&lt;0,0,TRUNC(MAX(H10:J10)/1)*1)</f>
        <v>95</v>
      </c>
      <c r="O10" s="109">
        <f aca="true" t="shared" si="4" ref="O10:O24">IF(MAX(K10:M10)&lt;0,0,TRUNC(MAX(K10:M10)/1)*1)</f>
        <v>115</v>
      </c>
      <c r="P10" s="109">
        <f t="shared" si="0"/>
        <v>210</v>
      </c>
      <c r="Q10" s="110">
        <f t="shared" si="1"/>
        <v>251.57643000000002</v>
      </c>
      <c r="R10" s="61">
        <v>1</v>
      </c>
      <c r="S10" s="61"/>
      <c r="T10" s="76">
        <f t="shared" si="2"/>
        <v>1.197983</v>
      </c>
      <c r="U10" s="18"/>
    </row>
    <row r="11" spans="1:21" s="19" customFormat="1" ht="19.5" customHeight="1">
      <c r="A11" s="121">
        <v>85</v>
      </c>
      <c r="B11" s="122">
        <v>82.9</v>
      </c>
      <c r="C11" s="123" t="s">
        <v>95</v>
      </c>
      <c r="D11" s="124">
        <v>22528</v>
      </c>
      <c r="E11" s="125"/>
      <c r="F11" s="126" t="s">
        <v>127</v>
      </c>
      <c r="G11" s="126" t="s">
        <v>85</v>
      </c>
      <c r="H11" s="127">
        <v>-90</v>
      </c>
      <c r="I11" s="128">
        <v>-90</v>
      </c>
      <c r="J11" s="128">
        <v>-90</v>
      </c>
      <c r="K11" s="157" t="s">
        <v>136</v>
      </c>
      <c r="L11" s="158" t="s">
        <v>136</v>
      </c>
      <c r="M11" s="158" t="s">
        <v>136</v>
      </c>
      <c r="N11" s="109">
        <f t="shared" si="3"/>
        <v>0</v>
      </c>
      <c r="O11" s="109">
        <f t="shared" si="4"/>
        <v>0</v>
      </c>
      <c r="P11" s="109">
        <f t="shared" si="0"/>
        <v>0</v>
      </c>
      <c r="Q11" s="110">
        <f t="shared" si="1"/>
        <v>0</v>
      </c>
      <c r="R11" s="61"/>
      <c r="S11" s="61"/>
      <c r="T11" s="76">
        <f t="shared" si="2"/>
        <v>1.205917</v>
      </c>
      <c r="U11" s="18"/>
    </row>
    <row r="12" spans="1:21" s="19" customFormat="1" ht="19.5" customHeight="1">
      <c r="A12" s="130">
        <v>94</v>
      </c>
      <c r="B12" s="131">
        <v>94</v>
      </c>
      <c r="C12" s="132" t="s">
        <v>95</v>
      </c>
      <c r="D12" s="133">
        <v>23560</v>
      </c>
      <c r="E12" s="134"/>
      <c r="F12" s="135" t="s">
        <v>128</v>
      </c>
      <c r="G12" s="135" t="s">
        <v>52</v>
      </c>
      <c r="H12" s="127">
        <v>101</v>
      </c>
      <c r="I12" s="128">
        <v>106</v>
      </c>
      <c r="J12" s="128">
        <v>-111</v>
      </c>
      <c r="K12" s="127">
        <v>126</v>
      </c>
      <c r="L12" s="108">
        <v>-131</v>
      </c>
      <c r="M12" s="108">
        <v>-131</v>
      </c>
      <c r="N12" s="109">
        <f t="shared" si="3"/>
        <v>106</v>
      </c>
      <c r="O12" s="109">
        <f t="shared" si="4"/>
        <v>126</v>
      </c>
      <c r="P12" s="109">
        <f t="shared" si="0"/>
        <v>232</v>
      </c>
      <c r="Q12" s="110">
        <f t="shared" si="1"/>
        <v>263.979344</v>
      </c>
      <c r="R12" s="61">
        <v>1</v>
      </c>
      <c r="S12" s="61" t="s">
        <v>24</v>
      </c>
      <c r="T12" s="76">
        <f t="shared" si="2"/>
        <v>1.137842</v>
      </c>
      <c r="U12" s="18"/>
    </row>
    <row r="13" spans="1:21" s="19" customFormat="1" ht="19.5" customHeight="1">
      <c r="A13" s="130">
        <v>94</v>
      </c>
      <c r="B13" s="131">
        <v>93.8</v>
      </c>
      <c r="C13" s="132" t="s">
        <v>95</v>
      </c>
      <c r="D13" s="133">
        <v>23441</v>
      </c>
      <c r="E13" s="134"/>
      <c r="F13" s="135" t="s">
        <v>129</v>
      </c>
      <c r="G13" s="135" t="s">
        <v>76</v>
      </c>
      <c r="H13" s="127">
        <v>102</v>
      </c>
      <c r="I13" s="128">
        <v>106</v>
      </c>
      <c r="J13" s="128">
        <v>-108</v>
      </c>
      <c r="K13" s="127">
        <v>-125</v>
      </c>
      <c r="L13" s="108">
        <v>125</v>
      </c>
      <c r="M13" s="108">
        <v>-130</v>
      </c>
      <c r="N13" s="109">
        <f t="shared" si="3"/>
        <v>106</v>
      </c>
      <c r="O13" s="109">
        <f t="shared" si="4"/>
        <v>125</v>
      </c>
      <c r="P13" s="109">
        <f t="shared" si="0"/>
        <v>231</v>
      </c>
      <c r="Q13" s="110">
        <f t="shared" si="1"/>
        <v>263.076891</v>
      </c>
      <c r="R13" s="61">
        <v>2</v>
      </c>
      <c r="S13" s="61" t="s">
        <v>24</v>
      </c>
      <c r="T13" s="76">
        <f t="shared" si="2"/>
        <v>1.138861</v>
      </c>
      <c r="U13" s="18"/>
    </row>
    <row r="14" spans="1:21" s="19" customFormat="1" ht="19.5" customHeight="1">
      <c r="A14" s="121">
        <v>94</v>
      </c>
      <c r="B14" s="122">
        <v>93.5</v>
      </c>
      <c r="C14" s="123" t="s">
        <v>95</v>
      </c>
      <c r="D14" s="124">
        <v>22864</v>
      </c>
      <c r="E14" s="125"/>
      <c r="F14" s="126" t="s">
        <v>130</v>
      </c>
      <c r="G14" s="126" t="s">
        <v>78</v>
      </c>
      <c r="H14" s="127">
        <v>100</v>
      </c>
      <c r="I14" s="128">
        <v>-105</v>
      </c>
      <c r="J14" s="128">
        <v>-105</v>
      </c>
      <c r="K14" s="127">
        <v>120</v>
      </c>
      <c r="L14" s="108">
        <v>125</v>
      </c>
      <c r="M14" s="108">
        <v>-131</v>
      </c>
      <c r="N14" s="109">
        <f t="shared" si="3"/>
        <v>100</v>
      </c>
      <c r="O14" s="109">
        <f t="shared" si="4"/>
        <v>125</v>
      </c>
      <c r="P14" s="109">
        <f t="shared" si="0"/>
        <v>225</v>
      </c>
      <c r="Q14" s="110">
        <f t="shared" si="1"/>
        <v>256.590675</v>
      </c>
      <c r="R14" s="61">
        <v>3</v>
      </c>
      <c r="S14" s="61" t="s">
        <v>24</v>
      </c>
      <c r="T14" s="76">
        <f t="shared" si="2"/>
        <v>1.1404029999999998</v>
      </c>
      <c r="U14" s="18"/>
    </row>
    <row r="15" spans="1:21" s="19" customFormat="1" ht="19.5" customHeight="1">
      <c r="A15" s="121">
        <v>85</v>
      </c>
      <c r="B15" s="122">
        <v>84.2</v>
      </c>
      <c r="C15" s="123" t="s">
        <v>97</v>
      </c>
      <c r="D15" s="124">
        <v>20742</v>
      </c>
      <c r="E15" s="125"/>
      <c r="F15" s="126" t="s">
        <v>131</v>
      </c>
      <c r="G15" s="126" t="s">
        <v>73</v>
      </c>
      <c r="H15" s="127">
        <v>70</v>
      </c>
      <c r="I15" s="128">
        <v>75</v>
      </c>
      <c r="J15" s="128">
        <v>80</v>
      </c>
      <c r="K15" s="127">
        <v>-90</v>
      </c>
      <c r="L15" s="108">
        <v>90</v>
      </c>
      <c r="M15" s="108">
        <v>-100</v>
      </c>
      <c r="N15" s="109">
        <f t="shared" si="3"/>
        <v>80</v>
      </c>
      <c r="O15" s="109">
        <f t="shared" si="4"/>
        <v>90</v>
      </c>
      <c r="P15" s="109">
        <f t="shared" si="0"/>
        <v>170</v>
      </c>
      <c r="Q15" s="110">
        <f t="shared" si="1"/>
        <v>203.41724</v>
      </c>
      <c r="R15" s="61">
        <v>1</v>
      </c>
      <c r="S15" s="61"/>
      <c r="T15" s="76">
        <f t="shared" si="2"/>
        <v>1.196572</v>
      </c>
      <c r="U15" s="18"/>
    </row>
    <row r="16" spans="1:21" s="19" customFormat="1" ht="19.5" customHeight="1">
      <c r="A16" s="121">
        <v>94</v>
      </c>
      <c r="B16" s="122">
        <v>93.3</v>
      </c>
      <c r="C16" s="123" t="s">
        <v>97</v>
      </c>
      <c r="D16" s="124">
        <v>22050</v>
      </c>
      <c r="E16" s="125"/>
      <c r="F16" s="126" t="s">
        <v>132</v>
      </c>
      <c r="G16" s="126" t="s">
        <v>77</v>
      </c>
      <c r="H16" s="127">
        <v>88</v>
      </c>
      <c r="I16" s="128">
        <v>93</v>
      </c>
      <c r="J16" s="128">
        <v>-98</v>
      </c>
      <c r="K16" s="127">
        <v>103</v>
      </c>
      <c r="L16" s="108">
        <v>110</v>
      </c>
      <c r="M16" s="108">
        <v>-116</v>
      </c>
      <c r="N16" s="109">
        <f t="shared" si="3"/>
        <v>93</v>
      </c>
      <c r="O16" s="109">
        <f t="shared" si="4"/>
        <v>110</v>
      </c>
      <c r="P16" s="109">
        <f t="shared" si="0"/>
        <v>203</v>
      </c>
      <c r="Q16" s="110">
        <f t="shared" si="1"/>
        <v>231.71191399999998</v>
      </c>
      <c r="R16" s="61">
        <v>1</v>
      </c>
      <c r="S16" s="61"/>
      <c r="T16" s="76">
        <f t="shared" si="2"/>
        <v>1.141438</v>
      </c>
      <c r="U16" s="18"/>
    </row>
    <row r="17" spans="1:21" s="19" customFormat="1" ht="19.5" customHeight="1">
      <c r="A17" s="121">
        <v>94</v>
      </c>
      <c r="B17" s="122">
        <v>93.5</v>
      </c>
      <c r="C17" s="123" t="s">
        <v>133</v>
      </c>
      <c r="D17" s="124">
        <v>19856</v>
      </c>
      <c r="E17" s="125"/>
      <c r="F17" s="126" t="s">
        <v>134</v>
      </c>
      <c r="G17" s="126" t="s">
        <v>84</v>
      </c>
      <c r="H17" s="127">
        <v>90</v>
      </c>
      <c r="I17" s="128">
        <v>94</v>
      </c>
      <c r="J17" s="128">
        <v>-96</v>
      </c>
      <c r="K17" s="127">
        <v>-115</v>
      </c>
      <c r="L17" s="108">
        <v>115</v>
      </c>
      <c r="M17" s="108">
        <v>118</v>
      </c>
      <c r="N17" s="109">
        <f t="shared" si="3"/>
        <v>94</v>
      </c>
      <c r="O17" s="109">
        <f t="shared" si="4"/>
        <v>118</v>
      </c>
      <c r="P17" s="109">
        <f t="shared" si="0"/>
        <v>212</v>
      </c>
      <c r="Q17" s="110">
        <f t="shared" si="1"/>
        <v>241.76543599999997</v>
      </c>
      <c r="R17" s="61">
        <v>1</v>
      </c>
      <c r="S17" s="61" t="s">
        <v>138</v>
      </c>
      <c r="T17" s="76">
        <f t="shared" si="2"/>
        <v>1.1404029999999998</v>
      </c>
      <c r="U17" s="18"/>
    </row>
    <row r="18" spans="1:21" s="19" customFormat="1" ht="19.5" customHeight="1">
      <c r="A18" s="121">
        <v>94</v>
      </c>
      <c r="B18" s="122">
        <v>92.6</v>
      </c>
      <c r="C18" s="123" t="s">
        <v>133</v>
      </c>
      <c r="D18" s="124">
        <v>19656</v>
      </c>
      <c r="E18" s="125"/>
      <c r="F18" s="126" t="s">
        <v>135</v>
      </c>
      <c r="G18" s="126" t="s">
        <v>111</v>
      </c>
      <c r="H18" s="127">
        <v>83</v>
      </c>
      <c r="I18" s="128">
        <v>87</v>
      </c>
      <c r="J18" s="128">
        <v>-90</v>
      </c>
      <c r="K18" s="127">
        <v>-105</v>
      </c>
      <c r="L18" s="108">
        <v>105</v>
      </c>
      <c r="M18" s="108">
        <v>-115</v>
      </c>
      <c r="N18" s="109">
        <f t="shared" si="3"/>
        <v>87</v>
      </c>
      <c r="O18" s="109">
        <f t="shared" si="4"/>
        <v>105</v>
      </c>
      <c r="P18" s="109">
        <f t="shared" si="0"/>
        <v>192</v>
      </c>
      <c r="Q18" s="110">
        <f t="shared" si="1"/>
        <v>219.862464</v>
      </c>
      <c r="R18" s="61">
        <v>2</v>
      </c>
      <c r="S18" s="61" t="s">
        <v>24</v>
      </c>
      <c r="T18" s="76">
        <f t="shared" si="2"/>
        <v>1.145117</v>
      </c>
      <c r="U18" s="18"/>
    </row>
    <row r="19" spans="1:21" s="19" customFormat="1" ht="19.5" customHeight="1">
      <c r="A19" s="121"/>
      <c r="B19" s="122"/>
      <c r="C19" s="123"/>
      <c r="D19" s="124"/>
      <c r="E19" s="125"/>
      <c r="F19" s="126"/>
      <c r="G19" s="126"/>
      <c r="H19" s="127"/>
      <c r="I19" s="128"/>
      <c r="J19" s="128"/>
      <c r="K19" s="127"/>
      <c r="L19" s="108"/>
      <c r="M19" s="108"/>
      <c r="N19" s="109">
        <f t="shared" si="3"/>
        <v>0</v>
      </c>
      <c r="O19" s="109">
        <f t="shared" si="4"/>
        <v>0</v>
      </c>
      <c r="P19" s="109">
        <f t="shared" si="0"/>
        <v>0</v>
      </c>
      <c r="Q19" s="110">
        <f t="shared" si="1"/>
        <v>0</v>
      </c>
      <c r="R19" s="61"/>
      <c r="S19" s="61"/>
      <c r="T19" s="76">
        <f t="shared" si="2"/>
        <v>0</v>
      </c>
      <c r="U19" s="18"/>
    </row>
    <row r="20" spans="1:21" s="19" customFormat="1" ht="19.5" customHeight="1">
      <c r="A20" s="121"/>
      <c r="B20" s="122"/>
      <c r="C20" s="123"/>
      <c r="D20" s="124"/>
      <c r="E20" s="125"/>
      <c r="F20" s="126"/>
      <c r="G20" s="126"/>
      <c r="H20" s="127"/>
      <c r="I20" s="128"/>
      <c r="J20" s="128"/>
      <c r="K20" s="127"/>
      <c r="L20" s="108"/>
      <c r="M20" s="108"/>
      <c r="N20" s="109">
        <f t="shared" si="3"/>
        <v>0</v>
      </c>
      <c r="O20" s="109">
        <f t="shared" si="4"/>
        <v>0</v>
      </c>
      <c r="P20" s="109">
        <f t="shared" si="0"/>
        <v>0</v>
      </c>
      <c r="Q20" s="110">
        <f t="shared" si="1"/>
        <v>0</v>
      </c>
      <c r="R20" s="61"/>
      <c r="S20" s="61"/>
      <c r="T20" s="76">
        <f t="shared" si="2"/>
        <v>0</v>
      </c>
      <c r="U20" s="18"/>
    </row>
    <row r="21" spans="1:21" s="19" customFormat="1" ht="19.5" customHeight="1">
      <c r="A21" s="121"/>
      <c r="B21" s="122"/>
      <c r="C21" s="123"/>
      <c r="D21" s="124"/>
      <c r="E21" s="125"/>
      <c r="F21" s="126"/>
      <c r="G21" s="126"/>
      <c r="H21" s="127"/>
      <c r="I21" s="128"/>
      <c r="J21" s="128"/>
      <c r="K21" s="127"/>
      <c r="L21" s="108"/>
      <c r="M21" s="108"/>
      <c r="N21" s="109">
        <f t="shared" si="3"/>
        <v>0</v>
      </c>
      <c r="O21" s="109">
        <f t="shared" si="4"/>
        <v>0</v>
      </c>
      <c r="P21" s="109">
        <f t="shared" si="0"/>
        <v>0</v>
      </c>
      <c r="Q21" s="110">
        <f t="shared" si="1"/>
        <v>0</v>
      </c>
      <c r="R21" s="61"/>
      <c r="S21" s="61"/>
      <c r="T21" s="76">
        <f t="shared" si="2"/>
        <v>0</v>
      </c>
      <c r="U21" s="18"/>
    </row>
    <row r="22" spans="1:21" s="19" customFormat="1" ht="19.5" customHeight="1">
      <c r="A22" s="56"/>
      <c r="B22" s="57"/>
      <c r="C22" s="58"/>
      <c r="D22" s="59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3"/>
        <v>0</v>
      </c>
      <c r="O22" s="109">
        <f t="shared" si="4"/>
        <v>0</v>
      </c>
      <c r="P22" s="109">
        <f t="shared" si="0"/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 t="shared" si="0"/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 t="shared" si="0"/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59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61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141</v>
      </c>
      <c r="D29" s="48"/>
      <c r="E29" s="48"/>
      <c r="F29" s="48"/>
      <c r="G29" s="89"/>
      <c r="H29" s="84">
        <v>3</v>
      </c>
      <c r="I29" s="82" t="s">
        <v>58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0"/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/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94" t="s">
        <v>71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98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98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67</v>
      </c>
      <c r="D35" s="52"/>
      <c r="E35" s="52"/>
      <c r="F35" s="53"/>
      <c r="G35" s="93" t="s">
        <v>26</v>
      </c>
      <c r="H35" s="94" t="s">
        <v>139</v>
      </c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1" dxfId="1" operator="between" stopIfTrue="1">
      <formula>1</formula>
      <formula>300</formula>
    </cfRule>
    <cfRule type="cellIs" priority="2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U39"/>
  <sheetViews>
    <sheetView showGridLines="0" showRowColHeaders="0" showZeros="0" showOutlineSymbols="0" zoomScaleSheetLayoutView="75" zoomScalePageLayoutView="0" workbookViewId="0" topLeftCell="A7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40242</v>
      </c>
      <c r="R5" s="74" t="s">
        <v>32</v>
      </c>
      <c r="S5" s="78">
        <v>3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29">
        <v>105</v>
      </c>
      <c r="B9" s="122">
        <v>102.3</v>
      </c>
      <c r="C9" s="123" t="s">
        <v>93</v>
      </c>
      <c r="D9" s="124">
        <v>25021</v>
      </c>
      <c r="E9" s="125"/>
      <c r="F9" s="126" t="s">
        <v>94</v>
      </c>
      <c r="G9" s="126" t="s">
        <v>90</v>
      </c>
      <c r="H9" s="127">
        <v>-90</v>
      </c>
      <c r="I9" s="128">
        <v>90</v>
      </c>
      <c r="J9" s="128">
        <v>100</v>
      </c>
      <c r="K9" s="127">
        <v>110</v>
      </c>
      <c r="L9" s="108">
        <v>-125</v>
      </c>
      <c r="M9" s="108">
        <v>-125</v>
      </c>
      <c r="N9" s="109">
        <f>IF(MAX(H9:J9)&lt;0,0,TRUNC(MAX(H9:J9)/1)*1)</f>
        <v>100</v>
      </c>
      <c r="O9" s="109">
        <f>IF(MAX(K9:M9)&lt;0,0,TRUNC(MAX(K9:M9)/1)*1)</f>
        <v>110</v>
      </c>
      <c r="P9" s="109">
        <f aca="true" t="shared" si="0" ref="P9:P24">IF(N9=0,0,IF(O9=0,0,SUM(N9:O9)))</f>
        <v>210</v>
      </c>
      <c r="Q9" s="110">
        <f aca="true" t="shared" si="1" ref="Q9:Q24">IF(P9=0,0,IF(OR(C9="UK",C9="JK",C9="SK",C9="K1",C9="K2",C9="K3",C9="K4",C9="K5",C9="K6"),SinclairW09(B9)*P9,Sinclair09(B9)*P9))</f>
        <v>231.17577</v>
      </c>
      <c r="R9" s="60">
        <v>1</v>
      </c>
      <c r="S9" s="60" t="s">
        <v>24</v>
      </c>
      <c r="T9" s="76">
        <f aca="true" t="shared" si="2" ref="T9:T24">IF(B9=0,0,IF(OR(C9="UK",C9="JK",C9="SK",C9="K1",C9="K2",C9="K3",C9="K4",C9="K5",C9="K6"),SinclairW09(B9),Sinclair09(B9)))</f>
        <v>1.100837</v>
      </c>
      <c r="U9" s="18"/>
    </row>
    <row r="10" spans="1:21" s="19" customFormat="1" ht="19.5" customHeight="1">
      <c r="A10" s="121">
        <v>105</v>
      </c>
      <c r="B10" s="122">
        <v>99.8</v>
      </c>
      <c r="C10" s="123" t="s">
        <v>95</v>
      </c>
      <c r="D10" s="124">
        <v>23941</v>
      </c>
      <c r="E10" s="125"/>
      <c r="F10" s="126" t="s">
        <v>96</v>
      </c>
      <c r="G10" s="126" t="s">
        <v>88</v>
      </c>
      <c r="H10" s="127">
        <v>-80</v>
      </c>
      <c r="I10" s="128">
        <v>80</v>
      </c>
      <c r="J10" s="128">
        <v>85</v>
      </c>
      <c r="K10" s="127">
        <v>103</v>
      </c>
      <c r="L10" s="108">
        <v>110</v>
      </c>
      <c r="M10" s="108">
        <v>-115</v>
      </c>
      <c r="N10" s="109">
        <f aca="true" t="shared" si="3" ref="N10:N24">IF(MAX(H10:J10)&lt;0,0,TRUNC(MAX(H10:J10)/1)*1)</f>
        <v>85</v>
      </c>
      <c r="O10" s="109">
        <f aca="true" t="shared" si="4" ref="O10:O24">IF(MAX(K10:M10)&lt;0,0,TRUNC(MAX(K10:M10)/1)*1)</f>
        <v>110</v>
      </c>
      <c r="P10" s="109">
        <f t="shared" si="0"/>
        <v>195</v>
      </c>
      <c r="Q10" s="110">
        <f t="shared" si="1"/>
        <v>216.63915</v>
      </c>
      <c r="R10" s="61">
        <v>1</v>
      </c>
      <c r="S10" s="61"/>
      <c r="T10" s="76">
        <f t="shared" si="2"/>
        <v>1.11097</v>
      </c>
      <c r="U10" s="18"/>
    </row>
    <row r="11" spans="1:21" s="19" customFormat="1" ht="19.5" customHeight="1">
      <c r="A11" s="129">
        <v>105</v>
      </c>
      <c r="B11" s="122">
        <v>104.5</v>
      </c>
      <c r="C11" s="123" t="s">
        <v>97</v>
      </c>
      <c r="D11" s="124">
        <v>21266</v>
      </c>
      <c r="E11" s="125"/>
      <c r="F11" s="126" t="s">
        <v>98</v>
      </c>
      <c r="G11" s="126" t="s">
        <v>74</v>
      </c>
      <c r="H11" s="127">
        <v>-80</v>
      </c>
      <c r="I11" s="128">
        <v>-80</v>
      </c>
      <c r="J11" s="156" t="s">
        <v>136</v>
      </c>
      <c r="K11" s="157" t="s">
        <v>136</v>
      </c>
      <c r="L11" s="158" t="s">
        <v>136</v>
      </c>
      <c r="M11" s="158" t="s">
        <v>136</v>
      </c>
      <c r="N11" s="109">
        <f t="shared" si="3"/>
        <v>0</v>
      </c>
      <c r="O11" s="109">
        <f t="shared" si="4"/>
        <v>0</v>
      </c>
      <c r="P11" s="109">
        <f t="shared" si="0"/>
        <v>0</v>
      </c>
      <c r="Q11" s="110">
        <f t="shared" si="1"/>
        <v>0</v>
      </c>
      <c r="R11" s="61"/>
      <c r="S11" s="61"/>
      <c r="T11" s="76">
        <f t="shared" si="2"/>
        <v>1.0925619999999998</v>
      </c>
      <c r="U11" s="18"/>
    </row>
    <row r="12" spans="1:21" s="19" customFormat="1" ht="19.5" customHeight="1">
      <c r="A12" s="129" t="s">
        <v>99</v>
      </c>
      <c r="B12" s="122">
        <v>114.5</v>
      </c>
      <c r="C12" s="123" t="s">
        <v>97</v>
      </c>
      <c r="D12" s="124">
        <v>20834</v>
      </c>
      <c r="E12" s="125"/>
      <c r="F12" s="126" t="s">
        <v>100</v>
      </c>
      <c r="G12" s="126" t="s">
        <v>73</v>
      </c>
      <c r="H12" s="127">
        <v>98</v>
      </c>
      <c r="I12" s="128">
        <v>103</v>
      </c>
      <c r="J12" s="128">
        <v>106</v>
      </c>
      <c r="K12" s="127">
        <v>125</v>
      </c>
      <c r="L12" s="108">
        <v>130</v>
      </c>
      <c r="M12" s="108">
        <v>-136</v>
      </c>
      <c r="N12" s="109">
        <f t="shared" si="3"/>
        <v>106</v>
      </c>
      <c r="O12" s="109">
        <f t="shared" si="4"/>
        <v>130</v>
      </c>
      <c r="P12" s="109">
        <f t="shared" si="0"/>
        <v>236</v>
      </c>
      <c r="Q12" s="110">
        <f t="shared" si="1"/>
        <v>250.499132</v>
      </c>
      <c r="R12" s="61">
        <v>1</v>
      </c>
      <c r="S12" s="61" t="s">
        <v>138</v>
      </c>
      <c r="T12" s="76">
        <f t="shared" si="2"/>
        <v>1.061437</v>
      </c>
      <c r="U12" s="18"/>
    </row>
    <row r="13" spans="1:21" s="19" customFormat="1" ht="19.5" customHeight="1">
      <c r="A13" s="129">
        <v>85</v>
      </c>
      <c r="B13" s="122">
        <v>83.5</v>
      </c>
      <c r="C13" s="123" t="s">
        <v>101</v>
      </c>
      <c r="D13" s="124">
        <v>16012</v>
      </c>
      <c r="E13" s="125"/>
      <c r="F13" s="126" t="s">
        <v>102</v>
      </c>
      <c r="G13" s="126" t="s">
        <v>52</v>
      </c>
      <c r="H13" s="127">
        <v>60</v>
      </c>
      <c r="I13" s="128">
        <v>-63</v>
      </c>
      <c r="J13" s="128">
        <v>63</v>
      </c>
      <c r="K13" s="127">
        <v>-75</v>
      </c>
      <c r="L13" s="108">
        <v>75</v>
      </c>
      <c r="M13" s="108">
        <v>78</v>
      </c>
      <c r="N13" s="109">
        <f t="shared" si="3"/>
        <v>63</v>
      </c>
      <c r="O13" s="109">
        <f t="shared" si="4"/>
        <v>78</v>
      </c>
      <c r="P13" s="109">
        <f t="shared" si="0"/>
        <v>141</v>
      </c>
      <c r="Q13" s="110">
        <f t="shared" si="1"/>
        <v>169.41883199999998</v>
      </c>
      <c r="R13" s="61">
        <v>1</v>
      </c>
      <c r="S13" s="61" t="s">
        <v>137</v>
      </c>
      <c r="T13" s="76">
        <f t="shared" si="2"/>
        <v>1.201552</v>
      </c>
      <c r="U13" s="18"/>
    </row>
    <row r="14" spans="1:21" s="19" customFormat="1" ht="19.5" customHeight="1">
      <c r="A14" s="121">
        <v>94</v>
      </c>
      <c r="B14" s="122">
        <v>93.3</v>
      </c>
      <c r="C14" s="123" t="s">
        <v>101</v>
      </c>
      <c r="D14" s="124">
        <v>16079</v>
      </c>
      <c r="E14" s="125"/>
      <c r="F14" s="126" t="s">
        <v>103</v>
      </c>
      <c r="G14" s="126" t="s">
        <v>86</v>
      </c>
      <c r="H14" s="127">
        <v>63</v>
      </c>
      <c r="I14" s="128">
        <v>-66</v>
      </c>
      <c r="J14" s="128">
        <v>66</v>
      </c>
      <c r="K14" s="127">
        <v>88</v>
      </c>
      <c r="L14" s="108">
        <v>93</v>
      </c>
      <c r="M14" s="158">
        <v>96</v>
      </c>
      <c r="N14" s="109">
        <f t="shared" si="3"/>
        <v>66</v>
      </c>
      <c r="O14" s="109">
        <f t="shared" si="4"/>
        <v>96</v>
      </c>
      <c r="P14" s="109">
        <f t="shared" si="0"/>
        <v>162</v>
      </c>
      <c r="Q14" s="110">
        <f t="shared" si="1"/>
        <v>184.91295599999998</v>
      </c>
      <c r="R14" s="61">
        <v>1</v>
      </c>
      <c r="S14" s="61" t="s">
        <v>137</v>
      </c>
      <c r="T14" s="76">
        <f t="shared" si="2"/>
        <v>1.141438</v>
      </c>
      <c r="U14" s="18"/>
    </row>
    <row r="15" spans="1:21" s="19" customFormat="1" ht="19.5" customHeight="1">
      <c r="A15" s="129" t="s">
        <v>99</v>
      </c>
      <c r="B15" s="122">
        <v>107.5</v>
      </c>
      <c r="C15" s="123" t="s">
        <v>101</v>
      </c>
      <c r="D15" s="124">
        <v>16227</v>
      </c>
      <c r="E15" s="125"/>
      <c r="F15" s="126" t="s">
        <v>104</v>
      </c>
      <c r="G15" s="126" t="s">
        <v>52</v>
      </c>
      <c r="H15" s="127">
        <v>80</v>
      </c>
      <c r="I15" s="128">
        <v>83</v>
      </c>
      <c r="J15" s="128">
        <v>85</v>
      </c>
      <c r="K15" s="127">
        <v>108</v>
      </c>
      <c r="L15" s="108">
        <v>-114</v>
      </c>
      <c r="M15" s="158">
        <v>-114</v>
      </c>
      <c r="N15" s="109">
        <f t="shared" si="3"/>
        <v>85</v>
      </c>
      <c r="O15" s="109">
        <f t="shared" si="4"/>
        <v>108</v>
      </c>
      <c r="P15" s="109">
        <f t="shared" si="0"/>
        <v>193</v>
      </c>
      <c r="Q15" s="110">
        <f t="shared" si="1"/>
        <v>208.858231</v>
      </c>
      <c r="R15" s="61">
        <v>1</v>
      </c>
      <c r="S15" s="61"/>
      <c r="T15" s="76">
        <f t="shared" si="2"/>
        <v>1.0821669999999999</v>
      </c>
      <c r="U15" s="18"/>
    </row>
    <row r="16" spans="1:21" s="19" customFormat="1" ht="19.5" customHeight="1">
      <c r="A16" s="121">
        <v>85</v>
      </c>
      <c r="B16" s="122">
        <v>84.4</v>
      </c>
      <c r="C16" s="123" t="s">
        <v>105</v>
      </c>
      <c r="D16" s="124">
        <v>14761</v>
      </c>
      <c r="E16" s="125"/>
      <c r="F16" s="126" t="s">
        <v>106</v>
      </c>
      <c r="G16" s="126" t="s">
        <v>85</v>
      </c>
      <c r="H16" s="127">
        <v>50</v>
      </c>
      <c r="I16" s="128">
        <v>53</v>
      </c>
      <c r="J16" s="128">
        <v>55</v>
      </c>
      <c r="K16" s="127">
        <v>60</v>
      </c>
      <c r="L16" s="108">
        <v>63</v>
      </c>
      <c r="M16" s="108">
        <v>65</v>
      </c>
      <c r="N16" s="109">
        <f t="shared" si="3"/>
        <v>55</v>
      </c>
      <c r="O16" s="109">
        <f t="shared" si="4"/>
        <v>65</v>
      </c>
      <c r="P16" s="109">
        <f t="shared" si="0"/>
        <v>120</v>
      </c>
      <c r="Q16" s="110">
        <f t="shared" si="1"/>
        <v>143.42052</v>
      </c>
      <c r="R16" s="61">
        <v>1</v>
      </c>
      <c r="S16" s="61" t="s">
        <v>142</v>
      </c>
      <c r="T16" s="76">
        <f t="shared" si="2"/>
        <v>1.195171</v>
      </c>
      <c r="U16" s="18"/>
    </row>
    <row r="17" spans="1:21" s="19" customFormat="1" ht="19.5" customHeight="1">
      <c r="A17" s="121">
        <v>105</v>
      </c>
      <c r="B17" s="122">
        <v>97.9</v>
      </c>
      <c r="C17" s="123" t="s">
        <v>105</v>
      </c>
      <c r="D17" s="124">
        <v>14941</v>
      </c>
      <c r="E17" s="125"/>
      <c r="F17" s="126" t="s">
        <v>107</v>
      </c>
      <c r="G17" s="126" t="s">
        <v>79</v>
      </c>
      <c r="H17" s="127">
        <v>63</v>
      </c>
      <c r="I17" s="128">
        <v>66</v>
      </c>
      <c r="J17" s="128">
        <v>68</v>
      </c>
      <c r="K17" s="127">
        <v>80</v>
      </c>
      <c r="L17" s="108">
        <v>83</v>
      </c>
      <c r="M17" s="108">
        <v>86</v>
      </c>
      <c r="N17" s="109">
        <f t="shared" si="3"/>
        <v>68</v>
      </c>
      <c r="O17" s="109">
        <f t="shared" si="4"/>
        <v>86</v>
      </c>
      <c r="P17" s="109">
        <f t="shared" si="0"/>
        <v>154</v>
      </c>
      <c r="Q17" s="110">
        <f t="shared" si="1"/>
        <v>172.361266</v>
      </c>
      <c r="R17" s="61">
        <v>1</v>
      </c>
      <c r="S17" s="61" t="s">
        <v>138</v>
      </c>
      <c r="T17" s="76">
        <f t="shared" si="2"/>
        <v>1.119229</v>
      </c>
      <c r="U17" s="18"/>
    </row>
    <row r="18" spans="1:21" s="19" customFormat="1" ht="19.5" customHeight="1">
      <c r="A18" s="155">
        <v>105</v>
      </c>
      <c r="B18" s="139">
        <v>112</v>
      </c>
      <c r="C18" s="140" t="s">
        <v>105</v>
      </c>
      <c r="D18" s="141">
        <v>13922</v>
      </c>
      <c r="E18" s="142"/>
      <c r="F18" s="143" t="s">
        <v>108</v>
      </c>
      <c r="G18" s="143" t="s">
        <v>81</v>
      </c>
      <c r="H18" s="127">
        <v>60</v>
      </c>
      <c r="I18" s="128">
        <v>64</v>
      </c>
      <c r="J18" s="128">
        <v>66</v>
      </c>
      <c r="K18" s="127">
        <v>75</v>
      </c>
      <c r="L18" s="108">
        <v>80</v>
      </c>
      <c r="M18" s="158">
        <v>-86</v>
      </c>
      <c r="N18" s="109">
        <f t="shared" si="3"/>
        <v>66</v>
      </c>
      <c r="O18" s="109">
        <f t="shared" si="4"/>
        <v>80</v>
      </c>
      <c r="P18" s="109">
        <f t="shared" si="0"/>
        <v>146</v>
      </c>
      <c r="Q18" s="110">
        <f t="shared" si="1"/>
        <v>155.97413600000002</v>
      </c>
      <c r="R18" s="61" t="s">
        <v>24</v>
      </c>
      <c r="S18" s="61" t="s">
        <v>24</v>
      </c>
      <c r="T18" s="76">
        <f t="shared" si="2"/>
        <v>1.068316</v>
      </c>
      <c r="U18" s="18"/>
    </row>
    <row r="19" spans="1:21" s="19" customFormat="1" ht="19.5" customHeight="1">
      <c r="A19" s="129"/>
      <c r="B19" s="122"/>
      <c r="C19" s="123"/>
      <c r="D19" s="124"/>
      <c r="E19" s="125"/>
      <c r="F19" s="126"/>
      <c r="G19" s="126"/>
      <c r="H19" s="127"/>
      <c r="I19" s="128"/>
      <c r="J19" s="128"/>
      <c r="K19" s="127"/>
      <c r="L19" s="108"/>
      <c r="M19" s="108"/>
      <c r="N19" s="109">
        <f t="shared" si="3"/>
        <v>0</v>
      </c>
      <c r="O19" s="109">
        <f t="shared" si="4"/>
        <v>0</v>
      </c>
      <c r="P19" s="109">
        <f t="shared" si="0"/>
        <v>0</v>
      </c>
      <c r="Q19" s="110">
        <f t="shared" si="1"/>
        <v>0</v>
      </c>
      <c r="R19" s="61"/>
      <c r="S19" s="61"/>
      <c r="T19" s="76">
        <f t="shared" si="2"/>
        <v>0</v>
      </c>
      <c r="U19" s="18"/>
    </row>
    <row r="20" spans="1:21" s="19" customFormat="1" ht="19.5" customHeight="1">
      <c r="A20" s="56"/>
      <c r="B20" s="57"/>
      <c r="C20" s="58"/>
      <c r="D20" s="58"/>
      <c r="E20" s="79"/>
      <c r="F20" s="114"/>
      <c r="G20" s="114"/>
      <c r="H20" s="111"/>
      <c r="I20" s="108"/>
      <c r="J20" s="108"/>
      <c r="K20" s="111"/>
      <c r="L20" s="108"/>
      <c r="M20" s="108"/>
      <c r="N20" s="109">
        <f t="shared" si="3"/>
        <v>0</v>
      </c>
      <c r="O20" s="109">
        <f t="shared" si="4"/>
        <v>0</v>
      </c>
      <c r="P20" s="109">
        <f t="shared" si="0"/>
        <v>0</v>
      </c>
      <c r="Q20" s="110">
        <f t="shared" si="1"/>
        <v>0</v>
      </c>
      <c r="R20" s="61"/>
      <c r="S20" s="61"/>
      <c r="T20" s="76">
        <f t="shared" si="2"/>
        <v>0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79"/>
      <c r="F21" s="114"/>
      <c r="G21" s="114"/>
      <c r="H21" s="111"/>
      <c r="I21" s="108"/>
      <c r="J21" s="108"/>
      <c r="K21" s="111"/>
      <c r="L21" s="108"/>
      <c r="M21" s="108"/>
      <c r="N21" s="109">
        <f t="shared" si="3"/>
        <v>0</v>
      </c>
      <c r="O21" s="109">
        <f t="shared" si="4"/>
        <v>0</v>
      </c>
      <c r="P21" s="109">
        <f t="shared" si="0"/>
        <v>0</v>
      </c>
      <c r="Q21" s="110">
        <f t="shared" si="1"/>
        <v>0</v>
      </c>
      <c r="R21" s="61"/>
      <c r="S21" s="61"/>
      <c r="T21" s="76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3"/>
        <v>0</v>
      </c>
      <c r="O22" s="109">
        <f t="shared" si="4"/>
        <v>0</v>
      </c>
      <c r="P22" s="109">
        <f t="shared" si="0"/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 t="shared" si="0"/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 t="shared" si="0"/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62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63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141</v>
      </c>
      <c r="D29" s="48"/>
      <c r="E29" s="48"/>
      <c r="F29" s="48"/>
      <c r="G29" s="89"/>
      <c r="H29" s="84">
        <v>3</v>
      </c>
      <c r="I29" s="82" t="s">
        <v>64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0" t="s">
        <v>56</v>
      </c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/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82" t="s">
        <v>71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98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159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68</v>
      </c>
      <c r="D35" s="52"/>
      <c r="E35" s="52"/>
      <c r="F35" s="53"/>
      <c r="G35" s="93" t="s">
        <v>26</v>
      </c>
      <c r="H35" s="94" t="s">
        <v>143</v>
      </c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 t="s">
        <v>145</v>
      </c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 t="s">
        <v>140</v>
      </c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 t="s">
        <v>144</v>
      </c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 t="s">
        <v>146</v>
      </c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1" dxfId="1" operator="between" stopIfTrue="1">
      <formula>1</formula>
      <formula>300</formula>
    </cfRule>
    <cfRule type="cellIs" priority="2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U39"/>
  <sheetViews>
    <sheetView showGridLines="0" showRowColHeaders="0" showZeros="0" showOutlineSymbols="0" zoomScaleSheetLayoutView="75" zoomScalePageLayoutView="0" workbookViewId="0" topLeftCell="A7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40242</v>
      </c>
      <c r="R5" s="74" t="s">
        <v>32</v>
      </c>
      <c r="S5" s="78">
        <v>4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8">
        <v>85</v>
      </c>
      <c r="B9" s="139">
        <v>84.6</v>
      </c>
      <c r="C9" s="140" t="s">
        <v>109</v>
      </c>
      <c r="D9" s="141">
        <v>33686</v>
      </c>
      <c r="E9" s="142"/>
      <c r="F9" s="143" t="s">
        <v>110</v>
      </c>
      <c r="G9" s="143" t="s">
        <v>111</v>
      </c>
      <c r="H9" s="127">
        <v>50</v>
      </c>
      <c r="I9" s="128">
        <v>54</v>
      </c>
      <c r="J9" s="128">
        <v>57</v>
      </c>
      <c r="K9" s="127">
        <v>68</v>
      </c>
      <c r="L9" s="108">
        <v>72</v>
      </c>
      <c r="M9" s="108">
        <v>75</v>
      </c>
      <c r="N9" s="109">
        <f>IF(MAX(H9:J9)&lt;0,0,TRUNC(MAX(H9:J9)/1)*1)</f>
        <v>57</v>
      </c>
      <c r="O9" s="109">
        <f>IF(MAX(K9:M9)&lt;0,0,TRUNC(MAX(K9:M9)/1)*1)</f>
        <v>75</v>
      </c>
      <c r="P9" s="109">
        <f aca="true" t="shared" si="0" ref="P9:P24">IF(N9=0,0,IF(O9=0,0,SUM(N9:O9)))</f>
        <v>132</v>
      </c>
      <c r="Q9" s="110">
        <f aca="true" t="shared" si="1" ref="Q9:Q24">IF(P9=0,0,IF(OR(C9="UK",C9="JK",C9="SK",C9="K1",C9="K2",C9="K3",C9="K4",C9="K5",C9="K6"),SinclairW09(B9)*P9,Sinclair09(B9)*P9))</f>
        <v>157.57895999999997</v>
      </c>
      <c r="R9" s="60" t="s">
        <v>24</v>
      </c>
      <c r="S9" s="60" t="s">
        <v>24</v>
      </c>
      <c r="T9" s="76">
        <f aca="true" t="shared" si="2" ref="T9:T24">IF(B9=0,0,IF(OR(C9="UK",C9="JK",C9="SK",C9="K1",C9="K2",C9="K3",C9="K4",C9="K5",C9="K6"),SinclairW09(B9),Sinclair09(B9)))</f>
        <v>1.1937799999999998</v>
      </c>
      <c r="U9" s="18"/>
    </row>
    <row r="10" spans="1:21" s="19" customFormat="1" ht="19.5" customHeight="1">
      <c r="A10" s="138">
        <v>77</v>
      </c>
      <c r="B10" s="139">
        <v>74.3</v>
      </c>
      <c r="C10" s="140" t="s">
        <v>112</v>
      </c>
      <c r="D10" s="141">
        <v>29046</v>
      </c>
      <c r="E10" s="142"/>
      <c r="F10" s="143" t="s">
        <v>113</v>
      </c>
      <c r="G10" s="143" t="s">
        <v>52</v>
      </c>
      <c r="H10" s="127">
        <v>110</v>
      </c>
      <c r="I10" s="128">
        <v>115</v>
      </c>
      <c r="J10" s="128">
        <v>121</v>
      </c>
      <c r="K10" s="127">
        <v>-130</v>
      </c>
      <c r="L10" s="108">
        <v>-130</v>
      </c>
      <c r="M10" s="108">
        <v>135</v>
      </c>
      <c r="N10" s="109">
        <f aca="true" t="shared" si="3" ref="N10:N24">IF(MAX(H10:J10)&lt;0,0,TRUNC(MAX(H10:J10)/1)*1)</f>
        <v>121</v>
      </c>
      <c r="O10" s="109">
        <f aca="true" t="shared" si="4" ref="O10:O24">IF(MAX(K10:M10)&lt;0,0,TRUNC(MAX(K10:M10)/1)*1)</f>
        <v>135</v>
      </c>
      <c r="P10" s="109">
        <f t="shared" si="0"/>
        <v>256</v>
      </c>
      <c r="Q10" s="110">
        <f t="shared" si="1"/>
        <v>327.615744</v>
      </c>
      <c r="R10" s="61"/>
      <c r="S10" s="61"/>
      <c r="T10" s="76">
        <f t="shared" si="2"/>
        <v>1.279749</v>
      </c>
      <c r="U10" s="18"/>
    </row>
    <row r="11" spans="1:21" s="19" customFormat="1" ht="19.5" customHeight="1">
      <c r="A11" s="138">
        <v>85</v>
      </c>
      <c r="B11" s="139">
        <v>80.6</v>
      </c>
      <c r="C11" s="140" t="s">
        <v>112</v>
      </c>
      <c r="D11" s="141">
        <v>30528</v>
      </c>
      <c r="E11" s="142"/>
      <c r="F11" s="143" t="s">
        <v>114</v>
      </c>
      <c r="G11" s="143" t="s">
        <v>78</v>
      </c>
      <c r="H11" s="127">
        <v>-85</v>
      </c>
      <c r="I11" s="128">
        <v>-86</v>
      </c>
      <c r="J11" s="128">
        <v>-86</v>
      </c>
      <c r="K11" s="127">
        <v>106</v>
      </c>
      <c r="L11" s="108">
        <v>-111</v>
      </c>
      <c r="M11" s="108">
        <v>111</v>
      </c>
      <c r="N11" s="109">
        <f t="shared" si="3"/>
        <v>0</v>
      </c>
      <c r="O11" s="109">
        <f t="shared" si="4"/>
        <v>111</v>
      </c>
      <c r="P11" s="109">
        <f t="shared" si="0"/>
        <v>0</v>
      </c>
      <c r="Q11" s="110">
        <f t="shared" si="1"/>
        <v>0</v>
      </c>
      <c r="R11" s="61"/>
      <c r="S11" s="61"/>
      <c r="T11" s="76">
        <f t="shared" si="2"/>
        <v>1.223512</v>
      </c>
      <c r="U11" s="18"/>
    </row>
    <row r="12" spans="1:21" s="19" customFormat="1" ht="19.5" customHeight="1">
      <c r="A12" s="138">
        <v>94</v>
      </c>
      <c r="B12" s="139">
        <v>89</v>
      </c>
      <c r="C12" s="140" t="s">
        <v>109</v>
      </c>
      <c r="D12" s="141">
        <v>33446</v>
      </c>
      <c r="E12" s="142"/>
      <c r="F12" s="143" t="s">
        <v>115</v>
      </c>
      <c r="G12" s="143" t="s">
        <v>111</v>
      </c>
      <c r="H12" s="127">
        <v>85</v>
      </c>
      <c r="I12" s="128">
        <v>89</v>
      </c>
      <c r="J12" s="128">
        <v>91</v>
      </c>
      <c r="K12" s="127">
        <v>108</v>
      </c>
      <c r="L12" s="108">
        <v>114</v>
      </c>
      <c r="M12" s="108">
        <v>-116</v>
      </c>
      <c r="N12" s="109">
        <f t="shared" si="3"/>
        <v>91</v>
      </c>
      <c r="O12" s="109">
        <f t="shared" si="4"/>
        <v>114</v>
      </c>
      <c r="P12" s="109">
        <f t="shared" si="0"/>
        <v>205</v>
      </c>
      <c r="Q12" s="110">
        <f t="shared" si="1"/>
        <v>238.91212499999997</v>
      </c>
      <c r="R12" s="61" t="s">
        <v>24</v>
      </c>
      <c r="S12" s="61" t="s">
        <v>24</v>
      </c>
      <c r="T12" s="76">
        <f t="shared" si="2"/>
        <v>1.165425</v>
      </c>
      <c r="U12" s="18"/>
    </row>
    <row r="13" spans="1:21" s="19" customFormat="1" ht="19.5" customHeight="1">
      <c r="A13" s="138">
        <v>94</v>
      </c>
      <c r="B13" s="139">
        <v>93.8</v>
      </c>
      <c r="C13" s="140" t="s">
        <v>112</v>
      </c>
      <c r="D13" s="141">
        <v>31033</v>
      </c>
      <c r="E13" s="142"/>
      <c r="F13" s="143" t="s">
        <v>116</v>
      </c>
      <c r="G13" s="143" t="s">
        <v>52</v>
      </c>
      <c r="H13" s="127">
        <v>-115</v>
      </c>
      <c r="I13" s="156">
        <v>115</v>
      </c>
      <c r="J13" s="128">
        <v>121</v>
      </c>
      <c r="K13" s="127">
        <v>-145</v>
      </c>
      <c r="L13" s="158">
        <v>145</v>
      </c>
      <c r="M13" s="108">
        <v>150</v>
      </c>
      <c r="N13" s="109">
        <f t="shared" si="3"/>
        <v>121</v>
      </c>
      <c r="O13" s="109">
        <f t="shared" si="4"/>
        <v>150</v>
      </c>
      <c r="P13" s="109">
        <f t="shared" si="0"/>
        <v>271</v>
      </c>
      <c r="Q13" s="110">
        <f t="shared" si="1"/>
        <v>308.631331</v>
      </c>
      <c r="R13" s="61" t="s">
        <v>24</v>
      </c>
      <c r="S13" s="61" t="s">
        <v>24</v>
      </c>
      <c r="T13" s="76">
        <f t="shared" si="2"/>
        <v>1.138861</v>
      </c>
      <c r="U13" s="18"/>
    </row>
    <row r="14" spans="1:21" s="19" customFormat="1" ht="19.5" customHeight="1">
      <c r="A14" s="138"/>
      <c r="B14" s="139"/>
      <c r="C14" s="140"/>
      <c r="D14" s="141"/>
      <c r="E14" s="142"/>
      <c r="F14" s="143"/>
      <c r="G14" s="143"/>
      <c r="H14" s="127"/>
      <c r="I14" s="128"/>
      <c r="J14" s="128"/>
      <c r="K14" s="127"/>
      <c r="L14" s="108"/>
      <c r="M14" s="108"/>
      <c r="N14" s="109">
        <f t="shared" si="3"/>
        <v>0</v>
      </c>
      <c r="O14" s="109">
        <f t="shared" si="4"/>
        <v>0</v>
      </c>
      <c r="P14" s="109">
        <f t="shared" si="0"/>
        <v>0</v>
      </c>
      <c r="Q14" s="110">
        <f t="shared" si="1"/>
        <v>0</v>
      </c>
      <c r="R14" s="61" t="s">
        <v>24</v>
      </c>
      <c r="S14" s="61" t="s">
        <v>24</v>
      </c>
      <c r="T14" s="76">
        <f t="shared" si="2"/>
        <v>0</v>
      </c>
      <c r="U14" s="18"/>
    </row>
    <row r="15" spans="1:21" s="19" customFormat="1" ht="19.5" customHeight="1">
      <c r="A15" s="138"/>
      <c r="B15" s="139"/>
      <c r="C15" s="140"/>
      <c r="D15" s="141"/>
      <c r="E15" s="142"/>
      <c r="F15" s="143"/>
      <c r="G15" s="143"/>
      <c r="H15" s="127"/>
      <c r="I15" s="128"/>
      <c r="J15" s="128"/>
      <c r="K15" s="127"/>
      <c r="L15" s="108"/>
      <c r="M15" s="108"/>
      <c r="N15" s="109">
        <f t="shared" si="3"/>
        <v>0</v>
      </c>
      <c r="O15" s="109">
        <f t="shared" si="4"/>
        <v>0</v>
      </c>
      <c r="P15" s="109">
        <f t="shared" si="0"/>
        <v>0</v>
      </c>
      <c r="Q15" s="110">
        <f t="shared" si="1"/>
        <v>0</v>
      </c>
      <c r="R15" s="61"/>
      <c r="S15" s="61"/>
      <c r="T15" s="76">
        <f t="shared" si="2"/>
        <v>0</v>
      </c>
      <c r="U15" s="18"/>
    </row>
    <row r="16" spans="1:21" s="19" customFormat="1" ht="19.5" customHeight="1">
      <c r="A16" s="138"/>
      <c r="B16" s="139"/>
      <c r="C16" s="140"/>
      <c r="D16" s="141"/>
      <c r="E16" s="142"/>
      <c r="F16" s="143"/>
      <c r="G16" s="143"/>
      <c r="H16" s="136"/>
      <c r="I16" s="137"/>
      <c r="J16" s="137"/>
      <c r="K16" s="136"/>
      <c r="L16" s="108"/>
      <c r="M16" s="108"/>
      <c r="N16" s="109">
        <f t="shared" si="3"/>
        <v>0</v>
      </c>
      <c r="O16" s="109">
        <f t="shared" si="4"/>
        <v>0</v>
      </c>
      <c r="P16" s="109">
        <f t="shared" si="0"/>
        <v>0</v>
      </c>
      <c r="Q16" s="110">
        <f t="shared" si="1"/>
        <v>0</v>
      </c>
      <c r="R16" s="61"/>
      <c r="S16" s="61"/>
      <c r="T16" s="76">
        <f t="shared" si="2"/>
        <v>0</v>
      </c>
      <c r="U16" s="18"/>
    </row>
    <row r="17" spans="1:21" s="19" customFormat="1" ht="19.5" customHeight="1">
      <c r="A17" s="56"/>
      <c r="B17" s="57"/>
      <c r="C17" s="58"/>
      <c r="D17" s="59"/>
      <c r="E17" s="79"/>
      <c r="F17" s="114"/>
      <c r="G17" s="114"/>
      <c r="H17" s="111"/>
      <c r="I17" s="108"/>
      <c r="J17" s="108"/>
      <c r="K17" s="111"/>
      <c r="L17" s="108"/>
      <c r="M17" s="108"/>
      <c r="N17" s="109">
        <f t="shared" si="3"/>
        <v>0</v>
      </c>
      <c r="O17" s="109">
        <f t="shared" si="4"/>
        <v>0</v>
      </c>
      <c r="P17" s="109">
        <f t="shared" si="0"/>
        <v>0</v>
      </c>
      <c r="Q17" s="110">
        <f t="shared" si="1"/>
        <v>0</v>
      </c>
      <c r="R17" s="61"/>
      <c r="S17" s="61"/>
      <c r="T17" s="76">
        <f t="shared" si="2"/>
        <v>0</v>
      </c>
      <c r="U17" s="18"/>
    </row>
    <row r="18" spans="1:21" s="19" customFormat="1" ht="19.5" customHeight="1">
      <c r="A18" s="56"/>
      <c r="B18" s="57"/>
      <c r="C18" s="58"/>
      <c r="D18" s="59"/>
      <c r="E18" s="79"/>
      <c r="F18" s="114"/>
      <c r="G18" s="114"/>
      <c r="H18" s="111"/>
      <c r="I18" s="108"/>
      <c r="J18" s="108"/>
      <c r="K18" s="111"/>
      <c r="L18" s="108"/>
      <c r="M18" s="108"/>
      <c r="N18" s="109">
        <f t="shared" si="3"/>
        <v>0</v>
      </c>
      <c r="O18" s="109">
        <f t="shared" si="4"/>
        <v>0</v>
      </c>
      <c r="P18" s="109">
        <f t="shared" si="0"/>
        <v>0</v>
      </c>
      <c r="Q18" s="110">
        <f t="shared" si="1"/>
        <v>0</v>
      </c>
      <c r="R18" s="61" t="s">
        <v>24</v>
      </c>
      <c r="S18" s="61" t="s">
        <v>24</v>
      </c>
      <c r="T18" s="76">
        <f t="shared" si="2"/>
        <v>0</v>
      </c>
      <c r="U18" s="18"/>
    </row>
    <row r="19" spans="1:21" s="19" customFormat="1" ht="19.5" customHeight="1">
      <c r="A19" s="56"/>
      <c r="B19" s="57"/>
      <c r="C19" s="58"/>
      <c r="D19" s="59"/>
      <c r="E19" s="79"/>
      <c r="F19" s="114"/>
      <c r="G19" s="114"/>
      <c r="H19" s="111"/>
      <c r="I19" s="108"/>
      <c r="J19" s="108"/>
      <c r="K19" s="111"/>
      <c r="L19" s="108"/>
      <c r="M19" s="108"/>
      <c r="N19" s="109">
        <f t="shared" si="3"/>
        <v>0</v>
      </c>
      <c r="O19" s="109">
        <f t="shared" si="4"/>
        <v>0</v>
      </c>
      <c r="P19" s="109">
        <f t="shared" si="0"/>
        <v>0</v>
      </c>
      <c r="Q19" s="110">
        <f t="shared" si="1"/>
        <v>0</v>
      </c>
      <c r="R19" s="61"/>
      <c r="S19" s="61"/>
      <c r="T19" s="76">
        <f t="shared" si="2"/>
        <v>0</v>
      </c>
      <c r="U19" s="18"/>
    </row>
    <row r="20" spans="1:21" s="19" customFormat="1" ht="19.5" customHeight="1">
      <c r="A20" s="56"/>
      <c r="B20" s="57"/>
      <c r="C20" s="58"/>
      <c r="D20" s="59"/>
      <c r="E20" s="79"/>
      <c r="F20" s="114"/>
      <c r="G20" s="114"/>
      <c r="H20" s="111"/>
      <c r="I20" s="108"/>
      <c r="J20" s="108"/>
      <c r="K20" s="111"/>
      <c r="L20" s="108"/>
      <c r="M20" s="108"/>
      <c r="N20" s="109">
        <f t="shared" si="3"/>
        <v>0</v>
      </c>
      <c r="O20" s="109">
        <f t="shared" si="4"/>
        <v>0</v>
      </c>
      <c r="P20" s="109">
        <f t="shared" si="0"/>
        <v>0</v>
      </c>
      <c r="Q20" s="110">
        <f t="shared" si="1"/>
        <v>0</v>
      </c>
      <c r="R20" s="61"/>
      <c r="S20" s="61"/>
      <c r="T20" s="76">
        <f t="shared" si="2"/>
        <v>0</v>
      </c>
      <c r="U20" s="18"/>
    </row>
    <row r="21" spans="1:21" s="19" customFormat="1" ht="19.5" customHeight="1">
      <c r="A21" s="56"/>
      <c r="B21" s="57"/>
      <c r="C21" s="58"/>
      <c r="D21" s="59"/>
      <c r="E21" s="79"/>
      <c r="F21" s="114"/>
      <c r="G21" s="114"/>
      <c r="H21" s="111"/>
      <c r="I21" s="108"/>
      <c r="J21" s="108"/>
      <c r="K21" s="111"/>
      <c r="L21" s="108"/>
      <c r="M21" s="108"/>
      <c r="N21" s="109">
        <f t="shared" si="3"/>
        <v>0</v>
      </c>
      <c r="O21" s="109">
        <f t="shared" si="4"/>
        <v>0</v>
      </c>
      <c r="P21" s="109">
        <f t="shared" si="0"/>
        <v>0</v>
      </c>
      <c r="Q21" s="110">
        <f t="shared" si="1"/>
        <v>0</v>
      </c>
      <c r="R21" s="61"/>
      <c r="S21" s="61"/>
      <c r="T21" s="76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3"/>
        <v>0</v>
      </c>
      <c r="O22" s="109">
        <f t="shared" si="4"/>
        <v>0</v>
      </c>
      <c r="P22" s="109">
        <f t="shared" si="0"/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 t="shared" si="0"/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 t="shared" si="0"/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63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147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148</v>
      </c>
      <c r="D29" s="48"/>
      <c r="E29" s="48"/>
      <c r="F29" s="48"/>
      <c r="G29" s="89"/>
      <c r="H29" s="84">
        <v>3</v>
      </c>
      <c r="I29" s="82" t="s">
        <v>62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0"/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/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82" t="s">
        <v>71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98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98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68</v>
      </c>
      <c r="D35" s="52"/>
      <c r="E35" s="52"/>
      <c r="F35" s="53"/>
      <c r="G35" s="93" t="s">
        <v>26</v>
      </c>
      <c r="H35" s="94"/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1" dxfId="1" operator="between" stopIfTrue="1">
      <formula>1</formula>
      <formula>300</formula>
    </cfRule>
    <cfRule type="cellIs" priority="2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U39"/>
  <sheetViews>
    <sheetView showGridLines="0" showRowColHeaders="0" showZeros="0" showOutlineSymbols="0" zoomScaleSheetLayoutView="75" zoomScalePageLayoutView="0" workbookViewId="0" topLeftCell="A10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40243</v>
      </c>
      <c r="R5" s="74" t="s">
        <v>32</v>
      </c>
      <c r="S5" s="78">
        <v>1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0">
        <v>56</v>
      </c>
      <c r="B9" s="131">
        <v>55.9</v>
      </c>
      <c r="C9" s="132" t="s">
        <v>194</v>
      </c>
      <c r="D9" s="133">
        <v>34579</v>
      </c>
      <c r="E9" s="134"/>
      <c r="F9" s="135" t="s">
        <v>195</v>
      </c>
      <c r="G9" s="135" t="s">
        <v>73</v>
      </c>
      <c r="H9" s="127">
        <v>-77</v>
      </c>
      <c r="I9" s="128">
        <v>-77</v>
      </c>
      <c r="J9" s="128">
        <v>77</v>
      </c>
      <c r="K9" s="127">
        <v>-93</v>
      </c>
      <c r="L9" s="108">
        <v>93</v>
      </c>
      <c r="M9" s="108">
        <v>95</v>
      </c>
      <c r="N9" s="109">
        <f>IF(MAX(H9:J9)&lt;0,0,TRUNC(MAX(H9:J9)/1)*1)</f>
        <v>77</v>
      </c>
      <c r="O9" s="109">
        <f>IF(MAX(K9:M9)&lt;0,0,TRUNC(MAX(K9:M9)/1)*1)</f>
        <v>95</v>
      </c>
      <c r="P9" s="109">
        <f aca="true" t="shared" si="0" ref="P9:P19">IF(N9=0,0,IF(O9=0,0,SUM(N9:O9)))</f>
        <v>172</v>
      </c>
      <c r="Q9" s="110">
        <f aca="true" t="shared" si="1" ref="Q9:Q24">IF(P9=0,0,IF(OR(C9="UK",C9="JK",C9="SK",C9="K1",C9="K2",C9="K3",C9="K4",C9="K5",C9="K6"),SinclairW09(B9)*P9,Sinclair09(B9)*P9))</f>
        <v>266.869868</v>
      </c>
      <c r="R9" s="61">
        <v>1</v>
      </c>
      <c r="S9" s="61"/>
      <c r="T9" s="76">
        <f aca="true" t="shared" si="2" ref="T9:T24">IF(B9=0,0,IF(OR(C9="UK",C9="JK",C9="SK",C9="K1",C9="K2",C9="K3",C9="K4",C9="K5",C9="K6"),SinclairW09(B9),Sinclair09(B9)))</f>
        <v>1.551569</v>
      </c>
      <c r="U9" s="18"/>
    </row>
    <row r="10" spans="1:21" s="19" customFormat="1" ht="19.5" customHeight="1">
      <c r="A10" s="130">
        <v>56</v>
      </c>
      <c r="B10" s="131">
        <v>55.3</v>
      </c>
      <c r="C10" s="132" t="s">
        <v>109</v>
      </c>
      <c r="D10" s="133">
        <v>33679</v>
      </c>
      <c r="E10" s="134"/>
      <c r="F10" s="135" t="s">
        <v>196</v>
      </c>
      <c r="G10" s="135" t="s">
        <v>74</v>
      </c>
      <c r="H10" s="127">
        <v>73</v>
      </c>
      <c r="I10" s="128">
        <v>-76</v>
      </c>
      <c r="J10" s="128">
        <v>-76</v>
      </c>
      <c r="K10" s="127">
        <v>92</v>
      </c>
      <c r="L10" s="108">
        <v>95</v>
      </c>
      <c r="M10" s="108">
        <v>-99</v>
      </c>
      <c r="N10" s="109">
        <f aca="true" t="shared" si="3" ref="N10:N24">IF(MAX(H10:J10)&lt;0,0,TRUNC(MAX(H10:J10)/1)*1)</f>
        <v>73</v>
      </c>
      <c r="O10" s="109">
        <f aca="true" t="shared" si="4" ref="O10:O24">IF(MAX(K10:M10)&lt;0,0,TRUNC(MAX(K10:M10)/1)*1)</f>
        <v>95</v>
      </c>
      <c r="P10" s="109">
        <f t="shared" si="0"/>
        <v>168</v>
      </c>
      <c r="Q10" s="110">
        <f t="shared" si="1"/>
        <v>262.860024</v>
      </c>
      <c r="R10" s="61">
        <v>2</v>
      </c>
      <c r="S10" s="61"/>
      <c r="T10" s="76">
        <f t="shared" si="2"/>
        <v>1.564643</v>
      </c>
      <c r="U10" s="18"/>
    </row>
    <row r="11" spans="1:21" s="19" customFormat="1" ht="19.5" customHeight="1">
      <c r="A11" s="130">
        <v>62</v>
      </c>
      <c r="B11" s="131">
        <v>60.7</v>
      </c>
      <c r="C11" s="132" t="s">
        <v>109</v>
      </c>
      <c r="D11" s="133">
        <v>33317</v>
      </c>
      <c r="E11" s="134"/>
      <c r="F11" s="135" t="s">
        <v>197</v>
      </c>
      <c r="G11" s="135" t="s">
        <v>79</v>
      </c>
      <c r="H11" s="127">
        <v>72</v>
      </c>
      <c r="I11" s="128">
        <v>-77</v>
      </c>
      <c r="J11" s="128">
        <v>-78</v>
      </c>
      <c r="K11" s="127">
        <v>92</v>
      </c>
      <c r="L11" s="108">
        <v>96</v>
      </c>
      <c r="M11" s="108">
        <v>100</v>
      </c>
      <c r="N11" s="109">
        <f t="shared" si="3"/>
        <v>72</v>
      </c>
      <c r="O11" s="109">
        <f t="shared" si="4"/>
        <v>100</v>
      </c>
      <c r="P11" s="109">
        <f t="shared" si="0"/>
        <v>172</v>
      </c>
      <c r="Q11" s="110">
        <f t="shared" si="1"/>
        <v>250.96777999999998</v>
      </c>
      <c r="R11" s="61">
        <v>1</v>
      </c>
      <c r="S11" s="61"/>
      <c r="T11" s="76">
        <f t="shared" si="2"/>
        <v>1.459115</v>
      </c>
      <c r="U11" s="18"/>
    </row>
    <row r="12" spans="1:21" s="19" customFormat="1" ht="19.5" customHeight="1">
      <c r="A12" s="130">
        <v>62</v>
      </c>
      <c r="B12" s="131">
        <v>60.6</v>
      </c>
      <c r="C12" s="132" t="s">
        <v>194</v>
      </c>
      <c r="D12" s="133">
        <v>34477</v>
      </c>
      <c r="E12" s="134"/>
      <c r="F12" s="135" t="s">
        <v>198</v>
      </c>
      <c r="G12" s="135" t="s">
        <v>79</v>
      </c>
      <c r="H12" s="127">
        <v>67</v>
      </c>
      <c r="I12" s="128">
        <v>72</v>
      </c>
      <c r="J12" s="128">
        <v>-75</v>
      </c>
      <c r="K12" s="127">
        <v>87</v>
      </c>
      <c r="L12" s="108">
        <v>92</v>
      </c>
      <c r="M12" s="108">
        <v>-95</v>
      </c>
      <c r="N12" s="109">
        <f t="shared" si="3"/>
        <v>72</v>
      </c>
      <c r="O12" s="109">
        <f t="shared" si="4"/>
        <v>92</v>
      </c>
      <c r="P12" s="109">
        <f t="shared" si="0"/>
        <v>164</v>
      </c>
      <c r="Q12" s="110">
        <f t="shared" si="1"/>
        <v>239.57841599999998</v>
      </c>
      <c r="R12" s="61">
        <v>2</v>
      </c>
      <c r="S12" s="61"/>
      <c r="T12" s="76">
        <f t="shared" si="2"/>
        <v>1.4608439999999998</v>
      </c>
      <c r="U12" s="18"/>
    </row>
    <row r="13" spans="1:21" s="19" customFormat="1" ht="19.5" customHeight="1">
      <c r="A13" s="130">
        <v>69</v>
      </c>
      <c r="B13" s="131">
        <v>68.3</v>
      </c>
      <c r="C13" s="132" t="s">
        <v>112</v>
      </c>
      <c r="D13" s="133">
        <v>30555</v>
      </c>
      <c r="E13" s="134"/>
      <c r="F13" s="135" t="s">
        <v>199</v>
      </c>
      <c r="G13" s="135" t="s">
        <v>52</v>
      </c>
      <c r="H13" s="127">
        <v>80</v>
      </c>
      <c r="I13" s="128">
        <v>86</v>
      </c>
      <c r="J13" s="128">
        <v>91</v>
      </c>
      <c r="K13" s="127">
        <v>110</v>
      </c>
      <c r="L13" s="108">
        <v>116</v>
      </c>
      <c r="M13" s="108">
        <v>121</v>
      </c>
      <c r="N13" s="109">
        <f t="shared" si="3"/>
        <v>91</v>
      </c>
      <c r="O13" s="109">
        <f t="shared" si="4"/>
        <v>121</v>
      </c>
      <c r="P13" s="109">
        <f t="shared" si="0"/>
        <v>212</v>
      </c>
      <c r="Q13" s="110">
        <f t="shared" si="1"/>
        <v>285.572056</v>
      </c>
      <c r="R13" s="61">
        <v>1</v>
      </c>
      <c r="S13" s="61"/>
      <c r="T13" s="76">
        <f t="shared" si="2"/>
        <v>1.347038</v>
      </c>
      <c r="U13" s="18"/>
    </row>
    <row r="14" spans="1:21" s="19" customFormat="1" ht="19.5" customHeight="1">
      <c r="A14" s="130">
        <v>77</v>
      </c>
      <c r="B14" s="144">
        <v>75.6</v>
      </c>
      <c r="C14" s="132" t="s">
        <v>112</v>
      </c>
      <c r="D14" s="133">
        <v>28656</v>
      </c>
      <c r="E14" s="134"/>
      <c r="F14" s="135" t="s">
        <v>200</v>
      </c>
      <c r="G14" s="135" t="s">
        <v>88</v>
      </c>
      <c r="H14" s="127">
        <v>-123</v>
      </c>
      <c r="I14" s="128">
        <v>123</v>
      </c>
      <c r="J14" s="128">
        <v>-126</v>
      </c>
      <c r="K14" s="127">
        <v>-145</v>
      </c>
      <c r="L14" s="108">
        <v>145</v>
      </c>
      <c r="M14" s="108">
        <v>-149</v>
      </c>
      <c r="N14" s="109">
        <f t="shared" si="3"/>
        <v>123</v>
      </c>
      <c r="O14" s="109">
        <f t="shared" si="4"/>
        <v>145</v>
      </c>
      <c r="P14" s="109">
        <f t="shared" si="0"/>
        <v>268</v>
      </c>
      <c r="Q14" s="110">
        <f t="shared" si="1"/>
        <v>339.57502800000003</v>
      </c>
      <c r="R14" s="61">
        <v>1</v>
      </c>
      <c r="S14" s="61"/>
      <c r="T14" s="76">
        <f t="shared" si="2"/>
        <v>1.267071</v>
      </c>
      <c r="U14" s="18"/>
    </row>
    <row r="15" spans="1:21" s="19" customFormat="1" ht="19.5" customHeight="1">
      <c r="A15" s="145">
        <v>77</v>
      </c>
      <c r="B15" s="144">
        <v>76.7</v>
      </c>
      <c r="C15" s="132" t="s">
        <v>109</v>
      </c>
      <c r="D15" s="133">
        <v>33683</v>
      </c>
      <c r="E15" s="134"/>
      <c r="F15" s="135" t="s">
        <v>201</v>
      </c>
      <c r="G15" s="135" t="s">
        <v>77</v>
      </c>
      <c r="H15" s="157">
        <v>75</v>
      </c>
      <c r="I15" s="128">
        <v>80</v>
      </c>
      <c r="J15" s="128">
        <v>-84</v>
      </c>
      <c r="K15" s="127">
        <v>95</v>
      </c>
      <c r="L15" s="108">
        <v>100</v>
      </c>
      <c r="M15" s="108">
        <v>105</v>
      </c>
      <c r="N15" s="109">
        <f t="shared" si="3"/>
        <v>80</v>
      </c>
      <c r="O15" s="109">
        <f t="shared" si="4"/>
        <v>105</v>
      </c>
      <c r="P15" s="109">
        <f t="shared" si="0"/>
        <v>185</v>
      </c>
      <c r="Q15" s="110">
        <f t="shared" si="1"/>
        <v>232.50910999999996</v>
      </c>
      <c r="R15" s="61">
        <v>5</v>
      </c>
      <c r="S15" s="61" t="s">
        <v>24</v>
      </c>
      <c r="T15" s="76">
        <f t="shared" si="2"/>
        <v>1.2568059999999999</v>
      </c>
      <c r="U15" s="18"/>
    </row>
    <row r="16" spans="1:21" s="19" customFormat="1" ht="19.5" customHeight="1">
      <c r="A16" s="145">
        <v>77</v>
      </c>
      <c r="B16" s="131">
        <v>76.9</v>
      </c>
      <c r="C16" s="132" t="s">
        <v>112</v>
      </c>
      <c r="D16" s="133">
        <v>29459</v>
      </c>
      <c r="E16" s="134"/>
      <c r="F16" s="135" t="s">
        <v>202</v>
      </c>
      <c r="G16" s="135" t="s">
        <v>73</v>
      </c>
      <c r="H16" s="127">
        <v>-118</v>
      </c>
      <c r="I16" s="146">
        <v>-118</v>
      </c>
      <c r="J16" s="128">
        <v>120</v>
      </c>
      <c r="K16" s="127">
        <v>140</v>
      </c>
      <c r="L16" s="108">
        <v>-149</v>
      </c>
      <c r="M16" s="108">
        <v>-149</v>
      </c>
      <c r="N16" s="109">
        <f t="shared" si="3"/>
        <v>120</v>
      </c>
      <c r="O16" s="109">
        <f t="shared" si="4"/>
        <v>140</v>
      </c>
      <c r="P16" s="109">
        <f t="shared" si="0"/>
        <v>260</v>
      </c>
      <c r="Q16" s="110">
        <f t="shared" si="1"/>
        <v>326.29558</v>
      </c>
      <c r="R16" s="61">
        <v>2</v>
      </c>
      <c r="S16" s="61" t="s">
        <v>24</v>
      </c>
      <c r="T16" s="76">
        <f t="shared" si="2"/>
        <v>1.254983</v>
      </c>
      <c r="U16" s="18"/>
    </row>
    <row r="17" spans="1:21" s="19" customFormat="1" ht="19.5" customHeight="1">
      <c r="A17" s="130">
        <v>77</v>
      </c>
      <c r="B17" s="131">
        <v>77</v>
      </c>
      <c r="C17" s="132" t="s">
        <v>112</v>
      </c>
      <c r="D17" s="133">
        <v>31696</v>
      </c>
      <c r="E17" s="134"/>
      <c r="F17" s="135" t="s">
        <v>203</v>
      </c>
      <c r="G17" s="135" t="s">
        <v>73</v>
      </c>
      <c r="H17" s="127">
        <v>113</v>
      </c>
      <c r="I17" s="128">
        <v>117</v>
      </c>
      <c r="J17" s="128">
        <v>-120</v>
      </c>
      <c r="K17" s="127">
        <v>140</v>
      </c>
      <c r="L17" s="158">
        <v>-144</v>
      </c>
      <c r="M17" s="108">
        <v>-144</v>
      </c>
      <c r="N17" s="109">
        <f t="shared" si="3"/>
        <v>117</v>
      </c>
      <c r="O17" s="109">
        <f t="shared" si="4"/>
        <v>140</v>
      </c>
      <c r="P17" s="109">
        <f t="shared" si="0"/>
        <v>257</v>
      </c>
      <c r="Q17" s="110">
        <f t="shared" si="1"/>
        <v>322.297532</v>
      </c>
      <c r="R17" s="61">
        <v>3</v>
      </c>
      <c r="S17" s="61" t="s">
        <v>24</v>
      </c>
      <c r="T17" s="76">
        <f t="shared" si="2"/>
        <v>1.254076</v>
      </c>
      <c r="U17" s="18"/>
    </row>
    <row r="18" spans="1:21" s="19" customFormat="1" ht="19.5" customHeight="1">
      <c r="A18" s="130">
        <v>77</v>
      </c>
      <c r="B18" s="131">
        <v>76.5</v>
      </c>
      <c r="C18" s="132" t="s">
        <v>112</v>
      </c>
      <c r="D18" s="133">
        <v>32519</v>
      </c>
      <c r="E18" s="134"/>
      <c r="F18" s="135" t="s">
        <v>204</v>
      </c>
      <c r="G18" s="135" t="s">
        <v>76</v>
      </c>
      <c r="H18" s="127">
        <v>107</v>
      </c>
      <c r="I18" s="128">
        <v>-110</v>
      </c>
      <c r="J18" s="128">
        <v>112</v>
      </c>
      <c r="K18" s="127">
        <v>132</v>
      </c>
      <c r="L18" s="108">
        <v>-138</v>
      </c>
      <c r="M18" s="108">
        <v>-138</v>
      </c>
      <c r="N18" s="109">
        <f t="shared" si="3"/>
        <v>112</v>
      </c>
      <c r="O18" s="109">
        <f t="shared" si="4"/>
        <v>132</v>
      </c>
      <c r="P18" s="109">
        <f t="shared" si="0"/>
        <v>244</v>
      </c>
      <c r="Q18" s="110">
        <f t="shared" si="1"/>
        <v>307.10864799999996</v>
      </c>
      <c r="R18" s="61">
        <v>4</v>
      </c>
      <c r="S18" s="61"/>
      <c r="T18" s="76">
        <f t="shared" si="2"/>
        <v>1.2586419999999998</v>
      </c>
      <c r="U18" s="18"/>
    </row>
    <row r="19" spans="1:21" s="19" customFormat="1" ht="19.5" customHeight="1">
      <c r="A19" s="130"/>
      <c r="B19" s="131"/>
      <c r="C19" s="132"/>
      <c r="D19" s="133"/>
      <c r="E19" s="134"/>
      <c r="F19" s="135"/>
      <c r="G19" s="135"/>
      <c r="H19" s="127"/>
      <c r="I19" s="128"/>
      <c r="J19" s="128"/>
      <c r="K19" s="127"/>
      <c r="L19" s="108"/>
      <c r="M19" s="108"/>
      <c r="N19" s="109">
        <f t="shared" si="3"/>
        <v>0</v>
      </c>
      <c r="O19" s="109">
        <f t="shared" si="4"/>
        <v>0</v>
      </c>
      <c r="P19" s="109">
        <f t="shared" si="0"/>
        <v>0</v>
      </c>
      <c r="Q19" s="110">
        <f t="shared" si="1"/>
        <v>0</v>
      </c>
      <c r="R19" s="61"/>
      <c r="S19" s="61"/>
      <c r="T19" s="76">
        <f t="shared" si="2"/>
        <v>0</v>
      </c>
      <c r="U19" s="18"/>
    </row>
    <row r="20" spans="1:21" s="19" customFormat="1" ht="19.5" customHeight="1">
      <c r="A20" s="56"/>
      <c r="B20" s="57"/>
      <c r="C20" s="58"/>
      <c r="D20" s="59"/>
      <c r="E20" s="79"/>
      <c r="F20" s="114"/>
      <c r="G20" s="114"/>
      <c r="H20" s="111"/>
      <c r="I20" s="108"/>
      <c r="J20" s="108"/>
      <c r="K20" s="111"/>
      <c r="L20" s="108"/>
      <c r="M20" s="108"/>
      <c r="N20" s="109">
        <f t="shared" si="3"/>
        <v>0</v>
      </c>
      <c r="O20" s="109">
        <f t="shared" si="4"/>
        <v>0</v>
      </c>
      <c r="P20" s="109">
        <f>IF(N20=0,0,IF(O20=0,0,SUM(N20:O20)))</f>
        <v>0</v>
      </c>
      <c r="Q20" s="110">
        <f t="shared" si="1"/>
        <v>0</v>
      </c>
      <c r="R20" s="61"/>
      <c r="S20" s="61"/>
      <c r="T20" s="76">
        <f t="shared" si="2"/>
        <v>0</v>
      </c>
      <c r="U20" s="18"/>
    </row>
    <row r="21" spans="1:21" s="19" customFormat="1" ht="19.5" customHeight="1">
      <c r="A21" s="56"/>
      <c r="B21" s="57"/>
      <c r="C21" s="58"/>
      <c r="D21" s="59"/>
      <c r="E21" s="79"/>
      <c r="F21" s="114"/>
      <c r="G21" s="114"/>
      <c r="H21" s="111"/>
      <c r="I21" s="108"/>
      <c r="J21" s="108"/>
      <c r="K21" s="111"/>
      <c r="L21" s="108"/>
      <c r="M21" s="108"/>
      <c r="N21" s="109">
        <f t="shared" si="3"/>
        <v>0</v>
      </c>
      <c r="O21" s="109">
        <f t="shared" si="4"/>
        <v>0</v>
      </c>
      <c r="P21" s="109">
        <f>IF(N21=0,0,IF(O21=0,0,SUM(N21:O21)))</f>
        <v>0</v>
      </c>
      <c r="Q21" s="110">
        <f t="shared" si="1"/>
        <v>0</v>
      </c>
      <c r="R21" s="61"/>
      <c r="S21" s="61"/>
      <c r="T21" s="76">
        <f t="shared" si="2"/>
        <v>0</v>
      </c>
      <c r="U21" s="18"/>
    </row>
    <row r="22" spans="1:21" s="19" customFormat="1" ht="19.5" customHeight="1">
      <c r="A22" s="56"/>
      <c r="B22" s="57"/>
      <c r="C22" s="58"/>
      <c r="D22" s="59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3"/>
        <v>0</v>
      </c>
      <c r="O22" s="109">
        <f t="shared" si="4"/>
        <v>0</v>
      </c>
      <c r="P22" s="109">
        <f>IF(N22=0,0,IF(O22=0,0,SUM(N22:O22)))</f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9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>IF(N23=0,0,IF(O23=0,0,SUM(N23:O23)))</f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>IF(N24=0,0,IF(O24=0,0,SUM(N24:O24)))</f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94" t="s">
        <v>58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59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82" t="s">
        <v>141</v>
      </c>
      <c r="D29" s="48"/>
      <c r="E29" s="48"/>
      <c r="F29" s="48"/>
      <c r="G29" s="89"/>
      <c r="H29" s="84">
        <v>3</v>
      </c>
      <c r="I29" s="82" t="s">
        <v>205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82" t="s">
        <v>56</v>
      </c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159"/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98" t="s">
        <v>70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82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159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68</v>
      </c>
      <c r="D35" s="52"/>
      <c r="E35" s="52"/>
      <c r="F35" s="53"/>
      <c r="G35" s="93" t="s">
        <v>26</v>
      </c>
      <c r="H35" s="94"/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1" dxfId="1" operator="between" stopIfTrue="1">
      <formula>1</formula>
      <formula>300</formula>
    </cfRule>
    <cfRule type="cellIs" priority="2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U39"/>
  <sheetViews>
    <sheetView showGridLines="0" showRowColHeaders="0" showZeros="0" tabSelected="1" showOutlineSymbols="0" zoomScaleSheetLayoutView="75" zoomScalePageLayoutView="0" workbookViewId="0" topLeftCell="A1">
      <selection activeCell="O40" sqref="O40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40243</v>
      </c>
      <c r="R5" s="74" t="s">
        <v>32</v>
      </c>
      <c r="S5" s="78">
        <v>2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0">
        <v>53</v>
      </c>
      <c r="B9" s="131">
        <v>52.1</v>
      </c>
      <c r="C9" s="132" t="s">
        <v>149</v>
      </c>
      <c r="D9" s="133">
        <v>33955</v>
      </c>
      <c r="E9" s="134"/>
      <c r="F9" s="135" t="s">
        <v>150</v>
      </c>
      <c r="G9" s="135" t="s">
        <v>73</v>
      </c>
      <c r="H9" s="127">
        <v>-40</v>
      </c>
      <c r="I9" s="127">
        <v>40</v>
      </c>
      <c r="J9" s="128">
        <v>44</v>
      </c>
      <c r="K9" s="127">
        <v>50</v>
      </c>
      <c r="L9" s="108">
        <v>55</v>
      </c>
      <c r="M9" s="108">
        <v>57</v>
      </c>
      <c r="N9" s="109">
        <f>IF(MAX(H9:J9)&lt;0,0,TRUNC(MAX(H9:J9)/1)*1)</f>
        <v>44</v>
      </c>
      <c r="O9" s="109">
        <f>IF(MAX(K9:M9)&lt;0,0,TRUNC(MAX(K9:M9)/1)*1)</f>
        <v>57</v>
      </c>
      <c r="P9" s="109">
        <f aca="true" t="shared" si="0" ref="P9:P24">IF(N9=0,0,IF(O9=0,0,SUM(N9:O9)))</f>
        <v>101</v>
      </c>
      <c r="Q9" s="110">
        <f aca="true" t="shared" si="1" ref="Q9:Q24">IF(P9=0,0,IF(OR(C9="UK",C9="JK",C9="SK",C9="K1",C9="K2",C9="K3",C9="K4",C9="K5",C9="K6"),SinclairW09(B9)*P9,Sinclair09(B9)*P9))</f>
        <v>143.944695</v>
      </c>
      <c r="R9" s="60">
        <v>3</v>
      </c>
      <c r="S9" s="60" t="s">
        <v>24</v>
      </c>
      <c r="T9" s="76">
        <f aca="true" t="shared" si="2" ref="T9:T24">IF(B9=0,0,IF(OR(C9="UK",C9="JK",C9="SK",C9="K1",C9="K2",C9="K3",C9="K4",C9="K5",C9="K6"),SinclairW09(B9),Sinclair09(B9)))</f>
        <v>1.425195</v>
      </c>
      <c r="U9" s="18"/>
    </row>
    <row r="10" spans="1:21" s="19" customFormat="1" ht="19.5" customHeight="1">
      <c r="A10" s="130">
        <v>53</v>
      </c>
      <c r="B10" s="131">
        <v>52.5</v>
      </c>
      <c r="C10" s="132" t="s">
        <v>151</v>
      </c>
      <c r="D10" s="133">
        <v>32342</v>
      </c>
      <c r="E10" s="134"/>
      <c r="F10" s="135" t="s">
        <v>152</v>
      </c>
      <c r="G10" s="135" t="s">
        <v>78</v>
      </c>
      <c r="H10" s="127">
        <v>55</v>
      </c>
      <c r="I10" s="127">
        <v>-58</v>
      </c>
      <c r="J10" s="128">
        <v>61</v>
      </c>
      <c r="K10" s="127">
        <v>-70</v>
      </c>
      <c r="L10" s="108">
        <v>70</v>
      </c>
      <c r="M10" s="108">
        <v>-74</v>
      </c>
      <c r="N10" s="109">
        <f aca="true" t="shared" si="3" ref="N10:N24">IF(MAX(H10:J10)&lt;0,0,TRUNC(MAX(H10:J10)/1)*1)</f>
        <v>61</v>
      </c>
      <c r="O10" s="109">
        <f aca="true" t="shared" si="4" ref="O10:O24">IF(MAX(K10:M10)&lt;0,0,TRUNC(MAX(K10:M10)/1)*1)</f>
        <v>70</v>
      </c>
      <c r="P10" s="109">
        <f t="shared" si="0"/>
        <v>131</v>
      </c>
      <c r="Q10" s="110">
        <f t="shared" si="1"/>
        <v>185.557439</v>
      </c>
      <c r="R10" s="61">
        <v>1</v>
      </c>
      <c r="S10" s="61" t="s">
        <v>137</v>
      </c>
      <c r="T10" s="76">
        <f t="shared" si="2"/>
        <v>1.416469</v>
      </c>
      <c r="U10" s="18"/>
    </row>
    <row r="11" spans="1:21" s="19" customFormat="1" ht="19.5" customHeight="1">
      <c r="A11" s="130">
        <v>53</v>
      </c>
      <c r="B11" s="131">
        <v>51.5</v>
      </c>
      <c r="C11" s="132" t="s">
        <v>151</v>
      </c>
      <c r="D11" s="133">
        <v>30752</v>
      </c>
      <c r="E11" s="134"/>
      <c r="F11" s="135" t="s">
        <v>153</v>
      </c>
      <c r="G11" s="135" t="s">
        <v>73</v>
      </c>
      <c r="H11" s="127">
        <v>46</v>
      </c>
      <c r="I11" s="127">
        <v>50</v>
      </c>
      <c r="J11" s="128">
        <v>-53</v>
      </c>
      <c r="K11" s="127">
        <v>56</v>
      </c>
      <c r="L11" s="108">
        <v>61</v>
      </c>
      <c r="M11" s="108">
        <v>-64</v>
      </c>
      <c r="N11" s="109">
        <f t="shared" si="3"/>
        <v>50</v>
      </c>
      <c r="O11" s="109">
        <f t="shared" si="4"/>
        <v>61</v>
      </c>
      <c r="P11" s="109">
        <f t="shared" si="0"/>
        <v>111</v>
      </c>
      <c r="Q11" s="110">
        <f t="shared" si="1"/>
        <v>159.691149</v>
      </c>
      <c r="R11" s="61">
        <v>2</v>
      </c>
      <c r="S11" s="61"/>
      <c r="T11" s="76">
        <f t="shared" si="2"/>
        <v>1.438659</v>
      </c>
      <c r="U11" s="18"/>
    </row>
    <row r="12" spans="1:21" s="19" customFormat="1" ht="19.5" customHeight="1">
      <c r="A12" s="130">
        <v>58</v>
      </c>
      <c r="B12" s="131">
        <v>55.5</v>
      </c>
      <c r="C12" s="132" t="s">
        <v>154</v>
      </c>
      <c r="D12" s="133">
        <v>34065</v>
      </c>
      <c r="E12" s="134"/>
      <c r="F12" s="135" t="s">
        <v>155</v>
      </c>
      <c r="G12" s="135" t="s">
        <v>73</v>
      </c>
      <c r="H12" s="127">
        <v>37</v>
      </c>
      <c r="I12" s="127">
        <v>-40</v>
      </c>
      <c r="J12" s="128">
        <v>40</v>
      </c>
      <c r="K12" s="127">
        <v>54</v>
      </c>
      <c r="L12" s="108">
        <v>-58</v>
      </c>
      <c r="M12" s="108">
        <v>-58</v>
      </c>
      <c r="N12" s="109">
        <f t="shared" si="3"/>
        <v>40</v>
      </c>
      <c r="O12" s="109">
        <f t="shared" si="4"/>
        <v>54</v>
      </c>
      <c r="P12" s="109">
        <f t="shared" si="0"/>
        <v>94</v>
      </c>
      <c r="Q12" s="110">
        <f t="shared" si="1"/>
        <v>127.543054</v>
      </c>
      <c r="R12" s="61">
        <v>1</v>
      </c>
      <c r="S12" s="61" t="s">
        <v>24</v>
      </c>
      <c r="T12" s="76">
        <f t="shared" si="2"/>
        <v>1.356841</v>
      </c>
      <c r="U12" s="18"/>
    </row>
    <row r="13" spans="1:21" s="19" customFormat="1" ht="19.5" customHeight="1">
      <c r="A13" s="130">
        <v>63</v>
      </c>
      <c r="B13" s="131">
        <v>60.8</v>
      </c>
      <c r="C13" s="132" t="s">
        <v>151</v>
      </c>
      <c r="D13" s="133">
        <v>28195</v>
      </c>
      <c r="E13" s="134"/>
      <c r="F13" s="135" t="s">
        <v>156</v>
      </c>
      <c r="G13" s="135" t="s">
        <v>79</v>
      </c>
      <c r="H13" s="127">
        <v>48</v>
      </c>
      <c r="I13" s="127">
        <v>51</v>
      </c>
      <c r="J13" s="128">
        <v>-53</v>
      </c>
      <c r="K13" s="127">
        <v>65</v>
      </c>
      <c r="L13" s="108">
        <v>-68</v>
      </c>
      <c r="M13" s="108">
        <v>68</v>
      </c>
      <c r="N13" s="109">
        <f t="shared" si="3"/>
        <v>51</v>
      </c>
      <c r="O13" s="109">
        <f t="shared" si="4"/>
        <v>68</v>
      </c>
      <c r="P13" s="109">
        <f t="shared" si="0"/>
        <v>119</v>
      </c>
      <c r="Q13" s="110">
        <f t="shared" si="1"/>
        <v>151.386683</v>
      </c>
      <c r="R13" s="61">
        <v>1</v>
      </c>
      <c r="S13" s="61" t="s">
        <v>24</v>
      </c>
      <c r="T13" s="76">
        <f t="shared" si="2"/>
        <v>1.272157</v>
      </c>
      <c r="U13" s="18"/>
    </row>
    <row r="14" spans="1:21" s="19" customFormat="1" ht="19.5" customHeight="1">
      <c r="A14" s="130">
        <v>63</v>
      </c>
      <c r="B14" s="131">
        <v>62.5</v>
      </c>
      <c r="C14" s="132" t="s">
        <v>149</v>
      </c>
      <c r="D14" s="133">
        <v>33735</v>
      </c>
      <c r="E14" s="134"/>
      <c r="F14" s="135" t="s">
        <v>157</v>
      </c>
      <c r="G14" s="135" t="s">
        <v>73</v>
      </c>
      <c r="H14" s="127">
        <v>-47</v>
      </c>
      <c r="I14" s="127">
        <v>47</v>
      </c>
      <c r="J14" s="128">
        <v>-52</v>
      </c>
      <c r="K14" s="127">
        <v>57</v>
      </c>
      <c r="L14" s="108">
        <v>-62</v>
      </c>
      <c r="M14" s="108">
        <v>-62</v>
      </c>
      <c r="N14" s="109">
        <f t="shared" si="3"/>
        <v>47</v>
      </c>
      <c r="O14" s="109">
        <f t="shared" si="4"/>
        <v>57</v>
      </c>
      <c r="P14" s="109">
        <f t="shared" si="0"/>
        <v>104</v>
      </c>
      <c r="Q14" s="110">
        <f t="shared" si="1"/>
        <v>129.94644</v>
      </c>
      <c r="R14" s="61">
        <v>2</v>
      </c>
      <c r="S14" s="61" t="s">
        <v>24</v>
      </c>
      <c r="T14" s="76">
        <f t="shared" si="2"/>
        <v>1.249485</v>
      </c>
      <c r="U14" s="18"/>
    </row>
    <row r="15" spans="1:21" s="19" customFormat="1" ht="19.5" customHeight="1">
      <c r="A15" s="147" t="s">
        <v>158</v>
      </c>
      <c r="B15" s="131">
        <v>89.6</v>
      </c>
      <c r="C15" s="132" t="s">
        <v>151</v>
      </c>
      <c r="D15" s="133">
        <v>31467</v>
      </c>
      <c r="E15" s="134"/>
      <c r="F15" s="135" t="s">
        <v>159</v>
      </c>
      <c r="G15" s="135" t="s">
        <v>80</v>
      </c>
      <c r="H15" s="127">
        <v>-58</v>
      </c>
      <c r="I15" s="127">
        <v>58</v>
      </c>
      <c r="J15" s="128">
        <v>62</v>
      </c>
      <c r="K15" s="127">
        <v>-70</v>
      </c>
      <c r="L15" s="108">
        <v>-70</v>
      </c>
      <c r="M15" s="108">
        <v>70</v>
      </c>
      <c r="N15" s="109">
        <f t="shared" si="3"/>
        <v>62</v>
      </c>
      <c r="O15" s="109">
        <f t="shared" si="4"/>
        <v>70</v>
      </c>
      <c r="P15" s="109">
        <f t="shared" si="0"/>
        <v>132</v>
      </c>
      <c r="Q15" s="110">
        <f t="shared" si="1"/>
        <v>139.039692</v>
      </c>
      <c r="R15" s="61">
        <v>3</v>
      </c>
      <c r="S15" s="61"/>
      <c r="T15" s="76">
        <f t="shared" si="2"/>
        <v>1.053331</v>
      </c>
      <c r="U15" s="18"/>
    </row>
    <row r="16" spans="1:21" s="19" customFormat="1" ht="19.5" customHeight="1">
      <c r="A16" s="147" t="s">
        <v>158</v>
      </c>
      <c r="B16" s="131">
        <v>75.4</v>
      </c>
      <c r="C16" s="132" t="s">
        <v>160</v>
      </c>
      <c r="D16" s="133">
        <v>25389</v>
      </c>
      <c r="E16" s="134"/>
      <c r="F16" s="135" t="s">
        <v>161</v>
      </c>
      <c r="G16" s="135" t="s">
        <v>88</v>
      </c>
      <c r="H16" s="127">
        <v>60</v>
      </c>
      <c r="I16" s="127">
        <v>-65</v>
      </c>
      <c r="J16" s="128">
        <v>65</v>
      </c>
      <c r="K16" s="127">
        <v>-70</v>
      </c>
      <c r="L16" s="108">
        <v>-70</v>
      </c>
      <c r="M16" s="108">
        <v>70</v>
      </c>
      <c r="N16" s="109">
        <f t="shared" si="3"/>
        <v>65</v>
      </c>
      <c r="O16" s="109">
        <f t="shared" si="4"/>
        <v>70</v>
      </c>
      <c r="P16" s="109">
        <f t="shared" si="0"/>
        <v>135</v>
      </c>
      <c r="Q16" s="110">
        <f t="shared" si="1"/>
        <v>152.046045</v>
      </c>
      <c r="R16" s="61">
        <v>2</v>
      </c>
      <c r="S16" s="61" t="s">
        <v>142</v>
      </c>
      <c r="T16" s="76">
        <f t="shared" si="2"/>
        <v>1.126267</v>
      </c>
      <c r="U16" s="18"/>
    </row>
    <row r="17" spans="1:21" s="19" customFormat="1" ht="19.5" customHeight="1">
      <c r="A17" s="147" t="s">
        <v>158</v>
      </c>
      <c r="B17" s="131">
        <v>75.6</v>
      </c>
      <c r="C17" s="132" t="s">
        <v>149</v>
      </c>
      <c r="D17" s="133">
        <v>32990</v>
      </c>
      <c r="E17" s="134"/>
      <c r="F17" s="135" t="s">
        <v>162</v>
      </c>
      <c r="G17" s="135" t="s">
        <v>73</v>
      </c>
      <c r="H17" s="127">
        <v>-67</v>
      </c>
      <c r="I17" s="127">
        <v>-67</v>
      </c>
      <c r="J17" s="128">
        <v>67</v>
      </c>
      <c r="K17" s="127">
        <v>80</v>
      </c>
      <c r="L17" s="108">
        <v>86</v>
      </c>
      <c r="M17" s="108">
        <v>-90</v>
      </c>
      <c r="N17" s="109">
        <f t="shared" si="3"/>
        <v>67</v>
      </c>
      <c r="O17" s="109">
        <f t="shared" si="4"/>
        <v>86</v>
      </c>
      <c r="P17" s="109">
        <f t="shared" si="0"/>
        <v>153</v>
      </c>
      <c r="Q17" s="110">
        <f t="shared" si="1"/>
        <v>172.10633399999998</v>
      </c>
      <c r="R17" s="61">
        <v>1</v>
      </c>
      <c r="S17" s="61" t="s">
        <v>142</v>
      </c>
      <c r="T17" s="76">
        <f t="shared" si="2"/>
        <v>1.1248779999999998</v>
      </c>
      <c r="U17" s="18"/>
    </row>
    <row r="18" spans="1:21" s="19" customFormat="1" ht="19.5" customHeight="1">
      <c r="A18" s="56" t="s">
        <v>24</v>
      </c>
      <c r="B18" s="57"/>
      <c r="C18" s="58" t="s">
        <v>24</v>
      </c>
      <c r="D18" s="58" t="s">
        <v>24</v>
      </c>
      <c r="E18" s="79"/>
      <c r="F18" s="114" t="s">
        <v>24</v>
      </c>
      <c r="G18" s="114" t="s">
        <v>24</v>
      </c>
      <c r="H18" s="111"/>
      <c r="I18" s="108"/>
      <c r="J18" s="108"/>
      <c r="K18" s="111"/>
      <c r="L18" s="108"/>
      <c r="M18" s="108"/>
      <c r="N18" s="109">
        <f t="shared" si="3"/>
        <v>0</v>
      </c>
      <c r="O18" s="109">
        <f t="shared" si="4"/>
        <v>0</v>
      </c>
      <c r="P18" s="109">
        <f t="shared" si="0"/>
        <v>0</v>
      </c>
      <c r="Q18" s="110">
        <f t="shared" si="1"/>
        <v>0</v>
      </c>
      <c r="R18" s="61" t="s">
        <v>24</v>
      </c>
      <c r="S18" s="61" t="s">
        <v>24</v>
      </c>
      <c r="T18" s="76">
        <f t="shared" si="2"/>
        <v>0</v>
      </c>
      <c r="U18" s="18"/>
    </row>
    <row r="19" spans="1:21" s="19" customFormat="1" ht="19.5" customHeight="1">
      <c r="A19" s="56"/>
      <c r="B19" s="57"/>
      <c r="C19" s="58"/>
      <c r="D19" s="58"/>
      <c r="E19" s="79"/>
      <c r="F19" s="114"/>
      <c r="G19" s="114"/>
      <c r="H19" s="111"/>
      <c r="I19" s="108"/>
      <c r="J19" s="108"/>
      <c r="K19" s="111"/>
      <c r="L19" s="108"/>
      <c r="M19" s="108"/>
      <c r="N19" s="109">
        <f t="shared" si="3"/>
        <v>0</v>
      </c>
      <c r="O19" s="109">
        <f t="shared" si="4"/>
        <v>0</v>
      </c>
      <c r="P19" s="109">
        <f t="shared" si="0"/>
        <v>0</v>
      </c>
      <c r="Q19" s="110">
        <f t="shared" si="1"/>
        <v>0</v>
      </c>
      <c r="R19" s="61"/>
      <c r="S19" s="61"/>
      <c r="T19" s="76">
        <f t="shared" si="2"/>
        <v>0</v>
      </c>
      <c r="U19" s="18"/>
    </row>
    <row r="20" spans="1:21" s="19" customFormat="1" ht="19.5" customHeight="1">
      <c r="A20" s="56"/>
      <c r="B20" s="57"/>
      <c r="C20" s="58"/>
      <c r="D20" s="58"/>
      <c r="E20" s="79"/>
      <c r="F20" s="114"/>
      <c r="G20" s="114"/>
      <c r="H20" s="111"/>
      <c r="I20" s="108"/>
      <c r="J20" s="108"/>
      <c r="K20" s="111"/>
      <c r="L20" s="108"/>
      <c r="M20" s="108"/>
      <c r="N20" s="109">
        <f t="shared" si="3"/>
        <v>0</v>
      </c>
      <c r="O20" s="109">
        <f t="shared" si="4"/>
        <v>0</v>
      </c>
      <c r="P20" s="109">
        <f t="shared" si="0"/>
        <v>0</v>
      </c>
      <c r="Q20" s="110">
        <f t="shared" si="1"/>
        <v>0</v>
      </c>
      <c r="R20" s="61"/>
      <c r="S20" s="61"/>
      <c r="T20" s="76">
        <f t="shared" si="2"/>
        <v>0</v>
      </c>
      <c r="U20" s="18"/>
    </row>
    <row r="21" spans="1:21" s="19" customFormat="1" ht="19.5" customHeight="1">
      <c r="A21" s="56" t="s">
        <v>24</v>
      </c>
      <c r="B21" s="57"/>
      <c r="C21" s="58"/>
      <c r="D21" s="58"/>
      <c r="E21" s="79"/>
      <c r="F21" s="114"/>
      <c r="G21" s="114"/>
      <c r="H21" s="111"/>
      <c r="I21" s="108"/>
      <c r="J21" s="108"/>
      <c r="K21" s="111"/>
      <c r="L21" s="108"/>
      <c r="M21" s="108"/>
      <c r="N21" s="109">
        <f t="shared" si="3"/>
        <v>0</v>
      </c>
      <c r="O21" s="109">
        <f t="shared" si="4"/>
        <v>0</v>
      </c>
      <c r="P21" s="109">
        <f t="shared" si="0"/>
        <v>0</v>
      </c>
      <c r="Q21" s="110">
        <f t="shared" si="1"/>
        <v>0</v>
      </c>
      <c r="R21" s="61"/>
      <c r="S21" s="61"/>
      <c r="T21" s="76">
        <f t="shared" si="2"/>
        <v>0</v>
      </c>
      <c r="U21" s="18"/>
    </row>
    <row r="22" spans="1:21" s="19" customFormat="1" ht="19.5" customHeight="1">
      <c r="A22" s="56"/>
      <c r="B22" s="57"/>
      <c r="C22" s="58"/>
      <c r="D22" s="58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3"/>
        <v>0</v>
      </c>
      <c r="O22" s="109">
        <f t="shared" si="4"/>
        <v>0</v>
      </c>
      <c r="P22" s="109">
        <f t="shared" si="0"/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 t="shared" si="0"/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 t="shared" si="0"/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58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59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82" t="s">
        <v>54</v>
      </c>
      <c r="D29" s="48"/>
      <c r="E29" s="48"/>
      <c r="F29" s="48"/>
      <c r="G29" s="89"/>
      <c r="H29" s="84">
        <v>3</v>
      </c>
      <c r="I29" s="94" t="s">
        <v>208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0" t="s">
        <v>55</v>
      </c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 t="s">
        <v>56</v>
      </c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98" t="s">
        <v>70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82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159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68</v>
      </c>
      <c r="D35" s="52"/>
      <c r="E35" s="52"/>
      <c r="F35" s="53"/>
      <c r="G35" s="93" t="s">
        <v>26</v>
      </c>
      <c r="H35" s="94" t="s">
        <v>206</v>
      </c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 t="s">
        <v>207</v>
      </c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 t="s">
        <v>213</v>
      </c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3" dxfId="1" operator="between" stopIfTrue="1">
      <formula>1</formula>
      <formula>300</formula>
    </cfRule>
    <cfRule type="cellIs" priority="4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U39"/>
  <sheetViews>
    <sheetView showGridLines="0" showRowColHeaders="0" showZeros="0" showOutlineSymbols="0" zoomScaleSheetLayoutView="75" zoomScalePageLayoutView="0" workbookViewId="0" topLeftCell="A8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40243</v>
      </c>
      <c r="R5" s="74" t="s">
        <v>32</v>
      </c>
      <c r="S5" s="78">
        <v>3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0">
        <v>85</v>
      </c>
      <c r="B9" s="144">
        <v>84.1</v>
      </c>
      <c r="C9" s="132" t="s">
        <v>112</v>
      </c>
      <c r="D9" s="133">
        <v>32393</v>
      </c>
      <c r="E9" s="134"/>
      <c r="F9" s="135" t="s">
        <v>163</v>
      </c>
      <c r="G9" s="135" t="s">
        <v>77</v>
      </c>
      <c r="H9" s="127">
        <v>118</v>
      </c>
      <c r="I9" s="128">
        <v>121</v>
      </c>
      <c r="J9" s="128">
        <v>123</v>
      </c>
      <c r="K9" s="127">
        <v>-145</v>
      </c>
      <c r="L9" s="108">
        <v>145</v>
      </c>
      <c r="M9" s="108">
        <v>-150</v>
      </c>
      <c r="N9" s="109">
        <f>IF(MAX(H9:J9)&lt;0,0,TRUNC(MAX(H9:J9)/1)*1)</f>
        <v>123</v>
      </c>
      <c r="O9" s="109">
        <f>IF(MAX(K9:M9)&lt;0,0,TRUNC(MAX(K9:M9)/1)*1)</f>
        <v>145</v>
      </c>
      <c r="P9" s="109">
        <f aca="true" t="shared" si="0" ref="P9:P24">IF(N9=0,0,IF(O9=0,0,SUM(N9:O9)))</f>
        <v>268</v>
      </c>
      <c r="Q9" s="110">
        <f aca="true" t="shared" si="1" ref="Q9:Q24">IF(P9=0,0,IF(OR(C9="UK",C9="JK",C9="SK",C9="K1",C9="K2",C9="K3",C9="K4",C9="K5",C9="K6"),SinclairW09(B9)*P9,Sinclair09(B9)*P9))</f>
        <v>320.870236</v>
      </c>
      <c r="R9" s="60">
        <v>3</v>
      </c>
      <c r="S9" s="60" t="s">
        <v>24</v>
      </c>
      <c r="T9" s="76">
        <f aca="true" t="shared" si="2" ref="T9:T24">IF(B9=0,0,IF(OR(C9="UK",C9="JK",C9="SK",C9="K1",C9="K2",C9="K3",C9="K4",C9="K5",C9="K6"),SinclairW09(B9),Sinclair09(B9)))</f>
        <v>1.197277</v>
      </c>
      <c r="U9" s="18"/>
    </row>
    <row r="10" spans="1:21" s="19" customFormat="1" ht="19.5" customHeight="1">
      <c r="A10" s="145">
        <v>85</v>
      </c>
      <c r="B10" s="131">
        <v>84.5</v>
      </c>
      <c r="C10" s="132" t="s">
        <v>124</v>
      </c>
      <c r="D10" s="133">
        <v>26413</v>
      </c>
      <c r="E10" s="134"/>
      <c r="F10" s="135" t="s">
        <v>164</v>
      </c>
      <c r="G10" s="135" t="s">
        <v>73</v>
      </c>
      <c r="H10" s="127">
        <v>114</v>
      </c>
      <c r="I10" s="146">
        <v>-118</v>
      </c>
      <c r="J10" s="128">
        <v>-118</v>
      </c>
      <c r="K10" s="127">
        <v>140</v>
      </c>
      <c r="L10" s="108">
        <v>-147</v>
      </c>
      <c r="M10" s="108">
        <v>147</v>
      </c>
      <c r="N10" s="109">
        <f aca="true" t="shared" si="3" ref="N10:N24">IF(MAX(H10:J10)&lt;0,0,TRUNC(MAX(H10:J10)/1)*1)</f>
        <v>114</v>
      </c>
      <c r="O10" s="109">
        <f aca="true" t="shared" si="4" ref="O10:O24">IF(MAX(K10:M10)&lt;0,0,TRUNC(MAX(K10:M10)/1)*1)</f>
        <v>147</v>
      </c>
      <c r="P10" s="109">
        <f t="shared" si="0"/>
        <v>261</v>
      </c>
      <c r="Q10" s="110">
        <f t="shared" si="1"/>
        <v>311.757714</v>
      </c>
      <c r="R10" s="61">
        <v>4</v>
      </c>
      <c r="S10" s="61"/>
      <c r="T10" s="76">
        <f t="shared" si="2"/>
        <v>1.194474</v>
      </c>
      <c r="U10" s="18"/>
    </row>
    <row r="11" spans="1:21" s="19" customFormat="1" ht="19.5" customHeight="1">
      <c r="A11" s="145">
        <v>85</v>
      </c>
      <c r="B11" s="131">
        <v>84.5</v>
      </c>
      <c r="C11" s="132" t="s">
        <v>165</v>
      </c>
      <c r="D11" s="133">
        <v>32285</v>
      </c>
      <c r="E11" s="134"/>
      <c r="F11" s="135" t="s">
        <v>166</v>
      </c>
      <c r="G11" s="135" t="s">
        <v>88</v>
      </c>
      <c r="H11" s="127">
        <v>130</v>
      </c>
      <c r="I11" s="146">
        <v>135</v>
      </c>
      <c r="J11" s="128">
        <v>140</v>
      </c>
      <c r="K11" s="127">
        <v>167</v>
      </c>
      <c r="L11" s="108">
        <v>174</v>
      </c>
      <c r="M11" s="108">
        <v>-177</v>
      </c>
      <c r="N11" s="109">
        <f t="shared" si="3"/>
        <v>140</v>
      </c>
      <c r="O11" s="109">
        <f t="shared" si="4"/>
        <v>174</v>
      </c>
      <c r="P11" s="109">
        <f t="shared" si="0"/>
        <v>314</v>
      </c>
      <c r="Q11" s="110">
        <f t="shared" si="1"/>
        <v>375.064836</v>
      </c>
      <c r="R11" s="61">
        <v>1</v>
      </c>
      <c r="S11" s="61" t="s">
        <v>138</v>
      </c>
      <c r="T11" s="76">
        <f t="shared" si="2"/>
        <v>1.194474</v>
      </c>
      <c r="U11" s="18"/>
    </row>
    <row r="12" spans="1:21" s="19" customFormat="1" ht="19.5" customHeight="1">
      <c r="A12" s="130">
        <v>85</v>
      </c>
      <c r="B12" s="144">
        <v>79.1</v>
      </c>
      <c r="C12" s="132" t="s">
        <v>112</v>
      </c>
      <c r="D12" s="133">
        <v>32655</v>
      </c>
      <c r="E12" s="134"/>
      <c r="F12" s="135" t="s">
        <v>167</v>
      </c>
      <c r="G12" s="135" t="s">
        <v>77</v>
      </c>
      <c r="H12" s="127">
        <v>100</v>
      </c>
      <c r="I12" s="128">
        <v>105</v>
      </c>
      <c r="J12" s="128">
        <v>-109</v>
      </c>
      <c r="K12" s="127">
        <v>125</v>
      </c>
      <c r="L12" s="108">
        <v>130</v>
      </c>
      <c r="M12" s="108">
        <v>-133</v>
      </c>
      <c r="N12" s="109">
        <f t="shared" si="3"/>
        <v>105</v>
      </c>
      <c r="O12" s="109">
        <f t="shared" si="4"/>
        <v>130</v>
      </c>
      <c r="P12" s="109">
        <f t="shared" si="0"/>
        <v>235</v>
      </c>
      <c r="Q12" s="110">
        <f t="shared" si="1"/>
        <v>290.40689</v>
      </c>
      <c r="R12" s="61">
        <v>5</v>
      </c>
      <c r="S12" s="61" t="s">
        <v>24</v>
      </c>
      <c r="T12" s="76">
        <f t="shared" si="2"/>
        <v>1.235774</v>
      </c>
      <c r="U12" s="18"/>
    </row>
    <row r="13" spans="1:21" s="19" customFormat="1" ht="19.5" customHeight="1">
      <c r="A13" s="130">
        <v>85</v>
      </c>
      <c r="B13" s="131">
        <v>84.9</v>
      </c>
      <c r="C13" s="132" t="s">
        <v>165</v>
      </c>
      <c r="D13" s="133">
        <v>30139</v>
      </c>
      <c r="E13" s="134"/>
      <c r="F13" s="135" t="s">
        <v>168</v>
      </c>
      <c r="G13" s="135" t="s">
        <v>85</v>
      </c>
      <c r="H13" s="127">
        <v>127</v>
      </c>
      <c r="I13" s="128">
        <v>130</v>
      </c>
      <c r="J13" s="156" t="s">
        <v>136</v>
      </c>
      <c r="K13" s="127">
        <v>150</v>
      </c>
      <c r="L13" s="108">
        <v>-155</v>
      </c>
      <c r="M13" s="158" t="s">
        <v>136</v>
      </c>
      <c r="N13" s="109">
        <f t="shared" si="3"/>
        <v>130</v>
      </c>
      <c r="O13" s="109">
        <f t="shared" si="4"/>
        <v>150</v>
      </c>
      <c r="P13" s="109">
        <f t="shared" si="0"/>
        <v>280</v>
      </c>
      <c r="Q13" s="110">
        <f t="shared" si="1"/>
        <v>333.6788</v>
      </c>
      <c r="R13" s="61">
        <v>2</v>
      </c>
      <c r="S13" s="61" t="s">
        <v>24</v>
      </c>
      <c r="T13" s="76">
        <f t="shared" si="2"/>
        <v>1.19171</v>
      </c>
      <c r="U13" s="18"/>
    </row>
    <row r="14" spans="1:21" s="19" customFormat="1" ht="19.5" customHeight="1">
      <c r="A14" s="130">
        <v>85</v>
      </c>
      <c r="B14" s="131">
        <v>83.6</v>
      </c>
      <c r="C14" s="132" t="s">
        <v>112</v>
      </c>
      <c r="D14" s="133">
        <v>32470</v>
      </c>
      <c r="E14" s="134"/>
      <c r="F14" s="135" t="s">
        <v>169</v>
      </c>
      <c r="G14" s="135" t="s">
        <v>78</v>
      </c>
      <c r="H14" s="127">
        <v>-117</v>
      </c>
      <c r="I14" s="128">
        <v>-117</v>
      </c>
      <c r="J14" s="128">
        <v>-118</v>
      </c>
      <c r="K14" s="157" t="s">
        <v>136</v>
      </c>
      <c r="L14" s="158" t="s">
        <v>136</v>
      </c>
      <c r="M14" s="158" t="s">
        <v>136</v>
      </c>
      <c r="N14" s="109">
        <f t="shared" si="3"/>
        <v>0</v>
      </c>
      <c r="O14" s="109">
        <f t="shared" si="4"/>
        <v>0</v>
      </c>
      <c r="P14" s="109">
        <f t="shared" si="0"/>
        <v>0</v>
      </c>
      <c r="Q14" s="110">
        <f t="shared" si="1"/>
        <v>0</v>
      </c>
      <c r="R14" s="61" t="s">
        <v>24</v>
      </c>
      <c r="S14" s="61" t="s">
        <v>24</v>
      </c>
      <c r="T14" s="76">
        <f t="shared" si="2"/>
        <v>1.200834</v>
      </c>
      <c r="U14" s="18"/>
    </row>
    <row r="15" spans="1:21" s="19" customFormat="1" ht="19.5" customHeight="1">
      <c r="A15" s="130">
        <v>85</v>
      </c>
      <c r="B15" s="131">
        <v>82.9</v>
      </c>
      <c r="C15" s="132" t="s">
        <v>109</v>
      </c>
      <c r="D15" s="133">
        <v>33458</v>
      </c>
      <c r="E15" s="134"/>
      <c r="F15" s="135" t="s">
        <v>170</v>
      </c>
      <c r="G15" s="135" t="s">
        <v>74</v>
      </c>
      <c r="H15" s="127">
        <v>93</v>
      </c>
      <c r="I15" s="128">
        <v>-98</v>
      </c>
      <c r="J15" s="128">
        <v>-100</v>
      </c>
      <c r="K15" s="127">
        <v>115</v>
      </c>
      <c r="L15" s="108">
        <v>120</v>
      </c>
      <c r="M15" s="108">
        <v>-125</v>
      </c>
      <c r="N15" s="109">
        <f t="shared" si="3"/>
        <v>93</v>
      </c>
      <c r="O15" s="109">
        <f t="shared" si="4"/>
        <v>120</v>
      </c>
      <c r="P15" s="109">
        <f t="shared" si="0"/>
        <v>213</v>
      </c>
      <c r="Q15" s="110">
        <f t="shared" si="1"/>
        <v>256.860321</v>
      </c>
      <c r="R15" s="61">
        <v>7</v>
      </c>
      <c r="S15" s="61"/>
      <c r="T15" s="76">
        <f t="shared" si="2"/>
        <v>1.205917</v>
      </c>
      <c r="U15" s="18"/>
    </row>
    <row r="16" spans="1:21" s="19" customFormat="1" ht="19.5" customHeight="1">
      <c r="A16" s="130">
        <v>94</v>
      </c>
      <c r="B16" s="131">
        <v>90</v>
      </c>
      <c r="C16" s="132" t="s">
        <v>93</v>
      </c>
      <c r="D16" s="133">
        <v>25366</v>
      </c>
      <c r="E16" s="134"/>
      <c r="F16" s="135" t="s">
        <v>171</v>
      </c>
      <c r="G16" s="135" t="s">
        <v>87</v>
      </c>
      <c r="H16" s="127">
        <v>95</v>
      </c>
      <c r="I16" s="146">
        <v>-100</v>
      </c>
      <c r="J16" s="128">
        <v>-100</v>
      </c>
      <c r="K16" s="127">
        <v>110</v>
      </c>
      <c r="L16" s="108">
        <v>115</v>
      </c>
      <c r="M16" s="158" t="s">
        <v>136</v>
      </c>
      <c r="N16" s="109">
        <f t="shared" si="3"/>
        <v>95</v>
      </c>
      <c r="O16" s="109">
        <f t="shared" si="4"/>
        <v>115</v>
      </c>
      <c r="P16" s="109">
        <f t="shared" si="0"/>
        <v>210</v>
      </c>
      <c r="Q16" s="110">
        <f t="shared" si="1"/>
        <v>243.50360999999998</v>
      </c>
      <c r="R16" s="61">
        <v>8</v>
      </c>
      <c r="S16" s="61"/>
      <c r="T16" s="76">
        <f t="shared" si="2"/>
        <v>1.159541</v>
      </c>
      <c r="U16" s="18"/>
    </row>
    <row r="17" spans="1:21" s="19" customFormat="1" ht="19.5" customHeight="1">
      <c r="A17" s="130">
        <v>94</v>
      </c>
      <c r="B17" s="131">
        <v>93.9</v>
      </c>
      <c r="C17" s="132" t="s">
        <v>109</v>
      </c>
      <c r="D17" s="133">
        <v>33929</v>
      </c>
      <c r="E17" s="134"/>
      <c r="F17" s="135" t="s">
        <v>172</v>
      </c>
      <c r="G17" s="135" t="s">
        <v>73</v>
      </c>
      <c r="H17" s="127">
        <v>115</v>
      </c>
      <c r="I17" s="128">
        <v>-120</v>
      </c>
      <c r="J17" s="128">
        <v>-120</v>
      </c>
      <c r="K17" s="127">
        <v>150</v>
      </c>
      <c r="L17" s="108">
        <v>-158</v>
      </c>
      <c r="M17" s="108">
        <v>-158</v>
      </c>
      <c r="N17" s="109">
        <f t="shared" si="3"/>
        <v>115</v>
      </c>
      <c r="O17" s="109">
        <f t="shared" si="4"/>
        <v>150</v>
      </c>
      <c r="P17" s="109">
        <f t="shared" si="0"/>
        <v>265</v>
      </c>
      <c r="Q17" s="110">
        <f t="shared" si="1"/>
        <v>301.663015</v>
      </c>
      <c r="R17" s="61">
        <v>2</v>
      </c>
      <c r="S17" s="61"/>
      <c r="T17" s="76">
        <f t="shared" si="2"/>
        <v>1.138351</v>
      </c>
      <c r="U17" s="18"/>
    </row>
    <row r="18" spans="1:21" s="19" customFormat="1" ht="19.5" customHeight="1">
      <c r="A18" s="130">
        <v>94</v>
      </c>
      <c r="B18" s="131">
        <v>86</v>
      </c>
      <c r="C18" s="132" t="s">
        <v>109</v>
      </c>
      <c r="D18" s="133">
        <v>33520</v>
      </c>
      <c r="E18" s="134"/>
      <c r="F18" s="135" t="s">
        <v>173</v>
      </c>
      <c r="G18" s="135" t="s">
        <v>73</v>
      </c>
      <c r="H18" s="127">
        <v>-95</v>
      </c>
      <c r="I18" s="128">
        <v>-95</v>
      </c>
      <c r="J18" s="128">
        <v>95</v>
      </c>
      <c r="K18" s="127">
        <v>-117</v>
      </c>
      <c r="L18" s="108">
        <v>117</v>
      </c>
      <c r="M18" s="108">
        <v>-125</v>
      </c>
      <c r="N18" s="109">
        <f t="shared" si="3"/>
        <v>95</v>
      </c>
      <c r="O18" s="109">
        <f t="shared" si="4"/>
        <v>117</v>
      </c>
      <c r="P18" s="109">
        <f t="shared" si="0"/>
        <v>212</v>
      </c>
      <c r="Q18" s="110">
        <f t="shared" si="1"/>
        <v>251.07138799999998</v>
      </c>
      <c r="R18" s="61">
        <v>6</v>
      </c>
      <c r="S18" s="61" t="s">
        <v>24</v>
      </c>
      <c r="T18" s="76">
        <f t="shared" si="2"/>
        <v>1.184299</v>
      </c>
      <c r="U18" s="18"/>
    </row>
    <row r="19" spans="1:21" s="19" customFormat="1" ht="19.5" customHeight="1">
      <c r="A19" s="130">
        <v>94</v>
      </c>
      <c r="B19" s="131">
        <v>90.6</v>
      </c>
      <c r="C19" s="132" t="s">
        <v>109</v>
      </c>
      <c r="D19" s="133">
        <v>32990</v>
      </c>
      <c r="E19" s="134"/>
      <c r="F19" s="135" t="s">
        <v>174</v>
      </c>
      <c r="G19" s="135" t="s">
        <v>75</v>
      </c>
      <c r="H19" s="127">
        <v>104</v>
      </c>
      <c r="I19" s="128">
        <v>108</v>
      </c>
      <c r="J19" s="128">
        <v>-111</v>
      </c>
      <c r="K19" s="127">
        <v>128</v>
      </c>
      <c r="L19" s="108">
        <v>133</v>
      </c>
      <c r="M19" s="108">
        <v>-137</v>
      </c>
      <c r="N19" s="109">
        <f t="shared" si="3"/>
        <v>108</v>
      </c>
      <c r="O19" s="109">
        <f t="shared" si="4"/>
        <v>133</v>
      </c>
      <c r="P19" s="109">
        <f t="shared" si="0"/>
        <v>241</v>
      </c>
      <c r="Q19" s="110">
        <f t="shared" si="1"/>
        <v>278.620582</v>
      </c>
      <c r="R19" s="61">
        <v>5</v>
      </c>
      <c r="S19" s="61"/>
      <c r="T19" s="76">
        <f t="shared" si="2"/>
        <v>1.156102</v>
      </c>
      <c r="U19" s="18"/>
    </row>
    <row r="20" spans="1:21" s="19" customFormat="1" ht="19.5" customHeight="1">
      <c r="A20" s="130">
        <v>94</v>
      </c>
      <c r="B20" s="131">
        <v>91.4</v>
      </c>
      <c r="C20" s="132" t="s">
        <v>112</v>
      </c>
      <c r="D20" s="133">
        <v>31164</v>
      </c>
      <c r="E20" s="134"/>
      <c r="F20" s="135" t="s">
        <v>175</v>
      </c>
      <c r="G20" s="135" t="s">
        <v>78</v>
      </c>
      <c r="H20" s="127">
        <v>102</v>
      </c>
      <c r="I20" s="128">
        <v>-106</v>
      </c>
      <c r="J20" s="128">
        <v>106</v>
      </c>
      <c r="K20" s="127">
        <v>132</v>
      </c>
      <c r="L20" s="108">
        <v>-137</v>
      </c>
      <c r="M20" s="108">
        <v>137</v>
      </c>
      <c r="N20" s="109">
        <f t="shared" si="3"/>
        <v>106</v>
      </c>
      <c r="O20" s="109">
        <f t="shared" si="4"/>
        <v>137</v>
      </c>
      <c r="P20" s="109">
        <f t="shared" si="0"/>
        <v>243</v>
      </c>
      <c r="Q20" s="110">
        <f t="shared" si="1"/>
        <v>279.843903</v>
      </c>
      <c r="R20" s="61">
        <v>4</v>
      </c>
      <c r="S20" s="61"/>
      <c r="T20" s="76">
        <f t="shared" si="2"/>
        <v>1.151621</v>
      </c>
      <c r="U20" s="18"/>
    </row>
    <row r="21" spans="1:21" s="19" customFormat="1" ht="19.5" customHeight="1">
      <c r="A21" s="130">
        <v>94</v>
      </c>
      <c r="B21" s="144">
        <v>92.4</v>
      </c>
      <c r="C21" s="132" t="s">
        <v>112</v>
      </c>
      <c r="D21" s="133">
        <v>29863</v>
      </c>
      <c r="E21" s="134"/>
      <c r="F21" s="135" t="s">
        <v>176</v>
      </c>
      <c r="G21" s="135" t="s">
        <v>78</v>
      </c>
      <c r="H21" s="127">
        <v>147</v>
      </c>
      <c r="I21" s="128">
        <v>150</v>
      </c>
      <c r="J21" s="128">
        <v>-153</v>
      </c>
      <c r="K21" s="127">
        <v>180</v>
      </c>
      <c r="L21" s="108">
        <v>-191</v>
      </c>
      <c r="M21" s="108">
        <v>-191</v>
      </c>
      <c r="N21" s="109">
        <f t="shared" si="3"/>
        <v>150</v>
      </c>
      <c r="O21" s="109">
        <f t="shared" si="4"/>
        <v>180</v>
      </c>
      <c r="P21" s="109">
        <f t="shared" si="0"/>
        <v>330</v>
      </c>
      <c r="Q21" s="110">
        <f t="shared" si="1"/>
        <v>378.24039</v>
      </c>
      <c r="R21" s="61">
        <v>1</v>
      </c>
      <c r="S21" s="61"/>
      <c r="T21" s="76">
        <f t="shared" si="2"/>
        <v>1.146183</v>
      </c>
      <c r="U21" s="18"/>
    </row>
    <row r="22" spans="1:21" s="19" customFormat="1" ht="19.5" customHeight="1">
      <c r="A22" s="56"/>
      <c r="B22" s="57"/>
      <c r="C22" s="58"/>
      <c r="D22" s="58"/>
      <c r="E22" s="79"/>
      <c r="F22" s="114"/>
      <c r="G22" s="114"/>
      <c r="H22" s="111"/>
      <c r="I22" s="108"/>
      <c r="J22" s="108"/>
      <c r="K22" s="111"/>
      <c r="L22" s="108"/>
      <c r="M22" s="108"/>
      <c r="N22" s="109">
        <f t="shared" si="3"/>
        <v>0</v>
      </c>
      <c r="O22" s="109">
        <f t="shared" si="4"/>
        <v>0</v>
      </c>
      <c r="P22" s="109">
        <f t="shared" si="0"/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 t="shared" si="0"/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 t="shared" si="0"/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65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94" t="s">
        <v>58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141</v>
      </c>
      <c r="D29" s="48"/>
      <c r="E29" s="48"/>
      <c r="F29" s="48"/>
      <c r="G29" s="89"/>
      <c r="H29" s="84">
        <v>3</v>
      </c>
      <c r="I29" s="82" t="s">
        <v>92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8" t="s">
        <v>107</v>
      </c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 t="s">
        <v>56</v>
      </c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82" t="s">
        <v>71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98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159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68</v>
      </c>
      <c r="D35" s="52"/>
      <c r="E35" s="52"/>
      <c r="F35" s="53"/>
      <c r="G35" s="93" t="s">
        <v>26</v>
      </c>
      <c r="H35" s="94" t="s">
        <v>210</v>
      </c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3" dxfId="1" operator="between" stopIfTrue="1">
      <formula>1</formula>
      <formula>300</formula>
    </cfRule>
    <cfRule type="cellIs" priority="4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U39"/>
  <sheetViews>
    <sheetView showGridLines="0" showRowColHeaders="0" showZeros="0" showOutlineSymbols="0" zoomScaleSheetLayoutView="75" zoomScalePageLayoutView="0" workbookViewId="0" topLeftCell="A7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40243</v>
      </c>
      <c r="R5" s="74" t="s">
        <v>32</v>
      </c>
      <c r="S5" s="78">
        <v>4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0">
        <v>69</v>
      </c>
      <c r="B9" s="131">
        <v>65.2</v>
      </c>
      <c r="C9" s="132" t="s">
        <v>151</v>
      </c>
      <c r="D9" s="133">
        <v>30112</v>
      </c>
      <c r="E9" s="134"/>
      <c r="F9" s="135" t="s">
        <v>177</v>
      </c>
      <c r="G9" s="135" t="s">
        <v>79</v>
      </c>
      <c r="H9" s="127">
        <v>102</v>
      </c>
      <c r="I9" s="128">
        <v>-106</v>
      </c>
      <c r="J9" s="128">
        <v>-106</v>
      </c>
      <c r="K9" s="127">
        <v>125</v>
      </c>
      <c r="L9" s="108">
        <v>-130</v>
      </c>
      <c r="M9" s="108">
        <v>-131</v>
      </c>
      <c r="N9" s="109">
        <f>IF(MAX(H9:J9)&lt;0,0,TRUNC(MAX(H9:J9)/1)*1)</f>
        <v>102</v>
      </c>
      <c r="O9" s="109">
        <f>IF(MAX(K9:M9)&lt;0,0,TRUNC(MAX(K9:M9)/1)*1)</f>
        <v>125</v>
      </c>
      <c r="P9" s="109">
        <f aca="true" t="shared" si="0" ref="P9:P24">IF(N9=0,0,IF(O9=0,0,SUM(N9:O9)))</f>
        <v>227</v>
      </c>
      <c r="Q9" s="110">
        <f aca="true" t="shared" si="1" ref="Q9:Q24">IF(P9=0,0,IF(OR(C9="UK",C9="JK",C9="SK",C9="K1",C9="K2",C9="K3",C9="K4",C9="K5",C9="K6"),SinclairW09(B9)*P9,Sinclair09(B9)*P9))</f>
        <v>276.292369</v>
      </c>
      <c r="R9" s="60">
        <v>1</v>
      </c>
      <c r="S9" s="60" t="s">
        <v>24</v>
      </c>
      <c r="T9" s="76">
        <f aca="true" t="shared" si="2" ref="T9:T24">IF(B9=0,0,IF(OR(C9="UK",C9="JK",C9="SK",C9="K1",C9="K2",C9="K3",C9="K4",C9="K5",C9="K6"),SinclairW09(B9),Sinclair09(B9)))</f>
        <v>1.217147</v>
      </c>
      <c r="U9" s="18"/>
    </row>
    <row r="10" spans="1:21" s="19" customFormat="1" ht="19.5" customHeight="1">
      <c r="A10" s="130">
        <v>69</v>
      </c>
      <c r="B10" s="131">
        <v>66</v>
      </c>
      <c r="C10" s="132" t="s">
        <v>149</v>
      </c>
      <c r="D10" s="133">
        <v>33678</v>
      </c>
      <c r="E10" s="134"/>
      <c r="F10" s="135" t="s">
        <v>178</v>
      </c>
      <c r="G10" s="135" t="s">
        <v>73</v>
      </c>
      <c r="H10" s="127">
        <v>45</v>
      </c>
      <c r="I10" s="127">
        <v>-48</v>
      </c>
      <c r="J10" s="128">
        <v>-48</v>
      </c>
      <c r="K10" s="127">
        <v>60</v>
      </c>
      <c r="L10" s="108">
        <v>63</v>
      </c>
      <c r="M10" s="108">
        <v>-65</v>
      </c>
      <c r="N10" s="109">
        <f aca="true" t="shared" si="3" ref="N10:N24">IF(MAX(H10:J10)&lt;0,0,TRUNC(MAX(H10:J10)/1)*1)</f>
        <v>45</v>
      </c>
      <c r="O10" s="109">
        <f aca="true" t="shared" si="4" ref="O10:O24">IF(MAX(K10:M10)&lt;0,0,TRUNC(MAX(K10:M10)/1)*1)</f>
        <v>63</v>
      </c>
      <c r="P10" s="109">
        <f t="shared" si="0"/>
        <v>108</v>
      </c>
      <c r="Q10" s="110">
        <f t="shared" si="1"/>
        <v>130.501476</v>
      </c>
      <c r="R10" s="61">
        <v>3</v>
      </c>
      <c r="S10" s="61"/>
      <c r="T10" s="76">
        <f t="shared" si="2"/>
        <v>1.208347</v>
      </c>
      <c r="U10" s="18"/>
    </row>
    <row r="11" spans="1:21" s="19" customFormat="1" ht="19.5" customHeight="1">
      <c r="A11" s="130">
        <v>69</v>
      </c>
      <c r="B11" s="131">
        <v>67.2</v>
      </c>
      <c r="C11" s="132" t="s">
        <v>151</v>
      </c>
      <c r="D11" s="133">
        <v>31365</v>
      </c>
      <c r="E11" s="134"/>
      <c r="F11" s="135" t="s">
        <v>179</v>
      </c>
      <c r="G11" s="135" t="s">
        <v>78</v>
      </c>
      <c r="H11" s="127">
        <v>-42</v>
      </c>
      <c r="I11" s="127">
        <v>42</v>
      </c>
      <c r="J11" s="128">
        <v>-46</v>
      </c>
      <c r="K11" s="127">
        <v>56</v>
      </c>
      <c r="L11" s="108">
        <v>61</v>
      </c>
      <c r="M11" s="108">
        <v>65</v>
      </c>
      <c r="N11" s="109">
        <f t="shared" si="3"/>
        <v>42</v>
      </c>
      <c r="O11" s="109">
        <f t="shared" si="4"/>
        <v>65</v>
      </c>
      <c r="P11" s="109">
        <f t="shared" si="0"/>
        <v>107</v>
      </c>
      <c r="Q11" s="110">
        <f t="shared" si="1"/>
        <v>127.94631999999999</v>
      </c>
      <c r="R11" s="61">
        <v>4</v>
      </c>
      <c r="S11" s="61"/>
      <c r="T11" s="76">
        <f t="shared" si="2"/>
        <v>1.19576</v>
      </c>
      <c r="U11" s="18"/>
    </row>
    <row r="12" spans="1:21" s="19" customFormat="1" ht="19.5" customHeight="1">
      <c r="A12" s="130">
        <v>69</v>
      </c>
      <c r="B12" s="131">
        <v>65.3</v>
      </c>
      <c r="C12" s="132" t="s">
        <v>149</v>
      </c>
      <c r="D12" s="133">
        <v>33790</v>
      </c>
      <c r="E12" s="134"/>
      <c r="F12" s="135" t="s">
        <v>180</v>
      </c>
      <c r="G12" s="135" t="s">
        <v>73</v>
      </c>
      <c r="H12" s="127">
        <v>47</v>
      </c>
      <c r="I12" s="127">
        <v>52</v>
      </c>
      <c r="J12" s="128">
        <v>-55</v>
      </c>
      <c r="K12" s="127">
        <v>65</v>
      </c>
      <c r="L12" s="108">
        <v>70</v>
      </c>
      <c r="M12" s="158">
        <v>73</v>
      </c>
      <c r="N12" s="109">
        <f t="shared" si="3"/>
        <v>52</v>
      </c>
      <c r="O12" s="109">
        <f t="shared" si="4"/>
        <v>73</v>
      </c>
      <c r="P12" s="109">
        <f t="shared" si="0"/>
        <v>125</v>
      </c>
      <c r="Q12" s="110">
        <f t="shared" si="1"/>
        <v>152.003625</v>
      </c>
      <c r="R12" s="61">
        <v>2</v>
      </c>
      <c r="S12" s="61" t="s">
        <v>24</v>
      </c>
      <c r="T12" s="76">
        <f t="shared" si="2"/>
        <v>1.216029</v>
      </c>
      <c r="U12" s="18"/>
    </row>
    <row r="13" spans="1:21" s="19" customFormat="1" ht="19.5" customHeight="1">
      <c r="A13" s="130">
        <v>75</v>
      </c>
      <c r="B13" s="131">
        <v>69.4</v>
      </c>
      <c r="C13" s="132" t="s">
        <v>151</v>
      </c>
      <c r="D13" s="133">
        <v>32118</v>
      </c>
      <c r="E13" s="134"/>
      <c r="F13" s="135" t="s">
        <v>181</v>
      </c>
      <c r="G13" s="135" t="s">
        <v>78</v>
      </c>
      <c r="H13" s="127">
        <v>87</v>
      </c>
      <c r="I13" s="127">
        <v>90</v>
      </c>
      <c r="J13" s="128">
        <v>92</v>
      </c>
      <c r="K13" s="127">
        <v>110</v>
      </c>
      <c r="L13" s="108">
        <v>113</v>
      </c>
      <c r="M13" s="108">
        <v>-116</v>
      </c>
      <c r="N13" s="109">
        <f t="shared" si="3"/>
        <v>92</v>
      </c>
      <c r="O13" s="109">
        <f t="shared" si="4"/>
        <v>113</v>
      </c>
      <c r="P13" s="109">
        <f t="shared" si="0"/>
        <v>205</v>
      </c>
      <c r="Q13" s="110">
        <f t="shared" si="1"/>
        <v>240.763275</v>
      </c>
      <c r="R13" s="61">
        <v>1</v>
      </c>
      <c r="S13" s="61" t="s">
        <v>138</v>
      </c>
      <c r="T13" s="76">
        <f t="shared" si="2"/>
        <v>1.174455</v>
      </c>
      <c r="U13" s="18"/>
    </row>
    <row r="14" spans="1:21" s="19" customFormat="1" ht="19.5" customHeight="1">
      <c r="A14" s="130">
        <v>75</v>
      </c>
      <c r="B14" s="131">
        <v>72.5</v>
      </c>
      <c r="C14" s="132" t="s">
        <v>151</v>
      </c>
      <c r="D14" s="133">
        <v>32442</v>
      </c>
      <c r="E14" s="134"/>
      <c r="F14" s="135" t="s">
        <v>182</v>
      </c>
      <c r="G14" s="135" t="s">
        <v>81</v>
      </c>
      <c r="H14" s="127">
        <v>-45</v>
      </c>
      <c r="I14" s="127">
        <v>45</v>
      </c>
      <c r="J14" s="128">
        <v>-50</v>
      </c>
      <c r="K14" s="157">
        <v>56</v>
      </c>
      <c r="L14" s="108">
        <v>62</v>
      </c>
      <c r="M14" s="108">
        <v>64</v>
      </c>
      <c r="N14" s="109">
        <f t="shared" si="3"/>
        <v>45</v>
      </c>
      <c r="O14" s="109">
        <f t="shared" si="4"/>
        <v>64</v>
      </c>
      <c r="P14" s="109">
        <f t="shared" si="0"/>
        <v>109</v>
      </c>
      <c r="Q14" s="110">
        <f t="shared" si="1"/>
        <v>125.121645</v>
      </c>
      <c r="R14" s="61">
        <v>2</v>
      </c>
      <c r="S14" s="61" t="s">
        <v>24</v>
      </c>
      <c r="T14" s="76">
        <f t="shared" si="2"/>
        <v>1.147905</v>
      </c>
      <c r="U14" s="18"/>
    </row>
    <row r="15" spans="1:21" s="19" customFormat="1" ht="19.5" customHeight="1">
      <c r="A15" s="130">
        <v>75</v>
      </c>
      <c r="B15" s="131">
        <v>74.1</v>
      </c>
      <c r="C15" s="132" t="s">
        <v>149</v>
      </c>
      <c r="D15" s="133">
        <v>33178</v>
      </c>
      <c r="E15" s="134"/>
      <c r="F15" s="135" t="s">
        <v>183</v>
      </c>
      <c r="G15" s="135" t="s">
        <v>78</v>
      </c>
      <c r="H15" s="127">
        <v>43</v>
      </c>
      <c r="I15" s="127">
        <v>47</v>
      </c>
      <c r="J15" s="128">
        <v>-50</v>
      </c>
      <c r="K15" s="127">
        <v>56</v>
      </c>
      <c r="L15" s="108">
        <v>60</v>
      </c>
      <c r="M15" s="108">
        <v>62</v>
      </c>
      <c r="N15" s="109">
        <f t="shared" si="3"/>
        <v>47</v>
      </c>
      <c r="O15" s="109">
        <f t="shared" si="4"/>
        <v>62</v>
      </c>
      <c r="P15" s="109">
        <f t="shared" si="0"/>
        <v>109</v>
      </c>
      <c r="Q15" s="110">
        <f t="shared" si="1"/>
        <v>123.781817</v>
      </c>
      <c r="R15" s="61">
        <v>3</v>
      </c>
      <c r="S15" s="61"/>
      <c r="T15" s="76">
        <f t="shared" si="2"/>
        <v>1.135613</v>
      </c>
      <c r="U15" s="18"/>
    </row>
    <row r="16" spans="1:21" s="19" customFormat="1" ht="19.5" customHeight="1">
      <c r="A16" s="130"/>
      <c r="B16" s="131"/>
      <c r="C16" s="132"/>
      <c r="D16" s="133"/>
      <c r="E16" s="134"/>
      <c r="F16" s="135"/>
      <c r="G16" s="135"/>
      <c r="H16" s="127"/>
      <c r="I16" s="128"/>
      <c r="J16" s="128"/>
      <c r="K16" s="127"/>
      <c r="L16" s="108"/>
      <c r="M16" s="108"/>
      <c r="N16" s="109">
        <f t="shared" si="3"/>
        <v>0</v>
      </c>
      <c r="O16" s="109">
        <f t="shared" si="4"/>
        <v>0</v>
      </c>
      <c r="P16" s="109">
        <f t="shared" si="0"/>
        <v>0</v>
      </c>
      <c r="Q16" s="110">
        <f t="shared" si="1"/>
        <v>0</v>
      </c>
      <c r="R16" s="61"/>
      <c r="S16" s="61"/>
      <c r="T16" s="76">
        <f t="shared" si="2"/>
        <v>0</v>
      </c>
      <c r="U16" s="18"/>
    </row>
    <row r="17" spans="1:21" s="19" customFormat="1" ht="19.5" customHeight="1">
      <c r="A17" s="130"/>
      <c r="B17" s="131"/>
      <c r="C17" s="132"/>
      <c r="D17" s="133"/>
      <c r="E17" s="134"/>
      <c r="F17" s="135"/>
      <c r="G17" s="135"/>
      <c r="H17" s="127"/>
      <c r="I17" s="128"/>
      <c r="J17" s="128"/>
      <c r="K17" s="127"/>
      <c r="L17" s="108"/>
      <c r="M17" s="108"/>
      <c r="N17" s="109">
        <f t="shared" si="3"/>
        <v>0</v>
      </c>
      <c r="O17" s="109">
        <f t="shared" si="4"/>
        <v>0</v>
      </c>
      <c r="P17" s="109">
        <f t="shared" si="0"/>
        <v>0</v>
      </c>
      <c r="Q17" s="110">
        <f t="shared" si="1"/>
        <v>0</v>
      </c>
      <c r="R17" s="61"/>
      <c r="S17" s="61"/>
      <c r="T17" s="76">
        <f t="shared" si="2"/>
        <v>0</v>
      </c>
      <c r="U17" s="18"/>
    </row>
    <row r="18" spans="1:21" s="19" customFormat="1" ht="19.5" customHeight="1">
      <c r="A18" s="130"/>
      <c r="B18" s="131"/>
      <c r="C18" s="132"/>
      <c r="D18" s="133"/>
      <c r="E18" s="134"/>
      <c r="F18" s="135"/>
      <c r="G18" s="135"/>
      <c r="H18" s="127"/>
      <c r="I18" s="146"/>
      <c r="J18" s="128"/>
      <c r="K18" s="127"/>
      <c r="L18" s="108"/>
      <c r="M18" s="108"/>
      <c r="N18" s="109">
        <f t="shared" si="3"/>
        <v>0</v>
      </c>
      <c r="O18" s="109">
        <f t="shared" si="4"/>
        <v>0</v>
      </c>
      <c r="P18" s="109">
        <f t="shared" si="0"/>
        <v>0</v>
      </c>
      <c r="Q18" s="110">
        <f t="shared" si="1"/>
        <v>0</v>
      </c>
      <c r="R18" s="61" t="s">
        <v>24</v>
      </c>
      <c r="S18" s="61" t="s">
        <v>24</v>
      </c>
      <c r="T18" s="76">
        <f t="shared" si="2"/>
        <v>0</v>
      </c>
      <c r="U18" s="18"/>
    </row>
    <row r="19" spans="1:21" s="19" customFormat="1" ht="19.5" customHeight="1">
      <c r="A19" s="130"/>
      <c r="B19" s="131"/>
      <c r="C19" s="132"/>
      <c r="D19" s="133"/>
      <c r="E19" s="134"/>
      <c r="F19" s="135"/>
      <c r="G19" s="135"/>
      <c r="H19" s="127"/>
      <c r="I19" s="128"/>
      <c r="J19" s="128"/>
      <c r="K19" s="127"/>
      <c r="L19" s="108"/>
      <c r="M19" s="108"/>
      <c r="N19" s="109">
        <f t="shared" si="3"/>
        <v>0</v>
      </c>
      <c r="O19" s="109">
        <f t="shared" si="4"/>
        <v>0</v>
      </c>
      <c r="P19" s="109">
        <f t="shared" si="0"/>
        <v>0</v>
      </c>
      <c r="Q19" s="110">
        <f t="shared" si="1"/>
        <v>0</v>
      </c>
      <c r="R19" s="61"/>
      <c r="S19" s="61"/>
      <c r="T19" s="76">
        <f t="shared" si="2"/>
        <v>0</v>
      </c>
      <c r="U19" s="18"/>
    </row>
    <row r="20" spans="1:21" s="19" customFormat="1" ht="19.5" customHeight="1">
      <c r="A20" s="130"/>
      <c r="B20" s="131"/>
      <c r="C20" s="132"/>
      <c r="D20" s="133"/>
      <c r="E20" s="134"/>
      <c r="F20" s="135"/>
      <c r="G20" s="135"/>
      <c r="H20" s="127"/>
      <c r="I20" s="128"/>
      <c r="J20" s="128"/>
      <c r="K20" s="127"/>
      <c r="L20" s="108"/>
      <c r="M20" s="108"/>
      <c r="N20" s="109">
        <f t="shared" si="3"/>
        <v>0</v>
      </c>
      <c r="O20" s="109">
        <f t="shared" si="4"/>
        <v>0</v>
      </c>
      <c r="P20" s="109">
        <f t="shared" si="0"/>
        <v>0</v>
      </c>
      <c r="Q20" s="110">
        <f t="shared" si="1"/>
        <v>0</v>
      </c>
      <c r="R20" s="61"/>
      <c r="S20" s="61"/>
      <c r="T20" s="76">
        <f t="shared" si="2"/>
        <v>0</v>
      </c>
      <c r="U20" s="18"/>
    </row>
    <row r="21" spans="1:21" s="19" customFormat="1" ht="19.5" customHeight="1">
      <c r="A21" s="130"/>
      <c r="B21" s="131"/>
      <c r="C21" s="132"/>
      <c r="D21" s="133"/>
      <c r="E21" s="134"/>
      <c r="F21" s="135"/>
      <c r="G21" s="135"/>
      <c r="H21" s="127"/>
      <c r="I21" s="128"/>
      <c r="J21" s="128"/>
      <c r="K21" s="127"/>
      <c r="L21" s="108"/>
      <c r="M21" s="108"/>
      <c r="N21" s="109">
        <f t="shared" si="3"/>
        <v>0</v>
      </c>
      <c r="O21" s="109">
        <f t="shared" si="4"/>
        <v>0</v>
      </c>
      <c r="P21" s="109">
        <f t="shared" si="0"/>
        <v>0</v>
      </c>
      <c r="Q21" s="110">
        <f t="shared" si="1"/>
        <v>0</v>
      </c>
      <c r="R21" s="61"/>
      <c r="S21" s="61"/>
      <c r="T21" s="76">
        <f t="shared" si="2"/>
        <v>0</v>
      </c>
      <c r="U21" s="18"/>
    </row>
    <row r="22" spans="1:21" s="19" customFormat="1" ht="19.5" customHeight="1">
      <c r="A22" s="130"/>
      <c r="B22" s="144"/>
      <c r="C22" s="132"/>
      <c r="D22" s="133"/>
      <c r="E22" s="134"/>
      <c r="F22" s="135"/>
      <c r="G22" s="135"/>
      <c r="H22" s="127"/>
      <c r="I22" s="128"/>
      <c r="J22" s="128"/>
      <c r="K22" s="127"/>
      <c r="L22" s="108"/>
      <c r="M22" s="108"/>
      <c r="N22" s="109">
        <f t="shared" si="3"/>
        <v>0</v>
      </c>
      <c r="O22" s="109">
        <f t="shared" si="4"/>
        <v>0</v>
      </c>
      <c r="P22" s="109">
        <f t="shared" si="0"/>
        <v>0</v>
      </c>
      <c r="Q22" s="110">
        <f t="shared" si="1"/>
        <v>0</v>
      </c>
      <c r="R22" s="61"/>
      <c r="S22" s="61"/>
      <c r="T22" s="76">
        <f t="shared" si="2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3"/>
        <v>0</v>
      </c>
      <c r="O23" s="109">
        <f t="shared" si="4"/>
        <v>0</v>
      </c>
      <c r="P23" s="109">
        <f t="shared" si="0"/>
        <v>0</v>
      </c>
      <c r="Q23" s="110">
        <f t="shared" si="1"/>
        <v>0</v>
      </c>
      <c r="R23" s="61"/>
      <c r="S23" s="61"/>
      <c r="T23" s="76">
        <f t="shared" si="2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3"/>
        <v>0</v>
      </c>
      <c r="O24" s="109">
        <f t="shared" si="4"/>
        <v>0</v>
      </c>
      <c r="P24" s="113">
        <f t="shared" si="0"/>
        <v>0</v>
      </c>
      <c r="Q24" s="110">
        <f t="shared" si="1"/>
        <v>0</v>
      </c>
      <c r="R24" s="64"/>
      <c r="S24" s="64"/>
      <c r="T24" s="76">
        <f t="shared" si="2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64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82" t="s">
        <v>208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141</v>
      </c>
      <c r="D29" s="48"/>
      <c r="E29" s="48"/>
      <c r="F29" s="48"/>
      <c r="G29" s="89"/>
      <c r="H29" s="84">
        <v>3</v>
      </c>
      <c r="I29" s="94" t="s">
        <v>212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8" t="s">
        <v>107</v>
      </c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 t="s">
        <v>56</v>
      </c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94" t="s">
        <v>70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82"/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98" t="s">
        <v>72</v>
      </c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68</v>
      </c>
      <c r="D35" s="52"/>
      <c r="E35" s="52"/>
      <c r="F35" s="53"/>
      <c r="G35" s="93" t="s">
        <v>26</v>
      </c>
      <c r="H35" s="94" t="s">
        <v>211</v>
      </c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3" dxfId="1" operator="between" stopIfTrue="1">
      <formula>1</formula>
      <formula>300</formula>
    </cfRule>
    <cfRule type="cellIs" priority="4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U39"/>
  <sheetViews>
    <sheetView showGridLines="0" showRowColHeaders="0" showZeros="0" showOutlineSymbols="0" zoomScaleSheetLayoutView="75" zoomScalePageLayoutView="0" workbookViewId="0" topLeftCell="A1">
      <selection activeCell="F2" sqref="F2"/>
    </sheetView>
  </sheetViews>
  <sheetFormatPr defaultColWidth="9.140625" defaultRowHeight="12.75"/>
  <cols>
    <col min="1" max="1" width="6.28125" style="2" customWidth="1"/>
    <col min="2" max="2" width="8.28125" style="2" customWidth="1"/>
    <col min="3" max="3" width="6.28125" style="3" customWidth="1"/>
    <col min="4" max="4" width="10.57421875" style="4" customWidth="1"/>
    <col min="5" max="5" width="3.8515625" style="4" customWidth="1"/>
    <col min="6" max="6" width="24.8515625" style="5" customWidth="1"/>
    <col min="7" max="7" width="20.421875" style="5" customWidth="1"/>
    <col min="8" max="13" width="7.140625" style="5" customWidth="1"/>
    <col min="14" max="16" width="7.7109375" style="5" customWidth="1"/>
    <col min="17" max="17" width="10.57421875" style="6" customWidth="1"/>
    <col min="18" max="19" width="5.7109375" style="6" customWidth="1"/>
    <col min="20" max="20" width="14.140625" style="5" customWidth="1"/>
    <col min="21" max="16384" width="9.140625" style="5" customWidth="1"/>
  </cols>
  <sheetData>
    <row r="1" spans="7:10" ht="43.5" customHeight="1">
      <c r="G1"/>
      <c r="J1" s="10" t="s">
        <v>0</v>
      </c>
    </row>
    <row r="2" spans="7:10" ht="18">
      <c r="G2"/>
      <c r="J2" s="11" t="s">
        <v>1</v>
      </c>
    </row>
    <row r="3" ht="12.75"/>
    <row r="4" ht="12" customHeight="1"/>
    <row r="5" spans="1:20" s="8" customFormat="1" ht="15">
      <c r="A5"/>
      <c r="B5" s="9" t="s">
        <v>33</v>
      </c>
      <c r="C5" s="71" t="s">
        <v>51</v>
      </c>
      <c r="D5" s="16"/>
      <c r="E5" s="16"/>
      <c r="F5" s="9"/>
      <c r="G5" s="77" t="s">
        <v>2</v>
      </c>
      <c r="H5" s="72" t="s">
        <v>52</v>
      </c>
      <c r="I5" s="15"/>
      <c r="J5" s="15"/>
      <c r="L5" s="9" t="s">
        <v>3</v>
      </c>
      <c r="M5" s="72" t="s">
        <v>53</v>
      </c>
      <c r="N5" s="15"/>
      <c r="P5" s="9" t="s">
        <v>4</v>
      </c>
      <c r="Q5" s="73">
        <v>40243</v>
      </c>
      <c r="R5" s="74" t="s">
        <v>32</v>
      </c>
      <c r="S5" s="78">
        <v>5</v>
      </c>
      <c r="T5" s="70" t="s">
        <v>24</v>
      </c>
    </row>
    <row r="6" ht="12.75"/>
    <row r="7" spans="1:21" s="1" customFormat="1" ht="12.75">
      <c r="A7" s="42" t="s">
        <v>5</v>
      </c>
      <c r="B7" s="28" t="s">
        <v>6</v>
      </c>
      <c r="C7" s="29" t="s">
        <v>30</v>
      </c>
      <c r="D7" s="28" t="s">
        <v>7</v>
      </c>
      <c r="E7" s="28" t="s">
        <v>34</v>
      </c>
      <c r="F7" s="28" t="s">
        <v>8</v>
      </c>
      <c r="G7" s="28" t="s">
        <v>9</v>
      </c>
      <c r="H7" s="28"/>
      <c r="I7" s="21" t="s">
        <v>10</v>
      </c>
      <c r="J7" s="21"/>
      <c r="K7" s="28"/>
      <c r="L7" s="21" t="s">
        <v>11</v>
      </c>
      <c r="M7" s="21"/>
      <c r="N7" s="32" t="s">
        <v>12</v>
      </c>
      <c r="O7" s="39"/>
      <c r="P7" s="28" t="s">
        <v>13</v>
      </c>
      <c r="Q7" s="34" t="s">
        <v>14</v>
      </c>
      <c r="R7" s="34" t="s">
        <v>15</v>
      </c>
      <c r="S7" s="44" t="s">
        <v>23</v>
      </c>
      <c r="T7" s="44" t="s">
        <v>16</v>
      </c>
      <c r="U7" s="20"/>
    </row>
    <row r="8" spans="1:21" s="1" customFormat="1" ht="12.75">
      <c r="A8" s="43" t="s">
        <v>17</v>
      </c>
      <c r="B8" s="30" t="s">
        <v>18</v>
      </c>
      <c r="C8" s="31" t="s">
        <v>31</v>
      </c>
      <c r="D8" s="30" t="s">
        <v>27</v>
      </c>
      <c r="E8" s="30" t="s">
        <v>35</v>
      </c>
      <c r="F8" s="30"/>
      <c r="G8" s="30"/>
      <c r="H8" s="37">
        <v>1</v>
      </c>
      <c r="I8" s="38">
        <v>2</v>
      </c>
      <c r="J8" s="36">
        <v>3</v>
      </c>
      <c r="K8" s="37">
        <v>1</v>
      </c>
      <c r="L8" s="38">
        <v>2</v>
      </c>
      <c r="M8" s="36">
        <v>3</v>
      </c>
      <c r="N8" s="33" t="s">
        <v>19</v>
      </c>
      <c r="O8" s="40"/>
      <c r="P8" s="30" t="s">
        <v>20</v>
      </c>
      <c r="Q8" s="35"/>
      <c r="R8" s="35"/>
      <c r="S8" s="45"/>
      <c r="T8" s="45"/>
      <c r="U8" s="20"/>
    </row>
    <row r="9" spans="1:21" s="19" customFormat="1" ht="19.5" customHeight="1">
      <c r="A9" s="130">
        <v>105</v>
      </c>
      <c r="B9" s="131">
        <v>103</v>
      </c>
      <c r="C9" s="132" t="s">
        <v>109</v>
      </c>
      <c r="D9" s="133">
        <v>32914</v>
      </c>
      <c r="E9" s="134"/>
      <c r="F9" s="135" t="s">
        <v>184</v>
      </c>
      <c r="G9" s="135" t="s">
        <v>75</v>
      </c>
      <c r="H9" s="127">
        <v>-142</v>
      </c>
      <c r="I9" s="128">
        <v>142</v>
      </c>
      <c r="J9" s="128">
        <v>-147</v>
      </c>
      <c r="K9" s="127">
        <v>-163</v>
      </c>
      <c r="L9" s="128">
        <v>-163</v>
      </c>
      <c r="M9" s="149">
        <v>-165</v>
      </c>
      <c r="N9" s="109">
        <f aca="true" t="shared" si="0" ref="N9:N24">IF(MAX(H9:J9)&lt;0,0,TRUNC(MAX(H9:J9)/1)*1)</f>
        <v>142</v>
      </c>
      <c r="O9" s="109">
        <f aca="true" t="shared" si="1" ref="O9:O24">IF(MAX(K9:M9)&lt;0,0,TRUNC(MAX(K9:M9)/1)*1)</f>
        <v>0</v>
      </c>
      <c r="P9" s="109">
        <f aca="true" t="shared" si="2" ref="P9:P24">IF(N9=0,0,IF(O9=0,0,SUM(N9:O9)))</f>
        <v>0</v>
      </c>
      <c r="Q9" s="110">
        <f aca="true" t="shared" si="3" ref="Q9:Q24">IF(P9=0,0,IF(OR(C9="UK",C9="JK",C9="SK",C9="K1",C9="K2",C9="K3",C9="K4",C9="K5",C9="K6"),SinclairW09(B9)*P9,Sinclair09(B9)*P9))</f>
        <v>0</v>
      </c>
      <c r="R9" s="60" t="s">
        <v>24</v>
      </c>
      <c r="S9" s="60" t="s">
        <v>24</v>
      </c>
      <c r="T9" s="76">
        <f aca="true" t="shared" si="4" ref="T9:T24">IF(B9=0,0,IF(OR(C9="UK",C9="JK",C9="SK",C9="K1",C9="K2",C9="K3",C9="K4",C9="K5",C9="K6"),SinclairW09(B9),Sinclair09(B9)))</f>
        <v>1.098141</v>
      </c>
      <c r="U9" s="18"/>
    </row>
    <row r="10" spans="1:21" s="19" customFormat="1" ht="19.5" customHeight="1">
      <c r="A10" s="130">
        <v>105</v>
      </c>
      <c r="B10" s="131">
        <v>96.1</v>
      </c>
      <c r="C10" s="132" t="s">
        <v>112</v>
      </c>
      <c r="D10" s="133">
        <v>27865</v>
      </c>
      <c r="E10" s="134"/>
      <c r="F10" s="135" t="s">
        <v>185</v>
      </c>
      <c r="G10" s="135" t="s">
        <v>79</v>
      </c>
      <c r="H10" s="127">
        <v>130</v>
      </c>
      <c r="I10" s="128">
        <v>135</v>
      </c>
      <c r="J10" s="128">
        <v>140</v>
      </c>
      <c r="K10" s="127">
        <v>160</v>
      </c>
      <c r="L10" s="128">
        <v>165</v>
      </c>
      <c r="M10" s="149">
        <v>170</v>
      </c>
      <c r="N10" s="109">
        <f t="shared" si="0"/>
        <v>140</v>
      </c>
      <c r="O10" s="109">
        <f t="shared" si="1"/>
        <v>170</v>
      </c>
      <c r="P10" s="109">
        <f t="shared" si="2"/>
        <v>310</v>
      </c>
      <c r="Q10" s="110">
        <f t="shared" si="3"/>
        <v>349.5343</v>
      </c>
      <c r="R10" s="61">
        <v>1</v>
      </c>
      <c r="S10" s="61"/>
      <c r="T10" s="76">
        <f t="shared" si="4"/>
        <v>1.12753</v>
      </c>
      <c r="U10" s="18"/>
    </row>
    <row r="11" spans="1:21" s="19" customFormat="1" ht="19.5" customHeight="1">
      <c r="A11" s="130">
        <v>105</v>
      </c>
      <c r="B11" s="131">
        <v>103.9</v>
      </c>
      <c r="C11" s="132" t="s">
        <v>112</v>
      </c>
      <c r="D11" s="133">
        <v>31593</v>
      </c>
      <c r="E11" s="134"/>
      <c r="F11" s="135" t="s">
        <v>186</v>
      </c>
      <c r="G11" s="135" t="s">
        <v>79</v>
      </c>
      <c r="H11" s="127">
        <v>125</v>
      </c>
      <c r="I11" s="128">
        <v>130</v>
      </c>
      <c r="J11" s="128">
        <v>-136</v>
      </c>
      <c r="K11" s="127">
        <v>150</v>
      </c>
      <c r="L11" s="128">
        <v>-156</v>
      </c>
      <c r="M11" s="149">
        <v>157</v>
      </c>
      <c r="N11" s="109">
        <f t="shared" si="0"/>
        <v>130</v>
      </c>
      <c r="O11" s="109">
        <f t="shared" si="1"/>
        <v>157</v>
      </c>
      <c r="P11" s="109">
        <f t="shared" si="2"/>
        <v>287</v>
      </c>
      <c r="Q11" s="110">
        <f t="shared" si="3"/>
        <v>314.196694</v>
      </c>
      <c r="R11" s="61">
        <v>3</v>
      </c>
      <c r="S11" s="61"/>
      <c r="T11" s="76">
        <f t="shared" si="4"/>
        <v>1.094762</v>
      </c>
      <c r="U11" s="18"/>
    </row>
    <row r="12" spans="1:21" s="19" customFormat="1" ht="19.5" customHeight="1">
      <c r="A12" s="147">
        <v>105</v>
      </c>
      <c r="B12" s="131">
        <v>103.3</v>
      </c>
      <c r="C12" s="132" t="s">
        <v>112</v>
      </c>
      <c r="D12" s="133">
        <v>27849</v>
      </c>
      <c r="E12" s="134"/>
      <c r="F12" s="135" t="s">
        <v>187</v>
      </c>
      <c r="G12" s="135" t="s">
        <v>78</v>
      </c>
      <c r="H12" s="127">
        <v>122</v>
      </c>
      <c r="I12" s="128">
        <v>125</v>
      </c>
      <c r="J12" s="128">
        <v>-127</v>
      </c>
      <c r="K12" s="127">
        <v>168</v>
      </c>
      <c r="L12" s="128">
        <v>-175</v>
      </c>
      <c r="M12" s="149">
        <v>-175</v>
      </c>
      <c r="N12" s="109">
        <f t="shared" si="0"/>
        <v>125</v>
      </c>
      <c r="O12" s="109">
        <f t="shared" si="1"/>
        <v>168</v>
      </c>
      <c r="P12" s="109">
        <f t="shared" si="2"/>
        <v>293</v>
      </c>
      <c r="Q12" s="110">
        <f t="shared" si="3"/>
        <v>321.42217200000005</v>
      </c>
      <c r="R12" s="61">
        <v>2</v>
      </c>
      <c r="S12" s="61" t="s">
        <v>24</v>
      </c>
      <c r="T12" s="76">
        <f t="shared" si="4"/>
        <v>1.097004</v>
      </c>
      <c r="U12" s="18"/>
    </row>
    <row r="13" spans="1:21" s="19" customFormat="1" ht="19.5" customHeight="1">
      <c r="A13" s="130">
        <v>105</v>
      </c>
      <c r="B13" s="131">
        <v>99.7</v>
      </c>
      <c r="C13" s="132" t="s">
        <v>112</v>
      </c>
      <c r="D13" s="133">
        <v>31931</v>
      </c>
      <c r="E13" s="134"/>
      <c r="F13" s="135" t="s">
        <v>188</v>
      </c>
      <c r="G13" s="135" t="s">
        <v>88</v>
      </c>
      <c r="H13" s="127">
        <v>105</v>
      </c>
      <c r="I13" s="128">
        <v>-108</v>
      </c>
      <c r="J13" s="128">
        <v>108</v>
      </c>
      <c r="K13" s="127">
        <v>130</v>
      </c>
      <c r="L13" s="128">
        <v>-135</v>
      </c>
      <c r="M13" s="149">
        <v>135</v>
      </c>
      <c r="N13" s="109">
        <f t="shared" si="0"/>
        <v>108</v>
      </c>
      <c r="O13" s="109">
        <f t="shared" si="1"/>
        <v>135</v>
      </c>
      <c r="P13" s="109">
        <f t="shared" si="2"/>
        <v>243</v>
      </c>
      <c r="Q13" s="110">
        <f t="shared" si="3"/>
        <v>270.068499</v>
      </c>
      <c r="R13" s="61">
        <v>5</v>
      </c>
      <c r="S13" s="61" t="s">
        <v>24</v>
      </c>
      <c r="T13" s="76">
        <f t="shared" si="4"/>
        <v>1.1113929999999999</v>
      </c>
      <c r="U13" s="18"/>
    </row>
    <row r="14" spans="1:21" s="19" customFormat="1" ht="19.5" customHeight="1">
      <c r="A14" s="147">
        <v>105</v>
      </c>
      <c r="B14" s="144">
        <v>104.2</v>
      </c>
      <c r="C14" s="132" t="s">
        <v>112</v>
      </c>
      <c r="D14" s="133">
        <v>32542</v>
      </c>
      <c r="E14" s="134"/>
      <c r="F14" s="135" t="s">
        <v>189</v>
      </c>
      <c r="G14" s="135" t="s">
        <v>78</v>
      </c>
      <c r="H14" s="160">
        <v>-105</v>
      </c>
      <c r="I14" s="148">
        <v>107</v>
      </c>
      <c r="J14" s="148">
        <v>110</v>
      </c>
      <c r="K14" s="160">
        <v>132</v>
      </c>
      <c r="L14" s="128">
        <v>140</v>
      </c>
      <c r="M14" s="149">
        <v>-145</v>
      </c>
      <c r="N14" s="109">
        <f t="shared" si="0"/>
        <v>110</v>
      </c>
      <c r="O14" s="109">
        <f t="shared" si="1"/>
        <v>140</v>
      </c>
      <c r="P14" s="109">
        <f t="shared" si="2"/>
        <v>250</v>
      </c>
      <c r="Q14" s="110">
        <f t="shared" si="3"/>
        <v>273.41425</v>
      </c>
      <c r="R14" s="61">
        <v>4</v>
      </c>
      <c r="S14" s="61" t="s">
        <v>24</v>
      </c>
      <c r="T14" s="76">
        <f t="shared" si="4"/>
        <v>1.0936569999999999</v>
      </c>
      <c r="U14" s="18"/>
    </row>
    <row r="15" spans="1:21" s="19" customFormat="1" ht="19.5" customHeight="1">
      <c r="A15" s="147" t="s">
        <v>99</v>
      </c>
      <c r="B15" s="131">
        <v>108.1</v>
      </c>
      <c r="C15" s="132" t="s">
        <v>112</v>
      </c>
      <c r="D15" s="133">
        <v>29902</v>
      </c>
      <c r="E15" s="134"/>
      <c r="F15" s="135" t="s">
        <v>190</v>
      </c>
      <c r="G15" s="135" t="s">
        <v>79</v>
      </c>
      <c r="H15" s="127">
        <v>115</v>
      </c>
      <c r="I15" s="128">
        <v>120</v>
      </c>
      <c r="J15" s="128">
        <v>123</v>
      </c>
      <c r="K15" s="127">
        <v>150</v>
      </c>
      <c r="L15" s="128">
        <v>157</v>
      </c>
      <c r="M15" s="149">
        <v>-162</v>
      </c>
      <c r="N15" s="109">
        <f t="shared" si="0"/>
        <v>123</v>
      </c>
      <c r="O15" s="109">
        <f t="shared" si="1"/>
        <v>157</v>
      </c>
      <c r="P15" s="109">
        <f t="shared" si="2"/>
        <v>280</v>
      </c>
      <c r="Q15" s="110">
        <f t="shared" si="3"/>
        <v>302.45712</v>
      </c>
      <c r="R15" s="61">
        <v>3</v>
      </c>
      <c r="S15" s="61"/>
      <c r="T15" s="76">
        <f t="shared" si="4"/>
        <v>1.080204</v>
      </c>
      <c r="U15" s="18"/>
    </row>
    <row r="16" spans="1:21" s="19" customFormat="1" ht="19.5" customHeight="1">
      <c r="A16" s="147" t="s">
        <v>99</v>
      </c>
      <c r="B16" s="131">
        <v>111.9</v>
      </c>
      <c r="C16" s="132" t="s">
        <v>112</v>
      </c>
      <c r="D16" s="133">
        <v>32442</v>
      </c>
      <c r="E16" s="134"/>
      <c r="F16" s="135" t="s">
        <v>191</v>
      </c>
      <c r="G16" s="135" t="s">
        <v>88</v>
      </c>
      <c r="H16" s="127">
        <v>112</v>
      </c>
      <c r="I16" s="128">
        <v>-116</v>
      </c>
      <c r="J16" s="128">
        <v>-116</v>
      </c>
      <c r="K16" s="127">
        <v>143</v>
      </c>
      <c r="L16" s="128">
        <v>150</v>
      </c>
      <c r="M16" s="149">
        <v>-155</v>
      </c>
      <c r="N16" s="109">
        <f t="shared" si="0"/>
        <v>112</v>
      </c>
      <c r="O16" s="109">
        <f t="shared" si="1"/>
        <v>150</v>
      </c>
      <c r="P16" s="109">
        <f t="shared" si="2"/>
        <v>262</v>
      </c>
      <c r="Q16" s="110">
        <f t="shared" si="3"/>
        <v>279.97398599999997</v>
      </c>
      <c r="R16" s="61">
        <v>4</v>
      </c>
      <c r="S16" s="61"/>
      <c r="T16" s="76">
        <f t="shared" si="4"/>
        <v>1.068603</v>
      </c>
      <c r="U16" s="18"/>
    </row>
    <row r="17" spans="1:21" s="19" customFormat="1" ht="19.5" customHeight="1">
      <c r="A17" s="147" t="s">
        <v>99</v>
      </c>
      <c r="B17" s="131">
        <v>136.4</v>
      </c>
      <c r="C17" s="132" t="s">
        <v>109</v>
      </c>
      <c r="D17" s="133">
        <v>33062</v>
      </c>
      <c r="E17" s="134"/>
      <c r="F17" s="135" t="s">
        <v>192</v>
      </c>
      <c r="G17" s="135" t="s">
        <v>73</v>
      </c>
      <c r="H17" s="127">
        <v>140</v>
      </c>
      <c r="I17" s="128">
        <v>150</v>
      </c>
      <c r="J17" s="128">
        <v>-160</v>
      </c>
      <c r="K17" s="127">
        <v>175</v>
      </c>
      <c r="L17" s="108">
        <v>-185</v>
      </c>
      <c r="M17" s="158" t="s">
        <v>136</v>
      </c>
      <c r="N17" s="109">
        <f t="shared" si="0"/>
        <v>150</v>
      </c>
      <c r="O17" s="109">
        <f t="shared" si="1"/>
        <v>175</v>
      </c>
      <c r="P17" s="109">
        <f t="shared" si="2"/>
        <v>325</v>
      </c>
      <c r="Q17" s="110">
        <f t="shared" si="3"/>
        <v>331.62025</v>
      </c>
      <c r="R17" s="61">
        <v>1</v>
      </c>
      <c r="S17" s="61"/>
      <c r="T17" s="76">
        <f t="shared" si="4"/>
        <v>1.02037</v>
      </c>
      <c r="U17" s="18"/>
    </row>
    <row r="18" spans="1:21" s="19" customFormat="1" ht="19.5" customHeight="1">
      <c r="A18" s="147" t="s">
        <v>99</v>
      </c>
      <c r="B18" s="131">
        <v>125.6</v>
      </c>
      <c r="C18" s="132" t="s">
        <v>112</v>
      </c>
      <c r="D18" s="133">
        <v>29981</v>
      </c>
      <c r="E18" s="134"/>
      <c r="F18" s="135" t="s">
        <v>193</v>
      </c>
      <c r="G18" s="135" t="s">
        <v>76</v>
      </c>
      <c r="H18" s="127">
        <v>130</v>
      </c>
      <c r="I18" s="128">
        <v>136</v>
      </c>
      <c r="J18" s="128">
        <v>140</v>
      </c>
      <c r="K18" s="127">
        <v>164</v>
      </c>
      <c r="L18" s="108">
        <v>-173</v>
      </c>
      <c r="M18" s="108">
        <v>-173</v>
      </c>
      <c r="N18" s="109">
        <f t="shared" si="0"/>
        <v>140</v>
      </c>
      <c r="O18" s="109">
        <f t="shared" si="1"/>
        <v>164</v>
      </c>
      <c r="P18" s="109">
        <f t="shared" si="2"/>
        <v>304</v>
      </c>
      <c r="Q18" s="110">
        <f t="shared" si="3"/>
        <v>315.19419200000004</v>
      </c>
      <c r="R18" s="61">
        <v>2</v>
      </c>
      <c r="S18" s="61" t="s">
        <v>24</v>
      </c>
      <c r="T18" s="76">
        <f t="shared" si="4"/>
        <v>1.036823</v>
      </c>
      <c r="U18" s="18"/>
    </row>
    <row r="19" spans="1:21" s="19" customFormat="1" ht="19.5" customHeight="1">
      <c r="A19" s="147"/>
      <c r="B19" s="131"/>
      <c r="C19" s="132"/>
      <c r="D19" s="133"/>
      <c r="E19" s="134"/>
      <c r="F19" s="135"/>
      <c r="G19" s="135"/>
      <c r="H19" s="127"/>
      <c r="I19" s="128"/>
      <c r="J19" s="128"/>
      <c r="K19" s="127"/>
      <c r="L19" s="108"/>
      <c r="M19" s="108"/>
      <c r="N19" s="109">
        <f t="shared" si="0"/>
        <v>0</v>
      </c>
      <c r="O19" s="109">
        <f t="shared" si="1"/>
        <v>0</v>
      </c>
      <c r="P19" s="109">
        <f t="shared" si="2"/>
        <v>0</v>
      </c>
      <c r="Q19" s="110">
        <f t="shared" si="3"/>
        <v>0</v>
      </c>
      <c r="R19" s="61"/>
      <c r="S19" s="61"/>
      <c r="T19" s="76">
        <f t="shared" si="4"/>
        <v>0</v>
      </c>
      <c r="U19" s="18"/>
    </row>
    <row r="20" spans="1:21" s="19" customFormat="1" ht="19.5" customHeight="1">
      <c r="A20" s="147"/>
      <c r="B20" s="131"/>
      <c r="C20" s="132"/>
      <c r="D20" s="133"/>
      <c r="E20" s="134"/>
      <c r="F20" s="135"/>
      <c r="G20" s="135"/>
      <c r="H20" s="127"/>
      <c r="I20" s="128"/>
      <c r="J20" s="128"/>
      <c r="K20" s="127"/>
      <c r="L20" s="108"/>
      <c r="M20" s="108"/>
      <c r="N20" s="109">
        <f t="shared" si="0"/>
        <v>0</v>
      </c>
      <c r="O20" s="109">
        <f t="shared" si="1"/>
        <v>0</v>
      </c>
      <c r="P20" s="109">
        <f t="shared" si="2"/>
        <v>0</v>
      </c>
      <c r="Q20" s="110">
        <f t="shared" si="3"/>
        <v>0</v>
      </c>
      <c r="R20" s="61"/>
      <c r="S20" s="61"/>
      <c r="T20" s="76">
        <f t="shared" si="4"/>
        <v>0</v>
      </c>
      <c r="U20" s="18"/>
    </row>
    <row r="21" spans="1:21" s="19" customFormat="1" ht="19.5" customHeight="1">
      <c r="A21" s="130"/>
      <c r="B21" s="144"/>
      <c r="C21" s="132"/>
      <c r="D21" s="133"/>
      <c r="E21" s="134"/>
      <c r="F21" s="135"/>
      <c r="G21" s="135"/>
      <c r="H21" s="127"/>
      <c r="I21" s="128"/>
      <c r="J21" s="128"/>
      <c r="K21" s="127"/>
      <c r="L21" s="108"/>
      <c r="M21" s="108"/>
      <c r="N21" s="109">
        <f t="shared" si="0"/>
        <v>0</v>
      </c>
      <c r="O21" s="109">
        <f t="shared" si="1"/>
        <v>0</v>
      </c>
      <c r="P21" s="109">
        <f t="shared" si="2"/>
        <v>0</v>
      </c>
      <c r="Q21" s="110">
        <f t="shared" si="3"/>
        <v>0</v>
      </c>
      <c r="R21" s="61"/>
      <c r="S21" s="61"/>
      <c r="T21" s="76">
        <f t="shared" si="4"/>
        <v>0</v>
      </c>
      <c r="U21" s="18"/>
    </row>
    <row r="22" spans="1:21" s="19" customFormat="1" ht="19.5" customHeight="1">
      <c r="A22" s="130"/>
      <c r="B22" s="131"/>
      <c r="C22" s="132"/>
      <c r="D22" s="133"/>
      <c r="E22" s="134"/>
      <c r="F22" s="135"/>
      <c r="G22" s="135"/>
      <c r="H22" s="127"/>
      <c r="I22" s="128"/>
      <c r="J22" s="128"/>
      <c r="K22" s="127"/>
      <c r="L22" s="108"/>
      <c r="M22" s="108"/>
      <c r="N22" s="109">
        <f t="shared" si="0"/>
        <v>0</v>
      </c>
      <c r="O22" s="109">
        <f t="shared" si="1"/>
        <v>0</v>
      </c>
      <c r="P22" s="109">
        <f t="shared" si="2"/>
        <v>0</v>
      </c>
      <c r="Q22" s="110">
        <f t="shared" si="3"/>
        <v>0</v>
      </c>
      <c r="R22" s="61"/>
      <c r="S22" s="61"/>
      <c r="T22" s="76">
        <f t="shared" si="4"/>
        <v>0</v>
      </c>
      <c r="U22" s="18"/>
    </row>
    <row r="23" spans="1:21" s="19" customFormat="1" ht="19.5" customHeight="1">
      <c r="A23" s="56"/>
      <c r="B23" s="57"/>
      <c r="C23" s="58"/>
      <c r="D23" s="58"/>
      <c r="E23" s="79"/>
      <c r="F23" s="114"/>
      <c r="G23" s="114"/>
      <c r="H23" s="111"/>
      <c r="I23" s="108"/>
      <c r="J23" s="108"/>
      <c r="K23" s="111"/>
      <c r="L23" s="108"/>
      <c r="M23" s="108"/>
      <c r="N23" s="109">
        <f t="shared" si="0"/>
        <v>0</v>
      </c>
      <c r="O23" s="109">
        <f t="shared" si="1"/>
        <v>0</v>
      </c>
      <c r="P23" s="109">
        <f t="shared" si="2"/>
        <v>0</v>
      </c>
      <c r="Q23" s="110">
        <f t="shared" si="3"/>
        <v>0</v>
      </c>
      <c r="R23" s="61"/>
      <c r="S23" s="61"/>
      <c r="T23" s="76">
        <f t="shared" si="4"/>
        <v>0</v>
      </c>
      <c r="U23" s="18"/>
    </row>
    <row r="24" spans="1:21" s="19" customFormat="1" ht="19.5" customHeight="1">
      <c r="A24" s="62"/>
      <c r="B24" s="57"/>
      <c r="C24" s="63"/>
      <c r="D24" s="63"/>
      <c r="E24" s="80"/>
      <c r="F24" s="115"/>
      <c r="G24" s="115"/>
      <c r="H24" s="112"/>
      <c r="I24" s="108"/>
      <c r="J24" s="108"/>
      <c r="K24" s="112"/>
      <c r="L24" s="108"/>
      <c r="M24" s="108"/>
      <c r="N24" s="109">
        <f t="shared" si="0"/>
        <v>0</v>
      </c>
      <c r="O24" s="109">
        <f t="shared" si="1"/>
        <v>0</v>
      </c>
      <c r="P24" s="113">
        <f t="shared" si="2"/>
        <v>0</v>
      </c>
      <c r="Q24" s="110">
        <f t="shared" si="3"/>
        <v>0</v>
      </c>
      <c r="R24" s="64"/>
      <c r="S24" s="64"/>
      <c r="T24" s="76">
        <f t="shared" si="4"/>
        <v>0</v>
      </c>
      <c r="U24" s="18"/>
    </row>
    <row r="25" spans="1:21" s="12" customFormat="1" ht="9" customHeight="1">
      <c r="A25" s="22"/>
      <c r="B25" s="23"/>
      <c r="C25" s="24"/>
      <c r="D25" s="25"/>
      <c r="E25" s="25"/>
      <c r="F25" s="22"/>
      <c r="G25" s="22"/>
      <c r="H25" s="26"/>
      <c r="I25" s="26"/>
      <c r="J25" s="26"/>
      <c r="K25" s="26"/>
      <c r="L25" s="26"/>
      <c r="M25" s="26"/>
      <c r="N25" s="22"/>
      <c r="O25" s="22"/>
      <c r="P25" s="22"/>
      <c r="Q25" s="27"/>
      <c r="R25" s="27"/>
      <c r="S25" s="41"/>
      <c r="T25" s="13"/>
      <c r="U25" s="14"/>
    </row>
    <row r="26" ht="12.75"/>
    <row r="27" spans="1:19" s="8" customFormat="1" ht="15">
      <c r="A27" s="8" t="s">
        <v>21</v>
      </c>
      <c r="B27"/>
      <c r="C27" s="82"/>
      <c r="D27" s="46"/>
      <c r="E27" s="46"/>
      <c r="F27" s="46"/>
      <c r="G27" s="83" t="s">
        <v>38</v>
      </c>
      <c r="H27" s="84">
        <v>1</v>
      </c>
      <c r="I27" s="82" t="s">
        <v>66</v>
      </c>
      <c r="J27" s="85"/>
      <c r="K27" s="85"/>
      <c r="L27" s="85"/>
      <c r="M27" s="85"/>
      <c r="N27" s="85"/>
      <c r="O27" s="85"/>
      <c r="P27" s="85"/>
      <c r="Q27" s="86"/>
      <c r="R27" s="86"/>
      <c r="S27" s="86"/>
    </row>
    <row r="28" spans="2:19" s="8" customFormat="1" ht="15">
      <c r="B28"/>
      <c r="C28" s="47"/>
      <c r="D28" s="46"/>
      <c r="E28" s="46"/>
      <c r="F28" s="47"/>
      <c r="G28" s="87" t="s">
        <v>24</v>
      </c>
      <c r="H28" s="84">
        <v>2</v>
      </c>
      <c r="I28" s="94" t="s">
        <v>63</v>
      </c>
      <c r="J28" s="85"/>
      <c r="K28" s="85"/>
      <c r="L28" s="85"/>
      <c r="M28" s="85"/>
      <c r="N28" s="85"/>
      <c r="O28" s="85"/>
      <c r="P28" s="85"/>
      <c r="Q28" s="86"/>
      <c r="R28" s="86"/>
      <c r="S28" s="86"/>
    </row>
    <row r="29" spans="1:19" s="8" customFormat="1" ht="15">
      <c r="A29" s="88" t="s">
        <v>39</v>
      </c>
      <c r="B29"/>
      <c r="C29" s="90" t="s">
        <v>141</v>
      </c>
      <c r="D29" s="48"/>
      <c r="E29" s="48"/>
      <c r="F29" s="48"/>
      <c r="G29" s="89"/>
      <c r="H29" s="84">
        <v>3</v>
      </c>
      <c r="I29" s="82" t="s">
        <v>65</v>
      </c>
      <c r="J29" s="85"/>
      <c r="K29" s="85"/>
      <c r="L29" s="85"/>
      <c r="M29" s="85"/>
      <c r="N29" s="85"/>
      <c r="O29" s="85"/>
      <c r="P29" s="85"/>
      <c r="Q29" s="86"/>
      <c r="R29" s="86"/>
      <c r="S29" s="86"/>
    </row>
    <row r="30" spans="1:19" ht="15">
      <c r="A30" s="7"/>
      <c r="B30"/>
      <c r="C30" s="98" t="s">
        <v>132</v>
      </c>
      <c r="D30" s="49"/>
      <c r="E30" s="49"/>
      <c r="F30" s="50"/>
      <c r="G30" s="50"/>
      <c r="H30" s="47"/>
      <c r="I30" s="91"/>
      <c r="J30" s="2"/>
      <c r="K30" s="2"/>
      <c r="L30" s="2"/>
      <c r="M30" s="2"/>
      <c r="N30" s="2"/>
      <c r="O30" s="2"/>
      <c r="P30" s="2"/>
      <c r="Q30" s="92"/>
      <c r="R30" s="92"/>
      <c r="S30" s="92"/>
    </row>
    <row r="31" spans="1:19" ht="15">
      <c r="A31" s="8"/>
      <c r="B31"/>
      <c r="C31" s="82" t="s">
        <v>56</v>
      </c>
      <c r="D31" s="46"/>
      <c r="E31" s="46"/>
      <c r="F31" s="46"/>
      <c r="G31" s="93" t="s">
        <v>40</v>
      </c>
      <c r="H31" s="94"/>
      <c r="I31" s="95"/>
      <c r="J31" s="2"/>
      <c r="K31" s="2"/>
      <c r="L31" s="2"/>
      <c r="M31" s="2"/>
      <c r="N31" s="2"/>
      <c r="O31" s="2"/>
      <c r="P31" s="2"/>
      <c r="Q31" s="92"/>
      <c r="R31" s="92"/>
      <c r="S31" s="92"/>
    </row>
    <row r="32" spans="3:19" ht="15">
      <c r="C32" s="54"/>
      <c r="D32" s="49"/>
      <c r="E32" s="49"/>
      <c r="F32" s="50"/>
      <c r="G32" s="93" t="s">
        <v>41</v>
      </c>
      <c r="H32" s="94" t="s">
        <v>70</v>
      </c>
      <c r="I32" s="96"/>
      <c r="J32" s="2"/>
      <c r="K32" s="2"/>
      <c r="L32" s="2"/>
      <c r="M32" s="2"/>
      <c r="N32" s="2"/>
      <c r="O32" s="2"/>
      <c r="P32" s="2"/>
      <c r="Q32" s="92"/>
      <c r="R32" s="92"/>
      <c r="S32" s="92"/>
    </row>
    <row r="33" spans="1:19" ht="15">
      <c r="A33" s="8" t="s">
        <v>22</v>
      </c>
      <c r="B33"/>
      <c r="C33" s="98" t="s">
        <v>72</v>
      </c>
      <c r="D33" s="46"/>
      <c r="E33" s="46"/>
      <c r="F33" s="46"/>
      <c r="G33" s="93" t="s">
        <v>42</v>
      </c>
      <c r="H33" s="94" t="s">
        <v>69</v>
      </c>
      <c r="I33" s="97"/>
      <c r="J33" s="2"/>
      <c r="K33" s="2"/>
      <c r="L33" s="2"/>
      <c r="M33" s="2"/>
      <c r="N33" s="2"/>
      <c r="O33" s="2"/>
      <c r="P33" s="2"/>
      <c r="Q33" s="92"/>
      <c r="R33" s="92"/>
      <c r="S33" s="92"/>
    </row>
    <row r="34" spans="3:19" ht="15">
      <c r="C34" s="98"/>
      <c r="D34" s="2"/>
      <c r="E34" s="2"/>
      <c r="F34" s="7"/>
      <c r="G34" s="93"/>
      <c r="H34" s="46"/>
      <c r="I34" s="99"/>
      <c r="J34" s="2"/>
      <c r="K34" s="2"/>
      <c r="L34" s="2"/>
      <c r="M34" s="2"/>
      <c r="N34" s="2"/>
      <c r="O34" s="2"/>
      <c r="P34" s="2"/>
      <c r="Q34" s="92"/>
      <c r="R34" s="92"/>
      <c r="S34" s="92"/>
    </row>
    <row r="35" spans="1:19" ht="15">
      <c r="A35" s="84" t="s">
        <v>43</v>
      </c>
      <c r="B35" s="100"/>
      <c r="C35" s="90" t="s">
        <v>67</v>
      </c>
      <c r="D35" s="52"/>
      <c r="E35" s="52"/>
      <c r="F35" s="53"/>
      <c r="G35" s="93" t="s">
        <v>26</v>
      </c>
      <c r="H35" s="94"/>
      <c r="I35" s="95"/>
      <c r="J35" s="2"/>
      <c r="K35" s="2"/>
      <c r="L35" s="2"/>
      <c r="M35" s="2"/>
      <c r="N35" s="2"/>
      <c r="O35" s="2"/>
      <c r="P35" s="2"/>
      <c r="Q35" s="92"/>
      <c r="R35" s="92"/>
      <c r="S35" s="92"/>
    </row>
    <row r="36" spans="3:19" ht="15">
      <c r="C36" s="101"/>
      <c r="D36" s="2"/>
      <c r="E36" s="2"/>
      <c r="F36" s="7"/>
      <c r="G36" s="93"/>
      <c r="H36" s="94"/>
      <c r="I36" s="99"/>
      <c r="J36" s="2"/>
      <c r="K36" s="2"/>
      <c r="L36" s="2"/>
      <c r="M36" s="2"/>
      <c r="N36" s="2"/>
      <c r="O36" s="2"/>
      <c r="P36" s="2"/>
      <c r="Q36" s="92"/>
      <c r="R36" s="92"/>
      <c r="S36" s="92"/>
    </row>
    <row r="37" spans="1:19" ht="15">
      <c r="A37" s="100" t="s">
        <v>25</v>
      </c>
      <c r="B37" s="100"/>
      <c r="C37" s="51" t="s">
        <v>50</v>
      </c>
      <c r="D37" s="52"/>
      <c r="E37" s="52"/>
      <c r="F37" s="53"/>
      <c r="H37" s="94"/>
      <c r="I37" s="97"/>
      <c r="J37" s="2"/>
      <c r="K37" s="2"/>
      <c r="L37" s="2"/>
      <c r="M37" s="2"/>
      <c r="N37" s="2"/>
      <c r="O37" s="2"/>
      <c r="P37" s="2"/>
      <c r="Q37" s="92"/>
      <c r="R37" s="92"/>
      <c r="S37" s="92"/>
    </row>
    <row r="38" spans="1:19" ht="15">
      <c r="A38" s="102"/>
      <c r="B38" s="102"/>
      <c r="C38" s="103"/>
      <c r="D38" s="49"/>
      <c r="E38" s="49"/>
      <c r="F38" s="50"/>
      <c r="H38" s="94"/>
      <c r="I38" s="97"/>
      <c r="J38" s="2"/>
      <c r="K38" s="2"/>
      <c r="L38" s="2"/>
      <c r="M38" s="2"/>
      <c r="N38" s="2"/>
      <c r="O38" s="2"/>
      <c r="P38" s="2"/>
      <c r="Q38" s="92"/>
      <c r="R38" s="92"/>
      <c r="S38" s="92"/>
    </row>
    <row r="39" spans="8:19" ht="15">
      <c r="H39" s="94"/>
      <c r="I39" s="97"/>
      <c r="J39" s="2"/>
      <c r="K39" s="2"/>
      <c r="L39" s="2"/>
      <c r="M39" s="2"/>
      <c r="N39" s="2"/>
      <c r="O39" s="2"/>
      <c r="P39" s="2"/>
      <c r="Q39" s="92"/>
      <c r="R39" s="92"/>
      <c r="S39" s="92"/>
    </row>
  </sheetData>
  <sheetProtection sheet="1" objects="1" scenarios="1"/>
  <conditionalFormatting sqref="H9:M24">
    <cfRule type="cellIs" priority="3" dxfId="1" operator="between" stopIfTrue="1">
      <formula>1</formula>
      <formula>300</formula>
    </cfRule>
    <cfRule type="cellIs" priority="4" dxfId="0" operator="lessThanOrEqual" stopIfTrue="1">
      <formula>0</formula>
    </cfRule>
  </conditionalFormatting>
  <printOptions/>
  <pageMargins left="0.2755905511811024" right="0.35433070866141736" top="0.2755905511811024" bottom="0.2755905511811024" header="0.5" footer="0.5"/>
  <pageSetup fitToHeight="1" fitToWidth="1" horizontalDpi="360" verticalDpi="360" orientation="landscape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Bj. Hagenes Vigrestad IK</dc:creator>
  <cp:keywords/>
  <dc:description/>
  <cp:lastModifiedBy>Arne</cp:lastModifiedBy>
  <cp:lastPrinted>2010-03-07T16:05:27Z</cp:lastPrinted>
  <dcterms:created xsi:type="dcterms:W3CDTF">2001-08-31T20:44:44Z</dcterms:created>
  <dcterms:modified xsi:type="dcterms:W3CDTF">2010-03-08T11:24:18Z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fb809ca8e56e4d4a8122c12376747d">
    <vt:lpwstr>Stevneprotokoller|62758785-c66c-4e54-854b-2bf1204ae428</vt:lpwstr>
  </property>
  <property fmtid="{D5CDD505-2E9C-101B-9397-08002B2CF9AE}" pid="4" name="arDokumentkatego">
    <vt:lpwstr>32;#Stevneprotokoller|62758785-c66c-4e54-854b-2bf1204ae428</vt:lpwstr>
  </property>
  <property fmtid="{D5CDD505-2E9C-101B-9397-08002B2CF9AE}" pid="5" name="TaxCatchA">
    <vt:lpwstr>32;#Stevneprotokoller|62758785-c66c-4e54-854b-2bf1204ae428</vt:lpwstr>
  </property>
</Properties>
</file>